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6975"/>
  </bookViews>
  <sheets>
    <sheet name="120meses" sheetId="5" r:id="rId1"/>
    <sheet name="Plan4" sheetId="6" r:id="rId2"/>
    <sheet name="180meses" sheetId="1" r:id="rId3"/>
    <sheet name="RF" sheetId="4" r:id="rId4"/>
    <sheet name="Total" sheetId="3" r:id="rId5"/>
    <sheet name="Plan2" sheetId="2" r:id="rId6"/>
  </sheets>
  <calcPr calcId="124519"/>
</workbook>
</file>

<file path=xl/calcChain.xml><?xml version="1.0" encoding="utf-8"?>
<calcChain xmlns="http://schemas.openxmlformats.org/spreadsheetml/2006/main">
  <c r="AQ5" i="5"/>
  <c r="G221" i="6"/>
  <c r="U221"/>
  <c r="D10"/>
  <c r="D11"/>
  <c r="D12"/>
  <c r="D13"/>
  <c r="D14"/>
  <c r="D15"/>
  <c r="D16"/>
  <c r="D17"/>
  <c r="D18"/>
  <c r="D19"/>
  <c r="D20"/>
  <c r="D21"/>
  <c r="D22"/>
  <c r="D24"/>
  <c r="D23"/>
  <c r="D25"/>
  <c r="D26"/>
  <c r="D27"/>
  <c r="D28"/>
  <c r="D30"/>
  <c r="D31"/>
  <c r="D33"/>
  <c r="D34"/>
  <c r="D32"/>
  <c r="D29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8"/>
  <c r="D57"/>
  <c r="D59"/>
  <c r="D60"/>
  <c r="D61"/>
  <c r="D62"/>
  <c r="D63"/>
  <c r="D64"/>
  <c r="D65"/>
  <c r="D66"/>
  <c r="D68"/>
  <c r="D67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4"/>
  <c r="D93"/>
  <c r="D96"/>
  <c r="D95"/>
  <c r="D97"/>
  <c r="D98"/>
  <c r="D99"/>
  <c r="D100"/>
  <c r="D101"/>
  <c r="D103"/>
  <c r="D102"/>
  <c r="D104"/>
  <c r="D105"/>
  <c r="D107"/>
  <c r="D106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2"/>
  <c r="D132"/>
  <c r="D133"/>
  <c r="D134"/>
  <c r="D135"/>
  <c r="D136"/>
  <c r="D137"/>
  <c r="D138"/>
  <c r="D139"/>
  <c r="D140"/>
  <c r="D3"/>
  <c r="D141"/>
  <c r="D142"/>
  <c r="D143"/>
  <c r="D144"/>
  <c r="D145"/>
  <c r="D146"/>
  <c r="D147"/>
  <c r="D148"/>
  <c r="D149"/>
  <c r="D150"/>
  <c r="D151"/>
  <c r="D152"/>
  <c r="D153"/>
  <c r="D154"/>
  <c r="D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5"/>
  <c r="D176"/>
  <c r="D177"/>
  <c r="D178"/>
  <c r="D179"/>
  <c r="D180"/>
  <c r="D181"/>
  <c r="D182"/>
  <c r="D183"/>
  <c r="D184"/>
  <c r="D185"/>
  <c r="D186"/>
  <c r="D187"/>
  <c r="D6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1"/>
  <c r="D210"/>
  <c r="D212"/>
  <c r="D213"/>
  <c r="D7"/>
  <c r="D214"/>
  <c r="D215"/>
  <c r="D216"/>
  <c r="D217"/>
  <c r="D218"/>
  <c r="D8"/>
  <c r="D219"/>
  <c r="D220"/>
  <c r="D9"/>
  <c r="A10"/>
  <c r="A11"/>
  <c r="A12"/>
  <c r="A13"/>
  <c r="A14"/>
  <c r="A15"/>
  <c r="A16"/>
  <c r="A17"/>
  <c r="A18"/>
  <c r="A19"/>
  <c r="A20"/>
  <c r="A21"/>
  <c r="A22"/>
  <c r="A24"/>
  <c r="A23"/>
  <c r="A25"/>
  <c r="A26"/>
  <c r="A27"/>
  <c r="A28"/>
  <c r="A30"/>
  <c r="A31"/>
  <c r="A33"/>
  <c r="A34"/>
  <c r="A32"/>
  <c r="A29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8"/>
  <c r="A57"/>
  <c r="A59"/>
  <c r="A60"/>
  <c r="A61"/>
  <c r="A62"/>
  <c r="A63"/>
  <c r="A64"/>
  <c r="A65"/>
  <c r="A66"/>
  <c r="A68"/>
  <c r="A67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4"/>
  <c r="A93"/>
  <c r="A96"/>
  <c r="A95"/>
  <c r="A97"/>
  <c r="A98"/>
  <c r="A99"/>
  <c r="A100"/>
  <c r="A101"/>
  <c r="A103"/>
  <c r="A102"/>
  <c r="A104"/>
  <c r="A105"/>
  <c r="A107"/>
  <c r="A106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2"/>
  <c r="A132"/>
  <c r="A133"/>
  <c r="A134"/>
  <c r="A135"/>
  <c r="A136"/>
  <c r="A137"/>
  <c r="A138"/>
  <c r="A139"/>
  <c r="A140"/>
  <c r="A3"/>
  <c r="A141"/>
  <c r="A142"/>
  <c r="A143"/>
  <c r="A144"/>
  <c r="A145"/>
  <c r="A146"/>
  <c r="A147"/>
  <c r="A148"/>
  <c r="A149"/>
  <c r="A150"/>
  <c r="A151"/>
  <c r="A152"/>
  <c r="A153"/>
  <c r="A154"/>
  <c r="A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5"/>
  <c r="A176"/>
  <c r="A177"/>
  <c r="A178"/>
  <c r="A179"/>
  <c r="A180"/>
  <c r="A181"/>
  <c r="A182"/>
  <c r="A183"/>
  <c r="A184"/>
  <c r="A185"/>
  <c r="A186"/>
  <c r="A187"/>
  <c r="A6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1"/>
  <c r="A210"/>
  <c r="A212"/>
  <c r="A213"/>
  <c r="A7"/>
  <c r="A214"/>
  <c r="A215"/>
  <c r="A216"/>
  <c r="A217"/>
  <c r="A218"/>
  <c r="A8"/>
  <c r="A219"/>
  <c r="A220"/>
  <c r="A9"/>
  <c r="B10"/>
  <c r="B11"/>
  <c r="B12"/>
  <c r="B13"/>
  <c r="B14"/>
  <c r="B15"/>
  <c r="B16"/>
  <c r="B17"/>
  <c r="B18"/>
  <c r="B19"/>
  <c r="B20"/>
  <c r="B21"/>
  <c r="B22"/>
  <c r="B24"/>
  <c r="B23"/>
  <c r="B25"/>
  <c r="B26"/>
  <c r="B27"/>
  <c r="B28"/>
  <c r="B30"/>
  <c r="B31"/>
  <c r="B33"/>
  <c r="B34"/>
  <c r="B32"/>
  <c r="B29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8"/>
  <c r="B57"/>
  <c r="B59"/>
  <c r="B60"/>
  <c r="B61"/>
  <c r="B62"/>
  <c r="B63"/>
  <c r="B64"/>
  <c r="B65"/>
  <c r="B66"/>
  <c r="B68"/>
  <c r="B67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4"/>
  <c r="B93"/>
  <c r="B96"/>
  <c r="B95"/>
  <c r="B97"/>
  <c r="B98"/>
  <c r="B99"/>
  <c r="B100"/>
  <c r="B101"/>
  <c r="B103"/>
  <c r="B102"/>
  <c r="B104"/>
  <c r="B105"/>
  <c r="B107"/>
  <c r="B106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2"/>
  <c r="B132"/>
  <c r="B133"/>
  <c r="B134"/>
  <c r="B135"/>
  <c r="B136"/>
  <c r="B137"/>
  <c r="B138"/>
  <c r="B139"/>
  <c r="B140"/>
  <c r="B3"/>
  <c r="B141"/>
  <c r="B142"/>
  <c r="B143"/>
  <c r="B144"/>
  <c r="B145"/>
  <c r="B146"/>
  <c r="B147"/>
  <c r="B148"/>
  <c r="B149"/>
  <c r="B150"/>
  <c r="B151"/>
  <c r="B152"/>
  <c r="B153"/>
  <c r="B154"/>
  <c r="B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5"/>
  <c r="B176"/>
  <c r="B177"/>
  <c r="B178"/>
  <c r="B179"/>
  <c r="B180"/>
  <c r="B181"/>
  <c r="B182"/>
  <c r="B183"/>
  <c r="B184"/>
  <c r="B185"/>
  <c r="B186"/>
  <c r="B187"/>
  <c r="B6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1"/>
  <c r="B210"/>
  <c r="B212"/>
  <c r="B213"/>
  <c r="B7"/>
  <c r="B214"/>
  <c r="B215"/>
  <c r="B216"/>
  <c r="B217"/>
  <c r="B218"/>
  <c r="B8"/>
  <c r="B219"/>
  <c r="B220"/>
  <c r="B9"/>
  <c r="C10"/>
  <c r="E10" s="1"/>
  <c r="F10" s="1"/>
  <c r="G10" s="1"/>
  <c r="C11"/>
  <c r="E11" s="1"/>
  <c r="F11" s="1"/>
  <c r="G11" s="1"/>
  <c r="C12"/>
  <c r="E12" s="1"/>
  <c r="F12" s="1"/>
  <c r="G12" s="1"/>
  <c r="C13"/>
  <c r="E13" s="1"/>
  <c r="F13" s="1"/>
  <c r="G13" s="1"/>
  <c r="C14"/>
  <c r="E14" s="1"/>
  <c r="F14" s="1"/>
  <c r="G14" s="1"/>
  <c r="C15"/>
  <c r="E15" s="1"/>
  <c r="F15" s="1"/>
  <c r="G15" s="1"/>
  <c r="C16"/>
  <c r="E16" s="1"/>
  <c r="F16" s="1"/>
  <c r="G16" s="1"/>
  <c r="C17"/>
  <c r="E17" s="1"/>
  <c r="F17" s="1"/>
  <c r="G17" s="1"/>
  <c r="C18"/>
  <c r="E18" s="1"/>
  <c r="F18" s="1"/>
  <c r="G18" s="1"/>
  <c r="C19"/>
  <c r="E19" s="1"/>
  <c r="F19" s="1"/>
  <c r="G19" s="1"/>
  <c r="C20"/>
  <c r="E20" s="1"/>
  <c r="F20" s="1"/>
  <c r="G20" s="1"/>
  <c r="C21"/>
  <c r="E21" s="1"/>
  <c r="F21" s="1"/>
  <c r="G21" s="1"/>
  <c r="C22"/>
  <c r="E22" s="1"/>
  <c r="F22" s="1"/>
  <c r="G22" s="1"/>
  <c r="C24"/>
  <c r="E24" s="1"/>
  <c r="F24" s="1"/>
  <c r="G24" s="1"/>
  <c r="C23"/>
  <c r="E23" s="1"/>
  <c r="F23" s="1"/>
  <c r="G23" s="1"/>
  <c r="C25"/>
  <c r="E25" s="1"/>
  <c r="F25" s="1"/>
  <c r="G25" s="1"/>
  <c r="C26"/>
  <c r="E26" s="1"/>
  <c r="F26" s="1"/>
  <c r="G26" s="1"/>
  <c r="C27"/>
  <c r="E27" s="1"/>
  <c r="F27" s="1"/>
  <c r="G27" s="1"/>
  <c r="C28"/>
  <c r="E28" s="1"/>
  <c r="F28" s="1"/>
  <c r="G28" s="1"/>
  <c r="C30"/>
  <c r="E30" s="1"/>
  <c r="F30" s="1"/>
  <c r="G30" s="1"/>
  <c r="C31"/>
  <c r="E31" s="1"/>
  <c r="F31" s="1"/>
  <c r="G31" s="1"/>
  <c r="C33"/>
  <c r="E33" s="1"/>
  <c r="F33" s="1"/>
  <c r="G33" s="1"/>
  <c r="C34"/>
  <c r="E34" s="1"/>
  <c r="F34" s="1"/>
  <c r="G34" s="1"/>
  <c r="C32"/>
  <c r="E32" s="1"/>
  <c r="F32" s="1"/>
  <c r="G32" s="1"/>
  <c r="C29"/>
  <c r="E29" s="1"/>
  <c r="F29" s="1"/>
  <c r="G29" s="1"/>
  <c r="C35"/>
  <c r="E35" s="1"/>
  <c r="F35" s="1"/>
  <c r="G35" s="1"/>
  <c r="C36"/>
  <c r="E36" s="1"/>
  <c r="F36" s="1"/>
  <c r="G36" s="1"/>
  <c r="C37"/>
  <c r="E37" s="1"/>
  <c r="F37" s="1"/>
  <c r="G37" s="1"/>
  <c r="C38"/>
  <c r="E38" s="1"/>
  <c r="F38" s="1"/>
  <c r="G38" s="1"/>
  <c r="C39"/>
  <c r="E39" s="1"/>
  <c r="F39" s="1"/>
  <c r="G39" s="1"/>
  <c r="C40"/>
  <c r="E40" s="1"/>
  <c r="F40" s="1"/>
  <c r="G40" s="1"/>
  <c r="C41"/>
  <c r="E41" s="1"/>
  <c r="F41" s="1"/>
  <c r="G41" s="1"/>
  <c r="C42"/>
  <c r="E42" s="1"/>
  <c r="F42" s="1"/>
  <c r="G42" s="1"/>
  <c r="C43"/>
  <c r="E43" s="1"/>
  <c r="F43" s="1"/>
  <c r="G43" s="1"/>
  <c r="C44"/>
  <c r="E44" s="1"/>
  <c r="F44" s="1"/>
  <c r="G44" s="1"/>
  <c r="C45"/>
  <c r="E45" s="1"/>
  <c r="F45" s="1"/>
  <c r="G45" s="1"/>
  <c r="C46"/>
  <c r="E46" s="1"/>
  <c r="F46" s="1"/>
  <c r="G46" s="1"/>
  <c r="C47"/>
  <c r="E47" s="1"/>
  <c r="F47" s="1"/>
  <c r="G47" s="1"/>
  <c r="C48"/>
  <c r="E48" s="1"/>
  <c r="F48" s="1"/>
  <c r="G48" s="1"/>
  <c r="C49"/>
  <c r="E49" s="1"/>
  <c r="F49" s="1"/>
  <c r="G49" s="1"/>
  <c r="C50"/>
  <c r="E50" s="1"/>
  <c r="F50" s="1"/>
  <c r="G50" s="1"/>
  <c r="C51"/>
  <c r="E51" s="1"/>
  <c r="F51" s="1"/>
  <c r="G51" s="1"/>
  <c r="C52"/>
  <c r="E52" s="1"/>
  <c r="F52" s="1"/>
  <c r="G52" s="1"/>
  <c r="C53"/>
  <c r="E53" s="1"/>
  <c r="F53" s="1"/>
  <c r="G53" s="1"/>
  <c r="C54"/>
  <c r="E54" s="1"/>
  <c r="F54" s="1"/>
  <c r="G54" s="1"/>
  <c r="C55"/>
  <c r="E55" s="1"/>
  <c r="F55" s="1"/>
  <c r="G55" s="1"/>
  <c r="C56"/>
  <c r="E56" s="1"/>
  <c r="F56" s="1"/>
  <c r="G56" s="1"/>
  <c r="C58"/>
  <c r="E58" s="1"/>
  <c r="F58" s="1"/>
  <c r="G58" s="1"/>
  <c r="C57"/>
  <c r="E57" s="1"/>
  <c r="F57" s="1"/>
  <c r="G57" s="1"/>
  <c r="C59"/>
  <c r="E59" s="1"/>
  <c r="F59" s="1"/>
  <c r="G59" s="1"/>
  <c r="C60"/>
  <c r="E60" s="1"/>
  <c r="F60" s="1"/>
  <c r="G60" s="1"/>
  <c r="C61"/>
  <c r="E61" s="1"/>
  <c r="F61" s="1"/>
  <c r="G61" s="1"/>
  <c r="C62"/>
  <c r="E62" s="1"/>
  <c r="F62" s="1"/>
  <c r="G62" s="1"/>
  <c r="C63"/>
  <c r="E63" s="1"/>
  <c r="F63" s="1"/>
  <c r="G63" s="1"/>
  <c r="C64"/>
  <c r="E64" s="1"/>
  <c r="F64" s="1"/>
  <c r="G64" s="1"/>
  <c r="C65"/>
  <c r="E65" s="1"/>
  <c r="F65" s="1"/>
  <c r="G65" s="1"/>
  <c r="C66"/>
  <c r="E66" s="1"/>
  <c r="F66" s="1"/>
  <c r="G66" s="1"/>
  <c r="C68"/>
  <c r="E68" s="1"/>
  <c r="F68" s="1"/>
  <c r="G68" s="1"/>
  <c r="C67"/>
  <c r="E67" s="1"/>
  <c r="F67" s="1"/>
  <c r="G67" s="1"/>
  <c r="C69"/>
  <c r="E69" s="1"/>
  <c r="F69" s="1"/>
  <c r="G69" s="1"/>
  <c r="C70"/>
  <c r="E70" s="1"/>
  <c r="F70" s="1"/>
  <c r="G70" s="1"/>
  <c r="C71"/>
  <c r="E71" s="1"/>
  <c r="F71" s="1"/>
  <c r="G71" s="1"/>
  <c r="C72"/>
  <c r="E72" s="1"/>
  <c r="F72" s="1"/>
  <c r="G72" s="1"/>
  <c r="C73"/>
  <c r="E73" s="1"/>
  <c r="F73" s="1"/>
  <c r="G73" s="1"/>
  <c r="C74"/>
  <c r="E74" s="1"/>
  <c r="F74" s="1"/>
  <c r="G74" s="1"/>
  <c r="C75"/>
  <c r="E75" s="1"/>
  <c r="F75" s="1"/>
  <c r="G75" s="1"/>
  <c r="C76"/>
  <c r="E76" s="1"/>
  <c r="F76" s="1"/>
  <c r="G76" s="1"/>
  <c r="C77"/>
  <c r="E77" s="1"/>
  <c r="F77" s="1"/>
  <c r="G77" s="1"/>
  <c r="C78"/>
  <c r="E78" s="1"/>
  <c r="F78" s="1"/>
  <c r="G78" s="1"/>
  <c r="C79"/>
  <c r="E79" s="1"/>
  <c r="F79" s="1"/>
  <c r="G79" s="1"/>
  <c r="C80"/>
  <c r="E80" s="1"/>
  <c r="F80" s="1"/>
  <c r="G80" s="1"/>
  <c r="C81"/>
  <c r="E81" s="1"/>
  <c r="F81" s="1"/>
  <c r="G81" s="1"/>
  <c r="C82"/>
  <c r="E82" s="1"/>
  <c r="F82" s="1"/>
  <c r="G82" s="1"/>
  <c r="C83"/>
  <c r="E83" s="1"/>
  <c r="F83" s="1"/>
  <c r="G83" s="1"/>
  <c r="C84"/>
  <c r="E84" s="1"/>
  <c r="F84" s="1"/>
  <c r="G84" s="1"/>
  <c r="C85"/>
  <c r="E85" s="1"/>
  <c r="F85" s="1"/>
  <c r="G85" s="1"/>
  <c r="C86"/>
  <c r="E86" s="1"/>
  <c r="F86" s="1"/>
  <c r="G86" s="1"/>
  <c r="C87"/>
  <c r="E87" s="1"/>
  <c r="F87" s="1"/>
  <c r="G87" s="1"/>
  <c r="C88"/>
  <c r="E88" s="1"/>
  <c r="F88" s="1"/>
  <c r="G88" s="1"/>
  <c r="C89"/>
  <c r="E89" s="1"/>
  <c r="F89" s="1"/>
  <c r="G89" s="1"/>
  <c r="C90"/>
  <c r="E90" s="1"/>
  <c r="F90" s="1"/>
  <c r="G90" s="1"/>
  <c r="C91"/>
  <c r="E91" s="1"/>
  <c r="F91" s="1"/>
  <c r="G91" s="1"/>
  <c r="C92"/>
  <c r="E92" s="1"/>
  <c r="F92" s="1"/>
  <c r="G92" s="1"/>
  <c r="C94"/>
  <c r="E94" s="1"/>
  <c r="F94" s="1"/>
  <c r="G94" s="1"/>
  <c r="C93"/>
  <c r="E93" s="1"/>
  <c r="F93" s="1"/>
  <c r="G93" s="1"/>
  <c r="C96"/>
  <c r="E96" s="1"/>
  <c r="F96" s="1"/>
  <c r="G96" s="1"/>
  <c r="C95"/>
  <c r="E95" s="1"/>
  <c r="F95" s="1"/>
  <c r="G95" s="1"/>
  <c r="C97"/>
  <c r="E97" s="1"/>
  <c r="F97" s="1"/>
  <c r="G97" s="1"/>
  <c r="C98"/>
  <c r="E98" s="1"/>
  <c r="F98" s="1"/>
  <c r="G98" s="1"/>
  <c r="C99"/>
  <c r="E99" s="1"/>
  <c r="F99" s="1"/>
  <c r="G99" s="1"/>
  <c r="C100"/>
  <c r="E100" s="1"/>
  <c r="F100" s="1"/>
  <c r="G100" s="1"/>
  <c r="C101"/>
  <c r="E101" s="1"/>
  <c r="F101" s="1"/>
  <c r="G101" s="1"/>
  <c r="C103"/>
  <c r="E103" s="1"/>
  <c r="F103" s="1"/>
  <c r="G103" s="1"/>
  <c r="C102"/>
  <c r="E102" s="1"/>
  <c r="F102" s="1"/>
  <c r="G102" s="1"/>
  <c r="C104"/>
  <c r="E104" s="1"/>
  <c r="F104" s="1"/>
  <c r="G104" s="1"/>
  <c r="C105"/>
  <c r="E105" s="1"/>
  <c r="F105" s="1"/>
  <c r="G105" s="1"/>
  <c r="C107"/>
  <c r="E107" s="1"/>
  <c r="F107" s="1"/>
  <c r="G107" s="1"/>
  <c r="C106"/>
  <c r="E106" s="1"/>
  <c r="F106" s="1"/>
  <c r="G106" s="1"/>
  <c r="C108"/>
  <c r="E108" s="1"/>
  <c r="F108" s="1"/>
  <c r="G108" s="1"/>
  <c r="C109"/>
  <c r="E109" s="1"/>
  <c r="F109" s="1"/>
  <c r="G109" s="1"/>
  <c r="C110"/>
  <c r="E110" s="1"/>
  <c r="F110" s="1"/>
  <c r="G110" s="1"/>
  <c r="C111"/>
  <c r="E111" s="1"/>
  <c r="F111" s="1"/>
  <c r="G111" s="1"/>
  <c r="C112"/>
  <c r="E112" s="1"/>
  <c r="F112" s="1"/>
  <c r="G112" s="1"/>
  <c r="C113"/>
  <c r="E113" s="1"/>
  <c r="F113" s="1"/>
  <c r="G113" s="1"/>
  <c r="C114"/>
  <c r="E114" s="1"/>
  <c r="F114" s="1"/>
  <c r="G114" s="1"/>
  <c r="C115"/>
  <c r="E115" s="1"/>
  <c r="F115" s="1"/>
  <c r="G115" s="1"/>
  <c r="C116"/>
  <c r="E116" s="1"/>
  <c r="F116" s="1"/>
  <c r="G116" s="1"/>
  <c r="C117"/>
  <c r="E117" s="1"/>
  <c r="F117" s="1"/>
  <c r="G117" s="1"/>
  <c r="C118"/>
  <c r="E118" s="1"/>
  <c r="F118" s="1"/>
  <c r="G118" s="1"/>
  <c r="C119"/>
  <c r="E119" s="1"/>
  <c r="F119" s="1"/>
  <c r="G119" s="1"/>
  <c r="C120"/>
  <c r="E120" s="1"/>
  <c r="F120" s="1"/>
  <c r="G120" s="1"/>
  <c r="C121"/>
  <c r="E121" s="1"/>
  <c r="F121" s="1"/>
  <c r="G121" s="1"/>
  <c r="C122"/>
  <c r="E122" s="1"/>
  <c r="F122" s="1"/>
  <c r="G122" s="1"/>
  <c r="C123"/>
  <c r="E123" s="1"/>
  <c r="F123" s="1"/>
  <c r="G123" s="1"/>
  <c r="C124"/>
  <c r="E124" s="1"/>
  <c r="F124" s="1"/>
  <c r="G124" s="1"/>
  <c r="C125"/>
  <c r="E125" s="1"/>
  <c r="F125" s="1"/>
  <c r="G125" s="1"/>
  <c r="C126"/>
  <c r="E126" s="1"/>
  <c r="F126" s="1"/>
  <c r="G126" s="1"/>
  <c r="C127"/>
  <c r="E127" s="1"/>
  <c r="F127" s="1"/>
  <c r="G127" s="1"/>
  <c r="C128"/>
  <c r="E128" s="1"/>
  <c r="F128" s="1"/>
  <c r="G128" s="1"/>
  <c r="C129"/>
  <c r="E129" s="1"/>
  <c r="F129" s="1"/>
  <c r="G129" s="1"/>
  <c r="C130"/>
  <c r="E130" s="1"/>
  <c r="F130" s="1"/>
  <c r="G130" s="1"/>
  <c r="C131"/>
  <c r="E131" s="1"/>
  <c r="F131" s="1"/>
  <c r="G131" s="1"/>
  <c r="C2"/>
  <c r="E2" s="1"/>
  <c r="F2" s="1"/>
  <c r="G2" s="1"/>
  <c r="C132"/>
  <c r="E132" s="1"/>
  <c r="F132" s="1"/>
  <c r="G132" s="1"/>
  <c r="C133"/>
  <c r="E133" s="1"/>
  <c r="F133" s="1"/>
  <c r="G133" s="1"/>
  <c r="C134"/>
  <c r="E134" s="1"/>
  <c r="F134" s="1"/>
  <c r="G134" s="1"/>
  <c r="C135"/>
  <c r="E135" s="1"/>
  <c r="F135" s="1"/>
  <c r="G135" s="1"/>
  <c r="C136"/>
  <c r="E136" s="1"/>
  <c r="F136" s="1"/>
  <c r="G136" s="1"/>
  <c r="C137"/>
  <c r="E137" s="1"/>
  <c r="F137" s="1"/>
  <c r="G137" s="1"/>
  <c r="C138"/>
  <c r="E138" s="1"/>
  <c r="F138" s="1"/>
  <c r="G138" s="1"/>
  <c r="C139"/>
  <c r="E139" s="1"/>
  <c r="F139" s="1"/>
  <c r="G139" s="1"/>
  <c r="C140"/>
  <c r="E140" s="1"/>
  <c r="F140" s="1"/>
  <c r="G140" s="1"/>
  <c r="C3"/>
  <c r="E3" s="1"/>
  <c r="F3" s="1"/>
  <c r="G3" s="1"/>
  <c r="C141"/>
  <c r="E141" s="1"/>
  <c r="F141" s="1"/>
  <c r="G141" s="1"/>
  <c r="C142"/>
  <c r="E142" s="1"/>
  <c r="F142" s="1"/>
  <c r="G142" s="1"/>
  <c r="C143"/>
  <c r="E143" s="1"/>
  <c r="F143" s="1"/>
  <c r="G143" s="1"/>
  <c r="C144"/>
  <c r="E144" s="1"/>
  <c r="F144" s="1"/>
  <c r="G144" s="1"/>
  <c r="C145"/>
  <c r="E145" s="1"/>
  <c r="F145" s="1"/>
  <c r="G145" s="1"/>
  <c r="C146"/>
  <c r="E146" s="1"/>
  <c r="F146" s="1"/>
  <c r="G146" s="1"/>
  <c r="C147"/>
  <c r="E147" s="1"/>
  <c r="F147" s="1"/>
  <c r="G147" s="1"/>
  <c r="C148"/>
  <c r="E148" s="1"/>
  <c r="F148" s="1"/>
  <c r="G148" s="1"/>
  <c r="C149"/>
  <c r="E149" s="1"/>
  <c r="F149" s="1"/>
  <c r="G149" s="1"/>
  <c r="C150"/>
  <c r="E150" s="1"/>
  <c r="F150" s="1"/>
  <c r="G150" s="1"/>
  <c r="C151"/>
  <c r="E151" s="1"/>
  <c r="F151" s="1"/>
  <c r="G151" s="1"/>
  <c r="C152"/>
  <c r="E152" s="1"/>
  <c r="F152" s="1"/>
  <c r="G152" s="1"/>
  <c r="C153"/>
  <c r="E153" s="1"/>
  <c r="F153" s="1"/>
  <c r="G153" s="1"/>
  <c r="C154"/>
  <c r="E154" s="1"/>
  <c r="F154" s="1"/>
  <c r="G154" s="1"/>
  <c r="C4"/>
  <c r="E4" s="1"/>
  <c r="F4" s="1"/>
  <c r="G4" s="1"/>
  <c r="C155"/>
  <c r="E155" s="1"/>
  <c r="F155" s="1"/>
  <c r="G155" s="1"/>
  <c r="C156"/>
  <c r="E156" s="1"/>
  <c r="F156" s="1"/>
  <c r="G156" s="1"/>
  <c r="C157"/>
  <c r="E157" s="1"/>
  <c r="F157" s="1"/>
  <c r="G157" s="1"/>
  <c r="C158"/>
  <c r="E158" s="1"/>
  <c r="F158" s="1"/>
  <c r="G158" s="1"/>
  <c r="C159"/>
  <c r="E159" s="1"/>
  <c r="F159" s="1"/>
  <c r="G159" s="1"/>
  <c r="C160"/>
  <c r="E160" s="1"/>
  <c r="F160" s="1"/>
  <c r="G160" s="1"/>
  <c r="C161"/>
  <c r="E161" s="1"/>
  <c r="F161" s="1"/>
  <c r="G161" s="1"/>
  <c r="C162"/>
  <c r="E162" s="1"/>
  <c r="F162" s="1"/>
  <c r="G162" s="1"/>
  <c r="C163"/>
  <c r="E163" s="1"/>
  <c r="F163" s="1"/>
  <c r="G163" s="1"/>
  <c r="C164"/>
  <c r="E164" s="1"/>
  <c r="F164" s="1"/>
  <c r="G164" s="1"/>
  <c r="C165"/>
  <c r="E165" s="1"/>
  <c r="F165" s="1"/>
  <c r="G165" s="1"/>
  <c r="C166"/>
  <c r="E166" s="1"/>
  <c r="F166" s="1"/>
  <c r="G166" s="1"/>
  <c r="C167"/>
  <c r="E167" s="1"/>
  <c r="F167" s="1"/>
  <c r="G167" s="1"/>
  <c r="C168"/>
  <c r="E168" s="1"/>
  <c r="F168" s="1"/>
  <c r="G168" s="1"/>
  <c r="C169"/>
  <c r="E169" s="1"/>
  <c r="F169" s="1"/>
  <c r="G169" s="1"/>
  <c r="C170"/>
  <c r="E170" s="1"/>
  <c r="F170" s="1"/>
  <c r="G170" s="1"/>
  <c r="C171"/>
  <c r="E171" s="1"/>
  <c r="F171" s="1"/>
  <c r="G171" s="1"/>
  <c r="C172"/>
  <c r="E172" s="1"/>
  <c r="F172" s="1"/>
  <c r="G172" s="1"/>
  <c r="C173"/>
  <c r="E173" s="1"/>
  <c r="F173" s="1"/>
  <c r="G173" s="1"/>
  <c r="C174"/>
  <c r="E174" s="1"/>
  <c r="F174" s="1"/>
  <c r="G174" s="1"/>
  <c r="C175"/>
  <c r="E175" s="1"/>
  <c r="F175" s="1"/>
  <c r="G175" s="1"/>
  <c r="C5"/>
  <c r="E5" s="1"/>
  <c r="F5" s="1"/>
  <c r="G5" s="1"/>
  <c r="C176"/>
  <c r="E176" s="1"/>
  <c r="F176" s="1"/>
  <c r="G176" s="1"/>
  <c r="C177"/>
  <c r="E177" s="1"/>
  <c r="F177" s="1"/>
  <c r="G177" s="1"/>
  <c r="C178"/>
  <c r="E178" s="1"/>
  <c r="F178" s="1"/>
  <c r="G178" s="1"/>
  <c r="C179"/>
  <c r="E179" s="1"/>
  <c r="F179" s="1"/>
  <c r="G179" s="1"/>
  <c r="C180"/>
  <c r="E180" s="1"/>
  <c r="F180" s="1"/>
  <c r="G180" s="1"/>
  <c r="C181"/>
  <c r="E181" s="1"/>
  <c r="F181" s="1"/>
  <c r="G181" s="1"/>
  <c r="C182"/>
  <c r="E182" s="1"/>
  <c r="F182" s="1"/>
  <c r="G182" s="1"/>
  <c r="C183"/>
  <c r="E183" s="1"/>
  <c r="F183" s="1"/>
  <c r="G183" s="1"/>
  <c r="C184"/>
  <c r="E184" s="1"/>
  <c r="F184" s="1"/>
  <c r="G184" s="1"/>
  <c r="C185"/>
  <c r="E185" s="1"/>
  <c r="F185" s="1"/>
  <c r="G185" s="1"/>
  <c r="C186"/>
  <c r="E186" s="1"/>
  <c r="F186" s="1"/>
  <c r="G186" s="1"/>
  <c r="C187"/>
  <c r="E187" s="1"/>
  <c r="F187" s="1"/>
  <c r="G187" s="1"/>
  <c r="C6"/>
  <c r="E6" s="1"/>
  <c r="F6" s="1"/>
  <c r="G6" s="1"/>
  <c r="C188"/>
  <c r="E188" s="1"/>
  <c r="F188" s="1"/>
  <c r="G188" s="1"/>
  <c r="C189"/>
  <c r="E189" s="1"/>
  <c r="F189" s="1"/>
  <c r="G189" s="1"/>
  <c r="C190"/>
  <c r="E190" s="1"/>
  <c r="F190" s="1"/>
  <c r="G190" s="1"/>
  <c r="C191"/>
  <c r="E191" s="1"/>
  <c r="F191" s="1"/>
  <c r="G191" s="1"/>
  <c r="C192"/>
  <c r="E192" s="1"/>
  <c r="F192" s="1"/>
  <c r="G192" s="1"/>
  <c r="C193"/>
  <c r="E193" s="1"/>
  <c r="F193" s="1"/>
  <c r="G193" s="1"/>
  <c r="C194"/>
  <c r="E194" s="1"/>
  <c r="F194" s="1"/>
  <c r="G194" s="1"/>
  <c r="C195"/>
  <c r="E195" s="1"/>
  <c r="F195" s="1"/>
  <c r="G195" s="1"/>
  <c r="C196"/>
  <c r="E196" s="1"/>
  <c r="F196" s="1"/>
  <c r="G196" s="1"/>
  <c r="C197"/>
  <c r="E197" s="1"/>
  <c r="F197" s="1"/>
  <c r="G197" s="1"/>
  <c r="C198"/>
  <c r="E198" s="1"/>
  <c r="F198" s="1"/>
  <c r="G198" s="1"/>
  <c r="C199"/>
  <c r="E199" s="1"/>
  <c r="F199" s="1"/>
  <c r="G199" s="1"/>
  <c r="C200"/>
  <c r="E200" s="1"/>
  <c r="F200" s="1"/>
  <c r="G200" s="1"/>
  <c r="C201"/>
  <c r="E201" s="1"/>
  <c r="F201" s="1"/>
  <c r="G201" s="1"/>
  <c r="C202"/>
  <c r="E202" s="1"/>
  <c r="F202" s="1"/>
  <c r="G202" s="1"/>
  <c r="C203"/>
  <c r="E203" s="1"/>
  <c r="F203" s="1"/>
  <c r="G203" s="1"/>
  <c r="C204"/>
  <c r="E204" s="1"/>
  <c r="F204" s="1"/>
  <c r="G204" s="1"/>
  <c r="C205"/>
  <c r="E205" s="1"/>
  <c r="F205" s="1"/>
  <c r="G205" s="1"/>
  <c r="C206"/>
  <c r="E206" s="1"/>
  <c r="F206" s="1"/>
  <c r="G206" s="1"/>
  <c r="C207"/>
  <c r="E207" s="1"/>
  <c r="F207" s="1"/>
  <c r="G207" s="1"/>
  <c r="C208"/>
  <c r="E208" s="1"/>
  <c r="F208" s="1"/>
  <c r="G208" s="1"/>
  <c r="C209"/>
  <c r="E209" s="1"/>
  <c r="F209" s="1"/>
  <c r="G209" s="1"/>
  <c r="C211"/>
  <c r="E211" s="1"/>
  <c r="F211" s="1"/>
  <c r="G211" s="1"/>
  <c r="C210"/>
  <c r="E210" s="1"/>
  <c r="F210" s="1"/>
  <c r="G210" s="1"/>
  <c r="C212"/>
  <c r="E212" s="1"/>
  <c r="F212" s="1"/>
  <c r="G212" s="1"/>
  <c r="C213"/>
  <c r="E213" s="1"/>
  <c r="F213" s="1"/>
  <c r="G213" s="1"/>
  <c r="C7"/>
  <c r="E7" s="1"/>
  <c r="F7" s="1"/>
  <c r="G7" s="1"/>
  <c r="C214"/>
  <c r="E214" s="1"/>
  <c r="F214" s="1"/>
  <c r="G214" s="1"/>
  <c r="C215"/>
  <c r="E215" s="1"/>
  <c r="F215" s="1"/>
  <c r="G215" s="1"/>
  <c r="C216"/>
  <c r="E216" s="1"/>
  <c r="F216" s="1"/>
  <c r="G216" s="1"/>
  <c r="C217"/>
  <c r="E217" s="1"/>
  <c r="F217" s="1"/>
  <c r="G217" s="1"/>
  <c r="C218"/>
  <c r="E218" s="1"/>
  <c r="F218" s="1"/>
  <c r="G218" s="1"/>
  <c r="C8"/>
  <c r="E8" s="1"/>
  <c r="F8" s="1"/>
  <c r="G8" s="1"/>
  <c r="C219"/>
  <c r="E219" s="1"/>
  <c r="F219" s="1"/>
  <c r="G219" s="1"/>
  <c r="C220"/>
  <c r="E220" s="1"/>
  <c r="F220" s="1"/>
  <c r="G220" s="1"/>
  <c r="C9"/>
  <c r="E9" s="1"/>
  <c r="F9" s="1"/>
  <c r="G9" s="1"/>
  <c r="Y6" i="5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5"/>
  <c r="Z5" s="1"/>
  <c r="F2"/>
  <c r="F3" s="1"/>
  <c r="G2"/>
  <c r="AL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Q54" s="1"/>
  <c r="D55"/>
  <c r="Q55" s="1"/>
  <c r="D56"/>
  <c r="Q56" s="1"/>
  <c r="D57"/>
  <c r="Q57" s="1"/>
  <c r="D58"/>
  <c r="Q58" s="1"/>
  <c r="D59"/>
  <c r="Q59" s="1"/>
  <c r="D60"/>
  <c r="Q60" s="1"/>
  <c r="D61"/>
  <c r="Q61" s="1"/>
  <c r="D62"/>
  <c r="Q62" s="1"/>
  <c r="D63"/>
  <c r="Q63" s="1"/>
  <c r="D64"/>
  <c r="Q64" s="1"/>
  <c r="D65"/>
  <c r="Q65" s="1"/>
  <c r="D66"/>
  <c r="Q66" s="1"/>
  <c r="D67"/>
  <c r="Q67" s="1"/>
  <c r="D68"/>
  <c r="Q68" s="1"/>
  <c r="D69"/>
  <c r="Q69" s="1"/>
  <c r="D70"/>
  <c r="Q70" s="1"/>
  <c r="D71"/>
  <c r="Q71" s="1"/>
  <c r="D72"/>
  <c r="Q72" s="1"/>
  <c r="D73"/>
  <c r="Q73" s="1"/>
  <c r="D74"/>
  <c r="Q74" s="1"/>
  <c r="D75"/>
  <c r="Q75" s="1"/>
  <c r="D76"/>
  <c r="Q76" s="1"/>
  <c r="D77"/>
  <c r="Q77" s="1"/>
  <c r="D78"/>
  <c r="Q78" s="1"/>
  <c r="D79"/>
  <c r="Q79" s="1"/>
  <c r="D80"/>
  <c r="Q80" s="1"/>
  <c r="D81"/>
  <c r="Q81" s="1"/>
  <c r="D82"/>
  <c r="Q82" s="1"/>
  <c r="D83"/>
  <c r="Q83" s="1"/>
  <c r="D84"/>
  <c r="Q84" s="1"/>
  <c r="D85"/>
  <c r="Q85" s="1"/>
  <c r="D86"/>
  <c r="Q86" s="1"/>
  <c r="D87"/>
  <c r="Q87" s="1"/>
  <c r="D88"/>
  <c r="Q88" s="1"/>
  <c r="D89"/>
  <c r="Q89" s="1"/>
  <c r="D90"/>
  <c r="Q90" s="1"/>
  <c r="D91"/>
  <c r="Q91" s="1"/>
  <c r="D92"/>
  <c r="Q92" s="1"/>
  <c r="D93"/>
  <c r="Q93" s="1"/>
  <c r="D94"/>
  <c r="Q94" s="1"/>
  <c r="D95"/>
  <c r="Q95" s="1"/>
  <c r="D96"/>
  <c r="Q96" s="1"/>
  <c r="D97"/>
  <c r="Q97" s="1"/>
  <c r="D98"/>
  <c r="Q98" s="1"/>
  <c r="D99"/>
  <c r="Q99" s="1"/>
  <c r="D100"/>
  <c r="Q100" s="1"/>
  <c r="D101"/>
  <c r="Q101" s="1"/>
  <c r="D102"/>
  <c r="Q102" s="1"/>
  <c r="D103"/>
  <c r="Q103" s="1"/>
  <c r="D104"/>
  <c r="Q104" s="1"/>
  <c r="D105"/>
  <c r="Q105" s="1"/>
  <c r="D106"/>
  <c r="Q106" s="1"/>
  <c r="D107"/>
  <c r="Q107" s="1"/>
  <c r="D108"/>
  <c r="Q108" s="1"/>
  <c r="D109"/>
  <c r="Q109" s="1"/>
  <c r="D110"/>
  <c r="Q110" s="1"/>
  <c r="D111"/>
  <c r="Q111" s="1"/>
  <c r="D112"/>
  <c r="Q112" s="1"/>
  <c r="D113"/>
  <c r="Q113" s="1"/>
  <c r="D114"/>
  <c r="Q114" s="1"/>
  <c r="D115"/>
  <c r="Q115" s="1"/>
  <c r="D116"/>
  <c r="Q116" s="1"/>
  <c r="D117"/>
  <c r="Q117" s="1"/>
  <c r="D118"/>
  <c r="Q118" s="1"/>
  <c r="D119"/>
  <c r="Q119" s="1"/>
  <c r="D120"/>
  <c r="Q120" s="1"/>
  <c r="D121"/>
  <c r="Q121" s="1"/>
  <c r="D122"/>
  <c r="Q122" s="1"/>
  <c r="D123"/>
  <c r="Q123" s="1"/>
  <c r="D124"/>
  <c r="Q124" s="1"/>
  <c r="D5"/>
  <c r="Q5" s="1"/>
  <c r="AG5"/>
  <c r="C6"/>
  <c r="E6" s="1"/>
  <c r="B5"/>
  <c r="F5"/>
  <c r="M26" i="4"/>
  <c r="L26"/>
  <c r="K26"/>
  <c r="B16"/>
  <c r="B17" s="1"/>
  <c r="B18" s="1"/>
  <c r="B19" s="1"/>
  <c r="B20" s="1"/>
  <c r="B21" s="1"/>
  <c r="B22" s="1"/>
  <c r="B23" s="1"/>
  <c r="B24" s="1"/>
  <c r="B25" s="1"/>
  <c r="B26" s="1"/>
  <c r="B27" s="1"/>
  <c r="B28" s="1"/>
  <c r="B6"/>
  <c r="B7" s="1"/>
  <c r="B8" s="1"/>
  <c r="B9" s="1"/>
  <c r="B10" s="1"/>
  <c r="B11" s="1"/>
  <c r="B12" s="1"/>
  <c r="B13" s="1"/>
  <c r="B14" s="1"/>
  <c r="B6" i="5" l="1"/>
  <c r="Q53"/>
  <c r="I53"/>
  <c r="Q52"/>
  <c r="I52"/>
  <c r="Q51"/>
  <c r="I51"/>
  <c r="Q50"/>
  <c r="I50"/>
  <c r="Q49"/>
  <c r="I49"/>
  <c r="Q48"/>
  <c r="I48"/>
  <c r="Q47"/>
  <c r="I47"/>
  <c r="Q46"/>
  <c r="I46"/>
  <c r="Q45"/>
  <c r="I45"/>
  <c r="Q44"/>
  <c r="I44"/>
  <c r="Q43"/>
  <c r="I43"/>
  <c r="Q42"/>
  <c r="I42"/>
  <c r="Q41"/>
  <c r="I41"/>
  <c r="Q40"/>
  <c r="I40"/>
  <c r="Q39"/>
  <c r="I39"/>
  <c r="Q38"/>
  <c r="I38"/>
  <c r="Q37"/>
  <c r="I37"/>
  <c r="Q36"/>
  <c r="I36"/>
  <c r="Q35"/>
  <c r="I35"/>
  <c r="Q34"/>
  <c r="I34"/>
  <c r="Q33"/>
  <c r="I33"/>
  <c r="Q32"/>
  <c r="I32"/>
  <c r="Q31"/>
  <c r="I31"/>
  <c r="Q30"/>
  <c r="I30"/>
  <c r="Q29"/>
  <c r="I29"/>
  <c r="Q28"/>
  <c r="I28"/>
  <c r="Q27"/>
  <c r="I27"/>
  <c r="Q26"/>
  <c r="I26"/>
  <c r="Q25"/>
  <c r="I25"/>
  <c r="Q24"/>
  <c r="I24"/>
  <c r="Q23"/>
  <c r="I23"/>
  <c r="Q22"/>
  <c r="I22"/>
  <c r="Q21"/>
  <c r="I21"/>
  <c r="Q20"/>
  <c r="I20"/>
  <c r="Q19"/>
  <c r="I19"/>
  <c r="Q18"/>
  <c r="I18"/>
  <c r="Q17"/>
  <c r="I17"/>
  <c r="Q16"/>
  <c r="I16"/>
  <c r="Q15"/>
  <c r="I15"/>
  <c r="Q14"/>
  <c r="I14"/>
  <c r="Q13"/>
  <c r="I13"/>
  <c r="Q12"/>
  <c r="I12"/>
  <c r="Q11"/>
  <c r="I11"/>
  <c r="Q10"/>
  <c r="I10"/>
  <c r="Q9"/>
  <c r="I9"/>
  <c r="Q8"/>
  <c r="I8"/>
  <c r="Q7"/>
  <c r="I7"/>
  <c r="Q6"/>
  <c r="I6"/>
  <c r="I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J6"/>
  <c r="Z6"/>
  <c r="E5"/>
  <c r="H5" s="1"/>
  <c r="J5"/>
  <c r="AM5"/>
  <c r="AH5"/>
  <c r="AF6" s="1"/>
  <c r="AG6"/>
  <c r="B7"/>
  <c r="F6"/>
  <c r="C7"/>
  <c r="E7" s="1"/>
  <c r="F7"/>
  <c r="B7" i="2"/>
  <c r="C7"/>
  <c r="D7"/>
  <c r="E7"/>
  <c r="F7"/>
  <c r="B8"/>
  <c r="C8"/>
  <c r="D8"/>
  <c r="E8"/>
  <c r="F8"/>
  <c r="B9"/>
  <c r="C9"/>
  <c r="D9"/>
  <c r="E9"/>
  <c r="F9"/>
  <c r="B10"/>
  <c r="C10"/>
  <c r="D10"/>
  <c r="E10"/>
  <c r="F10"/>
  <c r="B11"/>
  <c r="C11"/>
  <c r="D11"/>
  <c r="E11"/>
  <c r="F11"/>
  <c r="B6"/>
  <c r="C6"/>
  <c r="D6"/>
  <c r="E6"/>
  <c r="F6"/>
  <c r="B5"/>
  <c r="C5"/>
  <c r="D5"/>
  <c r="E5"/>
  <c r="F5"/>
  <c r="C4"/>
  <c r="C3"/>
  <c r="D4"/>
  <c r="D3"/>
  <c r="B4"/>
  <c r="E4"/>
  <c r="F4"/>
  <c r="E3"/>
  <c r="F3" s="1"/>
  <c r="E2"/>
  <c r="F2" s="1"/>
  <c r="B3"/>
  <c r="K173" i="1"/>
  <c r="K174" s="1"/>
  <c r="K161"/>
  <c r="K162" s="1"/>
  <c r="K149"/>
  <c r="K150" s="1"/>
  <c r="K137"/>
  <c r="K138" s="1"/>
  <c r="K125"/>
  <c r="K126" s="1"/>
  <c r="K113"/>
  <c r="K114" s="1"/>
  <c r="K101"/>
  <c r="K102" s="1"/>
  <c r="K89"/>
  <c r="K90" s="1"/>
  <c r="B15" i="3"/>
  <c r="B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5"/>
  <c r="F5"/>
  <c r="F5" i="4"/>
  <c r="C5"/>
  <c r="K5" i="1"/>
  <c r="F5"/>
  <c r="C5"/>
  <c r="C5" i="3" s="1"/>
  <c r="B16" i="1"/>
  <c r="B6"/>
  <c r="B6" i="3" s="1"/>
  <c r="H7" i="5" l="1"/>
  <c r="K5"/>
  <c r="L5" s="1"/>
  <c r="H6"/>
  <c r="K6" s="1"/>
  <c r="L6" s="1"/>
  <c r="AR5"/>
  <c r="AP6" s="1"/>
  <c r="O5"/>
  <c r="AQ6"/>
  <c r="AS6" s="1"/>
  <c r="O7"/>
  <c r="O6"/>
  <c r="Z7"/>
  <c r="J7"/>
  <c r="K7" s="1"/>
  <c r="L7" s="1"/>
  <c r="AO5"/>
  <c r="AK6"/>
  <c r="AL6" s="1"/>
  <c r="AJ5"/>
  <c r="AI6"/>
  <c r="AH6"/>
  <c r="AF7" s="1"/>
  <c r="C8"/>
  <c r="AN6"/>
  <c r="B8"/>
  <c r="B17" i="1"/>
  <c r="B18" s="1"/>
  <c r="B17" i="3"/>
  <c r="B16"/>
  <c r="K175" i="1"/>
  <c r="K163"/>
  <c r="K151"/>
  <c r="K139"/>
  <c r="K127"/>
  <c r="K115"/>
  <c r="K103"/>
  <c r="K91"/>
  <c r="E5" i="3"/>
  <c r="E5" i="4"/>
  <c r="G5"/>
  <c r="D6" s="1"/>
  <c r="C6"/>
  <c r="B29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G5" i="1"/>
  <c r="D6" s="1"/>
  <c r="Q5"/>
  <c r="B7"/>
  <c r="C7"/>
  <c r="C7" i="3" s="1"/>
  <c r="C6" i="1"/>
  <c r="C6" i="3" s="1"/>
  <c r="E5" i="1"/>
  <c r="L5"/>
  <c r="M5" s="1"/>
  <c r="N5" s="1"/>
  <c r="K6"/>
  <c r="F6"/>
  <c r="H6" s="1"/>
  <c r="AR6" i="5" l="1"/>
  <c r="AT6" s="1"/>
  <c r="AT5"/>
  <c r="M6"/>
  <c r="P6"/>
  <c r="M7"/>
  <c r="P7"/>
  <c r="R6"/>
  <c r="S6" s="1"/>
  <c r="T6" s="1"/>
  <c r="N6"/>
  <c r="R7"/>
  <c r="S7" s="1"/>
  <c r="T7" s="1"/>
  <c r="N7"/>
  <c r="AA6"/>
  <c r="AA7"/>
  <c r="E8"/>
  <c r="J8"/>
  <c r="Z8"/>
  <c r="AJ6"/>
  <c r="AM6"/>
  <c r="AG7"/>
  <c r="C9"/>
  <c r="F8"/>
  <c r="H8" s="1"/>
  <c r="F9"/>
  <c r="B9"/>
  <c r="B19" i="1"/>
  <c r="B18" i="3"/>
  <c r="P5" i="1"/>
  <c r="O5"/>
  <c r="B8"/>
  <c r="B7" i="3"/>
  <c r="D6"/>
  <c r="F6" s="1"/>
  <c r="C99" i="4"/>
  <c r="C98"/>
  <c r="C97"/>
  <c r="C96"/>
  <c r="C95"/>
  <c r="C94"/>
  <c r="C93"/>
  <c r="C92"/>
  <c r="C91"/>
  <c r="C90"/>
  <c r="C89"/>
  <c r="K176" i="1"/>
  <c r="K164"/>
  <c r="K152"/>
  <c r="K140"/>
  <c r="K128"/>
  <c r="K116"/>
  <c r="K104"/>
  <c r="K92"/>
  <c r="C100" i="4"/>
  <c r="G6" i="3"/>
  <c r="E6"/>
  <c r="E6" i="4"/>
  <c r="F6"/>
  <c r="H6" s="1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Q6" i="1"/>
  <c r="R5"/>
  <c r="S5" s="1"/>
  <c r="L6"/>
  <c r="M6" s="1"/>
  <c r="N6" s="1"/>
  <c r="K7"/>
  <c r="Q7" s="1"/>
  <c r="G6"/>
  <c r="D7" s="1"/>
  <c r="E6"/>
  <c r="K8" i="5" l="1"/>
  <c r="L8" s="1"/>
  <c r="O8"/>
  <c r="AP7"/>
  <c r="M5"/>
  <c r="N5" s="1"/>
  <c r="P5"/>
  <c r="U7"/>
  <c r="V7" s="1"/>
  <c r="W7"/>
  <c r="U6"/>
  <c r="V6" s="1"/>
  <c r="W6"/>
  <c r="E9"/>
  <c r="H9" s="1"/>
  <c r="J9"/>
  <c r="Z9"/>
  <c r="AO6"/>
  <c r="AK7"/>
  <c r="AL7"/>
  <c r="AI7"/>
  <c r="AH7"/>
  <c r="C10"/>
  <c r="B10"/>
  <c r="B20" i="1"/>
  <c r="B19" i="3"/>
  <c r="P6" i="1"/>
  <c r="O6"/>
  <c r="B9"/>
  <c r="B8" i="3"/>
  <c r="C9" i="1"/>
  <c r="C9" i="3" s="1"/>
  <c r="C8" i="1"/>
  <c r="C8" i="3" s="1"/>
  <c r="K177" i="1"/>
  <c r="K165"/>
  <c r="K153"/>
  <c r="K141"/>
  <c r="K129"/>
  <c r="K117"/>
  <c r="K105"/>
  <c r="K93"/>
  <c r="G6" i="4"/>
  <c r="D7" s="1"/>
  <c r="R6" i="1"/>
  <c r="S6" s="1"/>
  <c r="E7"/>
  <c r="F7"/>
  <c r="H7" s="1"/>
  <c r="L7"/>
  <c r="K8"/>
  <c r="Q8" s="1"/>
  <c r="K9" i="5" l="1"/>
  <c r="L9" s="1"/>
  <c r="O9"/>
  <c r="AQ7"/>
  <c r="R5"/>
  <c r="S5" s="1"/>
  <c r="T5" s="1"/>
  <c r="AA5"/>
  <c r="U5"/>
  <c r="V5" s="1"/>
  <c r="W5"/>
  <c r="M8"/>
  <c r="P8"/>
  <c r="M9"/>
  <c r="P9"/>
  <c r="R8"/>
  <c r="S8" s="1"/>
  <c r="T8" s="1"/>
  <c r="N8"/>
  <c r="R9"/>
  <c r="S9" s="1"/>
  <c r="T9" s="1"/>
  <c r="N9"/>
  <c r="AA8"/>
  <c r="AA9"/>
  <c r="E10"/>
  <c r="J10"/>
  <c r="Z10"/>
  <c r="AF8"/>
  <c r="AJ7"/>
  <c r="AM7"/>
  <c r="AN7"/>
  <c r="AG8"/>
  <c r="C11"/>
  <c r="F10"/>
  <c r="H10" s="1"/>
  <c r="F11"/>
  <c r="B11"/>
  <c r="B21" i="1"/>
  <c r="B20" i="3"/>
  <c r="B10" i="1"/>
  <c r="B9" i="3"/>
  <c r="K178" i="1"/>
  <c r="K166"/>
  <c r="K154"/>
  <c r="K142"/>
  <c r="K130"/>
  <c r="K118"/>
  <c r="K106"/>
  <c r="K94"/>
  <c r="F7" i="4"/>
  <c r="D7" i="3"/>
  <c r="E7" i="4"/>
  <c r="M7" i="1"/>
  <c r="N7" s="1"/>
  <c r="R7"/>
  <c r="S7" s="1"/>
  <c r="L8"/>
  <c r="K9"/>
  <c r="Q9" s="1"/>
  <c r="G7"/>
  <c r="D8" s="1"/>
  <c r="K10" i="5" l="1"/>
  <c r="L10" s="1"/>
  <c r="O10"/>
  <c r="AR7"/>
  <c r="AT7" s="1"/>
  <c r="AS7"/>
  <c r="X5"/>
  <c r="AB5"/>
  <c r="U9"/>
  <c r="V9" s="1"/>
  <c r="W9"/>
  <c r="U8"/>
  <c r="V8" s="1"/>
  <c r="W8"/>
  <c r="E11"/>
  <c r="H11" s="1"/>
  <c r="J11"/>
  <c r="Z11"/>
  <c r="AO7"/>
  <c r="AK8"/>
  <c r="AL8"/>
  <c r="AI8"/>
  <c r="AH8"/>
  <c r="C12"/>
  <c r="B12"/>
  <c r="B22" i="1"/>
  <c r="B21" i="3"/>
  <c r="P7" i="1"/>
  <c r="O7"/>
  <c r="B11"/>
  <c r="B10" i="3"/>
  <c r="C11" i="1"/>
  <c r="C11" i="3" s="1"/>
  <c r="C10" i="1"/>
  <c r="C10" i="3" s="1"/>
  <c r="K179" i="1"/>
  <c r="K167"/>
  <c r="K155"/>
  <c r="K143"/>
  <c r="K131"/>
  <c r="K119"/>
  <c r="K107"/>
  <c r="K95"/>
  <c r="E7" i="3"/>
  <c r="F7"/>
  <c r="H7" i="4"/>
  <c r="G7"/>
  <c r="D8" s="1"/>
  <c r="F8" i="1"/>
  <c r="H8" s="1"/>
  <c r="E8"/>
  <c r="M8"/>
  <c r="N8" s="1"/>
  <c r="R8"/>
  <c r="S8" s="1"/>
  <c r="L9"/>
  <c r="K10"/>
  <c r="Q10" s="1"/>
  <c r="K11" i="5" l="1"/>
  <c r="L11" s="1"/>
  <c r="O11"/>
  <c r="AP8"/>
  <c r="AC5"/>
  <c r="AD5" s="1"/>
  <c r="AE5"/>
  <c r="M10"/>
  <c r="P10"/>
  <c r="M11"/>
  <c r="P11"/>
  <c r="R10"/>
  <c r="S10" s="1"/>
  <c r="T10" s="1"/>
  <c r="N10"/>
  <c r="R11"/>
  <c r="S11" s="1"/>
  <c r="T11" s="1"/>
  <c r="N11"/>
  <c r="AA10"/>
  <c r="AA11"/>
  <c r="E12"/>
  <c r="J12"/>
  <c r="Z12"/>
  <c r="AF9"/>
  <c r="AJ8"/>
  <c r="AM8"/>
  <c r="AN8"/>
  <c r="AG9"/>
  <c r="C13"/>
  <c r="F12"/>
  <c r="H12" s="1"/>
  <c r="F13"/>
  <c r="B13"/>
  <c r="B23" i="1"/>
  <c r="B22" i="3"/>
  <c r="P8" i="1"/>
  <c r="O8"/>
  <c r="B12"/>
  <c r="B11" i="3"/>
  <c r="K180" i="1"/>
  <c r="K168"/>
  <c r="K156"/>
  <c r="K144"/>
  <c r="K132"/>
  <c r="K120"/>
  <c r="K108"/>
  <c r="K96"/>
  <c r="E8" i="4"/>
  <c r="D8" i="3"/>
  <c r="F8" i="4"/>
  <c r="G7" i="3"/>
  <c r="G8" i="1"/>
  <c r="D9" s="1"/>
  <c r="E9"/>
  <c r="M9"/>
  <c r="N9" s="1"/>
  <c r="R9"/>
  <c r="S9" s="1"/>
  <c r="L10"/>
  <c r="K11"/>
  <c r="Q11" s="1"/>
  <c r="K12" i="5" l="1"/>
  <c r="L12" s="1"/>
  <c r="O12"/>
  <c r="AQ8"/>
  <c r="U11"/>
  <c r="V11" s="1"/>
  <c r="W11"/>
  <c r="U10"/>
  <c r="V10" s="1"/>
  <c r="W10"/>
  <c r="E13"/>
  <c r="H13" s="1"/>
  <c r="J13"/>
  <c r="Z13"/>
  <c r="AO8"/>
  <c r="AK9"/>
  <c r="AL9"/>
  <c r="AI9"/>
  <c r="AH9"/>
  <c r="C14"/>
  <c r="C15" s="1"/>
  <c r="B14"/>
  <c r="B24" i="1"/>
  <c r="B23" i="3"/>
  <c r="P9" i="1"/>
  <c r="O9"/>
  <c r="B13"/>
  <c r="B12" i="3"/>
  <c r="C13" i="1"/>
  <c r="C13" i="3" s="1"/>
  <c r="C12" i="1"/>
  <c r="C12" i="3" s="1"/>
  <c r="K181" i="1"/>
  <c r="K169"/>
  <c r="K157"/>
  <c r="K145"/>
  <c r="K133"/>
  <c r="K121"/>
  <c r="K109"/>
  <c r="K97"/>
  <c r="H8" i="4"/>
  <c r="G8"/>
  <c r="D9" s="1"/>
  <c r="E8" i="3"/>
  <c r="F8"/>
  <c r="F9" i="1"/>
  <c r="H9" s="1"/>
  <c r="M10"/>
  <c r="N10" s="1"/>
  <c r="R10"/>
  <c r="S10" s="1"/>
  <c r="L11"/>
  <c r="K12"/>
  <c r="Q12" s="1"/>
  <c r="K13" i="5" l="1"/>
  <c r="L13" s="1"/>
  <c r="AR8"/>
  <c r="AT8" s="1"/>
  <c r="AS8"/>
  <c r="O13"/>
  <c r="M12"/>
  <c r="P12"/>
  <c r="M13"/>
  <c r="P13"/>
  <c r="R12"/>
  <c r="S12" s="1"/>
  <c r="T12" s="1"/>
  <c r="N12"/>
  <c r="R13"/>
  <c r="S13" s="1"/>
  <c r="T13" s="1"/>
  <c r="N13"/>
  <c r="AA12"/>
  <c r="AA13"/>
  <c r="E14"/>
  <c r="J14"/>
  <c r="Z14"/>
  <c r="AF10"/>
  <c r="AJ9"/>
  <c r="AM9"/>
  <c r="AN9"/>
  <c r="AG10"/>
  <c r="F14"/>
  <c r="H14" s="1"/>
  <c r="F15"/>
  <c r="B15"/>
  <c r="B25" i="1"/>
  <c r="B24" i="3"/>
  <c r="P10" i="1"/>
  <c r="O10"/>
  <c r="B14"/>
  <c r="B13" i="3"/>
  <c r="K182" i="1"/>
  <c r="K170"/>
  <c r="K158"/>
  <c r="K146"/>
  <c r="K134"/>
  <c r="K122"/>
  <c r="K110"/>
  <c r="K98"/>
  <c r="G8" i="3"/>
  <c r="E9" i="4"/>
  <c r="D9" i="3"/>
  <c r="F9" i="4"/>
  <c r="G9" i="1"/>
  <c r="D10" s="1"/>
  <c r="M11"/>
  <c r="N11" s="1"/>
  <c r="R11"/>
  <c r="S11" s="1"/>
  <c r="L12"/>
  <c r="K13"/>
  <c r="Q13" s="1"/>
  <c r="K14" i="5" l="1"/>
  <c r="L14" s="1"/>
  <c r="O14"/>
  <c r="AP9"/>
  <c r="U13"/>
  <c r="V13" s="1"/>
  <c r="W13"/>
  <c r="U12"/>
  <c r="V12" s="1"/>
  <c r="W12"/>
  <c r="E15"/>
  <c r="H15" s="1"/>
  <c r="J15"/>
  <c r="Z15"/>
  <c r="AO9"/>
  <c r="AK10"/>
  <c r="AL10"/>
  <c r="AI10"/>
  <c r="AH10"/>
  <c r="AJ10" s="1"/>
  <c r="C16"/>
  <c r="B16"/>
  <c r="B26" i="1"/>
  <c r="B25" i="3"/>
  <c r="P11" i="1"/>
  <c r="O11"/>
  <c r="B14" i="3"/>
  <c r="C17" i="1"/>
  <c r="C17" i="3" s="1"/>
  <c r="C16" i="1"/>
  <c r="C16" i="3" s="1"/>
  <c r="C15" i="1"/>
  <c r="C15" i="3" s="1"/>
  <c r="C14" i="1"/>
  <c r="C14" i="3" s="1"/>
  <c r="C24" i="1"/>
  <c r="C24" i="3" s="1"/>
  <c r="C23" i="1"/>
  <c r="C23" i="3" s="1"/>
  <c r="C22" i="1"/>
  <c r="C22" i="3" s="1"/>
  <c r="C21" i="1"/>
  <c r="C21" i="3" s="1"/>
  <c r="C20" i="1"/>
  <c r="C20" i="3" s="1"/>
  <c r="C19" i="1"/>
  <c r="C19" i="3" s="1"/>
  <c r="C18" i="1"/>
  <c r="C18" i="3" s="1"/>
  <c r="C25" i="1"/>
  <c r="C25" i="3" s="1"/>
  <c r="C26" i="1"/>
  <c r="C26" i="3" s="1"/>
  <c r="K183" i="1"/>
  <c r="K171"/>
  <c r="K159"/>
  <c r="K147"/>
  <c r="K135"/>
  <c r="K123"/>
  <c r="K111"/>
  <c r="K99"/>
  <c r="H9" i="4"/>
  <c r="G9"/>
  <c r="D10" s="1"/>
  <c r="E9" i="3"/>
  <c r="F9"/>
  <c r="F10" i="1"/>
  <c r="H10" s="1"/>
  <c r="E10"/>
  <c r="M12"/>
  <c r="N12" s="1"/>
  <c r="R12"/>
  <c r="S12" s="1"/>
  <c r="L13"/>
  <c r="K14"/>
  <c r="Q14" s="1"/>
  <c r="K15" i="5" l="1"/>
  <c r="L15" s="1"/>
  <c r="O15"/>
  <c r="AQ9"/>
  <c r="M14"/>
  <c r="P14"/>
  <c r="M15"/>
  <c r="P15"/>
  <c r="R14"/>
  <c r="S14" s="1"/>
  <c r="T14" s="1"/>
  <c r="N14"/>
  <c r="R15"/>
  <c r="S15" s="1"/>
  <c r="T15" s="1"/>
  <c r="N15"/>
  <c r="AA14"/>
  <c r="AA15"/>
  <c r="E16"/>
  <c r="J16"/>
  <c r="Z16"/>
  <c r="AM10"/>
  <c r="AN10"/>
  <c r="AF11"/>
  <c r="AG11" s="1"/>
  <c r="B17"/>
  <c r="C17"/>
  <c r="F16"/>
  <c r="H16" s="1"/>
  <c r="F17"/>
  <c r="B27" i="1"/>
  <c r="B26" i="3"/>
  <c r="P12" i="1"/>
  <c r="O12"/>
  <c r="K184"/>
  <c r="K172"/>
  <c r="K160"/>
  <c r="K148"/>
  <c r="K136"/>
  <c r="K124"/>
  <c r="K112"/>
  <c r="K100"/>
  <c r="G9" i="3"/>
  <c r="D10"/>
  <c r="E10" i="4"/>
  <c r="F10"/>
  <c r="G10" i="1"/>
  <c r="D11" s="1"/>
  <c r="E11"/>
  <c r="M13"/>
  <c r="N13" s="1"/>
  <c r="R13"/>
  <c r="S13" s="1"/>
  <c r="L14"/>
  <c r="K15"/>
  <c r="Q15" s="1"/>
  <c r="K16" i="5" l="1"/>
  <c r="L16" s="1"/>
  <c r="O16"/>
  <c r="AR9"/>
  <c r="AT9" s="1"/>
  <c r="AS9"/>
  <c r="U15"/>
  <c r="V15" s="1"/>
  <c r="W15"/>
  <c r="U14"/>
  <c r="V14" s="1"/>
  <c r="W14"/>
  <c r="E17"/>
  <c r="H17" s="1"/>
  <c r="J17"/>
  <c r="Z17"/>
  <c r="AO10"/>
  <c r="AK11"/>
  <c r="AL11"/>
  <c r="AI11"/>
  <c r="AH11"/>
  <c r="AJ11" s="1"/>
  <c r="B18"/>
  <c r="C18"/>
  <c r="B28" i="1"/>
  <c r="B27" i="3"/>
  <c r="C28" i="1"/>
  <c r="C28" i="3" s="1"/>
  <c r="C27" i="1"/>
  <c r="C27" i="3" s="1"/>
  <c r="P13" i="1"/>
  <c r="O13"/>
  <c r="H10" i="4"/>
  <c r="G10"/>
  <c r="D11" s="1"/>
  <c r="E10" i="3"/>
  <c r="F10"/>
  <c r="F11" i="1"/>
  <c r="H11" s="1"/>
  <c r="M14"/>
  <c r="N14" s="1"/>
  <c r="R14"/>
  <c r="S14" s="1"/>
  <c r="L15"/>
  <c r="K16"/>
  <c r="Q16" s="1"/>
  <c r="K17" i="5" l="1"/>
  <c r="L17" s="1"/>
  <c r="O17"/>
  <c r="AP10"/>
  <c r="M16"/>
  <c r="P16"/>
  <c r="R16"/>
  <c r="S16" s="1"/>
  <c r="T16" s="1"/>
  <c r="N16"/>
  <c r="AA16"/>
  <c r="E18"/>
  <c r="J18"/>
  <c r="Z18"/>
  <c r="AM11"/>
  <c r="AN11"/>
  <c r="AF12"/>
  <c r="AG12" s="1"/>
  <c r="C19"/>
  <c r="F18"/>
  <c r="H18" s="1"/>
  <c r="B19"/>
  <c r="B29" i="1"/>
  <c r="B28" i="3"/>
  <c r="P14" i="1"/>
  <c r="O14"/>
  <c r="G10" i="3"/>
  <c r="D11"/>
  <c r="E11" i="4"/>
  <c r="F11"/>
  <c r="G11" i="1"/>
  <c r="D12" s="1"/>
  <c r="M15"/>
  <c r="N15" s="1"/>
  <c r="R15"/>
  <c r="S15" s="1"/>
  <c r="L16"/>
  <c r="K17"/>
  <c r="Q17" s="1"/>
  <c r="K18" i="5" l="1"/>
  <c r="L18" s="1"/>
  <c r="O18"/>
  <c r="AQ10"/>
  <c r="U16"/>
  <c r="V16" s="1"/>
  <c r="W16"/>
  <c r="E19"/>
  <c r="J19"/>
  <c r="Z19"/>
  <c r="AO11"/>
  <c r="AK12"/>
  <c r="AL12" s="1"/>
  <c r="AI12"/>
  <c r="AH12"/>
  <c r="AJ12" s="1"/>
  <c r="C20"/>
  <c r="F19"/>
  <c r="H19" s="1"/>
  <c r="B20"/>
  <c r="B30" i="1"/>
  <c r="B29" i="3"/>
  <c r="C29" i="1"/>
  <c r="C29" i="3" s="1"/>
  <c r="C30" i="1"/>
  <c r="C30" i="3" s="1"/>
  <c r="P15" i="1"/>
  <c r="O15"/>
  <c r="H11" i="4"/>
  <c r="G11"/>
  <c r="D12" s="1"/>
  <c r="E11" i="3"/>
  <c r="F11"/>
  <c r="F12" i="1"/>
  <c r="H12" s="1"/>
  <c r="E12"/>
  <c r="M16"/>
  <c r="N16" s="1"/>
  <c r="R16"/>
  <c r="S16" s="1"/>
  <c r="L17"/>
  <c r="K18"/>
  <c r="Q18" s="1"/>
  <c r="K19" i="5" l="1"/>
  <c r="L19" s="1"/>
  <c r="O19"/>
  <c r="AR10"/>
  <c r="AT10" s="1"/>
  <c r="AS10"/>
  <c r="M17"/>
  <c r="N17" s="1"/>
  <c r="P17"/>
  <c r="M18"/>
  <c r="P18"/>
  <c r="R18"/>
  <c r="S18" s="1"/>
  <c r="T18" s="1"/>
  <c r="N18"/>
  <c r="AA18"/>
  <c r="E20"/>
  <c r="J20"/>
  <c r="Z20"/>
  <c r="AM12"/>
  <c r="AN12"/>
  <c r="AF13"/>
  <c r="AG13" s="1"/>
  <c r="C21"/>
  <c r="F20"/>
  <c r="H20" s="1"/>
  <c r="B21"/>
  <c r="B31" i="1"/>
  <c r="B30" i="3"/>
  <c r="P16" i="1"/>
  <c r="O16"/>
  <c r="G11" i="3"/>
  <c r="D12"/>
  <c r="F12" i="4"/>
  <c r="E12"/>
  <c r="G12" i="1"/>
  <c r="D13" s="1"/>
  <c r="E13"/>
  <c r="M17"/>
  <c r="N17" s="1"/>
  <c r="R17"/>
  <c r="S17" s="1"/>
  <c r="K19"/>
  <c r="Q19" s="1"/>
  <c r="L18"/>
  <c r="K20" i="5" l="1"/>
  <c r="L20" s="1"/>
  <c r="O20"/>
  <c r="AP11"/>
  <c r="AQ11" s="1"/>
  <c r="R17"/>
  <c r="S17" s="1"/>
  <c r="T17" s="1"/>
  <c r="AA17"/>
  <c r="U17"/>
  <c r="V17" s="1"/>
  <c r="W17"/>
  <c r="M19"/>
  <c r="P19"/>
  <c r="U18"/>
  <c r="V18" s="1"/>
  <c r="W18"/>
  <c r="R19"/>
  <c r="S19" s="1"/>
  <c r="T19" s="1"/>
  <c r="N19"/>
  <c r="AA19"/>
  <c r="E21"/>
  <c r="J21"/>
  <c r="Z21"/>
  <c r="AO12"/>
  <c r="AK13"/>
  <c r="AL13" s="1"/>
  <c r="AI13"/>
  <c r="AH13"/>
  <c r="AJ13" s="1"/>
  <c r="C22"/>
  <c r="F21"/>
  <c r="H21" s="1"/>
  <c r="B22"/>
  <c r="B32" i="1"/>
  <c r="B31" i="3"/>
  <c r="C32" i="1"/>
  <c r="C32" i="3" s="1"/>
  <c r="C31" i="1"/>
  <c r="C31" i="3" s="1"/>
  <c r="P17" i="1"/>
  <c r="O17"/>
  <c r="H12" i="4"/>
  <c r="G12"/>
  <c r="D13" s="1"/>
  <c r="E12" i="3"/>
  <c r="F12"/>
  <c r="F13" i="1"/>
  <c r="H13" s="1"/>
  <c r="M18"/>
  <c r="N18" s="1"/>
  <c r="R18"/>
  <c r="S18" s="1"/>
  <c r="K20"/>
  <c r="Q20" s="1"/>
  <c r="L19"/>
  <c r="K21" i="5" l="1"/>
  <c r="L21" s="1"/>
  <c r="O21"/>
  <c r="AR11"/>
  <c r="AT11" s="1"/>
  <c r="AS11"/>
  <c r="M20"/>
  <c r="P20"/>
  <c r="U19"/>
  <c r="V19" s="1"/>
  <c r="W19"/>
  <c r="R20"/>
  <c r="S20" s="1"/>
  <c r="T20" s="1"/>
  <c r="N20"/>
  <c r="AA20"/>
  <c r="E22"/>
  <c r="J22"/>
  <c r="Z22"/>
  <c r="AM13"/>
  <c r="AN13"/>
  <c r="AF14"/>
  <c r="AG14" s="1"/>
  <c r="C23"/>
  <c r="F22"/>
  <c r="H22" s="1"/>
  <c r="B23"/>
  <c r="B33" i="1"/>
  <c r="B32" i="3"/>
  <c r="P18" i="1"/>
  <c r="O18"/>
  <c r="G12" i="3"/>
  <c r="D13"/>
  <c r="E13" i="4"/>
  <c r="F13"/>
  <c r="G13" i="1"/>
  <c r="D14" s="1"/>
  <c r="M19"/>
  <c r="N19" s="1"/>
  <c r="R19"/>
  <c r="S19" s="1"/>
  <c r="K21"/>
  <c r="Q21" s="1"/>
  <c r="L20"/>
  <c r="K22" i="5" l="1"/>
  <c r="L22" s="1"/>
  <c r="O22"/>
  <c r="AP12"/>
  <c r="AQ12" s="1"/>
  <c r="M21"/>
  <c r="P21"/>
  <c r="U20"/>
  <c r="V20" s="1"/>
  <c r="W20"/>
  <c r="R21"/>
  <c r="S21" s="1"/>
  <c r="T21" s="1"/>
  <c r="N21"/>
  <c r="AA21"/>
  <c r="E23"/>
  <c r="J23"/>
  <c r="Z23"/>
  <c r="AO13"/>
  <c r="AK14"/>
  <c r="AL14" s="1"/>
  <c r="AI14"/>
  <c r="AH14"/>
  <c r="AJ14" s="1"/>
  <c r="C24"/>
  <c r="F23"/>
  <c r="H23" s="1"/>
  <c r="B24"/>
  <c r="B34" i="1"/>
  <c r="B33" i="3"/>
  <c r="C34" i="1"/>
  <c r="C34" i="3" s="1"/>
  <c r="C33" i="1"/>
  <c r="C33" i="3" s="1"/>
  <c r="P19" i="1"/>
  <c r="O19"/>
  <c r="H13" i="4"/>
  <c r="G13"/>
  <c r="D14" s="1"/>
  <c r="E13" i="3"/>
  <c r="F13"/>
  <c r="F14" i="1"/>
  <c r="H14" s="1"/>
  <c r="E14"/>
  <c r="M20"/>
  <c r="N20" s="1"/>
  <c r="R20"/>
  <c r="S20" s="1"/>
  <c r="K22"/>
  <c r="Q22" s="1"/>
  <c r="L21"/>
  <c r="K23" i="5" l="1"/>
  <c r="L23" s="1"/>
  <c r="O23"/>
  <c r="AR12"/>
  <c r="AT12" s="1"/>
  <c r="AS12"/>
  <c r="M22"/>
  <c r="P22"/>
  <c r="U21"/>
  <c r="V21" s="1"/>
  <c r="W21"/>
  <c r="R22"/>
  <c r="S22" s="1"/>
  <c r="T22" s="1"/>
  <c r="N22"/>
  <c r="AA22"/>
  <c r="E24"/>
  <c r="J24"/>
  <c r="Z24"/>
  <c r="AM14"/>
  <c r="AN14"/>
  <c r="AF15"/>
  <c r="AG15" s="1"/>
  <c r="C25"/>
  <c r="F24"/>
  <c r="H24" s="1"/>
  <c r="B25"/>
  <c r="B35" i="1"/>
  <c r="B34" i="3"/>
  <c r="P20" i="1"/>
  <c r="O20"/>
  <c r="G13" i="3"/>
  <c r="D14"/>
  <c r="F14" i="4"/>
  <c r="E14"/>
  <c r="G14" i="1"/>
  <c r="D15" s="1"/>
  <c r="E15"/>
  <c r="M21"/>
  <c r="N21" s="1"/>
  <c r="R21"/>
  <c r="S21" s="1"/>
  <c r="K23"/>
  <c r="Q23" s="1"/>
  <c r="L22"/>
  <c r="K24" i="5" l="1"/>
  <c r="L24" s="1"/>
  <c r="O24"/>
  <c r="AP13"/>
  <c r="AQ13" s="1"/>
  <c r="M23"/>
  <c r="P23"/>
  <c r="U22"/>
  <c r="V22" s="1"/>
  <c r="W22"/>
  <c r="R23"/>
  <c r="S23" s="1"/>
  <c r="T23" s="1"/>
  <c r="N23"/>
  <c r="AA23"/>
  <c r="E25"/>
  <c r="J25"/>
  <c r="Z25"/>
  <c r="AO14"/>
  <c r="AK15"/>
  <c r="AL15" s="1"/>
  <c r="AI15"/>
  <c r="AH15"/>
  <c r="AJ15" s="1"/>
  <c r="C26"/>
  <c r="F25"/>
  <c r="H25" s="1"/>
  <c r="B26"/>
  <c r="B36" i="1"/>
  <c r="B35" i="3"/>
  <c r="C36" i="1"/>
  <c r="C36" i="3" s="1"/>
  <c r="C35" i="1"/>
  <c r="C35" i="3" s="1"/>
  <c r="P21" i="1"/>
  <c r="O21"/>
  <c r="F15"/>
  <c r="H15" s="1"/>
  <c r="H14" i="4"/>
  <c r="G14"/>
  <c r="D15" s="1"/>
  <c r="E14" i="3"/>
  <c r="F14"/>
  <c r="G15" i="1"/>
  <c r="D16" s="1"/>
  <c r="F16" s="1"/>
  <c r="H16" s="1"/>
  <c r="E16"/>
  <c r="M22"/>
  <c r="N22" s="1"/>
  <c r="R22"/>
  <c r="S22" s="1"/>
  <c r="K24"/>
  <c r="Q24" s="1"/>
  <c r="L23"/>
  <c r="K25" i="5" l="1"/>
  <c r="L25" s="1"/>
  <c r="O25"/>
  <c r="AR13"/>
  <c r="AT13" s="1"/>
  <c r="AS13"/>
  <c r="M24"/>
  <c r="P24"/>
  <c r="U23"/>
  <c r="V23" s="1"/>
  <c r="W23"/>
  <c r="R24"/>
  <c r="S24" s="1"/>
  <c r="T24" s="1"/>
  <c r="N24"/>
  <c r="AA24"/>
  <c r="E26"/>
  <c r="J26"/>
  <c r="Z26"/>
  <c r="AM15"/>
  <c r="AN15"/>
  <c r="AF16"/>
  <c r="AG16" s="1"/>
  <c r="C27"/>
  <c r="F26"/>
  <c r="H26" s="1"/>
  <c r="B27"/>
  <c r="B37" i="1"/>
  <c r="B36" i="3"/>
  <c r="P22" i="1"/>
  <c r="O22"/>
  <c r="G14" i="3"/>
  <c r="F15" i="4"/>
  <c r="D15" i="3"/>
  <c r="E15" i="4"/>
  <c r="G16" i="1"/>
  <c r="D17" s="1"/>
  <c r="F17" s="1"/>
  <c r="H17" s="1"/>
  <c r="E17"/>
  <c r="M23"/>
  <c r="N23" s="1"/>
  <c r="R23"/>
  <c r="S23" s="1"/>
  <c r="K25"/>
  <c r="Q25" s="1"/>
  <c r="L24"/>
  <c r="K26" i="5" l="1"/>
  <c r="L26" s="1"/>
  <c r="O26"/>
  <c r="AP14"/>
  <c r="AQ14" s="1"/>
  <c r="M25"/>
  <c r="P25"/>
  <c r="U24"/>
  <c r="V24" s="1"/>
  <c r="W24"/>
  <c r="R25"/>
  <c r="S25" s="1"/>
  <c r="T25" s="1"/>
  <c r="N25"/>
  <c r="AA25"/>
  <c r="E27"/>
  <c r="J27"/>
  <c r="Z27"/>
  <c r="AO15"/>
  <c r="AK16"/>
  <c r="AL16" s="1"/>
  <c r="AI16"/>
  <c r="AH16"/>
  <c r="AJ16" s="1"/>
  <c r="C28"/>
  <c r="F27"/>
  <c r="H27" s="1"/>
  <c r="B28"/>
  <c r="B38" i="1"/>
  <c r="B37" i="3"/>
  <c r="C37" i="1"/>
  <c r="C37" i="3" s="1"/>
  <c r="P23" i="1"/>
  <c r="O23"/>
  <c r="E15" i="3"/>
  <c r="F15"/>
  <c r="H15" i="4"/>
  <c r="G15"/>
  <c r="D16" s="1"/>
  <c r="G17" i="1"/>
  <c r="D18" s="1"/>
  <c r="F18" s="1"/>
  <c r="H18" s="1"/>
  <c r="E18"/>
  <c r="M24"/>
  <c r="N24" s="1"/>
  <c r="R24"/>
  <c r="S24" s="1"/>
  <c r="K26"/>
  <c r="Q26" s="1"/>
  <c r="L25"/>
  <c r="K27" i="5" l="1"/>
  <c r="L27" s="1"/>
  <c r="O27"/>
  <c r="AR14"/>
  <c r="AT14" s="1"/>
  <c r="AS14"/>
  <c r="B29"/>
  <c r="M26"/>
  <c r="P26"/>
  <c r="U25"/>
  <c r="V25" s="1"/>
  <c r="W25"/>
  <c r="R26"/>
  <c r="S26" s="1"/>
  <c r="T26" s="1"/>
  <c r="N26"/>
  <c r="AA26"/>
  <c r="E28"/>
  <c r="J28"/>
  <c r="Z28"/>
  <c r="AM16"/>
  <c r="AN16"/>
  <c r="AF17"/>
  <c r="AG17" s="1"/>
  <c r="C29"/>
  <c r="B39" i="1"/>
  <c r="B38" i="3"/>
  <c r="C38" i="1"/>
  <c r="C38" i="3" s="1"/>
  <c r="P24" i="1"/>
  <c r="O24"/>
  <c r="F16" i="4"/>
  <c r="H16" s="1"/>
  <c r="D16" i="3"/>
  <c r="E16" i="4"/>
  <c r="G15" i="3"/>
  <c r="G18" i="1"/>
  <c r="D19" s="1"/>
  <c r="F19" s="1"/>
  <c r="H19" s="1"/>
  <c r="E19"/>
  <c r="M25"/>
  <c r="N25" s="1"/>
  <c r="O25" s="1"/>
  <c r="R25"/>
  <c r="S25" s="1"/>
  <c r="K27"/>
  <c r="Q27" s="1"/>
  <c r="L26"/>
  <c r="AP15" i="5" l="1"/>
  <c r="AQ15" s="1"/>
  <c r="B30"/>
  <c r="M27"/>
  <c r="P27"/>
  <c r="U26"/>
  <c r="V26" s="1"/>
  <c r="W26"/>
  <c r="R27"/>
  <c r="S27" s="1"/>
  <c r="T27" s="1"/>
  <c r="N27"/>
  <c r="AA27"/>
  <c r="E29"/>
  <c r="J29"/>
  <c r="Z29"/>
  <c r="AO16"/>
  <c r="AK17"/>
  <c r="AL17" s="1"/>
  <c r="AI17"/>
  <c r="AH17"/>
  <c r="AJ17" s="1"/>
  <c r="B40" i="1"/>
  <c r="B39" i="3"/>
  <c r="C39" i="1"/>
  <c r="C39" i="3" s="1"/>
  <c r="E16"/>
  <c r="F16"/>
  <c r="G16" i="4"/>
  <c r="D17" s="1"/>
  <c r="G19" i="1"/>
  <c r="D20" s="1"/>
  <c r="F20" s="1"/>
  <c r="H20" s="1"/>
  <c r="E20"/>
  <c r="M26"/>
  <c r="N26" s="1"/>
  <c r="O26" s="1"/>
  <c r="R26"/>
  <c r="S26" s="1"/>
  <c r="P25"/>
  <c r="K28"/>
  <c r="Q28" s="1"/>
  <c r="L27"/>
  <c r="AR15" i="5" l="1"/>
  <c r="AT15" s="1"/>
  <c r="AS15"/>
  <c r="U27"/>
  <c r="V27" s="1"/>
  <c r="W27"/>
  <c r="AM17"/>
  <c r="AN17"/>
  <c r="AF18"/>
  <c r="AG18" s="1"/>
  <c r="B31"/>
  <c r="B41" i="1"/>
  <c r="B40" i="3"/>
  <c r="C40" i="1"/>
  <c r="C40" i="3" s="1"/>
  <c r="F17" i="4"/>
  <c r="D17" i="3"/>
  <c r="E17" i="4"/>
  <c r="G16" i="3"/>
  <c r="G20" i="1"/>
  <c r="D21" s="1"/>
  <c r="F21" s="1"/>
  <c r="H21" s="1"/>
  <c r="E21"/>
  <c r="M27"/>
  <c r="N27" s="1"/>
  <c r="O27" s="1"/>
  <c r="R27"/>
  <c r="S27" s="1"/>
  <c r="P26"/>
  <c r="L28"/>
  <c r="K29"/>
  <c r="Q29" s="1"/>
  <c r="AP16" i="5" l="1"/>
  <c r="AQ16" s="1"/>
  <c r="AO17"/>
  <c r="AK18"/>
  <c r="AL18" s="1"/>
  <c r="AI18"/>
  <c r="AH18"/>
  <c r="AJ18" s="1"/>
  <c r="B32"/>
  <c r="B42" i="1"/>
  <c r="B41" i="3"/>
  <c r="C41" i="1"/>
  <c r="C41" i="3" s="1"/>
  <c r="E17"/>
  <c r="F17"/>
  <c r="H17" i="4"/>
  <c r="G17"/>
  <c r="D18" s="1"/>
  <c r="G21" i="1"/>
  <c r="D22" s="1"/>
  <c r="F22" s="1"/>
  <c r="H22" s="1"/>
  <c r="E22"/>
  <c r="M28"/>
  <c r="N28" s="1"/>
  <c r="O28" s="1"/>
  <c r="R28"/>
  <c r="S28" s="1"/>
  <c r="P27"/>
  <c r="K30"/>
  <c r="Q30" s="1"/>
  <c r="L29"/>
  <c r="AR16" i="5" l="1"/>
  <c r="AT16" s="1"/>
  <c r="AS16"/>
  <c r="AM18"/>
  <c r="AN18"/>
  <c r="AF19"/>
  <c r="AG19" s="1"/>
  <c r="B33"/>
  <c r="B43" i="1"/>
  <c r="B42" i="3"/>
  <c r="C42" i="1"/>
  <c r="C42" i="3" s="1"/>
  <c r="F18" i="4"/>
  <c r="D18" i="3"/>
  <c r="E18" i="4"/>
  <c r="G17" i="3"/>
  <c r="G22" i="1"/>
  <c r="D23" s="1"/>
  <c r="F23" s="1"/>
  <c r="H23" s="1"/>
  <c r="E23"/>
  <c r="M29"/>
  <c r="N29" s="1"/>
  <c r="O29" s="1"/>
  <c r="R29"/>
  <c r="S29" s="1"/>
  <c r="P28"/>
  <c r="K31"/>
  <c r="Q31" s="1"/>
  <c r="L30"/>
  <c r="AP17" i="5" l="1"/>
  <c r="AQ17" s="1"/>
  <c r="AO18"/>
  <c r="AK19"/>
  <c r="AL19" s="1"/>
  <c r="AI19"/>
  <c r="AH19"/>
  <c r="AJ19" s="1"/>
  <c r="B34"/>
  <c r="B44" i="1"/>
  <c r="B43" i="3"/>
  <c r="C43" i="1"/>
  <c r="C43" i="3" s="1"/>
  <c r="E18"/>
  <c r="F18"/>
  <c r="H18" i="4"/>
  <c r="G18"/>
  <c r="D19" s="1"/>
  <c r="G23" i="1"/>
  <c r="D24" s="1"/>
  <c r="F24" s="1"/>
  <c r="H24" s="1"/>
  <c r="E24"/>
  <c r="M30"/>
  <c r="N30" s="1"/>
  <c r="O30" s="1"/>
  <c r="R30"/>
  <c r="S30" s="1"/>
  <c r="P29"/>
  <c r="K32"/>
  <c r="Q32" s="1"/>
  <c r="L31"/>
  <c r="AR17" i="5" l="1"/>
  <c r="AT17" s="1"/>
  <c r="AS17"/>
  <c r="AM19"/>
  <c r="AN19"/>
  <c r="AF20"/>
  <c r="AG20" s="1"/>
  <c r="B35"/>
  <c r="B45" i="1"/>
  <c r="B44" i="3"/>
  <c r="C44" i="1"/>
  <c r="C44" i="3" s="1"/>
  <c r="F19" i="4"/>
  <c r="D19" i="3"/>
  <c r="E19" i="4"/>
  <c r="G18" i="3"/>
  <c r="G24" i="1"/>
  <c r="D25" s="1"/>
  <c r="F25" s="1"/>
  <c r="H25" s="1"/>
  <c r="E25"/>
  <c r="M31"/>
  <c r="N31" s="1"/>
  <c r="O31" s="1"/>
  <c r="R31"/>
  <c r="S31" s="1"/>
  <c r="P30"/>
  <c r="K33"/>
  <c r="Q33" s="1"/>
  <c r="L32"/>
  <c r="AP18" i="5" l="1"/>
  <c r="AQ18" s="1"/>
  <c r="AO19"/>
  <c r="AK20"/>
  <c r="AL20" s="1"/>
  <c r="AI20"/>
  <c r="AH20"/>
  <c r="AJ20" s="1"/>
  <c r="B36"/>
  <c r="B46" i="1"/>
  <c r="B45" i="3"/>
  <c r="C45" i="1"/>
  <c r="C45" i="3" s="1"/>
  <c r="E19"/>
  <c r="F19"/>
  <c r="H19" i="4"/>
  <c r="G19"/>
  <c r="D20" s="1"/>
  <c r="J25" i="1"/>
  <c r="G25"/>
  <c r="D26" s="1"/>
  <c r="F26" s="1"/>
  <c r="H26" s="1"/>
  <c r="E26"/>
  <c r="M32"/>
  <c r="N32" s="1"/>
  <c r="O32" s="1"/>
  <c r="R32"/>
  <c r="S32" s="1"/>
  <c r="P31"/>
  <c r="K34"/>
  <c r="Q34" s="1"/>
  <c r="L33"/>
  <c r="AR18" i="5" l="1"/>
  <c r="AT18" s="1"/>
  <c r="AS18"/>
  <c r="AM20"/>
  <c r="AN20"/>
  <c r="AF21"/>
  <c r="AG21" s="1"/>
  <c r="B37"/>
  <c r="B47" i="1"/>
  <c r="B46" i="3"/>
  <c r="C46" i="1"/>
  <c r="C46" i="3" s="1"/>
  <c r="F20" i="4"/>
  <c r="D20" i="3"/>
  <c r="E20" i="4"/>
  <c r="G19" i="3"/>
  <c r="J26" i="1"/>
  <c r="G26"/>
  <c r="D27" s="1"/>
  <c r="F27" s="1"/>
  <c r="H27" s="1"/>
  <c r="E27"/>
  <c r="M33"/>
  <c r="N33" s="1"/>
  <c r="O33" s="1"/>
  <c r="R33"/>
  <c r="S33" s="1"/>
  <c r="P32"/>
  <c r="K35"/>
  <c r="Q35" s="1"/>
  <c r="L34"/>
  <c r="AP19" i="5" l="1"/>
  <c r="AQ19" s="1"/>
  <c r="AO20"/>
  <c r="AK21"/>
  <c r="AL21" s="1"/>
  <c r="AI21"/>
  <c r="AH21"/>
  <c r="AJ21" s="1"/>
  <c r="B38"/>
  <c r="B48" i="1"/>
  <c r="B47" i="3"/>
  <c r="C47" i="1"/>
  <c r="C47" i="3" s="1"/>
  <c r="E20"/>
  <c r="F20"/>
  <c r="H20" i="4"/>
  <c r="G20"/>
  <c r="D21" s="1"/>
  <c r="J27" i="1"/>
  <c r="G27"/>
  <c r="D28" s="1"/>
  <c r="F28" s="1"/>
  <c r="H28" s="1"/>
  <c r="E28"/>
  <c r="M34"/>
  <c r="N34" s="1"/>
  <c r="O34" s="1"/>
  <c r="R34"/>
  <c r="S34" s="1"/>
  <c r="P33"/>
  <c r="K36"/>
  <c r="Q36" s="1"/>
  <c r="L35"/>
  <c r="AR19" i="5" l="1"/>
  <c r="AT19" s="1"/>
  <c r="AS19"/>
  <c r="AM21"/>
  <c r="AN21"/>
  <c r="AF22"/>
  <c r="AG22" s="1"/>
  <c r="B39"/>
  <c r="B49" i="1"/>
  <c r="B48" i="3"/>
  <c r="C48" i="1"/>
  <c r="C48" i="3" s="1"/>
  <c r="F21" i="4"/>
  <c r="D21" i="3"/>
  <c r="E21" i="4"/>
  <c r="G20" i="3"/>
  <c r="J28" i="1"/>
  <c r="G28"/>
  <c r="D29" s="1"/>
  <c r="F29" s="1"/>
  <c r="H29" s="1"/>
  <c r="E29"/>
  <c r="M35"/>
  <c r="N35" s="1"/>
  <c r="O35" s="1"/>
  <c r="R35"/>
  <c r="S35" s="1"/>
  <c r="P34"/>
  <c r="K37"/>
  <c r="Q37" s="1"/>
  <c r="L36"/>
  <c r="AP20" i="5" l="1"/>
  <c r="AQ20" s="1"/>
  <c r="AO21"/>
  <c r="AK22"/>
  <c r="AL22" s="1"/>
  <c r="AI22"/>
  <c r="AH22"/>
  <c r="AJ22" s="1"/>
  <c r="B40"/>
  <c r="B50" i="1"/>
  <c r="B49" i="3"/>
  <c r="C49" i="1"/>
  <c r="C49" i="3" s="1"/>
  <c r="E21"/>
  <c r="F21"/>
  <c r="H21" i="4"/>
  <c r="G21"/>
  <c r="D22" s="1"/>
  <c r="J29" i="1"/>
  <c r="G29"/>
  <c r="D30" s="1"/>
  <c r="F30" s="1"/>
  <c r="H30" s="1"/>
  <c r="E30"/>
  <c r="M36"/>
  <c r="N36" s="1"/>
  <c r="O36" s="1"/>
  <c r="R36"/>
  <c r="S36" s="1"/>
  <c r="P35"/>
  <c r="K38"/>
  <c r="Q38" s="1"/>
  <c r="L37"/>
  <c r="AR20" i="5" l="1"/>
  <c r="AT20" s="1"/>
  <c r="AS20"/>
  <c r="B41"/>
  <c r="AM22"/>
  <c r="AN22"/>
  <c r="AF23"/>
  <c r="AG23" s="1"/>
  <c r="B51" i="1"/>
  <c r="B50" i="3"/>
  <c r="C50" i="1"/>
  <c r="C50" i="3" s="1"/>
  <c r="F22" i="4"/>
  <c r="D22" i="3"/>
  <c r="E22" i="4"/>
  <c r="G21" i="3"/>
  <c r="J30" i="1"/>
  <c r="G30"/>
  <c r="D31" s="1"/>
  <c r="M37"/>
  <c r="N37" s="1"/>
  <c r="O37" s="1"/>
  <c r="R37"/>
  <c r="S37" s="1"/>
  <c r="P36"/>
  <c r="K39"/>
  <c r="Q39" s="1"/>
  <c r="L38"/>
  <c r="AP21" i="5" l="1"/>
  <c r="AQ21" s="1"/>
  <c r="B42"/>
  <c r="AO22"/>
  <c r="AK23"/>
  <c r="AL23" s="1"/>
  <c r="AI23"/>
  <c r="AH23"/>
  <c r="AJ23" s="1"/>
  <c r="B52" i="1"/>
  <c r="B51" i="3"/>
  <c r="C51" i="1"/>
  <c r="C51" i="3" s="1"/>
  <c r="E22"/>
  <c r="F22"/>
  <c r="H22" i="4"/>
  <c r="G22"/>
  <c r="D23" s="1"/>
  <c r="E31" i="1"/>
  <c r="F31"/>
  <c r="H31" s="1"/>
  <c r="M38"/>
  <c r="N38" s="1"/>
  <c r="O38" s="1"/>
  <c r="R38"/>
  <c r="S38" s="1"/>
  <c r="P37"/>
  <c r="K40"/>
  <c r="Q40" s="1"/>
  <c r="L39"/>
  <c r="AR21" i="5" l="1"/>
  <c r="AT21" s="1"/>
  <c r="AS21"/>
  <c r="AM23"/>
  <c r="AN23"/>
  <c r="AF24"/>
  <c r="AG24" s="1"/>
  <c r="B43"/>
  <c r="B53" i="1"/>
  <c r="B52" i="3"/>
  <c r="C52" i="1"/>
  <c r="C52" i="3" s="1"/>
  <c r="F23" i="4"/>
  <c r="D23" i="3"/>
  <c r="E23" i="4"/>
  <c r="G22" i="3"/>
  <c r="G31" i="1"/>
  <c r="D32" s="1"/>
  <c r="F32" s="1"/>
  <c r="H32" s="1"/>
  <c r="J31"/>
  <c r="E32"/>
  <c r="M39"/>
  <c r="N39" s="1"/>
  <c r="O39" s="1"/>
  <c r="R39"/>
  <c r="S39" s="1"/>
  <c r="P38"/>
  <c r="K41"/>
  <c r="Q41" s="1"/>
  <c r="L40"/>
  <c r="AP22" i="5" l="1"/>
  <c r="AQ22" s="1"/>
  <c r="AO23"/>
  <c r="AK24"/>
  <c r="AL24" s="1"/>
  <c r="AI24"/>
  <c r="AH24"/>
  <c r="AJ24" s="1"/>
  <c r="B44"/>
  <c r="B53" i="3"/>
  <c r="B54" i="1"/>
  <c r="C53"/>
  <c r="C53" i="3" s="1"/>
  <c r="E23"/>
  <c r="F23"/>
  <c r="H23" i="4"/>
  <c r="G23"/>
  <c r="D24" s="1"/>
  <c r="G32" i="1"/>
  <c r="D33" s="1"/>
  <c r="F33" s="1"/>
  <c r="H33" s="1"/>
  <c r="J32"/>
  <c r="E33"/>
  <c r="M40"/>
  <c r="N40" s="1"/>
  <c r="O40" s="1"/>
  <c r="R40"/>
  <c r="S40" s="1"/>
  <c r="P39"/>
  <c r="K42"/>
  <c r="Q42" s="1"/>
  <c r="L41"/>
  <c r="AR22" i="5" l="1"/>
  <c r="AT22" s="1"/>
  <c r="AS22"/>
  <c r="AM24"/>
  <c r="AN24"/>
  <c r="AF25"/>
  <c r="AG25" s="1"/>
  <c r="B45"/>
  <c r="B55" i="1"/>
  <c r="B54" i="3"/>
  <c r="C54" i="1"/>
  <c r="C54" i="3" s="1"/>
  <c r="F24" i="4"/>
  <c r="D24" i="3"/>
  <c r="E24" i="4"/>
  <c r="G23" i="3"/>
  <c r="G33" i="1"/>
  <c r="D34" s="1"/>
  <c r="F34" s="1"/>
  <c r="H34" s="1"/>
  <c r="J33"/>
  <c r="E34"/>
  <c r="M41"/>
  <c r="N41" s="1"/>
  <c r="O41" s="1"/>
  <c r="R41"/>
  <c r="S41" s="1"/>
  <c r="P40"/>
  <c r="K43"/>
  <c r="Q43" s="1"/>
  <c r="L42"/>
  <c r="AP23" i="5" l="1"/>
  <c r="AQ23" s="1"/>
  <c r="AO24"/>
  <c r="AK25"/>
  <c r="AL25" s="1"/>
  <c r="AI25"/>
  <c r="AH25"/>
  <c r="AJ25" s="1"/>
  <c r="B46"/>
  <c r="B56" i="1"/>
  <c r="B55" i="3"/>
  <c r="C55" i="1"/>
  <c r="C55" i="3" s="1"/>
  <c r="E24"/>
  <c r="F24"/>
  <c r="H24" i="4"/>
  <c r="G24"/>
  <c r="D25" s="1"/>
  <c r="G34" i="1"/>
  <c r="D35" s="1"/>
  <c r="F35" s="1"/>
  <c r="H35" s="1"/>
  <c r="J34"/>
  <c r="E35"/>
  <c r="M42"/>
  <c r="N42" s="1"/>
  <c r="O42" s="1"/>
  <c r="R42"/>
  <c r="S42" s="1"/>
  <c r="P41"/>
  <c r="L43"/>
  <c r="K44"/>
  <c r="Q44" s="1"/>
  <c r="AR23" i="5" l="1"/>
  <c r="AT23" s="1"/>
  <c r="AS23"/>
  <c r="AM25"/>
  <c r="AN25"/>
  <c r="AF26"/>
  <c r="AG26" s="1"/>
  <c r="B47"/>
  <c r="B57" i="1"/>
  <c r="B56" i="3"/>
  <c r="C56" i="1"/>
  <c r="C56" i="3" s="1"/>
  <c r="F25" i="4"/>
  <c r="D25" i="3"/>
  <c r="E25" i="4"/>
  <c r="G24" i="3"/>
  <c r="G35" i="1"/>
  <c r="D36" s="1"/>
  <c r="F36" s="1"/>
  <c r="H36" s="1"/>
  <c r="J35"/>
  <c r="E36"/>
  <c r="M43"/>
  <c r="N43" s="1"/>
  <c r="O43" s="1"/>
  <c r="R43"/>
  <c r="S43" s="1"/>
  <c r="P42"/>
  <c r="L44"/>
  <c r="K45"/>
  <c r="Q45" s="1"/>
  <c r="AP24" i="5" l="1"/>
  <c r="AQ24" s="1"/>
  <c r="AO25"/>
  <c r="AK26"/>
  <c r="AL26" s="1"/>
  <c r="AI26"/>
  <c r="AH26"/>
  <c r="AJ26" s="1"/>
  <c r="B48"/>
  <c r="B58" i="1"/>
  <c r="B57" i="3"/>
  <c r="C57" i="1"/>
  <c r="C57" i="3" s="1"/>
  <c r="E25"/>
  <c r="F25"/>
  <c r="H25" i="4"/>
  <c r="G25"/>
  <c r="D26" s="1"/>
  <c r="G36" i="1"/>
  <c r="D37" s="1"/>
  <c r="F37" s="1"/>
  <c r="H37" s="1"/>
  <c r="J36"/>
  <c r="E37"/>
  <c r="M44"/>
  <c r="N44" s="1"/>
  <c r="O44" s="1"/>
  <c r="R44"/>
  <c r="S44" s="1"/>
  <c r="P43"/>
  <c r="L45"/>
  <c r="K46"/>
  <c r="Q46" s="1"/>
  <c r="AR24" i="5" l="1"/>
  <c r="AT24" s="1"/>
  <c r="AS24"/>
  <c r="AM26"/>
  <c r="AN26"/>
  <c r="AF27"/>
  <c r="AG27" s="1"/>
  <c r="B49"/>
  <c r="B59" i="1"/>
  <c r="B58" i="3"/>
  <c r="C58" i="1"/>
  <c r="C58" i="3" s="1"/>
  <c r="F26" i="4"/>
  <c r="D26" i="3"/>
  <c r="E26" i="4"/>
  <c r="G25" i="3"/>
  <c r="G37" i="1"/>
  <c r="D38" s="1"/>
  <c r="F38" s="1"/>
  <c r="H38" s="1"/>
  <c r="J37"/>
  <c r="E38"/>
  <c r="M45"/>
  <c r="N45" s="1"/>
  <c r="O45" s="1"/>
  <c r="R45"/>
  <c r="S45" s="1"/>
  <c r="P44"/>
  <c r="L46"/>
  <c r="K47"/>
  <c r="Q47" s="1"/>
  <c r="AP25" i="5" l="1"/>
  <c r="AQ25" s="1"/>
  <c r="AO26"/>
  <c r="AK27"/>
  <c r="AL27" s="1"/>
  <c r="AI27"/>
  <c r="AH27"/>
  <c r="AJ27" s="1"/>
  <c r="B50"/>
  <c r="B60" i="1"/>
  <c r="B59" i="3"/>
  <c r="C59" i="1"/>
  <c r="C59" i="3" s="1"/>
  <c r="E26"/>
  <c r="F26"/>
  <c r="H26" i="4"/>
  <c r="G26"/>
  <c r="D27" s="1"/>
  <c r="G38" i="1"/>
  <c r="D39" s="1"/>
  <c r="F39" s="1"/>
  <c r="H39" s="1"/>
  <c r="J38"/>
  <c r="E39"/>
  <c r="M46"/>
  <c r="N46" s="1"/>
  <c r="O46" s="1"/>
  <c r="R46"/>
  <c r="S46" s="1"/>
  <c r="P45"/>
  <c r="L47"/>
  <c r="K48"/>
  <c r="Q48" s="1"/>
  <c r="AR25" i="5" l="1"/>
  <c r="AT25" s="1"/>
  <c r="AS25"/>
  <c r="AM27"/>
  <c r="AN27"/>
  <c r="AF28"/>
  <c r="AG28" s="1"/>
  <c r="B51"/>
  <c r="B61" i="1"/>
  <c r="B60" i="3"/>
  <c r="C60" i="1"/>
  <c r="C60" i="3" s="1"/>
  <c r="F27" i="4"/>
  <c r="D27" i="3"/>
  <c r="E27" i="4"/>
  <c r="G26" i="3"/>
  <c r="G39" i="1"/>
  <c r="D40" s="1"/>
  <c r="F40" s="1"/>
  <c r="H40" s="1"/>
  <c r="J39"/>
  <c r="E40"/>
  <c r="M47"/>
  <c r="N47" s="1"/>
  <c r="O47" s="1"/>
  <c r="R47"/>
  <c r="S47" s="1"/>
  <c r="P46"/>
  <c r="L48"/>
  <c r="K49"/>
  <c r="Q49" s="1"/>
  <c r="AP26" i="5" l="1"/>
  <c r="AQ26" s="1"/>
  <c r="AO27"/>
  <c r="AK28"/>
  <c r="AL28" s="1"/>
  <c r="AI28"/>
  <c r="B52"/>
  <c r="B62" i="1"/>
  <c r="B61" i="3"/>
  <c r="C61" i="1"/>
  <c r="C61" i="3" s="1"/>
  <c r="E27"/>
  <c r="F27"/>
  <c r="H27" i="4"/>
  <c r="G27"/>
  <c r="D28" s="1"/>
  <c r="G40" i="1"/>
  <c r="D41" s="1"/>
  <c r="F41" s="1"/>
  <c r="H41" s="1"/>
  <c r="J40"/>
  <c r="E41"/>
  <c r="M48"/>
  <c r="N48" s="1"/>
  <c r="O48" s="1"/>
  <c r="R48"/>
  <c r="S48" s="1"/>
  <c r="P47"/>
  <c r="L49"/>
  <c r="K50"/>
  <c r="Q50" s="1"/>
  <c r="AR26" i="5" l="1"/>
  <c r="AT26" s="1"/>
  <c r="AS26"/>
  <c r="B53"/>
  <c r="AN28"/>
  <c r="B63" i="1"/>
  <c r="B62" i="3"/>
  <c r="C62" i="1"/>
  <c r="C62" i="3" s="1"/>
  <c r="F28" i="4"/>
  <c r="J16" s="1"/>
  <c r="D28" i="3"/>
  <c r="E28" i="4"/>
  <c r="G27" i="3"/>
  <c r="J41" i="1"/>
  <c r="G41"/>
  <c r="D42" s="1"/>
  <c r="F42" s="1"/>
  <c r="H42" s="1"/>
  <c r="E42"/>
  <c r="M49"/>
  <c r="N49" s="1"/>
  <c r="O49" s="1"/>
  <c r="R49"/>
  <c r="S49" s="1"/>
  <c r="P48"/>
  <c r="L50"/>
  <c r="K51"/>
  <c r="Q51" s="1"/>
  <c r="AP27" i="5" l="1"/>
  <c r="AQ27" s="1"/>
  <c r="B54"/>
  <c r="B64" i="1"/>
  <c r="B63" i="3"/>
  <c r="C63" i="1"/>
  <c r="C63" i="3" s="1"/>
  <c r="E28"/>
  <c r="F28"/>
  <c r="H28" i="4"/>
  <c r="G28"/>
  <c r="D29" s="1"/>
  <c r="J42" i="1"/>
  <c r="G42"/>
  <c r="D43" s="1"/>
  <c r="F43" s="1"/>
  <c r="H43" s="1"/>
  <c r="E43"/>
  <c r="M50"/>
  <c r="N50" s="1"/>
  <c r="O50" s="1"/>
  <c r="R50"/>
  <c r="S50" s="1"/>
  <c r="P49"/>
  <c r="L51"/>
  <c r="K52"/>
  <c r="AR27" i="5" l="1"/>
  <c r="AT27" s="1"/>
  <c r="AS27"/>
  <c r="B55"/>
  <c r="B65" i="1"/>
  <c r="B64" i="3"/>
  <c r="C64" i="1"/>
  <c r="C64" i="3" s="1"/>
  <c r="F29" i="4"/>
  <c r="D29" i="3"/>
  <c r="E29" i="4"/>
  <c r="G28" i="3"/>
  <c r="J43" i="1"/>
  <c r="G43"/>
  <c r="D44" s="1"/>
  <c r="F44" s="1"/>
  <c r="H44" s="1"/>
  <c r="E44"/>
  <c r="L52"/>
  <c r="K53"/>
  <c r="Q52"/>
  <c r="M51"/>
  <c r="N51" s="1"/>
  <c r="O51" s="1"/>
  <c r="R51"/>
  <c r="S51" s="1"/>
  <c r="P50"/>
  <c r="AP28" i="5" l="1"/>
  <c r="AQ28" s="1"/>
  <c r="B56"/>
  <c r="B66" i="1"/>
  <c r="B65" i="3"/>
  <c r="C65" i="1"/>
  <c r="C65" i="3" s="1"/>
  <c r="E29"/>
  <c r="F29"/>
  <c r="H29" i="4"/>
  <c r="G29"/>
  <c r="D30" s="1"/>
  <c r="J44" i="1"/>
  <c r="G44"/>
  <c r="D45" s="1"/>
  <c r="F45" s="1"/>
  <c r="H45" s="1"/>
  <c r="E45"/>
  <c r="P51"/>
  <c r="K54"/>
  <c r="L53"/>
  <c r="Q53"/>
  <c r="M52"/>
  <c r="N52" s="1"/>
  <c r="O52" s="1"/>
  <c r="R52"/>
  <c r="S52" s="1"/>
  <c r="AS28" i="5" l="1"/>
  <c r="B57"/>
  <c r="B67" i="1"/>
  <c r="B66" i="3"/>
  <c r="C66" i="1"/>
  <c r="C66" i="3" s="1"/>
  <c r="F30" i="4"/>
  <c r="D30" i="3"/>
  <c r="E30" i="4"/>
  <c r="G29" i="3"/>
  <c r="J45" i="1"/>
  <c r="G45"/>
  <c r="D46" s="1"/>
  <c r="F46" s="1"/>
  <c r="H46" s="1"/>
  <c r="E46"/>
  <c r="P52"/>
  <c r="M53"/>
  <c r="N53" s="1"/>
  <c r="O53" s="1"/>
  <c r="R53"/>
  <c r="S53" s="1"/>
  <c r="K55"/>
  <c r="L54"/>
  <c r="Q54"/>
  <c r="B58" i="5" l="1"/>
  <c r="B68" i="1"/>
  <c r="B67" i="3"/>
  <c r="C67" i="1"/>
  <c r="C67" i="3" s="1"/>
  <c r="E30"/>
  <c r="F30"/>
  <c r="H30" i="4"/>
  <c r="G30"/>
  <c r="D31" s="1"/>
  <c r="J46" i="1"/>
  <c r="G46"/>
  <c r="D47" s="1"/>
  <c r="F47" s="1"/>
  <c r="H47" s="1"/>
  <c r="E47"/>
  <c r="M54"/>
  <c r="N54" s="1"/>
  <c r="O54" s="1"/>
  <c r="R54"/>
  <c r="S54" s="1"/>
  <c r="K56"/>
  <c r="L55"/>
  <c r="Q55"/>
  <c r="P53"/>
  <c r="B59" i="5" l="1"/>
  <c r="B69" i="1"/>
  <c r="B68" i="3"/>
  <c r="C68" i="1"/>
  <c r="C68" i="3" s="1"/>
  <c r="F31" i="4"/>
  <c r="D31" i="3"/>
  <c r="E31" i="4"/>
  <c r="G30" i="3"/>
  <c r="J47" i="1"/>
  <c r="G47"/>
  <c r="D48" s="1"/>
  <c r="F48" s="1"/>
  <c r="H48" s="1"/>
  <c r="E48"/>
  <c r="M55"/>
  <c r="N55" s="1"/>
  <c r="O55" s="1"/>
  <c r="R55"/>
  <c r="S55" s="1"/>
  <c r="Q56"/>
  <c r="K57"/>
  <c r="L56"/>
  <c r="P54"/>
  <c r="B60" i="5" l="1"/>
  <c r="B70" i="1"/>
  <c r="B69" i="3"/>
  <c r="C69" i="1"/>
  <c r="C69" i="3" s="1"/>
  <c r="E31"/>
  <c r="F31"/>
  <c r="H31" i="4"/>
  <c r="G31"/>
  <c r="D32" s="1"/>
  <c r="J48" i="1"/>
  <c r="G48"/>
  <c r="D49" s="1"/>
  <c r="F49" s="1"/>
  <c r="H49" s="1"/>
  <c r="E49"/>
  <c r="M56"/>
  <c r="N56" s="1"/>
  <c r="O56" s="1"/>
  <c r="R56"/>
  <c r="S56" s="1"/>
  <c r="Q57"/>
  <c r="K58"/>
  <c r="L57"/>
  <c r="P55"/>
  <c r="B61" i="5" l="1"/>
  <c r="B71" i="1"/>
  <c r="B70" i="3"/>
  <c r="C70" i="1"/>
  <c r="C70" i="3" s="1"/>
  <c r="F32" i="4"/>
  <c r="D32" i="3"/>
  <c r="E32" i="4"/>
  <c r="G31" i="3"/>
  <c r="J49" i="1"/>
  <c r="G49"/>
  <c r="D50" s="1"/>
  <c r="F50" s="1"/>
  <c r="H50" s="1"/>
  <c r="E50"/>
  <c r="M57"/>
  <c r="N57" s="1"/>
  <c r="O57" s="1"/>
  <c r="R57"/>
  <c r="S57" s="1"/>
  <c r="Q58"/>
  <c r="K59"/>
  <c r="L58"/>
  <c r="P56"/>
  <c r="B62" i="5" l="1"/>
  <c r="B72" i="1"/>
  <c r="B71" i="3"/>
  <c r="C71" i="1"/>
  <c r="C71" i="3" s="1"/>
  <c r="E32"/>
  <c r="F32"/>
  <c r="H32" i="4"/>
  <c r="G32"/>
  <c r="D33" s="1"/>
  <c r="J50" i="1"/>
  <c r="G50"/>
  <c r="D51" s="1"/>
  <c r="F51" s="1"/>
  <c r="H51" s="1"/>
  <c r="E51"/>
  <c r="M58"/>
  <c r="N58" s="1"/>
  <c r="O58" s="1"/>
  <c r="R58"/>
  <c r="S58" s="1"/>
  <c r="Q59"/>
  <c r="K60"/>
  <c r="L59"/>
  <c r="P57"/>
  <c r="B63" i="5" l="1"/>
  <c r="B73" i="1"/>
  <c r="B72" i="3"/>
  <c r="C72" i="1"/>
  <c r="C72" i="3" s="1"/>
  <c r="F33" i="4"/>
  <c r="D33" i="3"/>
  <c r="E33" i="4"/>
  <c r="G32" i="3"/>
  <c r="J51" i="1"/>
  <c r="G51"/>
  <c r="D52" s="1"/>
  <c r="F52" s="1"/>
  <c r="H52" s="1"/>
  <c r="E52"/>
  <c r="M59"/>
  <c r="N59" s="1"/>
  <c r="O59" s="1"/>
  <c r="R59"/>
  <c r="S59" s="1"/>
  <c r="Q60"/>
  <c r="K61"/>
  <c r="L60"/>
  <c r="P58"/>
  <c r="B64" i="5" l="1"/>
  <c r="B74" i="1"/>
  <c r="B73" i="3"/>
  <c r="C73" i="1"/>
  <c r="C73" i="3" s="1"/>
  <c r="E33"/>
  <c r="F33"/>
  <c r="H33" i="4"/>
  <c r="G33"/>
  <c r="D34" s="1"/>
  <c r="J52" i="1"/>
  <c r="G52"/>
  <c r="D53" s="1"/>
  <c r="F53" s="1"/>
  <c r="H53" s="1"/>
  <c r="E53"/>
  <c r="M60"/>
  <c r="N60" s="1"/>
  <c r="O60" s="1"/>
  <c r="R60"/>
  <c r="S60" s="1"/>
  <c r="Q61"/>
  <c r="K62"/>
  <c r="L61"/>
  <c r="P59"/>
  <c r="B65" i="5" l="1"/>
  <c r="B75" i="1"/>
  <c r="B74" i="3"/>
  <c r="C74" i="1"/>
  <c r="C74" i="3" s="1"/>
  <c r="F34" i="4"/>
  <c r="D34" i="3"/>
  <c r="E34" i="4"/>
  <c r="G33" i="3"/>
  <c r="J53" i="1"/>
  <c r="G53"/>
  <c r="D54" s="1"/>
  <c r="F54" s="1"/>
  <c r="H54" s="1"/>
  <c r="E54"/>
  <c r="M61"/>
  <c r="N61" s="1"/>
  <c r="O61" s="1"/>
  <c r="R61"/>
  <c r="S61" s="1"/>
  <c r="Q62"/>
  <c r="K63"/>
  <c r="L62"/>
  <c r="P60"/>
  <c r="B66" i="5" l="1"/>
  <c r="B76" i="1"/>
  <c r="B75" i="3"/>
  <c r="C75" i="1"/>
  <c r="C75" i="3" s="1"/>
  <c r="E34"/>
  <c r="F34"/>
  <c r="H34" i="4"/>
  <c r="G34"/>
  <c r="D35" s="1"/>
  <c r="J54" i="1"/>
  <c r="G54"/>
  <c r="D55" s="1"/>
  <c r="F55" s="1"/>
  <c r="H55" s="1"/>
  <c r="E55"/>
  <c r="M62"/>
  <c r="N62" s="1"/>
  <c r="O62" s="1"/>
  <c r="R62"/>
  <c r="S62" s="1"/>
  <c r="Q63"/>
  <c r="K64"/>
  <c r="L63"/>
  <c r="P61"/>
  <c r="B67" i="5" l="1"/>
  <c r="B77" i="1"/>
  <c r="B76" i="3"/>
  <c r="C76" i="1"/>
  <c r="C76" i="3" s="1"/>
  <c r="F35" i="4"/>
  <c r="D35" i="3"/>
  <c r="E35" i="4"/>
  <c r="G34" i="3"/>
  <c r="J55" i="1"/>
  <c r="G55"/>
  <c r="D56" s="1"/>
  <c r="F56" s="1"/>
  <c r="H56" s="1"/>
  <c r="E56"/>
  <c r="M63"/>
  <c r="N63" s="1"/>
  <c r="O63" s="1"/>
  <c r="R63"/>
  <c r="S63" s="1"/>
  <c r="L64"/>
  <c r="K65"/>
  <c r="Q64"/>
  <c r="P62"/>
  <c r="B68" i="5" l="1"/>
  <c r="B78" i="1"/>
  <c r="B77" i="3"/>
  <c r="C77" i="1"/>
  <c r="C77" i="3" s="1"/>
  <c r="E35"/>
  <c r="F35"/>
  <c r="H35" i="4"/>
  <c r="G35"/>
  <c r="D36" s="1"/>
  <c r="J56" i="1"/>
  <c r="G56"/>
  <c r="D57" s="1"/>
  <c r="F57" s="1"/>
  <c r="H57" s="1"/>
  <c r="E57"/>
  <c r="K66"/>
  <c r="L65"/>
  <c r="Q65"/>
  <c r="M64"/>
  <c r="N64" s="1"/>
  <c r="O64" s="1"/>
  <c r="R64"/>
  <c r="S64" s="1"/>
  <c r="P63"/>
  <c r="B69" i="5" l="1"/>
  <c r="B79" i="1"/>
  <c r="B78" i="3"/>
  <c r="C78" i="1"/>
  <c r="C78" i="3" s="1"/>
  <c r="F36" i="4"/>
  <c r="D36" i="3"/>
  <c r="E36" i="4"/>
  <c r="G35" i="3"/>
  <c r="J57" i="1"/>
  <c r="G57"/>
  <c r="D58" s="1"/>
  <c r="F58" s="1"/>
  <c r="H58" s="1"/>
  <c r="E58"/>
  <c r="P64"/>
  <c r="M65"/>
  <c r="N65" s="1"/>
  <c r="O65" s="1"/>
  <c r="R65"/>
  <c r="S65" s="1"/>
  <c r="K67"/>
  <c r="L66"/>
  <c r="Q66"/>
  <c r="B70" i="5" l="1"/>
  <c r="B80" i="1"/>
  <c r="B79" i="3"/>
  <c r="C79" i="1"/>
  <c r="C79" i="3" s="1"/>
  <c r="E36"/>
  <c r="F36"/>
  <c r="H36" i="4"/>
  <c r="G36"/>
  <c r="D37" s="1"/>
  <c r="J58" i="1"/>
  <c r="G58"/>
  <c r="D59" s="1"/>
  <c r="F59" s="1"/>
  <c r="H59" s="1"/>
  <c r="E59"/>
  <c r="M66"/>
  <c r="N66" s="1"/>
  <c r="O66" s="1"/>
  <c r="R66"/>
  <c r="S66" s="1"/>
  <c r="K68"/>
  <c r="L67"/>
  <c r="Q67"/>
  <c r="P65"/>
  <c r="B71" i="5" l="1"/>
  <c r="B81" i="1"/>
  <c r="B80" i="3"/>
  <c r="C80" i="1"/>
  <c r="C80" i="3" s="1"/>
  <c r="F37" i="4"/>
  <c r="D37" i="3"/>
  <c r="E37" i="4"/>
  <c r="G36" i="3"/>
  <c r="J59" i="1"/>
  <c r="G59"/>
  <c r="D60" s="1"/>
  <c r="F60" s="1"/>
  <c r="H60" s="1"/>
  <c r="E60"/>
  <c r="M67"/>
  <c r="N67" s="1"/>
  <c r="O67" s="1"/>
  <c r="R67"/>
  <c r="S67" s="1"/>
  <c r="Q68"/>
  <c r="K69"/>
  <c r="L68"/>
  <c r="P66"/>
  <c r="B72" i="5" l="1"/>
  <c r="B82" i="1"/>
  <c r="B81" i="3"/>
  <c r="C81" i="1"/>
  <c r="C81" i="3" s="1"/>
  <c r="E37"/>
  <c r="F37"/>
  <c r="H37" i="4"/>
  <c r="G37"/>
  <c r="D38" s="1"/>
  <c r="J60" i="1"/>
  <c r="G60"/>
  <c r="D61" s="1"/>
  <c r="F61" s="1"/>
  <c r="H61" s="1"/>
  <c r="E61"/>
  <c r="M68"/>
  <c r="N68" s="1"/>
  <c r="O68" s="1"/>
  <c r="R68"/>
  <c r="S68" s="1"/>
  <c r="Q69"/>
  <c r="K70"/>
  <c r="L69"/>
  <c r="P67"/>
  <c r="B73" i="5" l="1"/>
  <c r="B83" i="1"/>
  <c r="B82" i="3"/>
  <c r="C82" i="1"/>
  <c r="C82" i="3" s="1"/>
  <c r="F38" i="4"/>
  <c r="D38" i="3"/>
  <c r="E38" i="4"/>
  <c r="G37" i="3"/>
  <c r="J61" i="1"/>
  <c r="G61"/>
  <c r="D62" s="1"/>
  <c r="F62" s="1"/>
  <c r="H62" s="1"/>
  <c r="E62"/>
  <c r="M69"/>
  <c r="N69" s="1"/>
  <c r="O69" s="1"/>
  <c r="R69"/>
  <c r="S69" s="1"/>
  <c r="Q70"/>
  <c r="K71"/>
  <c r="L70"/>
  <c r="P68"/>
  <c r="B74" i="5" l="1"/>
  <c r="B84" i="1"/>
  <c r="B83" i="3"/>
  <c r="C83" i="1"/>
  <c r="C83" i="3" s="1"/>
  <c r="E38"/>
  <c r="F38"/>
  <c r="H38" i="4"/>
  <c r="G38"/>
  <c r="D39" s="1"/>
  <c r="J62" i="1"/>
  <c r="G62"/>
  <c r="D63" s="1"/>
  <c r="F63" s="1"/>
  <c r="H63" s="1"/>
  <c r="E63"/>
  <c r="M70"/>
  <c r="N70" s="1"/>
  <c r="O70" s="1"/>
  <c r="R70"/>
  <c r="S70" s="1"/>
  <c r="Q71"/>
  <c r="K72"/>
  <c r="L71"/>
  <c r="P69"/>
  <c r="B75" i="5" l="1"/>
  <c r="B85" i="1"/>
  <c r="B84" i="3"/>
  <c r="C84" i="1"/>
  <c r="C84" i="3" s="1"/>
  <c r="F39" i="4"/>
  <c r="D39" i="3"/>
  <c r="E39" i="4"/>
  <c r="G38" i="3"/>
  <c r="J63" i="1"/>
  <c r="G63"/>
  <c r="D64" s="1"/>
  <c r="F64" s="1"/>
  <c r="H64" s="1"/>
  <c r="E64"/>
  <c r="M71"/>
  <c r="N71" s="1"/>
  <c r="O71" s="1"/>
  <c r="R71"/>
  <c r="S71" s="1"/>
  <c r="Q72"/>
  <c r="K73"/>
  <c r="L72"/>
  <c r="P70"/>
  <c r="B76" i="5" l="1"/>
  <c r="B86" i="1"/>
  <c r="B85" i="3"/>
  <c r="C85" i="1"/>
  <c r="C85" i="3" s="1"/>
  <c r="E39"/>
  <c r="F39"/>
  <c r="H39" i="4"/>
  <c r="G39"/>
  <c r="D40" s="1"/>
  <c r="J64" i="1"/>
  <c r="G64"/>
  <c r="D65" s="1"/>
  <c r="F65" s="1"/>
  <c r="H65" s="1"/>
  <c r="E65"/>
  <c r="M72"/>
  <c r="N72" s="1"/>
  <c r="O72" s="1"/>
  <c r="R72"/>
  <c r="S72" s="1"/>
  <c r="Q73"/>
  <c r="K74"/>
  <c r="L73"/>
  <c r="P71"/>
  <c r="B77" i="5" l="1"/>
  <c r="B87" i="1"/>
  <c r="B86" i="3"/>
  <c r="C86" i="1"/>
  <c r="C86" i="3" s="1"/>
  <c r="F40" i="4"/>
  <c r="D40" i="3"/>
  <c r="E40" i="4"/>
  <c r="G39" i="3"/>
  <c r="J65" i="1"/>
  <c r="G65"/>
  <c r="D66" s="1"/>
  <c r="F66" s="1"/>
  <c r="H66" s="1"/>
  <c r="E66"/>
  <c r="M73"/>
  <c r="N73" s="1"/>
  <c r="O73" s="1"/>
  <c r="R73"/>
  <c r="S73" s="1"/>
  <c r="Q74"/>
  <c r="K75"/>
  <c r="L74"/>
  <c r="P72"/>
  <c r="B78" i="5" l="1"/>
  <c r="B88" i="1"/>
  <c r="B87" i="3"/>
  <c r="C87" i="1"/>
  <c r="C87" i="3" s="1"/>
  <c r="E40"/>
  <c r="F40"/>
  <c r="H40" i="4"/>
  <c r="G40"/>
  <c r="D41" s="1"/>
  <c r="J66" i="1"/>
  <c r="G66"/>
  <c r="D67" s="1"/>
  <c r="F67" s="1"/>
  <c r="H67" s="1"/>
  <c r="E67"/>
  <c r="M74"/>
  <c r="N74" s="1"/>
  <c r="O74" s="1"/>
  <c r="R74"/>
  <c r="S74" s="1"/>
  <c r="Q75"/>
  <c r="K76"/>
  <c r="L75"/>
  <c r="P73"/>
  <c r="B79" i="5" l="1"/>
  <c r="B89" i="1"/>
  <c r="B88" i="3"/>
  <c r="C88" i="1"/>
  <c r="C88" i="3" s="1"/>
  <c r="F41" i="4"/>
  <c r="D41" i="3"/>
  <c r="E41" i="4"/>
  <c r="G40" i="3"/>
  <c r="J67" i="1"/>
  <c r="G67"/>
  <c r="D68" s="1"/>
  <c r="F68" s="1"/>
  <c r="H68" s="1"/>
  <c r="E68"/>
  <c r="M75"/>
  <c r="N75" s="1"/>
  <c r="O75" s="1"/>
  <c r="R75"/>
  <c r="S75" s="1"/>
  <c r="L76"/>
  <c r="K77"/>
  <c r="Q76"/>
  <c r="P74"/>
  <c r="B80" i="5" l="1"/>
  <c r="B90" i="1"/>
  <c r="C89"/>
  <c r="E41" i="3"/>
  <c r="F41"/>
  <c r="H41" i="4"/>
  <c r="G41"/>
  <c r="D42" s="1"/>
  <c r="J68" i="1"/>
  <c r="G68"/>
  <c r="D69" s="1"/>
  <c r="F69" s="1"/>
  <c r="H69" s="1"/>
  <c r="E69"/>
  <c r="K78"/>
  <c r="L77"/>
  <c r="Q77"/>
  <c r="M76"/>
  <c r="N76" s="1"/>
  <c r="O76" s="1"/>
  <c r="R76"/>
  <c r="S76" s="1"/>
  <c r="P75"/>
  <c r="B81" i="5" l="1"/>
  <c r="L89" i="1"/>
  <c r="M89" s="1"/>
  <c r="N89" s="1"/>
  <c r="R89"/>
  <c r="S89" s="1"/>
  <c r="Q89"/>
  <c r="B91"/>
  <c r="C90"/>
  <c r="F42" i="4"/>
  <c r="D42" i="3"/>
  <c r="E42" i="4"/>
  <c r="G41" i="3"/>
  <c r="J69" i="1"/>
  <c r="G69"/>
  <c r="D70" s="1"/>
  <c r="F70" s="1"/>
  <c r="H70" s="1"/>
  <c r="E70"/>
  <c r="P76"/>
  <c r="M77"/>
  <c r="N77" s="1"/>
  <c r="O77" s="1"/>
  <c r="R77"/>
  <c r="S77" s="1"/>
  <c r="K79"/>
  <c r="Q78"/>
  <c r="L78"/>
  <c r="B82" i="5" l="1"/>
  <c r="Q90" i="1"/>
  <c r="L90"/>
  <c r="M90" s="1"/>
  <c r="N90" s="1"/>
  <c r="R90"/>
  <c r="S90" s="1"/>
  <c r="B92"/>
  <c r="C91"/>
  <c r="O89"/>
  <c r="P89"/>
  <c r="E42" i="3"/>
  <c r="F42"/>
  <c r="H42" i="4"/>
  <c r="G42"/>
  <c r="D43" s="1"/>
  <c r="J70" i="1"/>
  <c r="G70"/>
  <c r="D71" s="1"/>
  <c r="F71" s="1"/>
  <c r="H71" s="1"/>
  <c r="E71"/>
  <c r="M78"/>
  <c r="N78" s="1"/>
  <c r="O78" s="1"/>
  <c r="R78"/>
  <c r="S78" s="1"/>
  <c r="Q79"/>
  <c r="K80"/>
  <c r="L79"/>
  <c r="P77"/>
  <c r="B83" i="5" l="1"/>
  <c r="Q91" i="1"/>
  <c r="L91"/>
  <c r="M91" s="1"/>
  <c r="N91" s="1"/>
  <c r="R91"/>
  <c r="S91" s="1"/>
  <c r="B93"/>
  <c r="C92"/>
  <c r="P90"/>
  <c r="O90"/>
  <c r="F43" i="4"/>
  <c r="D43" i="3"/>
  <c r="E43" i="4"/>
  <c r="G42" i="3"/>
  <c r="J71" i="1"/>
  <c r="G71"/>
  <c r="D72" s="1"/>
  <c r="F72" s="1"/>
  <c r="H72" s="1"/>
  <c r="E72"/>
  <c r="M79"/>
  <c r="N79" s="1"/>
  <c r="O79" s="1"/>
  <c r="R79"/>
  <c r="S79" s="1"/>
  <c r="K81"/>
  <c r="L80"/>
  <c r="Q80"/>
  <c r="P78"/>
  <c r="B84" i="5" l="1"/>
  <c r="L92" i="1"/>
  <c r="M92" s="1"/>
  <c r="N92" s="1"/>
  <c r="Q92"/>
  <c r="R92"/>
  <c r="S92" s="1"/>
  <c r="B94"/>
  <c r="C93"/>
  <c r="P91"/>
  <c r="O91"/>
  <c r="E43" i="3"/>
  <c r="F43"/>
  <c r="H43" i="4"/>
  <c r="G43"/>
  <c r="D44" s="1"/>
  <c r="J72" i="1"/>
  <c r="G72"/>
  <c r="D73" s="1"/>
  <c r="F73" s="1"/>
  <c r="H73" s="1"/>
  <c r="E73"/>
  <c r="M80"/>
  <c r="N80" s="1"/>
  <c r="O80" s="1"/>
  <c r="R80"/>
  <c r="S80" s="1"/>
  <c r="K82"/>
  <c r="L81"/>
  <c r="Q81"/>
  <c r="P79"/>
  <c r="B85" i="5" l="1"/>
  <c r="L93" i="1"/>
  <c r="M93" s="1"/>
  <c r="N93" s="1"/>
  <c r="Q93"/>
  <c r="R93"/>
  <c r="S93" s="1"/>
  <c r="B95"/>
  <c r="C94"/>
  <c r="P92"/>
  <c r="O92"/>
  <c r="D44" i="3"/>
  <c r="E44" i="4"/>
  <c r="F44"/>
  <c r="G43" i="3"/>
  <c r="J73" i="1"/>
  <c r="G73"/>
  <c r="D74" s="1"/>
  <c r="F74" s="1"/>
  <c r="H74" s="1"/>
  <c r="E74"/>
  <c r="M81"/>
  <c r="N81" s="1"/>
  <c r="O81" s="1"/>
  <c r="R81"/>
  <c r="S81" s="1"/>
  <c r="K83"/>
  <c r="L82"/>
  <c r="Q82"/>
  <c r="P80"/>
  <c r="B86" i="5" l="1"/>
  <c r="L94" i="1"/>
  <c r="M94" s="1"/>
  <c r="N94" s="1"/>
  <c r="Q94"/>
  <c r="R94"/>
  <c r="S94" s="1"/>
  <c r="B96"/>
  <c r="C95"/>
  <c r="P93"/>
  <c r="O93"/>
  <c r="H44" i="4"/>
  <c r="G44"/>
  <c r="D45" s="1"/>
  <c r="E44" i="3"/>
  <c r="F44"/>
  <c r="J74" i="1"/>
  <c r="G74"/>
  <c r="D75" s="1"/>
  <c r="F75" s="1"/>
  <c r="H75" s="1"/>
  <c r="E75"/>
  <c r="M82"/>
  <c r="N82" s="1"/>
  <c r="O82" s="1"/>
  <c r="R82"/>
  <c r="S82" s="1"/>
  <c r="K84"/>
  <c r="L83"/>
  <c r="Q83"/>
  <c r="P81"/>
  <c r="B87" i="5" l="1"/>
  <c r="L95" i="1"/>
  <c r="M95" s="1"/>
  <c r="N95" s="1"/>
  <c r="Q95"/>
  <c r="R95"/>
  <c r="S95" s="1"/>
  <c r="B97"/>
  <c r="C96"/>
  <c r="P94"/>
  <c r="O94"/>
  <c r="G44" i="3"/>
  <c r="D45"/>
  <c r="E45" i="4"/>
  <c r="F45"/>
  <c r="J75" i="1"/>
  <c r="G75"/>
  <c r="D76" s="1"/>
  <c r="F76" s="1"/>
  <c r="H76" s="1"/>
  <c r="E76"/>
  <c r="M83"/>
  <c r="N83" s="1"/>
  <c r="O83" s="1"/>
  <c r="R83"/>
  <c r="S83" s="1"/>
  <c r="K85"/>
  <c r="L84"/>
  <c r="Q84"/>
  <c r="P82"/>
  <c r="B88" i="5" l="1"/>
  <c r="L96" i="1"/>
  <c r="M96" s="1"/>
  <c r="N96" s="1"/>
  <c r="Q96"/>
  <c r="R96"/>
  <c r="S96" s="1"/>
  <c r="B98"/>
  <c r="C97"/>
  <c r="P95"/>
  <c r="O95"/>
  <c r="H45" i="4"/>
  <c r="G45"/>
  <c r="D46" s="1"/>
  <c r="E45" i="3"/>
  <c r="F45"/>
  <c r="J76" i="1"/>
  <c r="G76"/>
  <c r="D77" s="1"/>
  <c r="F77" s="1"/>
  <c r="H77" s="1"/>
  <c r="E77"/>
  <c r="M84"/>
  <c r="N84" s="1"/>
  <c r="O84" s="1"/>
  <c r="R84"/>
  <c r="S84" s="1"/>
  <c r="K86"/>
  <c r="L85"/>
  <c r="Q85"/>
  <c r="P83"/>
  <c r="B89" i="5" l="1"/>
  <c r="L97" i="1"/>
  <c r="M97" s="1"/>
  <c r="N97" s="1"/>
  <c r="Q97"/>
  <c r="R97"/>
  <c r="S97" s="1"/>
  <c r="B99"/>
  <c r="C98"/>
  <c r="P96"/>
  <c r="O96"/>
  <c r="G45" i="3"/>
  <c r="F46" i="4"/>
  <c r="D46" i="3"/>
  <c r="E46" i="4"/>
  <c r="J77" i="1"/>
  <c r="G77"/>
  <c r="D78" s="1"/>
  <c r="F78" s="1"/>
  <c r="H78" s="1"/>
  <c r="E78"/>
  <c r="M85"/>
  <c r="N85" s="1"/>
  <c r="O85" s="1"/>
  <c r="R85"/>
  <c r="S85" s="1"/>
  <c r="K87"/>
  <c r="L86"/>
  <c r="Q86"/>
  <c r="P84"/>
  <c r="B90" i="5" l="1"/>
  <c r="L98" i="1"/>
  <c r="M98" s="1"/>
  <c r="N98" s="1"/>
  <c r="Q98"/>
  <c r="R98"/>
  <c r="S98" s="1"/>
  <c r="B100"/>
  <c r="C99"/>
  <c r="P97"/>
  <c r="O97"/>
  <c r="E46" i="3"/>
  <c r="F46"/>
  <c r="H46" i="4"/>
  <c r="G46"/>
  <c r="D47" s="1"/>
  <c r="J78" i="1"/>
  <c r="G78"/>
  <c r="D79" s="1"/>
  <c r="F79" s="1"/>
  <c r="H79" s="1"/>
  <c r="E79"/>
  <c r="M86"/>
  <c r="N86" s="1"/>
  <c r="O86" s="1"/>
  <c r="R86"/>
  <c r="S86" s="1"/>
  <c r="K88"/>
  <c r="L87"/>
  <c r="Q87"/>
  <c r="P85"/>
  <c r="B91" i="5" l="1"/>
  <c r="L99" i="1"/>
  <c r="M99" s="1"/>
  <c r="N99" s="1"/>
  <c r="Q99"/>
  <c r="R99"/>
  <c r="S99" s="1"/>
  <c r="B101"/>
  <c r="C100"/>
  <c r="P98"/>
  <c r="O98"/>
  <c r="F47" i="4"/>
  <c r="D47" i="3"/>
  <c r="E47" i="4"/>
  <c r="G46" i="3"/>
  <c r="J79" i="1"/>
  <c r="G79"/>
  <c r="D80" s="1"/>
  <c r="F80" s="1"/>
  <c r="H80" s="1"/>
  <c r="E80"/>
  <c r="M87"/>
  <c r="N87" s="1"/>
  <c r="O87" s="1"/>
  <c r="R87"/>
  <c r="S87" s="1"/>
  <c r="L88"/>
  <c r="Q88"/>
  <c r="P86"/>
  <c r="B92" i="5" l="1"/>
  <c r="L100" i="1"/>
  <c r="M100" s="1"/>
  <c r="N100" s="1"/>
  <c r="Q100"/>
  <c r="R100"/>
  <c r="S100" s="1"/>
  <c r="B102"/>
  <c r="C101"/>
  <c r="P99"/>
  <c r="O99"/>
  <c r="E47" i="3"/>
  <c r="F47"/>
  <c r="H47" i="4"/>
  <c r="G47"/>
  <c r="D48" s="1"/>
  <c r="J80" i="1"/>
  <c r="G80"/>
  <c r="D81" s="1"/>
  <c r="F81" s="1"/>
  <c r="H81" s="1"/>
  <c r="E81"/>
  <c r="M88"/>
  <c r="N88" s="1"/>
  <c r="O88" s="1"/>
  <c r="R88"/>
  <c r="S88" s="1"/>
  <c r="P87"/>
  <c r="B93" i="5" l="1"/>
  <c r="L101" i="1"/>
  <c r="M101" s="1"/>
  <c r="N101" s="1"/>
  <c r="R101"/>
  <c r="S101" s="1"/>
  <c r="Q101"/>
  <c r="B103"/>
  <c r="C102"/>
  <c r="P100"/>
  <c r="O100"/>
  <c r="F48" i="4"/>
  <c r="D48" i="3"/>
  <c r="E48" i="4"/>
  <c r="G47" i="3"/>
  <c r="J81" i="1"/>
  <c r="G81"/>
  <c r="D82" s="1"/>
  <c r="F82" s="1"/>
  <c r="H82" s="1"/>
  <c r="E82"/>
  <c r="P88"/>
  <c r="B94" i="5" l="1"/>
  <c r="Q102" i="1"/>
  <c r="L102"/>
  <c r="M102" s="1"/>
  <c r="N102" s="1"/>
  <c r="R102"/>
  <c r="S102" s="1"/>
  <c r="B104"/>
  <c r="C103"/>
  <c r="O101"/>
  <c r="P101"/>
  <c r="E48" i="3"/>
  <c r="F48"/>
  <c r="H48" i="4"/>
  <c r="G48"/>
  <c r="D49" s="1"/>
  <c r="J82" i="1"/>
  <c r="G82"/>
  <c r="D83" s="1"/>
  <c r="F83" s="1"/>
  <c r="H83" s="1"/>
  <c r="E83"/>
  <c r="B95" i="5" l="1"/>
  <c r="Q103" i="1"/>
  <c r="L103"/>
  <c r="M103" s="1"/>
  <c r="N103" s="1"/>
  <c r="R103"/>
  <c r="S103" s="1"/>
  <c r="B105"/>
  <c r="C104"/>
  <c r="P102"/>
  <c r="O102"/>
  <c r="F49" i="4"/>
  <c r="D49" i="3"/>
  <c r="E49" i="4"/>
  <c r="G48" i="3"/>
  <c r="J83" i="1"/>
  <c r="G83"/>
  <c r="D84" s="1"/>
  <c r="F84" s="1"/>
  <c r="H84" s="1"/>
  <c r="E84"/>
  <c r="B96" i="5" l="1"/>
  <c r="L104" i="1"/>
  <c r="M104" s="1"/>
  <c r="N104" s="1"/>
  <c r="Q104"/>
  <c r="R104"/>
  <c r="S104" s="1"/>
  <c r="B106"/>
  <c r="C105"/>
  <c r="P103"/>
  <c r="O103"/>
  <c r="E49" i="3"/>
  <c r="F49"/>
  <c r="H49" i="4"/>
  <c r="G49"/>
  <c r="D50" s="1"/>
  <c r="J84" i="1"/>
  <c r="G84"/>
  <c r="D85" s="1"/>
  <c r="F85" s="1"/>
  <c r="H85" s="1"/>
  <c r="E85"/>
  <c r="B97" i="5" l="1"/>
  <c r="L105" i="1"/>
  <c r="M105" s="1"/>
  <c r="N105" s="1"/>
  <c r="Q105"/>
  <c r="R105"/>
  <c r="S105" s="1"/>
  <c r="B107"/>
  <c r="C106"/>
  <c r="P104"/>
  <c r="O104"/>
  <c r="F50" i="4"/>
  <c r="D50" i="3"/>
  <c r="E50" i="4"/>
  <c r="G49" i="3"/>
  <c r="J85" i="1"/>
  <c r="G85"/>
  <c r="D86" s="1"/>
  <c r="F86" s="1"/>
  <c r="H86" s="1"/>
  <c r="E86"/>
  <c r="B98" i="5" l="1"/>
  <c r="L106" i="1"/>
  <c r="M106" s="1"/>
  <c r="N106" s="1"/>
  <c r="Q106"/>
  <c r="R106"/>
  <c r="S106" s="1"/>
  <c r="B108"/>
  <c r="C107"/>
  <c r="P105"/>
  <c r="O105"/>
  <c r="E50" i="3"/>
  <c r="F50"/>
  <c r="H50" i="4"/>
  <c r="G50"/>
  <c r="D51" s="1"/>
  <c r="J86" i="1"/>
  <c r="G86"/>
  <c r="D87" s="1"/>
  <c r="F87" s="1"/>
  <c r="H87" s="1"/>
  <c r="E87"/>
  <c r="B99" i="5" l="1"/>
  <c r="L107" i="1"/>
  <c r="M107" s="1"/>
  <c r="N107" s="1"/>
  <c r="Q107"/>
  <c r="R107"/>
  <c r="S107" s="1"/>
  <c r="B109"/>
  <c r="C108"/>
  <c r="P106"/>
  <c r="O106"/>
  <c r="F51" i="4"/>
  <c r="D51" i="3"/>
  <c r="E51" i="4"/>
  <c r="G50" i="3"/>
  <c r="J87" i="1"/>
  <c r="G87"/>
  <c r="D88" s="1"/>
  <c r="F88" s="1"/>
  <c r="H88" s="1"/>
  <c r="E88"/>
  <c r="B100" i="5" l="1"/>
  <c r="L108" i="1"/>
  <c r="M108" s="1"/>
  <c r="N108" s="1"/>
  <c r="Q108"/>
  <c r="R108"/>
  <c r="S108" s="1"/>
  <c r="B110"/>
  <c r="C109"/>
  <c r="P107"/>
  <c r="O107"/>
  <c r="E51" i="3"/>
  <c r="F51"/>
  <c r="H51" i="4"/>
  <c r="G51"/>
  <c r="D52" s="1"/>
  <c r="J88" i="1"/>
  <c r="G88"/>
  <c r="D89" s="1"/>
  <c r="B101" i="5" l="1"/>
  <c r="L109" i="1"/>
  <c r="M109" s="1"/>
  <c r="N109" s="1"/>
  <c r="Q109"/>
  <c r="R109"/>
  <c r="S109" s="1"/>
  <c r="B111"/>
  <c r="C110"/>
  <c r="P108"/>
  <c r="O108"/>
  <c r="E89"/>
  <c r="F89"/>
  <c r="F52" i="4"/>
  <c r="D52" i="3"/>
  <c r="E52" i="4"/>
  <c r="G51" i="3"/>
  <c r="B102" i="5" l="1"/>
  <c r="L110" i="1"/>
  <c r="M110" s="1"/>
  <c r="N110" s="1"/>
  <c r="Q110"/>
  <c r="R110"/>
  <c r="S110" s="1"/>
  <c r="B112"/>
  <c r="C111"/>
  <c r="P109"/>
  <c r="O109"/>
  <c r="H89"/>
  <c r="J89" s="1"/>
  <c r="G89"/>
  <c r="D90" s="1"/>
  <c r="E52" i="3"/>
  <c r="F52"/>
  <c r="H52" i="4"/>
  <c r="G52"/>
  <c r="D53" s="1"/>
  <c r="B103" i="5" l="1"/>
  <c r="L111" i="1"/>
  <c r="M111" s="1"/>
  <c r="N111" s="1"/>
  <c r="Q111"/>
  <c r="R111"/>
  <c r="S111" s="1"/>
  <c r="B113"/>
  <c r="C112"/>
  <c r="P110"/>
  <c r="O110"/>
  <c r="E90"/>
  <c r="F90"/>
  <c r="F53" i="4"/>
  <c r="D53" i="3"/>
  <c r="E53" i="4"/>
  <c r="G52" i="3"/>
  <c r="B104" i="5" l="1"/>
  <c r="L112" i="1"/>
  <c r="M112" s="1"/>
  <c r="N112" s="1"/>
  <c r="Q112"/>
  <c r="R112"/>
  <c r="S112" s="1"/>
  <c r="B114"/>
  <c r="C113"/>
  <c r="P111"/>
  <c r="O111"/>
  <c r="H90"/>
  <c r="J90" s="1"/>
  <c r="G90"/>
  <c r="D91" s="1"/>
  <c r="E53" i="3"/>
  <c r="F53"/>
  <c r="H53" i="4"/>
  <c r="G53"/>
  <c r="D54" s="1"/>
  <c r="B105" i="5" l="1"/>
  <c r="L113" i="1"/>
  <c r="M113" s="1"/>
  <c r="N113" s="1"/>
  <c r="R113"/>
  <c r="S113" s="1"/>
  <c r="Q113"/>
  <c r="B115"/>
  <c r="C114"/>
  <c r="P112"/>
  <c r="O112"/>
  <c r="E91"/>
  <c r="F91"/>
  <c r="F54" i="4"/>
  <c r="D54" i="3"/>
  <c r="E54" i="4"/>
  <c r="G53" i="3"/>
  <c r="B106" i="5" l="1"/>
  <c r="Q114" i="1"/>
  <c r="L114"/>
  <c r="M114" s="1"/>
  <c r="N114" s="1"/>
  <c r="R114"/>
  <c r="S114" s="1"/>
  <c r="B116"/>
  <c r="C115"/>
  <c r="O113"/>
  <c r="P113"/>
  <c r="H91"/>
  <c r="J91" s="1"/>
  <c r="G91"/>
  <c r="D92" s="1"/>
  <c r="E54" i="3"/>
  <c r="F54"/>
  <c r="H54" i="4"/>
  <c r="G54"/>
  <c r="D55" s="1"/>
  <c r="B107" i="5" l="1"/>
  <c r="Q115" i="1"/>
  <c r="L115"/>
  <c r="M115" s="1"/>
  <c r="N115" s="1"/>
  <c r="R115"/>
  <c r="S115" s="1"/>
  <c r="B117"/>
  <c r="C116"/>
  <c r="P114"/>
  <c r="O114"/>
  <c r="E92"/>
  <c r="F92"/>
  <c r="F55" i="4"/>
  <c r="D55" i="3"/>
  <c r="E55" i="4"/>
  <c r="G54" i="3"/>
  <c r="B108" i="5" l="1"/>
  <c r="L116" i="1"/>
  <c r="M116" s="1"/>
  <c r="N116" s="1"/>
  <c r="Q116"/>
  <c r="R116"/>
  <c r="S116" s="1"/>
  <c r="B118"/>
  <c r="C117"/>
  <c r="P115"/>
  <c r="O115"/>
  <c r="H92"/>
  <c r="J92" s="1"/>
  <c r="G92"/>
  <c r="D93" s="1"/>
  <c r="E55" i="3"/>
  <c r="F55"/>
  <c r="H55" i="4"/>
  <c r="G55"/>
  <c r="D56" s="1"/>
  <c r="B109" i="5" l="1"/>
  <c r="L117" i="1"/>
  <c r="M117" s="1"/>
  <c r="N117" s="1"/>
  <c r="Q117"/>
  <c r="R117"/>
  <c r="S117" s="1"/>
  <c r="B119"/>
  <c r="C118"/>
  <c r="P116"/>
  <c r="O116"/>
  <c r="E93"/>
  <c r="F93"/>
  <c r="F56" i="4"/>
  <c r="D56" i="3"/>
  <c r="E56" i="4"/>
  <c r="G55" i="3"/>
  <c r="B110" i="5" l="1"/>
  <c r="L118" i="1"/>
  <c r="M118" s="1"/>
  <c r="N118" s="1"/>
  <c r="Q118"/>
  <c r="R118"/>
  <c r="S118" s="1"/>
  <c r="B120"/>
  <c r="C119"/>
  <c r="P117"/>
  <c r="O117"/>
  <c r="H93"/>
  <c r="J93" s="1"/>
  <c r="G93"/>
  <c r="D94" s="1"/>
  <c r="E56" i="3"/>
  <c r="F56"/>
  <c r="H56" i="4"/>
  <c r="G56"/>
  <c r="D57" s="1"/>
  <c r="B111" i="5" l="1"/>
  <c r="L119" i="1"/>
  <c r="M119" s="1"/>
  <c r="N119" s="1"/>
  <c r="Q119"/>
  <c r="R119"/>
  <c r="S119" s="1"/>
  <c r="B121"/>
  <c r="C120"/>
  <c r="P118"/>
  <c r="O118"/>
  <c r="E94"/>
  <c r="F94"/>
  <c r="F57" i="4"/>
  <c r="D57" i="3"/>
  <c r="E57" i="4"/>
  <c r="G56" i="3"/>
  <c r="B112" i="5" l="1"/>
  <c r="L120" i="1"/>
  <c r="M120" s="1"/>
  <c r="N120" s="1"/>
  <c r="Q120"/>
  <c r="R120"/>
  <c r="S120" s="1"/>
  <c r="B122"/>
  <c r="C121"/>
  <c r="P119"/>
  <c r="O119"/>
  <c r="H94"/>
  <c r="J94" s="1"/>
  <c r="G94"/>
  <c r="D95" s="1"/>
  <c r="E57" i="3"/>
  <c r="F57"/>
  <c r="H57" i="4"/>
  <c r="G57"/>
  <c r="D58" s="1"/>
  <c r="B113" i="5" l="1"/>
  <c r="L121" i="1"/>
  <c r="M121" s="1"/>
  <c r="N121" s="1"/>
  <c r="Q121"/>
  <c r="R121"/>
  <c r="S121" s="1"/>
  <c r="B123"/>
  <c r="C122"/>
  <c r="P120"/>
  <c r="O120"/>
  <c r="E95"/>
  <c r="F95"/>
  <c r="F58" i="4"/>
  <c r="D58" i="3"/>
  <c r="E58" i="4"/>
  <c r="G57" i="3"/>
  <c r="B114" i="5" l="1"/>
  <c r="L122" i="1"/>
  <c r="M122" s="1"/>
  <c r="N122" s="1"/>
  <c r="Q122"/>
  <c r="R122"/>
  <c r="S122" s="1"/>
  <c r="B124"/>
  <c r="C123"/>
  <c r="P121"/>
  <c r="O121"/>
  <c r="H95"/>
  <c r="J95" s="1"/>
  <c r="G95"/>
  <c r="D96" s="1"/>
  <c r="E58" i="3"/>
  <c r="F58"/>
  <c r="H58" i="4"/>
  <c r="G58"/>
  <c r="D59" s="1"/>
  <c r="B115" i="5" l="1"/>
  <c r="L123" i="1"/>
  <c r="M123" s="1"/>
  <c r="N123" s="1"/>
  <c r="Q123"/>
  <c r="R123"/>
  <c r="S123" s="1"/>
  <c r="B125"/>
  <c r="C124"/>
  <c r="P122"/>
  <c r="O122"/>
  <c r="E96"/>
  <c r="F96"/>
  <c r="F59" i="4"/>
  <c r="D59" i="3"/>
  <c r="E59" i="4"/>
  <c r="G58" i="3"/>
  <c r="B116" i="5" l="1"/>
  <c r="L124" i="1"/>
  <c r="M124" s="1"/>
  <c r="N124" s="1"/>
  <c r="Q124"/>
  <c r="R124"/>
  <c r="S124" s="1"/>
  <c r="B126"/>
  <c r="C125"/>
  <c r="P123"/>
  <c r="O123"/>
  <c r="H96"/>
  <c r="J96" s="1"/>
  <c r="G96"/>
  <c r="D97" s="1"/>
  <c r="E59" i="3"/>
  <c r="F59"/>
  <c r="H59" i="4"/>
  <c r="G59"/>
  <c r="D60" s="1"/>
  <c r="B117" i="5" l="1"/>
  <c r="L125" i="1"/>
  <c r="M125" s="1"/>
  <c r="N125" s="1"/>
  <c r="R125"/>
  <c r="S125" s="1"/>
  <c r="Q125"/>
  <c r="B127"/>
  <c r="C126"/>
  <c r="P124"/>
  <c r="O124"/>
  <c r="E97"/>
  <c r="F97"/>
  <c r="F60" i="4"/>
  <c r="D60" i="3"/>
  <c r="E60" i="4"/>
  <c r="G59" i="3"/>
  <c r="B118" i="5" l="1"/>
  <c r="Q126" i="1"/>
  <c r="L126"/>
  <c r="M126" s="1"/>
  <c r="N126" s="1"/>
  <c r="R126"/>
  <c r="S126" s="1"/>
  <c r="B128"/>
  <c r="C127"/>
  <c r="O125"/>
  <c r="P125"/>
  <c r="H97"/>
  <c r="J97" s="1"/>
  <c r="G97"/>
  <c r="D98" s="1"/>
  <c r="E60" i="3"/>
  <c r="F60"/>
  <c r="H60" i="4"/>
  <c r="G60"/>
  <c r="D61" s="1"/>
  <c r="B119" i="5" l="1"/>
  <c r="Q127" i="1"/>
  <c r="L127"/>
  <c r="M127" s="1"/>
  <c r="N127" s="1"/>
  <c r="R127"/>
  <c r="S127" s="1"/>
  <c r="B129"/>
  <c r="C128"/>
  <c r="P126"/>
  <c r="O126"/>
  <c r="E98"/>
  <c r="F98"/>
  <c r="F61" i="4"/>
  <c r="D61" i="3"/>
  <c r="E61" i="4"/>
  <c r="G60" i="3"/>
  <c r="B120" i="5" l="1"/>
  <c r="L128" i="1"/>
  <c r="M128" s="1"/>
  <c r="N128" s="1"/>
  <c r="Q128"/>
  <c r="R128"/>
  <c r="S128" s="1"/>
  <c r="B130"/>
  <c r="C129"/>
  <c r="P127"/>
  <c r="O127"/>
  <c r="H98"/>
  <c r="J98" s="1"/>
  <c r="G98"/>
  <c r="D99" s="1"/>
  <c r="E61" i="3"/>
  <c r="F61"/>
  <c r="H61" i="4"/>
  <c r="G61"/>
  <c r="D62" s="1"/>
  <c r="B121" i="5" l="1"/>
  <c r="L129" i="1"/>
  <c r="M129" s="1"/>
  <c r="N129" s="1"/>
  <c r="Q129"/>
  <c r="R129"/>
  <c r="S129" s="1"/>
  <c r="B131"/>
  <c r="C130"/>
  <c r="P128"/>
  <c r="O128"/>
  <c r="E99"/>
  <c r="F99"/>
  <c r="F62" i="4"/>
  <c r="D62" i="3"/>
  <c r="E62" i="4"/>
  <c r="G61" i="3"/>
  <c r="B122" i="5" l="1"/>
  <c r="L130" i="1"/>
  <c r="M130" s="1"/>
  <c r="N130" s="1"/>
  <c r="Q130"/>
  <c r="R130"/>
  <c r="S130" s="1"/>
  <c r="B132"/>
  <c r="C131"/>
  <c r="P129"/>
  <c r="O129"/>
  <c r="H99"/>
  <c r="J99" s="1"/>
  <c r="G99"/>
  <c r="D100" s="1"/>
  <c r="E62" i="3"/>
  <c r="F62"/>
  <c r="H62" i="4"/>
  <c r="G62"/>
  <c r="D63" s="1"/>
  <c r="B123" i="5" l="1"/>
  <c r="L131" i="1"/>
  <c r="M131" s="1"/>
  <c r="N131" s="1"/>
  <c r="Q131"/>
  <c r="R131"/>
  <c r="S131" s="1"/>
  <c r="B133"/>
  <c r="C132"/>
  <c r="P130"/>
  <c r="O130"/>
  <c r="E100"/>
  <c r="F100"/>
  <c r="F63" i="4"/>
  <c r="D63" i="3"/>
  <c r="E63" i="4"/>
  <c r="G62" i="3"/>
  <c r="B124" i="5" l="1"/>
  <c r="L132" i="1"/>
  <c r="M132" s="1"/>
  <c r="N132" s="1"/>
  <c r="Q132"/>
  <c r="R132"/>
  <c r="S132" s="1"/>
  <c r="B134"/>
  <c r="C133"/>
  <c r="P131"/>
  <c r="O131"/>
  <c r="H100"/>
  <c r="J100" s="1"/>
  <c r="G100"/>
  <c r="D101" s="1"/>
  <c r="E63" i="3"/>
  <c r="F63"/>
  <c r="H63" i="4"/>
  <c r="G63"/>
  <c r="D64" s="1"/>
  <c r="L133" i="1" l="1"/>
  <c r="M133" s="1"/>
  <c r="N133" s="1"/>
  <c r="Q133"/>
  <c r="R133"/>
  <c r="S133" s="1"/>
  <c r="B135"/>
  <c r="C134"/>
  <c r="P132"/>
  <c r="O132"/>
  <c r="E101"/>
  <c r="F101"/>
  <c r="F64" i="4"/>
  <c r="D64" i="3"/>
  <c r="E64" i="4"/>
  <c r="G63" i="3"/>
  <c r="L134" i="1" l="1"/>
  <c r="M134" s="1"/>
  <c r="N134" s="1"/>
  <c r="Q134"/>
  <c r="R134"/>
  <c r="S134" s="1"/>
  <c r="B136"/>
  <c r="C135"/>
  <c r="P133"/>
  <c r="O133"/>
  <c r="H101"/>
  <c r="J101" s="1"/>
  <c r="G101"/>
  <c r="D102" s="1"/>
  <c r="E64" i="3"/>
  <c r="F64"/>
  <c r="H64" i="4"/>
  <c r="G64"/>
  <c r="D65" s="1"/>
  <c r="L135" i="1" l="1"/>
  <c r="M135" s="1"/>
  <c r="N135" s="1"/>
  <c r="Q135"/>
  <c r="R135"/>
  <c r="S135" s="1"/>
  <c r="B137"/>
  <c r="C136"/>
  <c r="P134"/>
  <c r="O134"/>
  <c r="E102"/>
  <c r="F102"/>
  <c r="F65" i="4"/>
  <c r="D65" i="3"/>
  <c r="E65" i="4"/>
  <c r="G64" i="3"/>
  <c r="L136" i="1" l="1"/>
  <c r="M136" s="1"/>
  <c r="N136" s="1"/>
  <c r="Q136"/>
  <c r="R136"/>
  <c r="S136" s="1"/>
  <c r="B138"/>
  <c r="C137"/>
  <c r="P135"/>
  <c r="O135"/>
  <c r="H102"/>
  <c r="J102" s="1"/>
  <c r="G102"/>
  <c r="D103" s="1"/>
  <c r="E65" i="3"/>
  <c r="F65"/>
  <c r="H65" i="4"/>
  <c r="G65"/>
  <c r="D66" s="1"/>
  <c r="L137" i="1" l="1"/>
  <c r="M137" s="1"/>
  <c r="N137" s="1"/>
  <c r="R137"/>
  <c r="S137" s="1"/>
  <c r="Q137"/>
  <c r="B139"/>
  <c r="C138"/>
  <c r="P136"/>
  <c r="O136"/>
  <c r="E103"/>
  <c r="F103"/>
  <c r="F66" i="4"/>
  <c r="D66" i="3"/>
  <c r="E66" i="4"/>
  <c r="G65" i="3"/>
  <c r="Q138" i="1" l="1"/>
  <c r="L138"/>
  <c r="M138" s="1"/>
  <c r="N138" s="1"/>
  <c r="R138"/>
  <c r="S138" s="1"/>
  <c r="B140"/>
  <c r="C139"/>
  <c r="O137"/>
  <c r="P137"/>
  <c r="H103"/>
  <c r="J103" s="1"/>
  <c r="G103"/>
  <c r="D104" s="1"/>
  <c r="E66" i="3"/>
  <c r="F66"/>
  <c r="H66" i="4"/>
  <c r="G66"/>
  <c r="D67" s="1"/>
  <c r="Q139" i="1" l="1"/>
  <c r="L139"/>
  <c r="M139" s="1"/>
  <c r="N139" s="1"/>
  <c r="R139"/>
  <c r="S139" s="1"/>
  <c r="B141"/>
  <c r="C140"/>
  <c r="P138"/>
  <c r="O138"/>
  <c r="E104"/>
  <c r="F104"/>
  <c r="F67" i="4"/>
  <c r="D67" i="3"/>
  <c r="E67" i="4"/>
  <c r="G66" i="3"/>
  <c r="L140" i="1" l="1"/>
  <c r="M140" s="1"/>
  <c r="N140" s="1"/>
  <c r="Q140"/>
  <c r="R140"/>
  <c r="S140" s="1"/>
  <c r="B142"/>
  <c r="C141"/>
  <c r="P139"/>
  <c r="O139"/>
  <c r="H104"/>
  <c r="J104" s="1"/>
  <c r="G104"/>
  <c r="D105" s="1"/>
  <c r="E67" i="3"/>
  <c r="F67"/>
  <c r="H67" i="4"/>
  <c r="G67"/>
  <c r="D68" s="1"/>
  <c r="L141" i="1" l="1"/>
  <c r="M141" s="1"/>
  <c r="N141" s="1"/>
  <c r="Q141"/>
  <c r="R141"/>
  <c r="S141" s="1"/>
  <c r="B143"/>
  <c r="C142"/>
  <c r="P140"/>
  <c r="O140"/>
  <c r="E105"/>
  <c r="F105"/>
  <c r="F68" i="4"/>
  <c r="D68" i="3"/>
  <c r="E68" i="4"/>
  <c r="G67" i="3"/>
  <c r="L142" i="1" l="1"/>
  <c r="M142" s="1"/>
  <c r="N142" s="1"/>
  <c r="Q142"/>
  <c r="R142"/>
  <c r="S142" s="1"/>
  <c r="B144"/>
  <c r="C143"/>
  <c r="P141"/>
  <c r="O141"/>
  <c r="H105"/>
  <c r="J105" s="1"/>
  <c r="G105"/>
  <c r="D106" s="1"/>
  <c r="E68" i="3"/>
  <c r="F68"/>
  <c r="H68" i="4"/>
  <c r="G68"/>
  <c r="D69" s="1"/>
  <c r="L143" i="1" l="1"/>
  <c r="M143" s="1"/>
  <c r="N143" s="1"/>
  <c r="Q143"/>
  <c r="R143"/>
  <c r="S143" s="1"/>
  <c r="B145"/>
  <c r="C144"/>
  <c r="P142"/>
  <c r="O142"/>
  <c r="E106"/>
  <c r="F106"/>
  <c r="F69" i="4"/>
  <c r="D69" i="3"/>
  <c r="E69" i="4"/>
  <c r="G68" i="3"/>
  <c r="L144" i="1" l="1"/>
  <c r="M144" s="1"/>
  <c r="N144" s="1"/>
  <c r="Q144"/>
  <c r="R144"/>
  <c r="S144" s="1"/>
  <c r="B146"/>
  <c r="C145"/>
  <c r="P143"/>
  <c r="O143"/>
  <c r="H106"/>
  <c r="J106" s="1"/>
  <c r="G106"/>
  <c r="D107" s="1"/>
  <c r="E69" i="3"/>
  <c r="F69"/>
  <c r="H69" i="4"/>
  <c r="G69"/>
  <c r="D70" s="1"/>
  <c r="L145" i="1" l="1"/>
  <c r="M145" s="1"/>
  <c r="N145" s="1"/>
  <c r="Q145"/>
  <c r="R145"/>
  <c r="S145" s="1"/>
  <c r="B147"/>
  <c r="C146"/>
  <c r="P144"/>
  <c r="O144"/>
  <c r="E107"/>
  <c r="F107"/>
  <c r="F70" i="4"/>
  <c r="D70" i="3"/>
  <c r="E70" i="4"/>
  <c r="G69" i="3"/>
  <c r="L146" i="1" l="1"/>
  <c r="M146" s="1"/>
  <c r="N146" s="1"/>
  <c r="Q146"/>
  <c r="R146"/>
  <c r="S146" s="1"/>
  <c r="B148"/>
  <c r="C147"/>
  <c r="P145"/>
  <c r="O145"/>
  <c r="H107"/>
  <c r="J107" s="1"/>
  <c r="G107"/>
  <c r="D108" s="1"/>
  <c r="E70" i="3"/>
  <c r="F70"/>
  <c r="H70" i="4"/>
  <c r="G70"/>
  <c r="D71" s="1"/>
  <c r="L147" i="1" l="1"/>
  <c r="M147" s="1"/>
  <c r="N147" s="1"/>
  <c r="Q147"/>
  <c r="R147"/>
  <c r="S147" s="1"/>
  <c r="B149"/>
  <c r="C148"/>
  <c r="P146"/>
  <c r="O146"/>
  <c r="E108"/>
  <c r="F108"/>
  <c r="F71" i="4"/>
  <c r="D71" i="3"/>
  <c r="E71" i="4"/>
  <c r="G70" i="3"/>
  <c r="L148" i="1" l="1"/>
  <c r="M148" s="1"/>
  <c r="N148" s="1"/>
  <c r="Q148"/>
  <c r="R148"/>
  <c r="S148" s="1"/>
  <c r="B150"/>
  <c r="C149"/>
  <c r="P147"/>
  <c r="O147"/>
  <c r="H108"/>
  <c r="J108" s="1"/>
  <c r="G108"/>
  <c r="D109" s="1"/>
  <c r="E71" i="3"/>
  <c r="F71"/>
  <c r="H71" i="4"/>
  <c r="G71"/>
  <c r="D72" s="1"/>
  <c r="L149" i="1" l="1"/>
  <c r="M149" s="1"/>
  <c r="N149" s="1"/>
  <c r="R149"/>
  <c r="S149" s="1"/>
  <c r="Q149"/>
  <c r="B151"/>
  <c r="C150"/>
  <c r="P148"/>
  <c r="O148"/>
  <c r="E109"/>
  <c r="F109"/>
  <c r="F72" i="4"/>
  <c r="D72" i="3"/>
  <c r="E72" i="4"/>
  <c r="G71" i="3"/>
  <c r="Q150" i="1" l="1"/>
  <c r="L150"/>
  <c r="M150" s="1"/>
  <c r="N150" s="1"/>
  <c r="R150"/>
  <c r="S150" s="1"/>
  <c r="B152"/>
  <c r="C151"/>
  <c r="O149"/>
  <c r="P149"/>
  <c r="H109"/>
  <c r="J109" s="1"/>
  <c r="G109"/>
  <c r="D110" s="1"/>
  <c r="E72" i="3"/>
  <c r="F72"/>
  <c r="H72" i="4"/>
  <c r="G72"/>
  <c r="D73" s="1"/>
  <c r="Q151" i="1" l="1"/>
  <c r="L151"/>
  <c r="M151" s="1"/>
  <c r="N151" s="1"/>
  <c r="R151"/>
  <c r="S151" s="1"/>
  <c r="B153"/>
  <c r="C152"/>
  <c r="P150"/>
  <c r="O150"/>
  <c r="E110"/>
  <c r="F110"/>
  <c r="F73" i="4"/>
  <c r="D73" i="3"/>
  <c r="E73" i="4"/>
  <c r="G72" i="3"/>
  <c r="L152" i="1" l="1"/>
  <c r="M152" s="1"/>
  <c r="N152" s="1"/>
  <c r="Q152"/>
  <c r="R152"/>
  <c r="S152" s="1"/>
  <c r="B154"/>
  <c r="C153"/>
  <c r="P151"/>
  <c r="O151"/>
  <c r="H110"/>
  <c r="J110" s="1"/>
  <c r="G110"/>
  <c r="D111" s="1"/>
  <c r="E73" i="3"/>
  <c r="F73"/>
  <c r="H73" i="4"/>
  <c r="G73"/>
  <c r="D74" s="1"/>
  <c r="L153" i="1" l="1"/>
  <c r="M153" s="1"/>
  <c r="N153" s="1"/>
  <c r="Q153"/>
  <c r="R153"/>
  <c r="S153" s="1"/>
  <c r="B155"/>
  <c r="C154"/>
  <c r="P152"/>
  <c r="O152"/>
  <c r="E111"/>
  <c r="F111"/>
  <c r="F74" i="4"/>
  <c r="D74" i="3"/>
  <c r="E74" i="4"/>
  <c r="G73" i="3"/>
  <c r="L154" i="1" l="1"/>
  <c r="M154" s="1"/>
  <c r="N154" s="1"/>
  <c r="Q154"/>
  <c r="R154"/>
  <c r="S154" s="1"/>
  <c r="B156"/>
  <c r="C155"/>
  <c r="P153"/>
  <c r="O153"/>
  <c r="H111"/>
  <c r="J111" s="1"/>
  <c r="G111"/>
  <c r="D112" s="1"/>
  <c r="E74" i="3"/>
  <c r="F74"/>
  <c r="H74" i="4"/>
  <c r="G74"/>
  <c r="D75" s="1"/>
  <c r="L155" i="1" l="1"/>
  <c r="M155" s="1"/>
  <c r="N155" s="1"/>
  <c r="Q155"/>
  <c r="R155"/>
  <c r="S155" s="1"/>
  <c r="B157"/>
  <c r="C156"/>
  <c r="P154"/>
  <c r="O154"/>
  <c r="E112"/>
  <c r="F112"/>
  <c r="F75" i="4"/>
  <c r="D75" i="3"/>
  <c r="E75" i="4"/>
  <c r="G74" i="3"/>
  <c r="L156" i="1" l="1"/>
  <c r="M156" s="1"/>
  <c r="N156" s="1"/>
  <c r="Q156"/>
  <c r="R156"/>
  <c r="S156" s="1"/>
  <c r="B158"/>
  <c r="C157"/>
  <c r="P155"/>
  <c r="O155"/>
  <c r="H112"/>
  <c r="J112" s="1"/>
  <c r="G112"/>
  <c r="D113" s="1"/>
  <c r="E75" i="3"/>
  <c r="F75"/>
  <c r="H75" i="4"/>
  <c r="G75"/>
  <c r="D76" s="1"/>
  <c r="L157" i="1" l="1"/>
  <c r="M157" s="1"/>
  <c r="N157" s="1"/>
  <c r="Q157"/>
  <c r="R157"/>
  <c r="S157" s="1"/>
  <c r="B159"/>
  <c r="C158"/>
  <c r="P156"/>
  <c r="O156"/>
  <c r="E113"/>
  <c r="F113"/>
  <c r="F76" i="4"/>
  <c r="D76" i="3"/>
  <c r="E76" i="4"/>
  <c r="G75" i="3"/>
  <c r="L158" i="1" l="1"/>
  <c r="M158" s="1"/>
  <c r="N158" s="1"/>
  <c r="Q158"/>
  <c r="R158"/>
  <c r="S158" s="1"/>
  <c r="B160"/>
  <c r="C159"/>
  <c r="P157"/>
  <c r="O157"/>
  <c r="H113"/>
  <c r="J113" s="1"/>
  <c r="G113"/>
  <c r="D114" s="1"/>
  <c r="E76" i="3"/>
  <c r="F76"/>
  <c r="H76" i="4"/>
  <c r="G76"/>
  <c r="D77" s="1"/>
  <c r="L159" i="1" l="1"/>
  <c r="M159" s="1"/>
  <c r="N159" s="1"/>
  <c r="Q159"/>
  <c r="R159"/>
  <c r="S159" s="1"/>
  <c r="B161"/>
  <c r="C160"/>
  <c r="P158"/>
  <c r="O158"/>
  <c r="E114"/>
  <c r="F114"/>
  <c r="F77" i="4"/>
  <c r="D77" i="3"/>
  <c r="E77" i="4"/>
  <c r="G76" i="3"/>
  <c r="L160" i="1" l="1"/>
  <c r="M160" s="1"/>
  <c r="N160" s="1"/>
  <c r="Q160"/>
  <c r="R160"/>
  <c r="S160" s="1"/>
  <c r="B162"/>
  <c r="C161"/>
  <c r="P159"/>
  <c r="O159"/>
  <c r="H114"/>
  <c r="J114" s="1"/>
  <c r="G114"/>
  <c r="D115" s="1"/>
  <c r="E77" i="3"/>
  <c r="F77"/>
  <c r="H77" i="4"/>
  <c r="G77"/>
  <c r="D78" s="1"/>
  <c r="L161" i="1" l="1"/>
  <c r="M161" s="1"/>
  <c r="N161" s="1"/>
  <c r="R161"/>
  <c r="S161" s="1"/>
  <c r="Q161"/>
  <c r="B163"/>
  <c r="C162"/>
  <c r="P160"/>
  <c r="O160"/>
  <c r="E115"/>
  <c r="F115"/>
  <c r="F78" i="4"/>
  <c r="D78" i="3"/>
  <c r="E78" i="4"/>
  <c r="G77" i="3"/>
  <c r="Q162" i="1" l="1"/>
  <c r="L162"/>
  <c r="M162" s="1"/>
  <c r="N162" s="1"/>
  <c r="R162"/>
  <c r="S162" s="1"/>
  <c r="B164"/>
  <c r="C163"/>
  <c r="O161"/>
  <c r="P161"/>
  <c r="H115"/>
  <c r="J115" s="1"/>
  <c r="G115"/>
  <c r="D116" s="1"/>
  <c r="E78" i="3"/>
  <c r="F78"/>
  <c r="H78" i="4"/>
  <c r="G78"/>
  <c r="D79" s="1"/>
  <c r="Q163" i="1" l="1"/>
  <c r="L163"/>
  <c r="M163" s="1"/>
  <c r="N163" s="1"/>
  <c r="R163"/>
  <c r="S163" s="1"/>
  <c r="B165"/>
  <c r="C164"/>
  <c r="P162"/>
  <c r="O162"/>
  <c r="E116"/>
  <c r="F116"/>
  <c r="F79" i="4"/>
  <c r="D79" i="3"/>
  <c r="E79" i="4"/>
  <c r="G78" i="3"/>
  <c r="L164" i="1" l="1"/>
  <c r="M164" s="1"/>
  <c r="N164" s="1"/>
  <c r="Q164"/>
  <c r="R164"/>
  <c r="S164" s="1"/>
  <c r="B166"/>
  <c r="C165"/>
  <c r="P163"/>
  <c r="O163"/>
  <c r="H116"/>
  <c r="J116" s="1"/>
  <c r="G116"/>
  <c r="D117" s="1"/>
  <c r="E79" i="3"/>
  <c r="F79"/>
  <c r="H79" i="4"/>
  <c r="G79"/>
  <c r="D80" s="1"/>
  <c r="L165" i="1" l="1"/>
  <c r="M165" s="1"/>
  <c r="N165" s="1"/>
  <c r="Q165"/>
  <c r="R165"/>
  <c r="S165" s="1"/>
  <c r="B167"/>
  <c r="C166"/>
  <c r="P164"/>
  <c r="O164"/>
  <c r="E117"/>
  <c r="F117"/>
  <c r="F80" i="4"/>
  <c r="D80" i="3"/>
  <c r="E80" i="4"/>
  <c r="G79" i="3"/>
  <c r="L166" i="1" l="1"/>
  <c r="M166" s="1"/>
  <c r="N166" s="1"/>
  <c r="Q166"/>
  <c r="R166"/>
  <c r="S166" s="1"/>
  <c r="B168"/>
  <c r="C167"/>
  <c r="P165"/>
  <c r="O165"/>
  <c r="H117"/>
  <c r="J117" s="1"/>
  <c r="G117"/>
  <c r="D118" s="1"/>
  <c r="E80" i="3"/>
  <c r="F80"/>
  <c r="H80" i="4"/>
  <c r="G80"/>
  <c r="D81" s="1"/>
  <c r="L167" i="1" l="1"/>
  <c r="M167" s="1"/>
  <c r="N167" s="1"/>
  <c r="Q167"/>
  <c r="R167"/>
  <c r="S167" s="1"/>
  <c r="B169"/>
  <c r="C168"/>
  <c r="P166"/>
  <c r="O166"/>
  <c r="E118"/>
  <c r="F118"/>
  <c r="F81" i="4"/>
  <c r="D81" i="3"/>
  <c r="E81" i="4"/>
  <c r="G80" i="3"/>
  <c r="L168" i="1" l="1"/>
  <c r="M168" s="1"/>
  <c r="N168" s="1"/>
  <c r="Q168"/>
  <c r="R168"/>
  <c r="S168" s="1"/>
  <c r="B170"/>
  <c r="C169"/>
  <c r="P167"/>
  <c r="O167"/>
  <c r="H118"/>
  <c r="J118" s="1"/>
  <c r="G118"/>
  <c r="D119" s="1"/>
  <c r="E81" i="3"/>
  <c r="F81"/>
  <c r="H81" i="4"/>
  <c r="G81"/>
  <c r="D82" s="1"/>
  <c r="L169" i="1" l="1"/>
  <c r="M169" s="1"/>
  <c r="N169" s="1"/>
  <c r="Q169"/>
  <c r="R169"/>
  <c r="S169" s="1"/>
  <c r="B171"/>
  <c r="C170"/>
  <c r="P168"/>
  <c r="O168"/>
  <c r="E119"/>
  <c r="F119"/>
  <c r="F82" i="4"/>
  <c r="D82" i="3"/>
  <c r="E82" i="4"/>
  <c r="G81" i="3"/>
  <c r="L170" i="1" l="1"/>
  <c r="M170" s="1"/>
  <c r="N170" s="1"/>
  <c r="Q170"/>
  <c r="R170"/>
  <c r="S170" s="1"/>
  <c r="B172"/>
  <c r="C171"/>
  <c r="P169"/>
  <c r="O169"/>
  <c r="H119"/>
  <c r="J119" s="1"/>
  <c r="G119"/>
  <c r="D120" s="1"/>
  <c r="E82" i="3"/>
  <c r="F82"/>
  <c r="H82" i="4"/>
  <c r="G82"/>
  <c r="D83" s="1"/>
  <c r="L171" i="1" l="1"/>
  <c r="M171" s="1"/>
  <c r="N171" s="1"/>
  <c r="Q171"/>
  <c r="R171"/>
  <c r="S171" s="1"/>
  <c r="B173"/>
  <c r="C172"/>
  <c r="P170"/>
  <c r="O170"/>
  <c r="E120"/>
  <c r="F120"/>
  <c r="F83" i="4"/>
  <c r="D83" i="3"/>
  <c r="E83" i="4"/>
  <c r="G82" i="3"/>
  <c r="L172" i="1" l="1"/>
  <c r="M172" s="1"/>
  <c r="N172" s="1"/>
  <c r="Q172"/>
  <c r="R172"/>
  <c r="S172" s="1"/>
  <c r="B174"/>
  <c r="C173"/>
  <c r="P171"/>
  <c r="O171"/>
  <c r="H120"/>
  <c r="J120" s="1"/>
  <c r="G120"/>
  <c r="D121" s="1"/>
  <c r="E83" i="3"/>
  <c r="F83"/>
  <c r="H83" i="4"/>
  <c r="G83"/>
  <c r="D84" s="1"/>
  <c r="L173" i="1" l="1"/>
  <c r="M173" s="1"/>
  <c r="N173" s="1"/>
  <c r="R173"/>
  <c r="S173" s="1"/>
  <c r="Q173"/>
  <c r="B175"/>
  <c r="C174"/>
  <c r="P172"/>
  <c r="O172"/>
  <c r="E121"/>
  <c r="F121"/>
  <c r="F84" i="4"/>
  <c r="D84" i="3"/>
  <c r="E84" i="4"/>
  <c r="G83" i="3"/>
  <c r="Q174" i="1" l="1"/>
  <c r="L174"/>
  <c r="M174" s="1"/>
  <c r="N174" s="1"/>
  <c r="R174"/>
  <c r="S174" s="1"/>
  <c r="B176"/>
  <c r="C175"/>
  <c r="O173"/>
  <c r="P173"/>
  <c r="H121"/>
  <c r="J121" s="1"/>
  <c r="G121"/>
  <c r="D122" s="1"/>
  <c r="E84" i="3"/>
  <c r="F84"/>
  <c r="H84" i="4"/>
  <c r="G84"/>
  <c r="D85" s="1"/>
  <c r="Q175" i="1" l="1"/>
  <c r="L175"/>
  <c r="M175" s="1"/>
  <c r="N175" s="1"/>
  <c r="R175"/>
  <c r="S175" s="1"/>
  <c r="B177"/>
  <c r="C176"/>
  <c r="P174"/>
  <c r="O174"/>
  <c r="E122"/>
  <c r="F122"/>
  <c r="F85" i="4"/>
  <c r="D85" i="3"/>
  <c r="E85" i="4"/>
  <c r="G84" i="3"/>
  <c r="L176" i="1" l="1"/>
  <c r="M176" s="1"/>
  <c r="N176" s="1"/>
  <c r="Q176"/>
  <c r="R176"/>
  <c r="S176" s="1"/>
  <c r="B178"/>
  <c r="C177"/>
  <c r="P175"/>
  <c r="O175"/>
  <c r="H122"/>
  <c r="J122" s="1"/>
  <c r="G122"/>
  <c r="D123" s="1"/>
  <c r="E85" i="3"/>
  <c r="F85"/>
  <c r="H85" i="4"/>
  <c r="G85"/>
  <c r="D86" s="1"/>
  <c r="L177" i="1" l="1"/>
  <c r="M177" s="1"/>
  <c r="N177" s="1"/>
  <c r="Q177"/>
  <c r="R177"/>
  <c r="S177" s="1"/>
  <c r="B179"/>
  <c r="C178"/>
  <c r="P176"/>
  <c r="O176"/>
  <c r="E123"/>
  <c r="F123"/>
  <c r="F86" i="4"/>
  <c r="D86" i="3"/>
  <c r="E86" i="4"/>
  <c r="G85" i="3"/>
  <c r="L178" i="1" l="1"/>
  <c r="M178" s="1"/>
  <c r="N178" s="1"/>
  <c r="Q178"/>
  <c r="R178"/>
  <c r="S178" s="1"/>
  <c r="B180"/>
  <c r="C179"/>
  <c r="P177"/>
  <c r="O177"/>
  <c r="H123"/>
  <c r="J123" s="1"/>
  <c r="G123"/>
  <c r="D124" s="1"/>
  <c r="E86" i="3"/>
  <c r="F86"/>
  <c r="H86" i="4"/>
  <c r="G86"/>
  <c r="D87" s="1"/>
  <c r="L179" i="1" l="1"/>
  <c r="M179" s="1"/>
  <c r="N179" s="1"/>
  <c r="Q179"/>
  <c r="R179"/>
  <c r="S179" s="1"/>
  <c r="B181"/>
  <c r="C180"/>
  <c r="P178"/>
  <c r="O178"/>
  <c r="E124"/>
  <c r="F124"/>
  <c r="F87" i="4"/>
  <c r="D87" i="3"/>
  <c r="E87" i="4"/>
  <c r="G86" i="3"/>
  <c r="L180" i="1" l="1"/>
  <c r="M180" s="1"/>
  <c r="N180" s="1"/>
  <c r="Q180"/>
  <c r="R180"/>
  <c r="S180" s="1"/>
  <c r="B182"/>
  <c r="C181"/>
  <c r="P179"/>
  <c r="O179"/>
  <c r="H124"/>
  <c r="J124" s="1"/>
  <c r="G124"/>
  <c r="D125" s="1"/>
  <c r="E87" i="3"/>
  <c r="F87"/>
  <c r="H87" i="4"/>
  <c r="G87"/>
  <c r="D88" s="1"/>
  <c r="L181" i="1" l="1"/>
  <c r="M181" s="1"/>
  <c r="N181" s="1"/>
  <c r="Q181"/>
  <c r="R181"/>
  <c r="S181" s="1"/>
  <c r="B183"/>
  <c r="C182"/>
  <c r="P180"/>
  <c r="O180"/>
  <c r="E125"/>
  <c r="F125"/>
  <c r="F88" i="4"/>
  <c r="D88" i="3"/>
  <c r="E88" i="4"/>
  <c r="G87" i="3"/>
  <c r="L182" i="1" l="1"/>
  <c r="M182" s="1"/>
  <c r="N182" s="1"/>
  <c r="Q182"/>
  <c r="R182"/>
  <c r="S182" s="1"/>
  <c r="B184"/>
  <c r="C184" s="1"/>
  <c r="C183"/>
  <c r="P181"/>
  <c r="O181"/>
  <c r="H125"/>
  <c r="J125" s="1"/>
  <c r="G125"/>
  <c r="D126" s="1"/>
  <c r="E88" i="3"/>
  <c r="F88"/>
  <c r="H88" i="4"/>
  <c r="G88"/>
  <c r="D89" s="1"/>
  <c r="L183" i="1" l="1"/>
  <c r="M183" s="1"/>
  <c r="N183" s="1"/>
  <c r="Q183"/>
  <c r="R183"/>
  <c r="S183" s="1"/>
  <c r="L184"/>
  <c r="M184" s="1"/>
  <c r="N184" s="1"/>
  <c r="Q184"/>
  <c r="R184"/>
  <c r="S184" s="1"/>
  <c r="P182"/>
  <c r="O182"/>
  <c r="E126"/>
  <c r="F126"/>
  <c r="E89" i="4"/>
  <c r="F89"/>
  <c r="G88" i="3"/>
  <c r="P184" i="1" l="1"/>
  <c r="O184"/>
  <c r="P183"/>
  <c r="O183"/>
  <c r="H126"/>
  <c r="J126" s="1"/>
  <c r="G126"/>
  <c r="D127" s="1"/>
  <c r="H89" i="4"/>
  <c r="G89"/>
  <c r="D90" s="1"/>
  <c r="E127" i="1" l="1"/>
  <c r="F127"/>
  <c r="E90" i="4"/>
  <c r="F90"/>
  <c r="H127" i="1" l="1"/>
  <c r="J127" s="1"/>
  <c r="G127"/>
  <c r="D128" s="1"/>
  <c r="H90" i="4"/>
  <c r="G90"/>
  <c r="D91" s="1"/>
  <c r="E128" i="1" l="1"/>
  <c r="F128"/>
  <c r="E91" i="4"/>
  <c r="F91"/>
  <c r="H128" i="1" l="1"/>
  <c r="J128" s="1"/>
  <c r="G128"/>
  <c r="D129" s="1"/>
  <c r="H91" i="4"/>
  <c r="G91"/>
  <c r="D92" s="1"/>
  <c r="E129" i="1" l="1"/>
  <c r="F129"/>
  <c r="E92" i="4"/>
  <c r="F92"/>
  <c r="H129" i="1" l="1"/>
  <c r="J129" s="1"/>
  <c r="G129"/>
  <c r="D130" s="1"/>
  <c r="H92" i="4"/>
  <c r="G92"/>
  <c r="D93" s="1"/>
  <c r="E130" i="1" l="1"/>
  <c r="F130"/>
  <c r="E93" i="4"/>
  <c r="F93"/>
  <c r="H130" i="1" l="1"/>
  <c r="J130" s="1"/>
  <c r="G130"/>
  <c r="D131" s="1"/>
  <c r="H93" i="4"/>
  <c r="G93"/>
  <c r="D94" s="1"/>
  <c r="E131" i="1" l="1"/>
  <c r="F131"/>
  <c r="E94" i="4"/>
  <c r="F94"/>
  <c r="H131" i="1" l="1"/>
  <c r="J131" s="1"/>
  <c r="G131"/>
  <c r="D132" s="1"/>
  <c r="H94" i="4"/>
  <c r="G94"/>
  <c r="D95" s="1"/>
  <c r="E132" i="1" l="1"/>
  <c r="F132"/>
  <c r="E95" i="4"/>
  <c r="F95"/>
  <c r="H132" i="1" l="1"/>
  <c r="J132" s="1"/>
  <c r="G132"/>
  <c r="D133" s="1"/>
  <c r="H95" i="4"/>
  <c r="G95"/>
  <c r="D96" s="1"/>
  <c r="E133" i="1" l="1"/>
  <c r="F133"/>
  <c r="E96" i="4"/>
  <c r="F96"/>
  <c r="H133" i="1" l="1"/>
  <c r="J133" s="1"/>
  <c r="G133"/>
  <c r="D134" s="1"/>
  <c r="H96" i="4"/>
  <c r="G96"/>
  <c r="D97" s="1"/>
  <c r="E134" i="1" l="1"/>
  <c r="F134"/>
  <c r="E97" i="4"/>
  <c r="F97"/>
  <c r="H134" i="1" l="1"/>
  <c r="J134" s="1"/>
  <c r="G134"/>
  <c r="D135" s="1"/>
  <c r="H97" i="4"/>
  <c r="G97"/>
  <c r="D98" s="1"/>
  <c r="E135" i="1" l="1"/>
  <c r="F135"/>
  <c r="E98" i="4"/>
  <c r="F98"/>
  <c r="H135" i="1" l="1"/>
  <c r="J135" s="1"/>
  <c r="G135"/>
  <c r="D136" s="1"/>
  <c r="H98" i="4"/>
  <c r="G98"/>
  <c r="D99" s="1"/>
  <c r="E136" i="1" l="1"/>
  <c r="F136"/>
  <c r="E99" i="4"/>
  <c r="F99"/>
  <c r="H136" i="1" l="1"/>
  <c r="J136" s="1"/>
  <c r="G136"/>
  <c r="D137" s="1"/>
  <c r="H99" i="4"/>
  <c r="G99"/>
  <c r="D100" s="1"/>
  <c r="E137" i="1" l="1"/>
  <c r="F137"/>
  <c r="E100" i="4"/>
  <c r="F100"/>
  <c r="H137" i="1" l="1"/>
  <c r="J137" s="1"/>
  <c r="G137"/>
  <c r="D138" s="1"/>
  <c r="H100" i="4"/>
  <c r="G100"/>
  <c r="E138" i="1" l="1"/>
  <c r="F138"/>
  <c r="H138" l="1"/>
  <c r="J138" s="1"/>
  <c r="G138"/>
  <c r="D139" s="1"/>
  <c r="E139" l="1"/>
  <c r="F139"/>
  <c r="H139" l="1"/>
  <c r="J139" s="1"/>
  <c r="G139"/>
  <c r="D140" s="1"/>
  <c r="E140" l="1"/>
  <c r="F140"/>
  <c r="H140" l="1"/>
  <c r="J140" s="1"/>
  <c r="G140"/>
  <c r="D141" s="1"/>
  <c r="E141" l="1"/>
  <c r="F141"/>
  <c r="H141" l="1"/>
  <c r="J141" s="1"/>
  <c r="G141"/>
  <c r="D142" s="1"/>
  <c r="E142" l="1"/>
  <c r="F142"/>
  <c r="H142" l="1"/>
  <c r="J142" s="1"/>
  <c r="G142"/>
  <c r="D143" s="1"/>
  <c r="E143" l="1"/>
  <c r="F143"/>
  <c r="H143" l="1"/>
  <c r="J143" s="1"/>
  <c r="G143"/>
  <c r="D144" s="1"/>
  <c r="E144" l="1"/>
  <c r="F144"/>
  <c r="H144" l="1"/>
  <c r="J144" s="1"/>
  <c r="G144"/>
  <c r="D145" s="1"/>
  <c r="E145" l="1"/>
  <c r="F145"/>
  <c r="H145" l="1"/>
  <c r="J145" s="1"/>
  <c r="G145"/>
  <c r="D146" s="1"/>
  <c r="E146" l="1"/>
  <c r="F146"/>
  <c r="H146" l="1"/>
  <c r="J146" s="1"/>
  <c r="G146"/>
  <c r="D147" s="1"/>
  <c r="E147" l="1"/>
  <c r="F147"/>
  <c r="H147" l="1"/>
  <c r="J147" s="1"/>
  <c r="G147"/>
  <c r="D148" s="1"/>
  <c r="E148" l="1"/>
  <c r="F148"/>
  <c r="H148" l="1"/>
  <c r="J148" s="1"/>
  <c r="G148"/>
  <c r="D149" s="1"/>
  <c r="E149" l="1"/>
  <c r="F149"/>
  <c r="H149" l="1"/>
  <c r="J149" s="1"/>
  <c r="G149"/>
  <c r="D150" s="1"/>
  <c r="E150" l="1"/>
  <c r="F150"/>
  <c r="H150" l="1"/>
  <c r="J150" s="1"/>
  <c r="G150"/>
  <c r="D151" s="1"/>
  <c r="E151" l="1"/>
  <c r="F151"/>
  <c r="H151" l="1"/>
  <c r="J151" s="1"/>
  <c r="G151"/>
  <c r="D152" s="1"/>
  <c r="E152" l="1"/>
  <c r="F152"/>
  <c r="H152" l="1"/>
  <c r="J152" s="1"/>
  <c r="G152"/>
  <c r="D153" s="1"/>
  <c r="E153" l="1"/>
  <c r="F153"/>
  <c r="H153" l="1"/>
  <c r="J153" s="1"/>
  <c r="G153"/>
  <c r="D154" s="1"/>
  <c r="E154" l="1"/>
  <c r="F154"/>
  <c r="H154" l="1"/>
  <c r="J154" s="1"/>
  <c r="G154"/>
  <c r="D155" s="1"/>
  <c r="E155" l="1"/>
  <c r="F155"/>
  <c r="H155" l="1"/>
  <c r="J155" s="1"/>
  <c r="G155"/>
  <c r="D156" s="1"/>
  <c r="E156" l="1"/>
  <c r="F156"/>
  <c r="H156" l="1"/>
  <c r="J156" s="1"/>
  <c r="G156"/>
  <c r="D157" s="1"/>
  <c r="E157" l="1"/>
  <c r="F157"/>
  <c r="H157" l="1"/>
  <c r="J157" s="1"/>
  <c r="G157"/>
  <c r="D158" s="1"/>
  <c r="E158" l="1"/>
  <c r="F158"/>
  <c r="H158" l="1"/>
  <c r="J158" s="1"/>
  <c r="G158"/>
  <c r="D159" s="1"/>
  <c r="E159" l="1"/>
  <c r="F159"/>
  <c r="H159" l="1"/>
  <c r="J159" s="1"/>
  <c r="G159"/>
  <c r="D160" s="1"/>
  <c r="E160" l="1"/>
  <c r="F160"/>
  <c r="H160" l="1"/>
  <c r="J160" s="1"/>
  <c r="G160"/>
  <c r="D161" s="1"/>
  <c r="E161" l="1"/>
  <c r="F161"/>
  <c r="H161" l="1"/>
  <c r="J161" s="1"/>
  <c r="G161"/>
  <c r="D162" s="1"/>
  <c r="E162" l="1"/>
  <c r="F162"/>
  <c r="H162" l="1"/>
  <c r="J162" s="1"/>
  <c r="G162"/>
  <c r="D163" s="1"/>
  <c r="E163" l="1"/>
  <c r="F163"/>
  <c r="H163" l="1"/>
  <c r="J163" s="1"/>
  <c r="G163"/>
  <c r="D164" s="1"/>
  <c r="E164" l="1"/>
  <c r="F164"/>
  <c r="H164" l="1"/>
  <c r="J164" s="1"/>
  <c r="G164"/>
  <c r="D165" s="1"/>
  <c r="E165" l="1"/>
  <c r="F165"/>
  <c r="H165" l="1"/>
  <c r="J165" s="1"/>
  <c r="G165"/>
  <c r="D166" s="1"/>
  <c r="E166" l="1"/>
  <c r="F166"/>
  <c r="H166" l="1"/>
  <c r="J166" s="1"/>
  <c r="G166"/>
  <c r="D167" s="1"/>
  <c r="E167" l="1"/>
  <c r="F167"/>
  <c r="H167" l="1"/>
  <c r="J167" s="1"/>
  <c r="G167"/>
  <c r="D168" s="1"/>
  <c r="E168" l="1"/>
  <c r="F168"/>
  <c r="H168" l="1"/>
  <c r="J168" s="1"/>
  <c r="G168"/>
  <c r="D169" s="1"/>
  <c r="E169" l="1"/>
  <c r="F169"/>
  <c r="H169" l="1"/>
  <c r="J169" s="1"/>
  <c r="G169"/>
  <c r="D170" s="1"/>
  <c r="E170" l="1"/>
  <c r="F170"/>
  <c r="H170" l="1"/>
  <c r="J170" s="1"/>
  <c r="G170"/>
  <c r="D171" s="1"/>
  <c r="E171" l="1"/>
  <c r="F171"/>
  <c r="H171" l="1"/>
  <c r="J171" s="1"/>
  <c r="G171"/>
  <c r="D172" s="1"/>
  <c r="E172" l="1"/>
  <c r="F172"/>
  <c r="H172" l="1"/>
  <c r="J172" s="1"/>
  <c r="G172"/>
  <c r="D173" s="1"/>
  <c r="E173" l="1"/>
  <c r="F173"/>
  <c r="H173" l="1"/>
  <c r="J173" s="1"/>
  <c r="G173"/>
  <c r="D174" s="1"/>
  <c r="E174" l="1"/>
  <c r="F174"/>
  <c r="H174" l="1"/>
  <c r="J174" s="1"/>
  <c r="G174"/>
  <c r="D175" s="1"/>
  <c r="E175" l="1"/>
  <c r="F175"/>
  <c r="H175" l="1"/>
  <c r="J175" s="1"/>
  <c r="G175"/>
  <c r="D176" s="1"/>
  <c r="E176" l="1"/>
  <c r="F176"/>
  <c r="H176" l="1"/>
  <c r="J176" s="1"/>
  <c r="G176"/>
  <c r="D177" s="1"/>
  <c r="E177" l="1"/>
  <c r="F177"/>
  <c r="H177" l="1"/>
  <c r="J177" s="1"/>
  <c r="G177"/>
  <c r="D178" s="1"/>
  <c r="E178" l="1"/>
  <c r="F178"/>
  <c r="H178" l="1"/>
  <c r="J178" s="1"/>
  <c r="G178"/>
  <c r="D179" s="1"/>
  <c r="E179" l="1"/>
  <c r="F179"/>
  <c r="H179" l="1"/>
  <c r="J179" s="1"/>
  <c r="G179"/>
  <c r="D180" s="1"/>
  <c r="E180" l="1"/>
  <c r="F180"/>
  <c r="H180" l="1"/>
  <c r="J180" s="1"/>
  <c r="G180"/>
  <c r="D181" s="1"/>
  <c r="E181" l="1"/>
  <c r="F181"/>
  <c r="H181" l="1"/>
  <c r="J181" s="1"/>
  <c r="G181"/>
  <c r="D182" s="1"/>
  <c r="E182" l="1"/>
  <c r="F182"/>
  <c r="H182" l="1"/>
  <c r="J182" s="1"/>
  <c r="G182"/>
  <c r="D183" s="1"/>
  <c r="E183" l="1"/>
  <c r="F183"/>
  <c r="H183" l="1"/>
  <c r="J183" s="1"/>
  <c r="G183"/>
  <c r="D184" s="1"/>
  <c r="E184" l="1"/>
  <c r="F184"/>
  <c r="H184" l="1"/>
  <c r="J184" s="1"/>
  <c r="G184"/>
  <c r="F28" i="5" l="1"/>
  <c r="H28" s="1"/>
  <c r="K28" s="1"/>
  <c r="L28" s="1"/>
  <c r="F29"/>
  <c r="H29" s="1"/>
  <c r="K29" s="1"/>
  <c r="L29" s="1"/>
  <c r="O29" l="1"/>
  <c r="O28"/>
  <c r="AR28"/>
  <c r="AP29" s="1"/>
  <c r="AQ29" s="1"/>
  <c r="AH28"/>
  <c r="AF29" s="1"/>
  <c r="AG29" s="1"/>
  <c r="AI29" s="1"/>
  <c r="AM28"/>
  <c r="C30"/>
  <c r="F30"/>
  <c r="AR29" l="1"/>
  <c r="AS29"/>
  <c r="AT28"/>
  <c r="M28"/>
  <c r="P28"/>
  <c r="M29"/>
  <c r="P29"/>
  <c r="R28"/>
  <c r="S28" s="1"/>
  <c r="T28" s="1"/>
  <c r="N28"/>
  <c r="R29"/>
  <c r="S29" s="1"/>
  <c r="T29" s="1"/>
  <c r="N29"/>
  <c r="AA28"/>
  <c r="AA29"/>
  <c r="E30"/>
  <c r="H30" s="1"/>
  <c r="J30"/>
  <c r="Z30"/>
  <c r="AO28"/>
  <c r="AK29"/>
  <c r="AL29" s="1"/>
  <c r="AJ28"/>
  <c r="AH29"/>
  <c r="C31"/>
  <c r="K30" l="1"/>
  <c r="L30" s="1"/>
  <c r="AP30"/>
  <c r="AQ30" s="1"/>
  <c r="AT29"/>
  <c r="O30"/>
  <c r="U29"/>
  <c r="V29" s="1"/>
  <c r="W29"/>
  <c r="U28"/>
  <c r="V28" s="1"/>
  <c r="W28"/>
  <c r="E31"/>
  <c r="J31"/>
  <c r="Z31"/>
  <c r="AF30"/>
  <c r="AG30" s="1"/>
  <c r="AI30" s="1"/>
  <c r="AJ29"/>
  <c r="AM29"/>
  <c r="AN29"/>
  <c r="AH30"/>
  <c r="C32"/>
  <c r="F31"/>
  <c r="H31" s="1"/>
  <c r="F32"/>
  <c r="K31" l="1"/>
  <c r="L31" s="1"/>
  <c r="O31"/>
  <c r="AR30"/>
  <c r="AS30"/>
  <c r="E32"/>
  <c r="H32" s="1"/>
  <c r="J32"/>
  <c r="Z32"/>
  <c r="AO29"/>
  <c r="AK30"/>
  <c r="AL30" s="1"/>
  <c r="AF31"/>
  <c r="AG31" s="1"/>
  <c r="AI31" s="1"/>
  <c r="AJ30"/>
  <c r="AH31"/>
  <c r="AF32" s="1"/>
  <c r="AG32" s="1"/>
  <c r="AI32" s="1"/>
  <c r="C33"/>
  <c r="K32" l="1"/>
  <c r="L32" s="1"/>
  <c r="AP31"/>
  <c r="AQ31" s="1"/>
  <c r="AT30"/>
  <c r="O32"/>
  <c r="M30"/>
  <c r="N30" s="1"/>
  <c r="P30"/>
  <c r="M31"/>
  <c r="P31"/>
  <c r="R31"/>
  <c r="S31" s="1"/>
  <c r="T31" s="1"/>
  <c r="N31"/>
  <c r="AA31"/>
  <c r="E33"/>
  <c r="J33"/>
  <c r="Z33"/>
  <c r="AJ31"/>
  <c r="AM30"/>
  <c r="AN30"/>
  <c r="AH32"/>
  <c r="C34"/>
  <c r="F33"/>
  <c r="H33" s="1"/>
  <c r="F34"/>
  <c r="K33" l="1"/>
  <c r="L33" s="1"/>
  <c r="O33"/>
  <c r="AR31"/>
  <c r="AS31"/>
  <c r="R30"/>
  <c r="S30" s="1"/>
  <c r="T30" s="1"/>
  <c r="AA30"/>
  <c r="U30"/>
  <c r="V30" s="1"/>
  <c r="W30"/>
  <c r="U31"/>
  <c r="V31" s="1"/>
  <c r="W31"/>
  <c r="E34"/>
  <c r="H34" s="1"/>
  <c r="J34"/>
  <c r="Z34"/>
  <c r="AO30"/>
  <c r="AK31"/>
  <c r="AL31" s="1"/>
  <c r="AF33"/>
  <c r="AG33" s="1"/>
  <c r="AI33" s="1"/>
  <c r="AJ32"/>
  <c r="AH33"/>
  <c r="AF34" s="1"/>
  <c r="AG34" s="1"/>
  <c r="AI34" s="1"/>
  <c r="C35"/>
  <c r="K34" l="1"/>
  <c r="L34" s="1"/>
  <c r="AP32"/>
  <c r="AQ32" s="1"/>
  <c r="AT31"/>
  <c r="O34"/>
  <c r="M32"/>
  <c r="N32" s="1"/>
  <c r="P32"/>
  <c r="M33"/>
  <c r="P33"/>
  <c r="R33"/>
  <c r="S33" s="1"/>
  <c r="T33" s="1"/>
  <c r="N33"/>
  <c r="AA33"/>
  <c r="E35"/>
  <c r="J35"/>
  <c r="Z35"/>
  <c r="AJ33"/>
  <c r="AM31"/>
  <c r="AN31"/>
  <c r="AH34"/>
  <c r="C36"/>
  <c r="F35"/>
  <c r="H35" s="1"/>
  <c r="F36"/>
  <c r="K35" l="1"/>
  <c r="L35" s="1"/>
  <c r="O35"/>
  <c r="AR32"/>
  <c r="AS32"/>
  <c r="R32"/>
  <c r="S32" s="1"/>
  <c r="T32" s="1"/>
  <c r="AA32"/>
  <c r="U32"/>
  <c r="V32" s="1"/>
  <c r="W32"/>
  <c r="U33"/>
  <c r="V33" s="1"/>
  <c r="W33"/>
  <c r="E36"/>
  <c r="H36" s="1"/>
  <c r="J36"/>
  <c r="Z36"/>
  <c r="AO31"/>
  <c r="AK32"/>
  <c r="AL32" s="1"/>
  <c r="AF35"/>
  <c r="AG35" s="1"/>
  <c r="AI35" s="1"/>
  <c r="AJ34"/>
  <c r="AH35"/>
  <c r="AF36" s="1"/>
  <c r="AG36" s="1"/>
  <c r="AI36" s="1"/>
  <c r="C37"/>
  <c r="K36" l="1"/>
  <c r="L36" s="1"/>
  <c r="AP33"/>
  <c r="AQ33" s="1"/>
  <c r="AT32"/>
  <c r="O36"/>
  <c r="M34"/>
  <c r="N34" s="1"/>
  <c r="P34"/>
  <c r="M35"/>
  <c r="P35"/>
  <c r="R35"/>
  <c r="S35" s="1"/>
  <c r="T35" s="1"/>
  <c r="N35"/>
  <c r="AA35"/>
  <c r="E37"/>
  <c r="J37"/>
  <c r="Z37"/>
  <c r="AJ35"/>
  <c r="AM32"/>
  <c r="AN32"/>
  <c r="AH36"/>
  <c r="C38"/>
  <c r="F37"/>
  <c r="H37" s="1"/>
  <c r="F38"/>
  <c r="K37" l="1"/>
  <c r="L37" s="1"/>
  <c r="O37"/>
  <c r="AR33"/>
  <c r="AS33"/>
  <c r="R34"/>
  <c r="S34" s="1"/>
  <c r="T34" s="1"/>
  <c r="AA34"/>
  <c r="U34"/>
  <c r="V34" s="1"/>
  <c r="W34"/>
  <c r="U35"/>
  <c r="V35" s="1"/>
  <c r="W35"/>
  <c r="E38"/>
  <c r="H38" s="1"/>
  <c r="J38"/>
  <c r="Z38"/>
  <c r="AO32"/>
  <c r="AK33"/>
  <c r="AL33" s="1"/>
  <c r="AF37"/>
  <c r="AG37" s="1"/>
  <c r="AI37" s="1"/>
  <c r="AJ36"/>
  <c r="AH37"/>
  <c r="AF38" s="1"/>
  <c r="AG38" s="1"/>
  <c r="AI38" s="1"/>
  <c r="C39"/>
  <c r="K38" l="1"/>
  <c r="L38" s="1"/>
  <c r="AP34"/>
  <c r="AQ34" s="1"/>
  <c r="AT33"/>
  <c r="O38"/>
  <c r="M36"/>
  <c r="N36" s="1"/>
  <c r="P36"/>
  <c r="M37"/>
  <c r="P37"/>
  <c r="R37"/>
  <c r="S37" s="1"/>
  <c r="T37" s="1"/>
  <c r="N37"/>
  <c r="AA37"/>
  <c r="E39"/>
  <c r="J39"/>
  <c r="Z39"/>
  <c r="AJ37"/>
  <c r="AM33"/>
  <c r="AN33"/>
  <c r="AH38"/>
  <c r="C40"/>
  <c r="F39"/>
  <c r="H39" s="1"/>
  <c r="K39" l="1"/>
  <c r="L39" s="1"/>
  <c r="O39"/>
  <c r="AR34"/>
  <c r="AS34"/>
  <c r="R36"/>
  <c r="S36" s="1"/>
  <c r="T36" s="1"/>
  <c r="AA36"/>
  <c r="U36"/>
  <c r="V36" s="1"/>
  <c r="W36"/>
  <c r="U37"/>
  <c r="V37" s="1"/>
  <c r="W37"/>
  <c r="J40"/>
  <c r="Z40"/>
  <c r="AO33"/>
  <c r="AK34"/>
  <c r="AL34" s="1"/>
  <c r="C41"/>
  <c r="E40"/>
  <c r="AF39"/>
  <c r="AG39" s="1"/>
  <c r="AI39" s="1"/>
  <c r="AJ38"/>
  <c r="AH39"/>
  <c r="AF40" s="1"/>
  <c r="AG40" s="1"/>
  <c r="AI40" s="1"/>
  <c r="F40"/>
  <c r="H40" s="1"/>
  <c r="K40" l="1"/>
  <c r="L40" s="1"/>
  <c r="O40"/>
  <c r="AP35"/>
  <c r="AQ35" s="1"/>
  <c r="AT34"/>
  <c r="M38"/>
  <c r="N38" s="1"/>
  <c r="P38"/>
  <c r="M39"/>
  <c r="P39"/>
  <c r="R39"/>
  <c r="S39" s="1"/>
  <c r="T39" s="1"/>
  <c r="N39"/>
  <c r="AA39"/>
  <c r="J41"/>
  <c r="Z41"/>
  <c r="C42"/>
  <c r="E41"/>
  <c r="AJ39"/>
  <c r="AH40"/>
  <c r="AF41" s="1"/>
  <c r="AG41" s="1"/>
  <c r="AI41" s="1"/>
  <c r="AM34"/>
  <c r="AN34"/>
  <c r="F41"/>
  <c r="H41" s="1"/>
  <c r="K41" l="1"/>
  <c r="L41" s="1"/>
  <c r="O41"/>
  <c r="AR35"/>
  <c r="AS35"/>
  <c r="R38"/>
  <c r="S38" s="1"/>
  <c r="T38" s="1"/>
  <c r="AA38"/>
  <c r="U38"/>
  <c r="V38" s="1"/>
  <c r="W38"/>
  <c r="M40"/>
  <c r="P40"/>
  <c r="U39"/>
  <c r="V39" s="1"/>
  <c r="W39"/>
  <c r="R40"/>
  <c r="S40" s="1"/>
  <c r="T40" s="1"/>
  <c r="N40"/>
  <c r="AA40"/>
  <c r="E42"/>
  <c r="J42"/>
  <c r="Z42"/>
  <c r="AO34"/>
  <c r="AK35"/>
  <c r="AL35" s="1"/>
  <c r="AJ40"/>
  <c r="AH41"/>
  <c r="AF42" s="1"/>
  <c r="AG42" s="1"/>
  <c r="AI42" s="1"/>
  <c r="C43"/>
  <c r="F42"/>
  <c r="H42" s="1"/>
  <c r="K42" l="1"/>
  <c r="L42" s="1"/>
  <c r="O42"/>
  <c r="AP36"/>
  <c r="AQ36" s="1"/>
  <c r="AT35"/>
  <c r="M41"/>
  <c r="P41"/>
  <c r="U40"/>
  <c r="V40" s="1"/>
  <c r="W40"/>
  <c r="R41"/>
  <c r="S41" s="1"/>
  <c r="T41" s="1"/>
  <c r="N41"/>
  <c r="AA41"/>
  <c r="E43"/>
  <c r="J43"/>
  <c r="Z43"/>
  <c r="AJ41"/>
  <c r="AH42"/>
  <c r="AF43" s="1"/>
  <c r="AG43" s="1"/>
  <c r="AI43" s="1"/>
  <c r="AM35"/>
  <c r="AN35"/>
  <c r="C44"/>
  <c r="F43"/>
  <c r="H43" s="1"/>
  <c r="K43" l="1"/>
  <c r="L43" s="1"/>
  <c r="O43"/>
  <c r="AR36"/>
  <c r="AS36"/>
  <c r="M42"/>
  <c r="P42"/>
  <c r="U41"/>
  <c r="V41" s="1"/>
  <c r="W41"/>
  <c r="R42"/>
  <c r="S42" s="1"/>
  <c r="T42" s="1"/>
  <c r="N42"/>
  <c r="AA42"/>
  <c r="E44"/>
  <c r="J44"/>
  <c r="Z44"/>
  <c r="AO35"/>
  <c r="AK36"/>
  <c r="AL36" s="1"/>
  <c r="AJ42"/>
  <c r="AH43"/>
  <c r="AF44" s="1"/>
  <c r="AG44" s="1"/>
  <c r="AI44" s="1"/>
  <c r="C45"/>
  <c r="F44"/>
  <c r="H44" s="1"/>
  <c r="K44" l="1"/>
  <c r="L44" s="1"/>
  <c r="O44"/>
  <c r="AP37"/>
  <c r="AQ37" s="1"/>
  <c r="AT36"/>
  <c r="M43"/>
  <c r="P43"/>
  <c r="U42"/>
  <c r="V42" s="1"/>
  <c r="W42"/>
  <c r="R43"/>
  <c r="S43" s="1"/>
  <c r="T43" s="1"/>
  <c r="N43"/>
  <c r="AA43"/>
  <c r="E45"/>
  <c r="J45"/>
  <c r="Z45"/>
  <c r="AJ43"/>
  <c r="AH44"/>
  <c r="AF45" s="1"/>
  <c r="AG45" s="1"/>
  <c r="AI45" s="1"/>
  <c r="AM36"/>
  <c r="AN36"/>
  <c r="C46"/>
  <c r="F45"/>
  <c r="H45" s="1"/>
  <c r="K45" l="1"/>
  <c r="L45" s="1"/>
  <c r="O45"/>
  <c r="AR37"/>
  <c r="AS37"/>
  <c r="M44"/>
  <c r="P44"/>
  <c r="U43"/>
  <c r="V43" s="1"/>
  <c r="W43"/>
  <c r="R44"/>
  <c r="S44" s="1"/>
  <c r="T44" s="1"/>
  <c r="N44"/>
  <c r="AA44"/>
  <c r="E46"/>
  <c r="J46"/>
  <c r="Z46"/>
  <c r="AO36"/>
  <c r="AK37"/>
  <c r="AL37" s="1"/>
  <c r="AJ44"/>
  <c r="AH45"/>
  <c r="AF46" s="1"/>
  <c r="AG46" s="1"/>
  <c r="AI46" s="1"/>
  <c r="C47"/>
  <c r="F46"/>
  <c r="H46" s="1"/>
  <c r="K46" l="1"/>
  <c r="L46" s="1"/>
  <c r="O46"/>
  <c r="AP38"/>
  <c r="AQ38" s="1"/>
  <c r="AT37"/>
  <c r="M45"/>
  <c r="P45"/>
  <c r="U44"/>
  <c r="V44" s="1"/>
  <c r="W44"/>
  <c r="R45"/>
  <c r="S45" s="1"/>
  <c r="T45" s="1"/>
  <c r="N45"/>
  <c r="AA45"/>
  <c r="E47"/>
  <c r="J47"/>
  <c r="Z47"/>
  <c r="AJ45"/>
  <c r="AH46"/>
  <c r="AF47" s="1"/>
  <c r="AG47" s="1"/>
  <c r="AI47" s="1"/>
  <c r="AM37"/>
  <c r="AN37"/>
  <c r="C48"/>
  <c r="F47"/>
  <c r="H47" s="1"/>
  <c r="K47" l="1"/>
  <c r="L47" s="1"/>
  <c r="O47"/>
  <c r="AR38"/>
  <c r="AS38"/>
  <c r="M46"/>
  <c r="P46"/>
  <c r="U45"/>
  <c r="V45" s="1"/>
  <c r="W45"/>
  <c r="R46"/>
  <c r="S46" s="1"/>
  <c r="T46" s="1"/>
  <c r="N46"/>
  <c r="AA46"/>
  <c r="E48"/>
  <c r="J48"/>
  <c r="Z48"/>
  <c r="AO37"/>
  <c r="AK38"/>
  <c r="AL38" s="1"/>
  <c r="AJ46"/>
  <c r="AH47"/>
  <c r="AF48" s="1"/>
  <c r="AG48" s="1"/>
  <c r="AI48" s="1"/>
  <c r="C49"/>
  <c r="F48"/>
  <c r="H48" s="1"/>
  <c r="K48" l="1"/>
  <c r="L48" s="1"/>
  <c r="O48"/>
  <c r="AP39"/>
  <c r="AQ39" s="1"/>
  <c r="AT38"/>
  <c r="M47"/>
  <c r="P47"/>
  <c r="U46"/>
  <c r="V46" s="1"/>
  <c r="W46"/>
  <c r="R47"/>
  <c r="S47" s="1"/>
  <c r="T47" s="1"/>
  <c r="N47"/>
  <c r="AA47"/>
  <c r="E49"/>
  <c r="J49"/>
  <c r="Z49"/>
  <c r="AJ47"/>
  <c r="AH48"/>
  <c r="AF49" s="1"/>
  <c r="AG49" s="1"/>
  <c r="AI49" s="1"/>
  <c r="AM38"/>
  <c r="AN38"/>
  <c r="C50"/>
  <c r="F49"/>
  <c r="H49" s="1"/>
  <c r="K49" l="1"/>
  <c r="L49" s="1"/>
  <c r="O49"/>
  <c r="AR39"/>
  <c r="AS39"/>
  <c r="M48"/>
  <c r="P48"/>
  <c r="U47"/>
  <c r="V47" s="1"/>
  <c r="W47"/>
  <c r="R48"/>
  <c r="S48" s="1"/>
  <c r="T48" s="1"/>
  <c r="N48"/>
  <c r="AA48"/>
  <c r="E50"/>
  <c r="J50"/>
  <c r="Z50"/>
  <c r="AO38"/>
  <c r="AK39"/>
  <c r="AL39" s="1"/>
  <c r="AJ48"/>
  <c r="AH49"/>
  <c r="AF50" s="1"/>
  <c r="AG50" s="1"/>
  <c r="AI50" s="1"/>
  <c r="C51"/>
  <c r="F50"/>
  <c r="H50" s="1"/>
  <c r="K50" l="1"/>
  <c r="L50" s="1"/>
  <c r="O50"/>
  <c r="AP40"/>
  <c r="AQ40" s="1"/>
  <c r="AT39"/>
  <c r="M49"/>
  <c r="P49"/>
  <c r="U48"/>
  <c r="V48" s="1"/>
  <c r="W48"/>
  <c r="R49"/>
  <c r="S49" s="1"/>
  <c r="T49" s="1"/>
  <c r="N49"/>
  <c r="AA49"/>
  <c r="E51"/>
  <c r="J51"/>
  <c r="Z51"/>
  <c r="AJ49"/>
  <c r="AH50"/>
  <c r="AF51" s="1"/>
  <c r="AG51" s="1"/>
  <c r="AI51" s="1"/>
  <c r="AM39"/>
  <c r="AN39"/>
  <c r="C52"/>
  <c r="F51"/>
  <c r="H51" s="1"/>
  <c r="K51" l="1"/>
  <c r="L51" s="1"/>
  <c r="O51"/>
  <c r="AR40"/>
  <c r="AS40"/>
  <c r="M50"/>
  <c r="P50"/>
  <c r="U49"/>
  <c r="V49" s="1"/>
  <c r="W49"/>
  <c r="R50"/>
  <c r="S50" s="1"/>
  <c r="T50" s="1"/>
  <c r="N50"/>
  <c r="AA50"/>
  <c r="J52"/>
  <c r="Z52"/>
  <c r="AO39"/>
  <c r="AK40"/>
  <c r="AL40" s="1"/>
  <c r="E52"/>
  <c r="C53"/>
  <c r="AJ50"/>
  <c r="AH51"/>
  <c r="AF52" s="1"/>
  <c r="AG52" s="1"/>
  <c r="AI52" s="1"/>
  <c r="E53"/>
  <c r="F52"/>
  <c r="H52" s="1"/>
  <c r="K52" l="1"/>
  <c r="L52" s="1"/>
  <c r="O52"/>
  <c r="AP41"/>
  <c r="AQ41" s="1"/>
  <c r="AT40"/>
  <c r="M51"/>
  <c r="P51"/>
  <c r="U50"/>
  <c r="V50" s="1"/>
  <c r="W50"/>
  <c r="R51"/>
  <c r="S51" s="1"/>
  <c r="T51" s="1"/>
  <c r="N51"/>
  <c r="AA51"/>
  <c r="C54"/>
  <c r="J53"/>
  <c r="Z53"/>
  <c r="AJ51"/>
  <c r="AH52"/>
  <c r="AF53" s="1"/>
  <c r="AG53" s="1"/>
  <c r="AI53" s="1"/>
  <c r="AM40"/>
  <c r="AN40"/>
  <c r="E54"/>
  <c r="F53"/>
  <c r="H53" s="1"/>
  <c r="K53" l="1"/>
  <c r="L53" s="1"/>
  <c r="O53"/>
  <c r="AR41"/>
  <c r="AS41"/>
  <c r="M52"/>
  <c r="P52"/>
  <c r="U51"/>
  <c r="V51" s="1"/>
  <c r="W51"/>
  <c r="R52"/>
  <c r="S52" s="1"/>
  <c r="T52" s="1"/>
  <c r="N52"/>
  <c r="AA52"/>
  <c r="J54"/>
  <c r="Z54"/>
  <c r="AO40"/>
  <c r="AK41"/>
  <c r="AL41" s="1"/>
  <c r="AJ52"/>
  <c r="AH53"/>
  <c r="AF54" s="1"/>
  <c r="AG54" s="1"/>
  <c r="AI54" s="1"/>
  <c r="C55"/>
  <c r="F54"/>
  <c r="H54" s="1"/>
  <c r="K54" l="1"/>
  <c r="L54" s="1"/>
  <c r="O54"/>
  <c r="AP42"/>
  <c r="AQ42" s="1"/>
  <c r="AT41"/>
  <c r="M53"/>
  <c r="P53"/>
  <c r="U52"/>
  <c r="V52" s="1"/>
  <c r="W52"/>
  <c r="R53"/>
  <c r="S53" s="1"/>
  <c r="T53" s="1"/>
  <c r="N53"/>
  <c r="AA53"/>
  <c r="E55"/>
  <c r="J55"/>
  <c r="Z55"/>
  <c r="AJ53"/>
  <c r="AH54"/>
  <c r="AF55" s="1"/>
  <c r="AG55" s="1"/>
  <c r="AI55" s="1"/>
  <c r="AM41"/>
  <c r="AN41"/>
  <c r="C56"/>
  <c r="F55"/>
  <c r="H55" s="1"/>
  <c r="K55" l="1"/>
  <c r="L55" s="1"/>
  <c r="O55"/>
  <c r="AR42"/>
  <c r="AS42"/>
  <c r="M54"/>
  <c r="P54"/>
  <c r="U53"/>
  <c r="V53" s="1"/>
  <c r="W53"/>
  <c r="R54"/>
  <c r="S54" s="1"/>
  <c r="T54" s="1"/>
  <c r="N54"/>
  <c r="AA54"/>
  <c r="E56"/>
  <c r="J56"/>
  <c r="Z56"/>
  <c r="AO41"/>
  <c r="AK42"/>
  <c r="AL42" s="1"/>
  <c r="AJ54"/>
  <c r="AH55"/>
  <c r="AF56" s="1"/>
  <c r="AG56" s="1"/>
  <c r="AI56" s="1"/>
  <c r="C57"/>
  <c r="F56"/>
  <c r="H56" s="1"/>
  <c r="K56" l="1"/>
  <c r="L56" s="1"/>
  <c r="O56"/>
  <c r="AP43"/>
  <c r="AQ43" s="1"/>
  <c r="AT42"/>
  <c r="M55"/>
  <c r="P55"/>
  <c r="U54"/>
  <c r="V54" s="1"/>
  <c r="W54"/>
  <c r="R55"/>
  <c r="S55" s="1"/>
  <c r="T55" s="1"/>
  <c r="N55"/>
  <c r="AA55"/>
  <c r="E57"/>
  <c r="J57"/>
  <c r="Z57"/>
  <c r="AJ55"/>
  <c r="AH56"/>
  <c r="AF57" s="1"/>
  <c r="AG57" s="1"/>
  <c r="AI57" s="1"/>
  <c r="AM42"/>
  <c r="AN42"/>
  <c r="C58"/>
  <c r="F57"/>
  <c r="H57" s="1"/>
  <c r="K57" l="1"/>
  <c r="L57" s="1"/>
  <c r="O57"/>
  <c r="AR43"/>
  <c r="AS43"/>
  <c r="M56"/>
  <c r="P56"/>
  <c r="U55"/>
  <c r="V55" s="1"/>
  <c r="W55"/>
  <c r="R56"/>
  <c r="S56" s="1"/>
  <c r="T56" s="1"/>
  <c r="N56"/>
  <c r="AA56"/>
  <c r="E58"/>
  <c r="J58"/>
  <c r="Z58"/>
  <c r="AO42"/>
  <c r="AK43"/>
  <c r="AL43" s="1"/>
  <c r="AJ56"/>
  <c r="AH57"/>
  <c r="AF58" s="1"/>
  <c r="AG58" s="1"/>
  <c r="AI58" s="1"/>
  <c r="C59"/>
  <c r="F58"/>
  <c r="H58" s="1"/>
  <c r="K58" l="1"/>
  <c r="L58" s="1"/>
  <c r="O58"/>
  <c r="AP44"/>
  <c r="AQ44" s="1"/>
  <c r="AT43"/>
  <c r="M57"/>
  <c r="P57"/>
  <c r="U56"/>
  <c r="V56" s="1"/>
  <c r="W56"/>
  <c r="R57"/>
  <c r="S57" s="1"/>
  <c r="T57" s="1"/>
  <c r="N57"/>
  <c r="AA57"/>
  <c r="E59"/>
  <c r="J59"/>
  <c r="Z59"/>
  <c r="AJ57"/>
  <c r="AH58"/>
  <c r="AF59" s="1"/>
  <c r="AG59" s="1"/>
  <c r="AI59" s="1"/>
  <c r="AM43"/>
  <c r="AN43"/>
  <c r="C60"/>
  <c r="F59"/>
  <c r="H59" s="1"/>
  <c r="K59" l="1"/>
  <c r="L59" s="1"/>
  <c r="O59"/>
  <c r="AR44"/>
  <c r="AS44"/>
  <c r="M58"/>
  <c r="P58"/>
  <c r="U57"/>
  <c r="V57" s="1"/>
  <c r="W57"/>
  <c r="R58"/>
  <c r="S58" s="1"/>
  <c r="T58" s="1"/>
  <c r="N58"/>
  <c r="AA58"/>
  <c r="E60"/>
  <c r="J60"/>
  <c r="Z60"/>
  <c r="AO43"/>
  <c r="AK44"/>
  <c r="AL44" s="1"/>
  <c r="AJ58"/>
  <c r="AH59"/>
  <c r="AF60" s="1"/>
  <c r="AG60" s="1"/>
  <c r="AI60" s="1"/>
  <c r="C61"/>
  <c r="F60"/>
  <c r="H60" s="1"/>
  <c r="K60" l="1"/>
  <c r="L60" s="1"/>
  <c r="O60"/>
  <c r="AP45"/>
  <c r="AQ45" s="1"/>
  <c r="AT44"/>
  <c r="M59"/>
  <c r="P59"/>
  <c r="U58"/>
  <c r="V58" s="1"/>
  <c r="W58"/>
  <c r="R59"/>
  <c r="S59" s="1"/>
  <c r="T59" s="1"/>
  <c r="N59"/>
  <c r="AA59"/>
  <c r="E61"/>
  <c r="J61"/>
  <c r="Z61"/>
  <c r="AJ59"/>
  <c r="AH60"/>
  <c r="AF61" s="1"/>
  <c r="AG61" s="1"/>
  <c r="AI61" s="1"/>
  <c r="AM44"/>
  <c r="AN44"/>
  <c r="C62"/>
  <c r="F61"/>
  <c r="H61" s="1"/>
  <c r="K61" l="1"/>
  <c r="L61" s="1"/>
  <c r="O61"/>
  <c r="AR45"/>
  <c r="AS45"/>
  <c r="M60"/>
  <c r="P60"/>
  <c r="U59"/>
  <c r="V59" s="1"/>
  <c r="W59"/>
  <c r="R60"/>
  <c r="S60" s="1"/>
  <c r="T60" s="1"/>
  <c r="N60"/>
  <c r="AA60"/>
  <c r="E62"/>
  <c r="J62"/>
  <c r="Z62"/>
  <c r="AO44"/>
  <c r="AK45"/>
  <c r="AL45" s="1"/>
  <c r="AJ60"/>
  <c r="AH61"/>
  <c r="AF62" s="1"/>
  <c r="AG62" s="1"/>
  <c r="AI62" s="1"/>
  <c r="C63"/>
  <c r="F62"/>
  <c r="H62" s="1"/>
  <c r="K62" l="1"/>
  <c r="L62" s="1"/>
  <c r="O62"/>
  <c r="AP46"/>
  <c r="AQ46" s="1"/>
  <c r="AT45"/>
  <c r="M61"/>
  <c r="P61"/>
  <c r="U60"/>
  <c r="V60" s="1"/>
  <c r="W60"/>
  <c r="R61"/>
  <c r="S61" s="1"/>
  <c r="T61" s="1"/>
  <c r="N61"/>
  <c r="AA61"/>
  <c r="E63"/>
  <c r="J63"/>
  <c r="Z63"/>
  <c r="AJ61"/>
  <c r="AH62"/>
  <c r="AF63" s="1"/>
  <c r="AG63" s="1"/>
  <c r="AI63" s="1"/>
  <c r="AM45"/>
  <c r="AN45"/>
  <c r="C64"/>
  <c r="F63"/>
  <c r="H63" s="1"/>
  <c r="K63" l="1"/>
  <c r="L63" s="1"/>
  <c r="O63"/>
  <c r="AR46"/>
  <c r="AS46"/>
  <c r="M62"/>
  <c r="P62"/>
  <c r="U61"/>
  <c r="V61" s="1"/>
  <c r="W61"/>
  <c r="R62"/>
  <c r="S62" s="1"/>
  <c r="T62" s="1"/>
  <c r="N62"/>
  <c r="AA62"/>
  <c r="J64"/>
  <c r="Z64"/>
  <c r="E64"/>
  <c r="C65"/>
  <c r="AO45"/>
  <c r="AK46"/>
  <c r="AL46" s="1"/>
  <c r="AJ62"/>
  <c r="AH63"/>
  <c r="AF64" s="1"/>
  <c r="AG64" s="1"/>
  <c r="AI64" s="1"/>
  <c r="E65"/>
  <c r="F64"/>
  <c r="H64" s="1"/>
  <c r="K64" l="1"/>
  <c r="L64" s="1"/>
  <c r="O64"/>
  <c r="AP47"/>
  <c r="AQ47" s="1"/>
  <c r="AT46"/>
  <c r="M63"/>
  <c r="P63"/>
  <c r="U62"/>
  <c r="V62" s="1"/>
  <c r="W62"/>
  <c r="R63"/>
  <c r="S63" s="1"/>
  <c r="T63" s="1"/>
  <c r="N63"/>
  <c r="AA63"/>
  <c r="C66"/>
  <c r="J65"/>
  <c r="Z65"/>
  <c r="AJ63"/>
  <c r="AH64"/>
  <c r="AF65" s="1"/>
  <c r="AG65" s="1"/>
  <c r="AI65" s="1"/>
  <c r="AM46"/>
  <c r="AN46"/>
  <c r="E66"/>
  <c r="F65"/>
  <c r="H65" s="1"/>
  <c r="K65" l="1"/>
  <c r="L65" s="1"/>
  <c r="O65"/>
  <c r="AR47"/>
  <c r="AS47"/>
  <c r="M64"/>
  <c r="P64"/>
  <c r="U63"/>
  <c r="V63" s="1"/>
  <c r="W63"/>
  <c r="R64"/>
  <c r="S64" s="1"/>
  <c r="T64" s="1"/>
  <c r="N64"/>
  <c r="AA64"/>
  <c r="J66"/>
  <c r="Z66"/>
  <c r="AO46"/>
  <c r="AK47"/>
  <c r="AL47" s="1"/>
  <c r="AJ64"/>
  <c r="AH65"/>
  <c r="AF66" s="1"/>
  <c r="AG66" s="1"/>
  <c r="AI66" s="1"/>
  <c r="C67"/>
  <c r="F66"/>
  <c r="H66" s="1"/>
  <c r="K66" l="1"/>
  <c r="L66" s="1"/>
  <c r="O66"/>
  <c r="AP48"/>
  <c r="AQ48" s="1"/>
  <c r="AT47"/>
  <c r="M65"/>
  <c r="P65"/>
  <c r="U64"/>
  <c r="V64" s="1"/>
  <c r="W64"/>
  <c r="R65"/>
  <c r="S65" s="1"/>
  <c r="T65" s="1"/>
  <c r="N65"/>
  <c r="AA65"/>
  <c r="E67"/>
  <c r="J67"/>
  <c r="Z67"/>
  <c r="AJ65"/>
  <c r="AH66"/>
  <c r="AF67" s="1"/>
  <c r="AG67" s="1"/>
  <c r="AI67" s="1"/>
  <c r="AM47"/>
  <c r="AN47"/>
  <c r="C68"/>
  <c r="F67"/>
  <c r="H67" s="1"/>
  <c r="K67" l="1"/>
  <c r="L67" s="1"/>
  <c r="O67"/>
  <c r="AR48"/>
  <c r="AS48"/>
  <c r="M66"/>
  <c r="P66"/>
  <c r="U65"/>
  <c r="V65" s="1"/>
  <c r="W65"/>
  <c r="R66"/>
  <c r="S66" s="1"/>
  <c r="T66" s="1"/>
  <c r="N66"/>
  <c r="AA66"/>
  <c r="E68"/>
  <c r="J68"/>
  <c r="Z68"/>
  <c r="AO47"/>
  <c r="AK48"/>
  <c r="AL48" s="1"/>
  <c r="AJ66"/>
  <c r="AH67"/>
  <c r="AF68" s="1"/>
  <c r="AG68" s="1"/>
  <c r="AI68" s="1"/>
  <c r="C69"/>
  <c r="F68"/>
  <c r="H68" s="1"/>
  <c r="K68" l="1"/>
  <c r="L68" s="1"/>
  <c r="O68"/>
  <c r="AP49"/>
  <c r="AQ49" s="1"/>
  <c r="AT48"/>
  <c r="M67"/>
  <c r="P67"/>
  <c r="U66"/>
  <c r="V66" s="1"/>
  <c r="W66"/>
  <c r="R67"/>
  <c r="S67" s="1"/>
  <c r="T67" s="1"/>
  <c r="N67"/>
  <c r="AA67"/>
  <c r="E69"/>
  <c r="J69"/>
  <c r="Z69"/>
  <c r="AJ67"/>
  <c r="AH68"/>
  <c r="AF69" s="1"/>
  <c r="AG69" s="1"/>
  <c r="AI69" s="1"/>
  <c r="AM48"/>
  <c r="AN48"/>
  <c r="C70"/>
  <c r="F69"/>
  <c r="H69" s="1"/>
  <c r="K69" l="1"/>
  <c r="L69" s="1"/>
  <c r="O69"/>
  <c r="AR49"/>
  <c r="AS49"/>
  <c r="M68"/>
  <c r="P68"/>
  <c r="U67"/>
  <c r="V67" s="1"/>
  <c r="W67"/>
  <c r="R68"/>
  <c r="S68" s="1"/>
  <c r="T68" s="1"/>
  <c r="N68"/>
  <c r="AA68"/>
  <c r="E70"/>
  <c r="J70"/>
  <c r="Z70"/>
  <c r="AO48"/>
  <c r="AK49"/>
  <c r="AL49" s="1"/>
  <c r="AJ68"/>
  <c r="AH69"/>
  <c r="AF70" s="1"/>
  <c r="AG70" s="1"/>
  <c r="AI70" s="1"/>
  <c r="C71"/>
  <c r="F70"/>
  <c r="H70" s="1"/>
  <c r="K70" l="1"/>
  <c r="L70" s="1"/>
  <c r="O70"/>
  <c r="AP50"/>
  <c r="AQ50" s="1"/>
  <c r="AT49"/>
  <c r="M69"/>
  <c r="P69"/>
  <c r="U68"/>
  <c r="V68" s="1"/>
  <c r="W68"/>
  <c r="R69"/>
  <c r="S69" s="1"/>
  <c r="T69" s="1"/>
  <c r="N69"/>
  <c r="AA69"/>
  <c r="E71"/>
  <c r="J71"/>
  <c r="Z71"/>
  <c r="AJ69"/>
  <c r="AH70"/>
  <c r="AF71" s="1"/>
  <c r="AG71" s="1"/>
  <c r="AI71" s="1"/>
  <c r="AM49"/>
  <c r="AN49"/>
  <c r="C72"/>
  <c r="F71"/>
  <c r="H71" s="1"/>
  <c r="K71" l="1"/>
  <c r="L71" s="1"/>
  <c r="O71"/>
  <c r="AR50"/>
  <c r="AS50"/>
  <c r="M70"/>
  <c r="P70"/>
  <c r="U69"/>
  <c r="V69" s="1"/>
  <c r="W69"/>
  <c r="R70"/>
  <c r="S70" s="1"/>
  <c r="T70" s="1"/>
  <c r="N70"/>
  <c r="AA70"/>
  <c r="E72"/>
  <c r="J72"/>
  <c r="Z72"/>
  <c r="AO49"/>
  <c r="AK50"/>
  <c r="AL50" s="1"/>
  <c r="AJ70"/>
  <c r="AH71"/>
  <c r="AF72" s="1"/>
  <c r="AG72" s="1"/>
  <c r="AI72" s="1"/>
  <c r="C73"/>
  <c r="F72"/>
  <c r="H72" s="1"/>
  <c r="K72" l="1"/>
  <c r="L72" s="1"/>
  <c r="O72"/>
  <c r="AP51"/>
  <c r="AQ51" s="1"/>
  <c r="AT50"/>
  <c r="M71"/>
  <c r="P71"/>
  <c r="U70"/>
  <c r="V70" s="1"/>
  <c r="W70"/>
  <c r="R71"/>
  <c r="S71" s="1"/>
  <c r="T71" s="1"/>
  <c r="N71"/>
  <c r="AA71"/>
  <c r="E73"/>
  <c r="J73"/>
  <c r="Z73"/>
  <c r="AJ71"/>
  <c r="AH72"/>
  <c r="AF73" s="1"/>
  <c r="AG73" s="1"/>
  <c r="AI73" s="1"/>
  <c r="AM50"/>
  <c r="AN50"/>
  <c r="C74"/>
  <c r="F73"/>
  <c r="H73" s="1"/>
  <c r="K73" l="1"/>
  <c r="L73" s="1"/>
  <c r="O73"/>
  <c r="AR51"/>
  <c r="AS51"/>
  <c r="M72"/>
  <c r="P72"/>
  <c r="U71"/>
  <c r="V71" s="1"/>
  <c r="W71"/>
  <c r="R72"/>
  <c r="S72" s="1"/>
  <c r="T72" s="1"/>
  <c r="N72"/>
  <c r="AA72"/>
  <c r="E74"/>
  <c r="J74"/>
  <c r="Z74"/>
  <c r="AO50"/>
  <c r="AK51"/>
  <c r="AL51" s="1"/>
  <c r="AJ72"/>
  <c r="AH73"/>
  <c r="AF74" s="1"/>
  <c r="AG74" s="1"/>
  <c r="AI74" s="1"/>
  <c r="C75"/>
  <c r="F74"/>
  <c r="H74" s="1"/>
  <c r="K74" l="1"/>
  <c r="L74" s="1"/>
  <c r="O74"/>
  <c r="AP52"/>
  <c r="AQ52" s="1"/>
  <c r="AT51"/>
  <c r="M73"/>
  <c r="P73"/>
  <c r="U72"/>
  <c r="V72" s="1"/>
  <c r="W72"/>
  <c r="R73"/>
  <c r="S73" s="1"/>
  <c r="T73" s="1"/>
  <c r="N73"/>
  <c r="AA73"/>
  <c r="E75"/>
  <c r="J75"/>
  <c r="Z75"/>
  <c r="AJ73"/>
  <c r="AH74"/>
  <c r="AF75" s="1"/>
  <c r="AG75" s="1"/>
  <c r="AI75" s="1"/>
  <c r="AM51"/>
  <c r="AN51"/>
  <c r="C76"/>
  <c r="F75"/>
  <c r="H75" s="1"/>
  <c r="K75" l="1"/>
  <c r="L75" s="1"/>
  <c r="O75"/>
  <c r="AR52"/>
  <c r="AS52"/>
  <c r="M74"/>
  <c r="P74"/>
  <c r="U73"/>
  <c r="V73" s="1"/>
  <c r="W73"/>
  <c r="R74"/>
  <c r="S74" s="1"/>
  <c r="T74" s="1"/>
  <c r="N74"/>
  <c r="AA74"/>
  <c r="J76"/>
  <c r="Z76"/>
  <c r="E76"/>
  <c r="C77"/>
  <c r="AO51"/>
  <c r="AK52"/>
  <c r="AL52" s="1"/>
  <c r="AJ74"/>
  <c r="AH75"/>
  <c r="AF76" s="1"/>
  <c r="AG76" s="1"/>
  <c r="AI76" s="1"/>
  <c r="E77"/>
  <c r="F76"/>
  <c r="H76" s="1"/>
  <c r="K76" l="1"/>
  <c r="L76" s="1"/>
  <c r="O76"/>
  <c r="AP53"/>
  <c r="AQ53" s="1"/>
  <c r="AT52"/>
  <c r="M75"/>
  <c r="P75"/>
  <c r="U74"/>
  <c r="V74" s="1"/>
  <c r="W74"/>
  <c r="R75"/>
  <c r="S75" s="1"/>
  <c r="T75" s="1"/>
  <c r="N75"/>
  <c r="AA75"/>
  <c r="C78"/>
  <c r="J77"/>
  <c r="Z77"/>
  <c r="AJ75"/>
  <c r="AH76"/>
  <c r="AF77" s="1"/>
  <c r="AG77" s="1"/>
  <c r="AI77" s="1"/>
  <c r="AM52"/>
  <c r="AN52"/>
  <c r="E78"/>
  <c r="F77"/>
  <c r="H77" s="1"/>
  <c r="K77" l="1"/>
  <c r="L77" s="1"/>
  <c r="O77"/>
  <c r="AR53"/>
  <c r="AS53"/>
  <c r="M76"/>
  <c r="P76"/>
  <c r="U75"/>
  <c r="V75" s="1"/>
  <c r="W75"/>
  <c r="R76"/>
  <c r="S76" s="1"/>
  <c r="T76" s="1"/>
  <c r="N76"/>
  <c r="AA76"/>
  <c r="J78"/>
  <c r="Z78"/>
  <c r="AO52"/>
  <c r="AK53"/>
  <c r="AL53" s="1"/>
  <c r="AJ76"/>
  <c r="AH77"/>
  <c r="AF78" s="1"/>
  <c r="AG78" s="1"/>
  <c r="AI78" s="1"/>
  <c r="C79"/>
  <c r="F78"/>
  <c r="H78" s="1"/>
  <c r="K78" l="1"/>
  <c r="L78" s="1"/>
  <c r="O78"/>
  <c r="AP54"/>
  <c r="AQ54" s="1"/>
  <c r="AT53"/>
  <c r="M77"/>
  <c r="P77"/>
  <c r="U76"/>
  <c r="V76" s="1"/>
  <c r="W76"/>
  <c r="R77"/>
  <c r="S77" s="1"/>
  <c r="T77" s="1"/>
  <c r="N77"/>
  <c r="AA77"/>
  <c r="E79"/>
  <c r="J79"/>
  <c r="Z79"/>
  <c r="AJ77"/>
  <c r="AH78"/>
  <c r="AF79" s="1"/>
  <c r="AG79" s="1"/>
  <c r="AI79" s="1"/>
  <c r="AM53"/>
  <c r="AN53"/>
  <c r="C80"/>
  <c r="F79"/>
  <c r="H79" s="1"/>
  <c r="K79" l="1"/>
  <c r="L79" s="1"/>
  <c r="O79"/>
  <c r="AR54"/>
  <c r="AS54"/>
  <c r="M78"/>
  <c r="P78"/>
  <c r="U77"/>
  <c r="V77" s="1"/>
  <c r="W77"/>
  <c r="R78"/>
  <c r="S78" s="1"/>
  <c r="T78" s="1"/>
  <c r="N78"/>
  <c r="AA78"/>
  <c r="E80"/>
  <c r="J80"/>
  <c r="Z80"/>
  <c r="AO53"/>
  <c r="AK54"/>
  <c r="AL54" s="1"/>
  <c r="AJ78"/>
  <c r="AH79"/>
  <c r="AF80" s="1"/>
  <c r="AG80" s="1"/>
  <c r="AI80" s="1"/>
  <c r="C81"/>
  <c r="F80"/>
  <c r="H80" s="1"/>
  <c r="K80" l="1"/>
  <c r="L80" s="1"/>
  <c r="O80"/>
  <c r="AP55"/>
  <c r="AQ55" s="1"/>
  <c r="AT54"/>
  <c r="M79"/>
  <c r="P79"/>
  <c r="U78"/>
  <c r="V78" s="1"/>
  <c r="W78"/>
  <c r="R79"/>
  <c r="S79" s="1"/>
  <c r="T79" s="1"/>
  <c r="N79"/>
  <c r="AA79"/>
  <c r="E81"/>
  <c r="J81"/>
  <c r="Z81"/>
  <c r="AJ79"/>
  <c r="AH80"/>
  <c r="AF81" s="1"/>
  <c r="AG81" s="1"/>
  <c r="AI81" s="1"/>
  <c r="AM54"/>
  <c r="AN54"/>
  <c r="C82"/>
  <c r="F81"/>
  <c r="H81" s="1"/>
  <c r="K81" l="1"/>
  <c r="L81" s="1"/>
  <c r="O81"/>
  <c r="AR55"/>
  <c r="AS55"/>
  <c r="M80"/>
  <c r="P80"/>
  <c r="U79"/>
  <c r="V79" s="1"/>
  <c r="W79"/>
  <c r="R80"/>
  <c r="S80" s="1"/>
  <c r="T80" s="1"/>
  <c r="N80"/>
  <c r="AA80"/>
  <c r="E82"/>
  <c r="J82"/>
  <c r="Z82"/>
  <c r="AO54"/>
  <c r="AK55"/>
  <c r="AL55" s="1"/>
  <c r="AJ80"/>
  <c r="AH81"/>
  <c r="AF82" s="1"/>
  <c r="AG82" s="1"/>
  <c r="AI82" s="1"/>
  <c r="C83"/>
  <c r="F82"/>
  <c r="H82" s="1"/>
  <c r="K82" l="1"/>
  <c r="L82" s="1"/>
  <c r="O82"/>
  <c r="AP56"/>
  <c r="AQ56" s="1"/>
  <c r="AT55"/>
  <c r="M81"/>
  <c r="P81"/>
  <c r="U80"/>
  <c r="V80" s="1"/>
  <c r="W80"/>
  <c r="R81"/>
  <c r="S81" s="1"/>
  <c r="T81" s="1"/>
  <c r="N81"/>
  <c r="AA81"/>
  <c r="E83"/>
  <c r="J83"/>
  <c r="Z83"/>
  <c r="AJ81"/>
  <c r="AH82"/>
  <c r="AF83" s="1"/>
  <c r="AG83" s="1"/>
  <c r="AI83" s="1"/>
  <c r="AM55"/>
  <c r="AN55"/>
  <c r="C84"/>
  <c r="F83"/>
  <c r="H83" s="1"/>
  <c r="K83" l="1"/>
  <c r="L83" s="1"/>
  <c r="O83"/>
  <c r="AR56"/>
  <c r="AS56"/>
  <c r="M82"/>
  <c r="P82"/>
  <c r="U81"/>
  <c r="V81" s="1"/>
  <c r="W81"/>
  <c r="R82"/>
  <c r="S82" s="1"/>
  <c r="T82" s="1"/>
  <c r="N82"/>
  <c r="AA82"/>
  <c r="E84"/>
  <c r="J84"/>
  <c r="Z84"/>
  <c r="AO55"/>
  <c r="AK56"/>
  <c r="AL56" s="1"/>
  <c r="AJ82"/>
  <c r="AH83"/>
  <c r="AF84" s="1"/>
  <c r="AG84" s="1"/>
  <c r="AI84" s="1"/>
  <c r="C85"/>
  <c r="F84"/>
  <c r="H84" s="1"/>
  <c r="K84" l="1"/>
  <c r="L84" s="1"/>
  <c r="O84"/>
  <c r="AP57"/>
  <c r="AQ57" s="1"/>
  <c r="AT56"/>
  <c r="M83"/>
  <c r="P83"/>
  <c r="U82"/>
  <c r="V82" s="1"/>
  <c r="W82"/>
  <c r="R83"/>
  <c r="S83" s="1"/>
  <c r="T83" s="1"/>
  <c r="N83"/>
  <c r="AA83"/>
  <c r="E85"/>
  <c r="J85"/>
  <c r="Z85"/>
  <c r="AJ83"/>
  <c r="AH84"/>
  <c r="AF85" s="1"/>
  <c r="AG85" s="1"/>
  <c r="AI85" s="1"/>
  <c r="AM56"/>
  <c r="AN56"/>
  <c r="C86"/>
  <c r="F85"/>
  <c r="H85" s="1"/>
  <c r="K85" l="1"/>
  <c r="L85" s="1"/>
  <c r="O85"/>
  <c r="AR57"/>
  <c r="AS57"/>
  <c r="M84"/>
  <c r="P84"/>
  <c r="U83"/>
  <c r="V83" s="1"/>
  <c r="W83"/>
  <c r="R84"/>
  <c r="S84" s="1"/>
  <c r="T84" s="1"/>
  <c r="N84"/>
  <c r="AA84"/>
  <c r="E86"/>
  <c r="J86"/>
  <c r="Z86"/>
  <c r="AO56"/>
  <c r="AK57"/>
  <c r="AL57" s="1"/>
  <c r="AJ84"/>
  <c r="AH85"/>
  <c r="AF86" s="1"/>
  <c r="AG86" s="1"/>
  <c r="AI86" s="1"/>
  <c r="C87"/>
  <c r="F86"/>
  <c r="H86" s="1"/>
  <c r="K86" l="1"/>
  <c r="L86" s="1"/>
  <c r="O86"/>
  <c r="AP58"/>
  <c r="AQ58" s="1"/>
  <c r="AT57"/>
  <c r="M85"/>
  <c r="P85"/>
  <c r="U84"/>
  <c r="V84" s="1"/>
  <c r="W84"/>
  <c r="R85"/>
  <c r="S85" s="1"/>
  <c r="T85" s="1"/>
  <c r="N85"/>
  <c r="AA85"/>
  <c r="E87"/>
  <c r="J87"/>
  <c r="Z87"/>
  <c r="AJ85"/>
  <c r="AH86"/>
  <c r="AF87" s="1"/>
  <c r="AG87" s="1"/>
  <c r="AI87" s="1"/>
  <c r="AM57"/>
  <c r="AN57"/>
  <c r="C88"/>
  <c r="F87"/>
  <c r="H87" s="1"/>
  <c r="K87" l="1"/>
  <c r="L87" s="1"/>
  <c r="O87"/>
  <c r="AR58"/>
  <c r="AS58"/>
  <c r="M86"/>
  <c r="P86"/>
  <c r="U85"/>
  <c r="V85" s="1"/>
  <c r="W85"/>
  <c r="R86"/>
  <c r="S86" s="1"/>
  <c r="T86" s="1"/>
  <c r="N86"/>
  <c r="AA86"/>
  <c r="J88"/>
  <c r="Z88"/>
  <c r="E88"/>
  <c r="C89"/>
  <c r="AO57"/>
  <c r="AK58"/>
  <c r="AL58" s="1"/>
  <c r="AJ86"/>
  <c r="AH87"/>
  <c r="AF88" s="1"/>
  <c r="AG88" s="1"/>
  <c r="AI88" s="1"/>
  <c r="E89"/>
  <c r="F88"/>
  <c r="H88" s="1"/>
  <c r="K88" l="1"/>
  <c r="L88" s="1"/>
  <c r="O88"/>
  <c r="AP59"/>
  <c r="AQ59" s="1"/>
  <c r="AT58"/>
  <c r="M87"/>
  <c r="P87"/>
  <c r="U86"/>
  <c r="V86" s="1"/>
  <c r="W86"/>
  <c r="R87"/>
  <c r="S87" s="1"/>
  <c r="T87" s="1"/>
  <c r="N87"/>
  <c r="AA87"/>
  <c r="C90"/>
  <c r="J89"/>
  <c r="Z89"/>
  <c r="AJ87"/>
  <c r="AH88"/>
  <c r="AF89" s="1"/>
  <c r="AG89" s="1"/>
  <c r="AI89" s="1"/>
  <c r="AM58"/>
  <c r="AN58"/>
  <c r="E90"/>
  <c r="F89"/>
  <c r="H89" s="1"/>
  <c r="K89" l="1"/>
  <c r="L89" s="1"/>
  <c r="O89"/>
  <c r="AR59"/>
  <c r="AS59"/>
  <c r="M88"/>
  <c r="P88"/>
  <c r="U87"/>
  <c r="V87" s="1"/>
  <c r="W87"/>
  <c r="R88"/>
  <c r="S88" s="1"/>
  <c r="T88" s="1"/>
  <c r="N88"/>
  <c r="AA88"/>
  <c r="J90"/>
  <c r="Z90"/>
  <c r="AO58"/>
  <c r="AK59"/>
  <c r="AL59" s="1"/>
  <c r="AJ88"/>
  <c r="AH89"/>
  <c r="AF90" s="1"/>
  <c r="AG90" s="1"/>
  <c r="AI90" s="1"/>
  <c r="C91"/>
  <c r="F90"/>
  <c r="H90" s="1"/>
  <c r="K90" l="1"/>
  <c r="L90" s="1"/>
  <c r="O90"/>
  <c r="AP60"/>
  <c r="AQ60" s="1"/>
  <c r="AT59"/>
  <c r="M89"/>
  <c r="P89"/>
  <c r="U88"/>
  <c r="V88" s="1"/>
  <c r="W88"/>
  <c r="R89"/>
  <c r="S89" s="1"/>
  <c r="T89" s="1"/>
  <c r="N89"/>
  <c r="AA89"/>
  <c r="E91"/>
  <c r="J91"/>
  <c r="Z91"/>
  <c r="AJ89"/>
  <c r="AH90"/>
  <c r="AF91" s="1"/>
  <c r="AG91" s="1"/>
  <c r="AI91" s="1"/>
  <c r="AM59"/>
  <c r="AN59"/>
  <c r="C92"/>
  <c r="F91"/>
  <c r="H91" s="1"/>
  <c r="K91" l="1"/>
  <c r="L91" s="1"/>
  <c r="O91"/>
  <c r="AR60"/>
  <c r="AS60"/>
  <c r="M90"/>
  <c r="P90"/>
  <c r="U89"/>
  <c r="V89" s="1"/>
  <c r="W89"/>
  <c r="R90"/>
  <c r="S90" s="1"/>
  <c r="T90" s="1"/>
  <c r="N90"/>
  <c r="AA90"/>
  <c r="E92"/>
  <c r="J92"/>
  <c r="Z92"/>
  <c r="AO59"/>
  <c r="AK60"/>
  <c r="AL60" s="1"/>
  <c r="AJ90"/>
  <c r="AH91"/>
  <c r="AF92" s="1"/>
  <c r="AG92" s="1"/>
  <c r="AI92" s="1"/>
  <c r="C93"/>
  <c r="F92"/>
  <c r="H92" s="1"/>
  <c r="K92" l="1"/>
  <c r="L92" s="1"/>
  <c r="O92"/>
  <c r="AP61"/>
  <c r="AQ61" s="1"/>
  <c r="AT60"/>
  <c r="M91"/>
  <c r="P91"/>
  <c r="U90"/>
  <c r="V90" s="1"/>
  <c r="W90"/>
  <c r="R91"/>
  <c r="S91" s="1"/>
  <c r="T91" s="1"/>
  <c r="N91"/>
  <c r="AA91"/>
  <c r="E93"/>
  <c r="J93"/>
  <c r="Z93"/>
  <c r="AJ91"/>
  <c r="AH92"/>
  <c r="AF93" s="1"/>
  <c r="AG93" s="1"/>
  <c r="AI93" s="1"/>
  <c r="AM60"/>
  <c r="AN60"/>
  <c r="C94"/>
  <c r="F93"/>
  <c r="H93" s="1"/>
  <c r="K93" l="1"/>
  <c r="L93" s="1"/>
  <c r="O93"/>
  <c r="AR61"/>
  <c r="AS61"/>
  <c r="M92"/>
  <c r="P92"/>
  <c r="U91"/>
  <c r="V91" s="1"/>
  <c r="W91"/>
  <c r="R92"/>
  <c r="S92" s="1"/>
  <c r="T92" s="1"/>
  <c r="N92"/>
  <c r="AA92"/>
  <c r="E94"/>
  <c r="J94"/>
  <c r="Z94"/>
  <c r="AO60"/>
  <c r="AK61"/>
  <c r="AL61" s="1"/>
  <c r="AJ92"/>
  <c r="AH93"/>
  <c r="AF94" s="1"/>
  <c r="AG94" s="1"/>
  <c r="AI94" s="1"/>
  <c r="C95"/>
  <c r="F94"/>
  <c r="H94" s="1"/>
  <c r="K94" l="1"/>
  <c r="L94" s="1"/>
  <c r="O94"/>
  <c r="AP62"/>
  <c r="AQ62" s="1"/>
  <c r="AT61"/>
  <c r="M93"/>
  <c r="P93"/>
  <c r="U92"/>
  <c r="V92" s="1"/>
  <c r="W92"/>
  <c r="R93"/>
  <c r="S93" s="1"/>
  <c r="T93" s="1"/>
  <c r="N93"/>
  <c r="AA93"/>
  <c r="E95"/>
  <c r="J95"/>
  <c r="Z95"/>
  <c r="AJ93"/>
  <c r="AH94"/>
  <c r="AF95" s="1"/>
  <c r="AG95" s="1"/>
  <c r="AI95" s="1"/>
  <c r="AM61"/>
  <c r="AN61"/>
  <c r="C96"/>
  <c r="F95"/>
  <c r="H95" s="1"/>
  <c r="K95" l="1"/>
  <c r="L95" s="1"/>
  <c r="O95"/>
  <c r="AR62"/>
  <c r="AS62"/>
  <c r="M94"/>
  <c r="P94"/>
  <c r="U93"/>
  <c r="V93" s="1"/>
  <c r="W93"/>
  <c r="R94"/>
  <c r="S94" s="1"/>
  <c r="T94" s="1"/>
  <c r="N94"/>
  <c r="AA94"/>
  <c r="E96"/>
  <c r="J96"/>
  <c r="Z96"/>
  <c r="AO61"/>
  <c r="AK62"/>
  <c r="AL62" s="1"/>
  <c r="AJ94"/>
  <c r="AH95"/>
  <c r="AF96" s="1"/>
  <c r="AG96" s="1"/>
  <c r="AI96" s="1"/>
  <c r="C97"/>
  <c r="F96"/>
  <c r="H96" s="1"/>
  <c r="K96" l="1"/>
  <c r="L96" s="1"/>
  <c r="O96"/>
  <c r="AP63"/>
  <c r="AQ63" s="1"/>
  <c r="AT62"/>
  <c r="M95"/>
  <c r="P95"/>
  <c r="U94"/>
  <c r="V94" s="1"/>
  <c r="W94"/>
  <c r="R95"/>
  <c r="S95" s="1"/>
  <c r="T95" s="1"/>
  <c r="N95"/>
  <c r="AA95"/>
  <c r="E97"/>
  <c r="J97"/>
  <c r="Z97"/>
  <c r="AJ95"/>
  <c r="AH96"/>
  <c r="AF97" s="1"/>
  <c r="AG97" s="1"/>
  <c r="AI97" s="1"/>
  <c r="AM62"/>
  <c r="AN62"/>
  <c r="C98"/>
  <c r="F97"/>
  <c r="H97" s="1"/>
  <c r="K97" l="1"/>
  <c r="L97" s="1"/>
  <c r="O97"/>
  <c r="AR63"/>
  <c r="AS63"/>
  <c r="M96"/>
  <c r="P96"/>
  <c r="U95"/>
  <c r="V95" s="1"/>
  <c r="W95"/>
  <c r="R96"/>
  <c r="S96" s="1"/>
  <c r="T96" s="1"/>
  <c r="N96"/>
  <c r="AA96"/>
  <c r="E98"/>
  <c r="J98"/>
  <c r="Z98"/>
  <c r="AO62"/>
  <c r="AK63"/>
  <c r="AL63" s="1"/>
  <c r="AJ96"/>
  <c r="AH97"/>
  <c r="AF98" s="1"/>
  <c r="AG98" s="1"/>
  <c r="AI98" s="1"/>
  <c r="C99"/>
  <c r="F98"/>
  <c r="H98" s="1"/>
  <c r="K98" l="1"/>
  <c r="L98" s="1"/>
  <c r="O98"/>
  <c r="AP64"/>
  <c r="AQ64" s="1"/>
  <c r="AT63"/>
  <c r="M97"/>
  <c r="P97"/>
  <c r="U96"/>
  <c r="V96" s="1"/>
  <c r="W96"/>
  <c r="R97"/>
  <c r="S97" s="1"/>
  <c r="T97" s="1"/>
  <c r="N97"/>
  <c r="AA97"/>
  <c r="E99"/>
  <c r="J99"/>
  <c r="Z99"/>
  <c r="AJ97"/>
  <c r="AH98"/>
  <c r="AF99" s="1"/>
  <c r="AG99" s="1"/>
  <c r="AI99" s="1"/>
  <c r="AM63"/>
  <c r="AN63"/>
  <c r="C100"/>
  <c r="F99"/>
  <c r="H99" s="1"/>
  <c r="K99" l="1"/>
  <c r="L99" s="1"/>
  <c r="O99"/>
  <c r="AR64"/>
  <c r="AS64"/>
  <c r="M98"/>
  <c r="P98"/>
  <c r="U97"/>
  <c r="V97" s="1"/>
  <c r="W97"/>
  <c r="R98"/>
  <c r="S98" s="1"/>
  <c r="T98" s="1"/>
  <c r="N98"/>
  <c r="AA98"/>
  <c r="J100"/>
  <c r="Z100"/>
  <c r="E100"/>
  <c r="C101"/>
  <c r="AO63"/>
  <c r="AK64"/>
  <c r="AL64" s="1"/>
  <c r="AJ98"/>
  <c r="AH99"/>
  <c r="AF100" s="1"/>
  <c r="AG100" s="1"/>
  <c r="AI100" s="1"/>
  <c r="E101"/>
  <c r="F100"/>
  <c r="H100" s="1"/>
  <c r="K100" l="1"/>
  <c r="L100" s="1"/>
  <c r="O100"/>
  <c r="AP65"/>
  <c r="AQ65" s="1"/>
  <c r="AT64"/>
  <c r="M99"/>
  <c r="P99"/>
  <c r="U98"/>
  <c r="V98" s="1"/>
  <c r="W98"/>
  <c r="R99"/>
  <c r="S99" s="1"/>
  <c r="T99" s="1"/>
  <c r="N99"/>
  <c r="AA99"/>
  <c r="C102"/>
  <c r="J101"/>
  <c r="Z101"/>
  <c r="AJ99"/>
  <c r="AH100"/>
  <c r="AF101" s="1"/>
  <c r="AG101" s="1"/>
  <c r="AI101" s="1"/>
  <c r="AM64"/>
  <c r="AN64"/>
  <c r="E102"/>
  <c r="F101"/>
  <c r="H101" s="1"/>
  <c r="K101" l="1"/>
  <c r="L101" s="1"/>
  <c r="O101"/>
  <c r="AR65"/>
  <c r="AS65"/>
  <c r="M100"/>
  <c r="P100"/>
  <c r="U99"/>
  <c r="V99" s="1"/>
  <c r="W99"/>
  <c r="R100"/>
  <c r="S100" s="1"/>
  <c r="T100" s="1"/>
  <c r="N100"/>
  <c r="AA100"/>
  <c r="J102"/>
  <c r="Z102"/>
  <c r="AO64"/>
  <c r="AK65"/>
  <c r="AL65" s="1"/>
  <c r="AJ100"/>
  <c r="AH101"/>
  <c r="AF102" s="1"/>
  <c r="AG102" s="1"/>
  <c r="AI102" s="1"/>
  <c r="C103"/>
  <c r="F102"/>
  <c r="H102" s="1"/>
  <c r="K102" l="1"/>
  <c r="L102" s="1"/>
  <c r="O102"/>
  <c r="AP66"/>
  <c r="AQ66" s="1"/>
  <c r="AT65"/>
  <c r="M101"/>
  <c r="P101"/>
  <c r="U100"/>
  <c r="V100" s="1"/>
  <c r="W100"/>
  <c r="R101"/>
  <c r="S101" s="1"/>
  <c r="T101" s="1"/>
  <c r="N101"/>
  <c r="AA101"/>
  <c r="E103"/>
  <c r="J103"/>
  <c r="Z103"/>
  <c r="AJ101"/>
  <c r="AH102"/>
  <c r="AF103" s="1"/>
  <c r="AG103" s="1"/>
  <c r="AI103" s="1"/>
  <c r="AM65"/>
  <c r="AN65"/>
  <c r="C104"/>
  <c r="F103"/>
  <c r="H103" s="1"/>
  <c r="K103" l="1"/>
  <c r="L103" s="1"/>
  <c r="O103"/>
  <c r="AR66"/>
  <c r="AS66"/>
  <c r="M102"/>
  <c r="P102"/>
  <c r="U101"/>
  <c r="V101" s="1"/>
  <c r="W101"/>
  <c r="R102"/>
  <c r="S102" s="1"/>
  <c r="T102" s="1"/>
  <c r="N102"/>
  <c r="AA102"/>
  <c r="E104"/>
  <c r="J104"/>
  <c r="Z104"/>
  <c r="AO65"/>
  <c r="AK66"/>
  <c r="AL66" s="1"/>
  <c r="AJ102"/>
  <c r="AH103"/>
  <c r="AF104" s="1"/>
  <c r="AG104" s="1"/>
  <c r="AI104" s="1"/>
  <c r="C105"/>
  <c r="F104"/>
  <c r="H104" s="1"/>
  <c r="K104" l="1"/>
  <c r="L104" s="1"/>
  <c r="O104"/>
  <c r="AP67"/>
  <c r="AQ67" s="1"/>
  <c r="AT66"/>
  <c r="M103"/>
  <c r="P103"/>
  <c r="U102"/>
  <c r="V102" s="1"/>
  <c r="W102"/>
  <c r="R103"/>
  <c r="S103" s="1"/>
  <c r="T103" s="1"/>
  <c r="N103"/>
  <c r="AA103"/>
  <c r="E105"/>
  <c r="J105"/>
  <c r="Z105"/>
  <c r="AJ103"/>
  <c r="AH104"/>
  <c r="AF105" s="1"/>
  <c r="AG105" s="1"/>
  <c r="AI105" s="1"/>
  <c r="AM66"/>
  <c r="AN66"/>
  <c r="C106"/>
  <c r="F105"/>
  <c r="H105" s="1"/>
  <c r="K105" l="1"/>
  <c r="L105" s="1"/>
  <c r="O105"/>
  <c r="AR67"/>
  <c r="AS67"/>
  <c r="M104"/>
  <c r="P104"/>
  <c r="U103"/>
  <c r="V103" s="1"/>
  <c r="W103"/>
  <c r="R104"/>
  <c r="S104" s="1"/>
  <c r="T104" s="1"/>
  <c r="N104"/>
  <c r="AA104"/>
  <c r="E106"/>
  <c r="J106"/>
  <c r="Z106"/>
  <c r="AO66"/>
  <c r="AK67"/>
  <c r="AL67" s="1"/>
  <c r="AJ104"/>
  <c r="AH105"/>
  <c r="AF106" s="1"/>
  <c r="AG106" s="1"/>
  <c r="AI106" s="1"/>
  <c r="C107"/>
  <c r="F106"/>
  <c r="H106" s="1"/>
  <c r="K106" l="1"/>
  <c r="L106" s="1"/>
  <c r="O106"/>
  <c r="AP68"/>
  <c r="AQ68" s="1"/>
  <c r="AT67"/>
  <c r="M105"/>
  <c r="P105"/>
  <c r="U104"/>
  <c r="V104" s="1"/>
  <c r="W104"/>
  <c r="R105"/>
  <c r="S105" s="1"/>
  <c r="T105" s="1"/>
  <c r="N105"/>
  <c r="AA105"/>
  <c r="E107"/>
  <c r="J107"/>
  <c r="Z107"/>
  <c r="AJ105"/>
  <c r="AH106"/>
  <c r="AF107" s="1"/>
  <c r="AG107" s="1"/>
  <c r="AI107" s="1"/>
  <c r="AM67"/>
  <c r="AN67"/>
  <c r="C108"/>
  <c r="F107"/>
  <c r="H107" s="1"/>
  <c r="K107" l="1"/>
  <c r="L107" s="1"/>
  <c r="O107"/>
  <c r="AR68"/>
  <c r="AS68"/>
  <c r="M106"/>
  <c r="P106"/>
  <c r="U105"/>
  <c r="V105" s="1"/>
  <c r="W105"/>
  <c r="R106"/>
  <c r="S106" s="1"/>
  <c r="T106" s="1"/>
  <c r="N106"/>
  <c r="AA106"/>
  <c r="E108"/>
  <c r="J108"/>
  <c r="Z108"/>
  <c r="AO67"/>
  <c r="AK68"/>
  <c r="AL68" s="1"/>
  <c r="AJ106"/>
  <c r="AH107"/>
  <c r="AF108" s="1"/>
  <c r="AG108" s="1"/>
  <c r="AI108" s="1"/>
  <c r="C109"/>
  <c r="F108"/>
  <c r="H108" s="1"/>
  <c r="K108" l="1"/>
  <c r="L108" s="1"/>
  <c r="O108"/>
  <c r="AP69"/>
  <c r="AQ69" s="1"/>
  <c r="AT68"/>
  <c r="M107"/>
  <c r="P107"/>
  <c r="U106"/>
  <c r="V106" s="1"/>
  <c r="W106"/>
  <c r="R107"/>
  <c r="S107" s="1"/>
  <c r="T107" s="1"/>
  <c r="N107"/>
  <c r="AA107"/>
  <c r="E109"/>
  <c r="J109"/>
  <c r="Z109"/>
  <c r="AJ107"/>
  <c r="AH108"/>
  <c r="AF109" s="1"/>
  <c r="AG109" s="1"/>
  <c r="AI109" s="1"/>
  <c r="AM68"/>
  <c r="AN68"/>
  <c r="C110"/>
  <c r="F109"/>
  <c r="H109" s="1"/>
  <c r="K109" l="1"/>
  <c r="L109" s="1"/>
  <c r="O109"/>
  <c r="AR69"/>
  <c r="AS69"/>
  <c r="M108"/>
  <c r="P108"/>
  <c r="U107"/>
  <c r="V107" s="1"/>
  <c r="W107"/>
  <c r="R108"/>
  <c r="S108" s="1"/>
  <c r="T108" s="1"/>
  <c r="N108"/>
  <c r="AA108"/>
  <c r="E110"/>
  <c r="J110"/>
  <c r="Z110"/>
  <c r="AO68"/>
  <c r="AK69"/>
  <c r="AL69" s="1"/>
  <c r="AJ108"/>
  <c r="AH109"/>
  <c r="AF110" s="1"/>
  <c r="AG110" s="1"/>
  <c r="AI110" s="1"/>
  <c r="C111"/>
  <c r="F110"/>
  <c r="H110" s="1"/>
  <c r="K110" l="1"/>
  <c r="L110" s="1"/>
  <c r="O110"/>
  <c r="AP70"/>
  <c r="AQ70" s="1"/>
  <c r="AT69"/>
  <c r="M109"/>
  <c r="P109"/>
  <c r="U108"/>
  <c r="V108" s="1"/>
  <c r="W108"/>
  <c r="R109"/>
  <c r="S109" s="1"/>
  <c r="T109" s="1"/>
  <c r="N109"/>
  <c r="AA109"/>
  <c r="E111"/>
  <c r="J111"/>
  <c r="Z111"/>
  <c r="AJ109"/>
  <c r="AH110"/>
  <c r="AF111" s="1"/>
  <c r="AG111" s="1"/>
  <c r="AI111" s="1"/>
  <c r="AM69"/>
  <c r="AN69"/>
  <c r="C112"/>
  <c r="F111"/>
  <c r="H111" s="1"/>
  <c r="K111" l="1"/>
  <c r="L111" s="1"/>
  <c r="O111"/>
  <c r="AR70"/>
  <c r="AS70"/>
  <c r="M110"/>
  <c r="P110"/>
  <c r="U109"/>
  <c r="V109" s="1"/>
  <c r="W109"/>
  <c r="R110"/>
  <c r="S110" s="1"/>
  <c r="T110" s="1"/>
  <c r="N110"/>
  <c r="AA110"/>
  <c r="J112"/>
  <c r="Z112"/>
  <c r="E112"/>
  <c r="C113"/>
  <c r="AO69"/>
  <c r="AK70"/>
  <c r="AL70" s="1"/>
  <c r="AJ110"/>
  <c r="AH111"/>
  <c r="AF112" s="1"/>
  <c r="AG112" s="1"/>
  <c r="AI112" s="1"/>
  <c r="E113"/>
  <c r="F112"/>
  <c r="H112" s="1"/>
  <c r="K112" l="1"/>
  <c r="L112" s="1"/>
  <c r="O112"/>
  <c r="AP71"/>
  <c r="AQ71" s="1"/>
  <c r="AT70"/>
  <c r="M111"/>
  <c r="P111"/>
  <c r="U110"/>
  <c r="V110" s="1"/>
  <c r="W110"/>
  <c r="R111"/>
  <c r="S111" s="1"/>
  <c r="T111" s="1"/>
  <c r="N111"/>
  <c r="AA111"/>
  <c r="C114"/>
  <c r="J113"/>
  <c r="Z113"/>
  <c r="AJ111"/>
  <c r="AH112"/>
  <c r="AF113" s="1"/>
  <c r="AG113" s="1"/>
  <c r="AI113" s="1"/>
  <c r="AM70"/>
  <c r="AN70"/>
  <c r="E114"/>
  <c r="F113"/>
  <c r="H113" s="1"/>
  <c r="K113" l="1"/>
  <c r="L113" s="1"/>
  <c r="O113"/>
  <c r="AR71"/>
  <c r="AS71"/>
  <c r="M112"/>
  <c r="P112"/>
  <c r="U111"/>
  <c r="V111" s="1"/>
  <c r="W111"/>
  <c r="R112"/>
  <c r="S112" s="1"/>
  <c r="T112" s="1"/>
  <c r="N112"/>
  <c r="AA112"/>
  <c r="J114"/>
  <c r="Z114"/>
  <c r="AO70"/>
  <c r="AK71"/>
  <c r="AL71" s="1"/>
  <c r="AJ112"/>
  <c r="AH113"/>
  <c r="AF114" s="1"/>
  <c r="AG114" s="1"/>
  <c r="AI114" s="1"/>
  <c r="C115"/>
  <c r="F114"/>
  <c r="H114" s="1"/>
  <c r="K114" l="1"/>
  <c r="L114" s="1"/>
  <c r="O114"/>
  <c r="AP72"/>
  <c r="AQ72" s="1"/>
  <c r="AT71"/>
  <c r="M113"/>
  <c r="P113"/>
  <c r="U112"/>
  <c r="V112" s="1"/>
  <c r="W112"/>
  <c r="R113"/>
  <c r="S113" s="1"/>
  <c r="T113" s="1"/>
  <c r="N113"/>
  <c r="AA113"/>
  <c r="E115"/>
  <c r="J115"/>
  <c r="Z115"/>
  <c r="AJ113"/>
  <c r="AH114"/>
  <c r="AF115" s="1"/>
  <c r="AG115" s="1"/>
  <c r="AI115" s="1"/>
  <c r="AM71"/>
  <c r="AN71"/>
  <c r="C116"/>
  <c r="F115"/>
  <c r="H115" s="1"/>
  <c r="K115" l="1"/>
  <c r="L115" s="1"/>
  <c r="O115"/>
  <c r="AR72"/>
  <c r="AS72"/>
  <c r="M114"/>
  <c r="P114"/>
  <c r="U113"/>
  <c r="V113" s="1"/>
  <c r="W113"/>
  <c r="R114"/>
  <c r="S114" s="1"/>
  <c r="T114" s="1"/>
  <c r="N114"/>
  <c r="AA114"/>
  <c r="E116"/>
  <c r="J116"/>
  <c r="Z116"/>
  <c r="AO71"/>
  <c r="AK72"/>
  <c r="AL72" s="1"/>
  <c r="AJ114"/>
  <c r="AH115"/>
  <c r="AF116" s="1"/>
  <c r="AG116" s="1"/>
  <c r="AI116" s="1"/>
  <c r="C117"/>
  <c r="F116"/>
  <c r="H116" s="1"/>
  <c r="K116" l="1"/>
  <c r="L116" s="1"/>
  <c r="O116"/>
  <c r="AP73"/>
  <c r="AQ73" s="1"/>
  <c r="AT72"/>
  <c r="M115"/>
  <c r="P115"/>
  <c r="U114"/>
  <c r="V114" s="1"/>
  <c r="W114"/>
  <c r="R115"/>
  <c r="S115" s="1"/>
  <c r="T115" s="1"/>
  <c r="N115"/>
  <c r="AA115"/>
  <c r="E117"/>
  <c r="J117"/>
  <c r="Z117"/>
  <c r="AJ115"/>
  <c r="AH116"/>
  <c r="AF117" s="1"/>
  <c r="AG117" s="1"/>
  <c r="AI117" s="1"/>
  <c r="AM72"/>
  <c r="AN72"/>
  <c r="C118"/>
  <c r="F117"/>
  <c r="H117" s="1"/>
  <c r="K117" l="1"/>
  <c r="L117" s="1"/>
  <c r="O117"/>
  <c r="AR73"/>
  <c r="AS73"/>
  <c r="M116"/>
  <c r="P116"/>
  <c r="U115"/>
  <c r="V115" s="1"/>
  <c r="W115"/>
  <c r="R116"/>
  <c r="S116" s="1"/>
  <c r="T116" s="1"/>
  <c r="N116"/>
  <c r="AA116"/>
  <c r="E118"/>
  <c r="J118"/>
  <c r="Z118"/>
  <c r="AO72"/>
  <c r="AK73"/>
  <c r="AL73" s="1"/>
  <c r="AJ116"/>
  <c r="AH117"/>
  <c r="AF118" s="1"/>
  <c r="AG118" s="1"/>
  <c r="AI118" s="1"/>
  <c r="C119"/>
  <c r="F118"/>
  <c r="H118" s="1"/>
  <c r="K118" l="1"/>
  <c r="L118" s="1"/>
  <c r="O118"/>
  <c r="AP74"/>
  <c r="AQ74" s="1"/>
  <c r="AT73"/>
  <c r="M117"/>
  <c r="P117"/>
  <c r="U116"/>
  <c r="V116" s="1"/>
  <c r="W116"/>
  <c r="R117"/>
  <c r="S117" s="1"/>
  <c r="T117" s="1"/>
  <c r="N117"/>
  <c r="AA117"/>
  <c r="E119"/>
  <c r="J119"/>
  <c r="Z119"/>
  <c r="AJ117"/>
  <c r="AH118"/>
  <c r="AF119" s="1"/>
  <c r="AG119" s="1"/>
  <c r="AI119" s="1"/>
  <c r="AM73"/>
  <c r="AN73"/>
  <c r="C120"/>
  <c r="F119"/>
  <c r="H119" s="1"/>
  <c r="K119" l="1"/>
  <c r="L119" s="1"/>
  <c r="O119"/>
  <c r="AR74"/>
  <c r="AS74"/>
  <c r="M118"/>
  <c r="P118"/>
  <c r="U117"/>
  <c r="V117" s="1"/>
  <c r="W117"/>
  <c r="R118"/>
  <c r="S118" s="1"/>
  <c r="T118" s="1"/>
  <c r="N118"/>
  <c r="AA118"/>
  <c r="E120"/>
  <c r="J120"/>
  <c r="Z120"/>
  <c r="AO73"/>
  <c r="AK74"/>
  <c r="AL74" s="1"/>
  <c r="AJ118"/>
  <c r="AH119"/>
  <c r="AF120" s="1"/>
  <c r="AG120" s="1"/>
  <c r="AI120" s="1"/>
  <c r="C121"/>
  <c r="F120"/>
  <c r="H120" s="1"/>
  <c r="K120" l="1"/>
  <c r="L120" s="1"/>
  <c r="O120"/>
  <c r="AP75"/>
  <c r="AQ75" s="1"/>
  <c r="AT74"/>
  <c r="M119"/>
  <c r="P119"/>
  <c r="U118"/>
  <c r="V118" s="1"/>
  <c r="W118"/>
  <c r="R119"/>
  <c r="S119" s="1"/>
  <c r="T119" s="1"/>
  <c r="N119"/>
  <c r="AA119"/>
  <c r="E121"/>
  <c r="J121"/>
  <c r="Z121"/>
  <c r="AJ119"/>
  <c r="AH120"/>
  <c r="AF121" s="1"/>
  <c r="AG121" s="1"/>
  <c r="AI121" s="1"/>
  <c r="AM74"/>
  <c r="AN74"/>
  <c r="C122"/>
  <c r="F121"/>
  <c r="H121" s="1"/>
  <c r="K121" l="1"/>
  <c r="L121" s="1"/>
  <c r="O121"/>
  <c r="AR75"/>
  <c r="AS75"/>
  <c r="M120"/>
  <c r="P120"/>
  <c r="U119"/>
  <c r="V119" s="1"/>
  <c r="W119"/>
  <c r="R120"/>
  <c r="S120" s="1"/>
  <c r="T120" s="1"/>
  <c r="N120"/>
  <c r="AA120"/>
  <c r="E122"/>
  <c r="J122"/>
  <c r="Z122"/>
  <c r="AO74"/>
  <c r="AK75"/>
  <c r="AL75" s="1"/>
  <c r="AJ120"/>
  <c r="AH121"/>
  <c r="AF122" s="1"/>
  <c r="AG122" s="1"/>
  <c r="AI122" s="1"/>
  <c r="C123"/>
  <c r="F122"/>
  <c r="H122" s="1"/>
  <c r="K122" l="1"/>
  <c r="L122" s="1"/>
  <c r="O122"/>
  <c r="AP76"/>
  <c r="AQ76" s="1"/>
  <c r="AT75"/>
  <c r="M121"/>
  <c r="P121"/>
  <c r="U120"/>
  <c r="V120" s="1"/>
  <c r="W120"/>
  <c r="R121"/>
  <c r="S121" s="1"/>
  <c r="T121" s="1"/>
  <c r="N121"/>
  <c r="AA121"/>
  <c r="E123"/>
  <c r="J123"/>
  <c r="Z123"/>
  <c r="AJ121"/>
  <c r="AH122"/>
  <c r="AF123" s="1"/>
  <c r="AG123" s="1"/>
  <c r="AI123" s="1"/>
  <c r="AM75"/>
  <c r="AN75"/>
  <c r="C124"/>
  <c r="F123"/>
  <c r="H123" s="1"/>
  <c r="K123" l="1"/>
  <c r="L123" s="1"/>
  <c r="O123"/>
  <c r="AR76"/>
  <c r="AS76"/>
  <c r="M122"/>
  <c r="P122"/>
  <c r="U121"/>
  <c r="V121" s="1"/>
  <c r="W121"/>
  <c r="R122"/>
  <c r="S122" s="1"/>
  <c r="T122" s="1"/>
  <c r="N122"/>
  <c r="AA122"/>
  <c r="E124"/>
  <c r="J124"/>
  <c r="Z124"/>
  <c r="AO75"/>
  <c r="AK76"/>
  <c r="AL76" s="1"/>
  <c r="AJ122"/>
  <c r="AH123"/>
  <c r="AF124" s="1"/>
  <c r="AG124" s="1"/>
  <c r="AI124" s="1"/>
  <c r="F124"/>
  <c r="H124" s="1"/>
  <c r="K124" l="1"/>
  <c r="L124" s="1"/>
  <c r="O124"/>
  <c r="AP77"/>
  <c r="AQ77" s="1"/>
  <c r="AT76"/>
  <c r="M123"/>
  <c r="P123"/>
  <c r="U122"/>
  <c r="V122" s="1"/>
  <c r="W122"/>
  <c r="R123"/>
  <c r="S123" s="1"/>
  <c r="T123" s="1"/>
  <c r="N123"/>
  <c r="AA123"/>
  <c r="AJ123"/>
  <c r="AH124"/>
  <c r="AJ124" s="1"/>
  <c r="AM76"/>
  <c r="AN76"/>
  <c r="AR77" l="1"/>
  <c r="AS77"/>
  <c r="M124"/>
  <c r="P124"/>
  <c r="U123"/>
  <c r="V123" s="1"/>
  <c r="W123"/>
  <c r="R124"/>
  <c r="S124" s="1"/>
  <c r="T124" s="1"/>
  <c r="N124"/>
  <c r="AA124"/>
  <c r="AO76"/>
  <c r="AK77"/>
  <c r="AL77" s="1"/>
  <c r="AP78" l="1"/>
  <c r="AQ78" s="1"/>
  <c r="AT77"/>
  <c r="U124"/>
  <c r="V124" s="1"/>
  <c r="W124"/>
  <c r="AM77"/>
  <c r="AN77"/>
  <c r="AR78" l="1"/>
  <c r="AS78"/>
  <c r="AO77"/>
  <c r="AK78"/>
  <c r="AL78" s="1"/>
  <c r="AM78"/>
  <c r="AN78"/>
  <c r="AP79" l="1"/>
  <c r="AQ79" s="1"/>
  <c r="AT78"/>
  <c r="AO78"/>
  <c r="AK79"/>
  <c r="AL79" s="1"/>
  <c r="AM79"/>
  <c r="AN79"/>
  <c r="AR79" l="1"/>
  <c r="AS79"/>
  <c r="AO79"/>
  <c r="AK80"/>
  <c r="AL80" s="1"/>
  <c r="AM80"/>
  <c r="AN80"/>
  <c r="AP80" l="1"/>
  <c r="AQ80" s="1"/>
  <c r="AT79"/>
  <c r="AO80"/>
  <c r="AK81"/>
  <c r="AL81" s="1"/>
  <c r="AM81"/>
  <c r="AN81"/>
  <c r="AR80" l="1"/>
  <c r="AS80"/>
  <c r="AO81"/>
  <c r="AK82"/>
  <c r="AL82" s="1"/>
  <c r="AM82"/>
  <c r="AN82"/>
  <c r="AP81" l="1"/>
  <c r="AQ81" s="1"/>
  <c r="AT80"/>
  <c r="AO82"/>
  <c r="AK83"/>
  <c r="AL83" s="1"/>
  <c r="AM83"/>
  <c r="AN83"/>
  <c r="AR81" l="1"/>
  <c r="AS81"/>
  <c r="AO83"/>
  <c r="AK84"/>
  <c r="AL84" s="1"/>
  <c r="AM84"/>
  <c r="AN84"/>
  <c r="AP82" l="1"/>
  <c r="AQ82" s="1"/>
  <c r="AT81"/>
  <c r="AO84"/>
  <c r="AK85"/>
  <c r="AL85" s="1"/>
  <c r="AM85"/>
  <c r="AN85"/>
  <c r="AR82" l="1"/>
  <c r="AS82"/>
  <c r="AO85"/>
  <c r="AK86"/>
  <c r="AL86" s="1"/>
  <c r="AM86"/>
  <c r="AN86"/>
  <c r="AP83" l="1"/>
  <c r="AQ83" s="1"/>
  <c r="AT82"/>
  <c r="AO86"/>
  <c r="AK87"/>
  <c r="AL87" s="1"/>
  <c r="AM87"/>
  <c r="AN87"/>
  <c r="AR83" l="1"/>
  <c r="AS83"/>
  <c r="AO87"/>
  <c r="AK88"/>
  <c r="AL88" s="1"/>
  <c r="AM88"/>
  <c r="AN88"/>
  <c r="AP84" l="1"/>
  <c r="AQ84" s="1"/>
  <c r="AT83"/>
  <c r="AO88"/>
  <c r="AK89"/>
  <c r="AL89" s="1"/>
  <c r="AM89"/>
  <c r="AN89"/>
  <c r="AR84" l="1"/>
  <c r="AS84"/>
  <c r="AO89"/>
  <c r="AK90"/>
  <c r="AL90" s="1"/>
  <c r="AM90"/>
  <c r="AN90"/>
  <c r="AP85" l="1"/>
  <c r="AQ85" s="1"/>
  <c r="AT84"/>
  <c r="AO90"/>
  <c r="AK91"/>
  <c r="AL91" s="1"/>
  <c r="AM91"/>
  <c r="AN91"/>
  <c r="AR85" l="1"/>
  <c r="AS85"/>
  <c r="AO91"/>
  <c r="AK92"/>
  <c r="AL92" s="1"/>
  <c r="AM92"/>
  <c r="AN92"/>
  <c r="AP86" l="1"/>
  <c r="AQ86" s="1"/>
  <c r="AT85"/>
  <c r="AO92"/>
  <c r="AK93"/>
  <c r="AL93" s="1"/>
  <c r="AM93"/>
  <c r="AN93"/>
  <c r="AR86" l="1"/>
  <c r="AS86"/>
  <c r="AO93"/>
  <c r="AK94"/>
  <c r="AL94" s="1"/>
  <c r="AM94"/>
  <c r="AN94"/>
  <c r="AP87" l="1"/>
  <c r="AQ87" s="1"/>
  <c r="AT86"/>
  <c r="AO94"/>
  <c r="AK95"/>
  <c r="AL95" s="1"/>
  <c r="AM95"/>
  <c r="AN95"/>
  <c r="AR87" l="1"/>
  <c r="AS87"/>
  <c r="AO95"/>
  <c r="AK96"/>
  <c r="AL96" s="1"/>
  <c r="AM96"/>
  <c r="AN96"/>
  <c r="AP88" l="1"/>
  <c r="AQ88" s="1"/>
  <c r="AT87"/>
  <c r="AO96"/>
  <c r="AK97"/>
  <c r="AL97" s="1"/>
  <c r="AM97"/>
  <c r="AN97"/>
  <c r="AR88" l="1"/>
  <c r="AS88"/>
  <c r="AO97"/>
  <c r="AK98"/>
  <c r="AL98" s="1"/>
  <c r="AM98"/>
  <c r="AN98"/>
  <c r="AP89" l="1"/>
  <c r="AQ89" s="1"/>
  <c r="AT88"/>
  <c r="AO98"/>
  <c r="AK99"/>
  <c r="AL99" s="1"/>
  <c r="AM99"/>
  <c r="AN99"/>
  <c r="AR89" l="1"/>
  <c r="AS89"/>
  <c r="AO99"/>
  <c r="AK100"/>
  <c r="AL100" s="1"/>
  <c r="AM100"/>
  <c r="AN100"/>
  <c r="AP90" l="1"/>
  <c r="AQ90" s="1"/>
  <c r="AT89"/>
  <c r="AO100"/>
  <c r="AK101"/>
  <c r="AL101" s="1"/>
  <c r="AM101"/>
  <c r="AN101"/>
  <c r="AR90" l="1"/>
  <c r="AS90"/>
  <c r="AO101"/>
  <c r="AK102"/>
  <c r="AL102" s="1"/>
  <c r="AM102"/>
  <c r="AN102"/>
  <c r="AP91" l="1"/>
  <c r="AQ91" s="1"/>
  <c r="AT90"/>
  <c r="AO102"/>
  <c r="AK103"/>
  <c r="AL103" s="1"/>
  <c r="AM103"/>
  <c r="AN103"/>
  <c r="AR91" l="1"/>
  <c r="AS91"/>
  <c r="AO103"/>
  <c r="AK104"/>
  <c r="AL104" s="1"/>
  <c r="AM104"/>
  <c r="AN104"/>
  <c r="AP92" l="1"/>
  <c r="AQ92" s="1"/>
  <c r="AT91"/>
  <c r="AO104"/>
  <c r="AK105"/>
  <c r="AL105" s="1"/>
  <c r="AM105"/>
  <c r="AN105"/>
  <c r="AR92" l="1"/>
  <c r="AS92"/>
  <c r="AO105"/>
  <c r="AK106"/>
  <c r="AL106" s="1"/>
  <c r="AM106"/>
  <c r="AN106"/>
  <c r="AP93" l="1"/>
  <c r="AQ93" s="1"/>
  <c r="AT92"/>
  <c r="AO106"/>
  <c r="AK107"/>
  <c r="AL107" s="1"/>
  <c r="AM107"/>
  <c r="AN107"/>
  <c r="AR93" l="1"/>
  <c r="AS93"/>
  <c r="AO107"/>
  <c r="AK108"/>
  <c r="AL108" s="1"/>
  <c r="AM108"/>
  <c r="AN108"/>
  <c r="AP94" l="1"/>
  <c r="AQ94" s="1"/>
  <c r="AT93"/>
  <c r="AO108"/>
  <c r="AK109"/>
  <c r="AL109" s="1"/>
  <c r="AM109"/>
  <c r="AN109"/>
  <c r="AR94" l="1"/>
  <c r="AS94"/>
  <c r="AO109"/>
  <c r="AK110"/>
  <c r="AL110" s="1"/>
  <c r="AM110"/>
  <c r="AN110"/>
  <c r="AP95" l="1"/>
  <c r="AQ95" s="1"/>
  <c r="AT94"/>
  <c r="AO110"/>
  <c r="AK111"/>
  <c r="AL111" s="1"/>
  <c r="AM111"/>
  <c r="AN111"/>
  <c r="AR95" l="1"/>
  <c r="AS95"/>
  <c r="AO111"/>
  <c r="AK112"/>
  <c r="AL112" s="1"/>
  <c r="AM112"/>
  <c r="AN112"/>
  <c r="AP96" l="1"/>
  <c r="AQ96" s="1"/>
  <c r="AT95"/>
  <c r="AO112"/>
  <c r="AK113"/>
  <c r="AL113" s="1"/>
  <c r="AM113"/>
  <c r="AN113"/>
  <c r="AR96" l="1"/>
  <c r="AS96"/>
  <c r="AO113"/>
  <c r="AK114"/>
  <c r="AL114" s="1"/>
  <c r="AM114"/>
  <c r="AN114"/>
  <c r="AP97" l="1"/>
  <c r="AQ97" s="1"/>
  <c r="AT96"/>
  <c r="AO114"/>
  <c r="AK115"/>
  <c r="AL115" s="1"/>
  <c r="AM115"/>
  <c r="AN115"/>
  <c r="AR97" l="1"/>
  <c r="AS97"/>
  <c r="AO115"/>
  <c r="AK116"/>
  <c r="AL116" s="1"/>
  <c r="AM116"/>
  <c r="AN116"/>
  <c r="AP98" l="1"/>
  <c r="AQ98" s="1"/>
  <c r="AT97"/>
  <c r="AO116"/>
  <c r="AK117"/>
  <c r="AL117" s="1"/>
  <c r="AM117"/>
  <c r="AN117"/>
  <c r="AR98" l="1"/>
  <c r="AS98"/>
  <c r="AO117"/>
  <c r="AK118"/>
  <c r="AL118" s="1"/>
  <c r="AM118"/>
  <c r="AN118"/>
  <c r="AP99" l="1"/>
  <c r="AQ99" s="1"/>
  <c r="AT98"/>
  <c r="AO118"/>
  <c r="AK119"/>
  <c r="AL119" s="1"/>
  <c r="AM119"/>
  <c r="AN119"/>
  <c r="AR99" l="1"/>
  <c r="AS99"/>
  <c r="AO119"/>
  <c r="AK120"/>
  <c r="AL120" s="1"/>
  <c r="AM120"/>
  <c r="AN120"/>
  <c r="AP100" l="1"/>
  <c r="AQ100" s="1"/>
  <c r="AT99"/>
  <c r="AO120"/>
  <c r="AK121"/>
  <c r="AL121" s="1"/>
  <c r="AM121"/>
  <c r="AN121"/>
  <c r="AR100" l="1"/>
  <c r="AS100"/>
  <c r="AO121"/>
  <c r="AK122"/>
  <c r="AL122" s="1"/>
  <c r="AM122"/>
  <c r="AN122"/>
  <c r="AP101" l="1"/>
  <c r="AQ101" s="1"/>
  <c r="AT100"/>
  <c r="AO122"/>
  <c r="AK123"/>
  <c r="AL123" s="1"/>
  <c r="AM123"/>
  <c r="AN123"/>
  <c r="AR101" l="1"/>
  <c r="AS101"/>
  <c r="AO123"/>
  <c r="AK124"/>
  <c r="AL124" s="1"/>
  <c r="AM124"/>
  <c r="AO124" s="1"/>
  <c r="AN124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X6"/>
  <c r="X7"/>
  <c r="X8"/>
  <c r="X9"/>
  <c r="X10"/>
  <c r="X11"/>
  <c r="X12"/>
  <c r="X13"/>
  <c r="X14"/>
  <c r="X15"/>
  <c r="X17"/>
  <c r="X16"/>
  <c r="X18"/>
  <c r="X19"/>
  <c r="X20"/>
  <c r="X21"/>
  <c r="X22"/>
  <c r="X23"/>
  <c r="X24"/>
  <c r="X25"/>
  <c r="X26"/>
  <c r="X27"/>
  <c r="X29"/>
  <c r="X28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AP102" l="1"/>
  <c r="AQ102" s="1"/>
  <c r="AT101"/>
  <c r="AC124"/>
  <c r="AD124" s="1"/>
  <c r="AE124"/>
  <c r="AC123"/>
  <c r="AD123" s="1"/>
  <c r="AE123"/>
  <c r="AC122"/>
  <c r="AD122" s="1"/>
  <c r="AE122"/>
  <c r="AC121"/>
  <c r="AD121" s="1"/>
  <c r="AE121"/>
  <c r="AC120"/>
  <c r="AD120" s="1"/>
  <c r="AE120"/>
  <c r="AC119"/>
  <c r="AD119" s="1"/>
  <c r="AE119"/>
  <c r="AC118"/>
  <c r="AD118" s="1"/>
  <c r="AE118"/>
  <c r="AC117"/>
  <c r="AD117" s="1"/>
  <c r="AE117"/>
  <c r="AC116"/>
  <c r="AD116" s="1"/>
  <c r="AE116"/>
  <c r="AC115"/>
  <c r="AD115" s="1"/>
  <c r="AE115"/>
  <c r="AC114"/>
  <c r="AD114" s="1"/>
  <c r="AE114"/>
  <c r="AC113"/>
  <c r="AD113" s="1"/>
  <c r="AE113"/>
  <c r="AC112"/>
  <c r="AD112" s="1"/>
  <c r="AE112"/>
  <c r="AC111"/>
  <c r="AD111" s="1"/>
  <c r="AE111"/>
  <c r="AC110"/>
  <c r="AD110" s="1"/>
  <c r="AE110"/>
  <c r="AC109"/>
  <c r="AD109" s="1"/>
  <c r="AE109"/>
  <c r="AC108"/>
  <c r="AD108" s="1"/>
  <c r="AE108"/>
  <c r="AC107"/>
  <c r="AD107" s="1"/>
  <c r="AE107"/>
  <c r="AC106"/>
  <c r="AD106" s="1"/>
  <c r="AE106"/>
  <c r="AC105"/>
  <c r="AD105" s="1"/>
  <c r="AE105"/>
  <c r="AC104"/>
  <c r="AD104" s="1"/>
  <c r="AE104"/>
  <c r="AC103"/>
  <c r="AD103" s="1"/>
  <c r="AE103"/>
  <c r="AC102"/>
  <c r="AD102" s="1"/>
  <c r="AE102"/>
  <c r="AC101"/>
  <c r="AD101" s="1"/>
  <c r="AE101"/>
  <c r="AC100"/>
  <c r="AD100" s="1"/>
  <c r="AE100"/>
  <c r="AC99"/>
  <c r="AD99" s="1"/>
  <c r="AE99"/>
  <c r="AC98"/>
  <c r="AD98" s="1"/>
  <c r="AE98"/>
  <c r="AC97"/>
  <c r="AD97" s="1"/>
  <c r="AE97"/>
  <c r="AC96"/>
  <c r="AD96" s="1"/>
  <c r="AE96"/>
  <c r="AC95"/>
  <c r="AD95" s="1"/>
  <c r="AE95"/>
  <c r="AC94"/>
  <c r="AD94" s="1"/>
  <c r="AE94"/>
  <c r="AC93"/>
  <c r="AD93" s="1"/>
  <c r="AE93"/>
  <c r="AC92"/>
  <c r="AD92" s="1"/>
  <c r="AE92"/>
  <c r="AC91"/>
  <c r="AD91" s="1"/>
  <c r="AE91"/>
  <c r="AC90"/>
  <c r="AD90" s="1"/>
  <c r="AE90"/>
  <c r="AC89"/>
  <c r="AD89" s="1"/>
  <c r="AE89"/>
  <c r="AC88"/>
  <c r="AD88" s="1"/>
  <c r="AE88"/>
  <c r="AC87"/>
  <c r="AD87" s="1"/>
  <c r="AE87"/>
  <c r="AC86"/>
  <c r="AD86" s="1"/>
  <c r="AE86"/>
  <c r="AC85"/>
  <c r="AD85" s="1"/>
  <c r="AE85"/>
  <c r="AC84"/>
  <c r="AD84" s="1"/>
  <c r="AE84"/>
  <c r="AC83"/>
  <c r="AD83" s="1"/>
  <c r="AE83"/>
  <c r="AC82"/>
  <c r="AD82" s="1"/>
  <c r="AE82"/>
  <c r="AC81"/>
  <c r="AD81" s="1"/>
  <c r="AE81"/>
  <c r="AC80"/>
  <c r="AD80" s="1"/>
  <c r="AE80"/>
  <c r="AC79"/>
  <c r="AD79" s="1"/>
  <c r="AE79"/>
  <c r="AC78"/>
  <c r="AD78" s="1"/>
  <c r="AE78"/>
  <c r="AC77"/>
  <c r="AD77" s="1"/>
  <c r="AE77"/>
  <c r="AC76"/>
  <c r="AD76" s="1"/>
  <c r="AE76"/>
  <c r="AC75"/>
  <c r="AD75" s="1"/>
  <c r="AE75"/>
  <c r="AC74"/>
  <c r="AD74" s="1"/>
  <c r="AE74"/>
  <c r="AC73"/>
  <c r="AD73" s="1"/>
  <c r="AE73"/>
  <c r="AC72"/>
  <c r="AD72" s="1"/>
  <c r="AE72"/>
  <c r="AC71"/>
  <c r="AD71" s="1"/>
  <c r="AE71"/>
  <c r="AC70"/>
  <c r="AD70" s="1"/>
  <c r="AE70"/>
  <c r="AC69"/>
  <c r="AD69" s="1"/>
  <c r="AE69"/>
  <c r="AC68"/>
  <c r="AD68" s="1"/>
  <c r="AE68"/>
  <c r="AC67"/>
  <c r="AD67" s="1"/>
  <c r="AE67"/>
  <c r="AC66"/>
  <c r="AD66" s="1"/>
  <c r="AE66"/>
  <c r="AC65"/>
  <c r="AD65" s="1"/>
  <c r="AE65"/>
  <c r="AC64"/>
  <c r="AD64" s="1"/>
  <c r="AE64"/>
  <c r="AC63"/>
  <c r="AD63" s="1"/>
  <c r="AE63"/>
  <c r="AC62"/>
  <c r="AD62" s="1"/>
  <c r="AE62"/>
  <c r="AC61"/>
  <c r="AD61" s="1"/>
  <c r="AE61"/>
  <c r="AC60"/>
  <c r="AD60" s="1"/>
  <c r="AE60"/>
  <c r="AC59"/>
  <c r="AD59" s="1"/>
  <c r="AE59"/>
  <c r="AC58"/>
  <c r="AD58" s="1"/>
  <c r="AE58"/>
  <c r="AC57"/>
  <c r="AD57" s="1"/>
  <c r="AE57"/>
  <c r="AC56"/>
  <c r="AD56" s="1"/>
  <c r="AE56"/>
  <c r="AC55"/>
  <c r="AD55" s="1"/>
  <c r="AE55"/>
  <c r="AC54"/>
  <c r="AD54" s="1"/>
  <c r="AE54"/>
  <c r="AC53"/>
  <c r="AD53" s="1"/>
  <c r="AE53"/>
  <c r="AC52"/>
  <c r="AD52" s="1"/>
  <c r="AE52"/>
  <c r="AC51"/>
  <c r="AD51" s="1"/>
  <c r="AE51"/>
  <c r="AC50"/>
  <c r="AD50" s="1"/>
  <c r="AE50"/>
  <c r="AC49"/>
  <c r="AD49" s="1"/>
  <c r="AE49"/>
  <c r="AC48"/>
  <c r="AD48" s="1"/>
  <c r="AE48"/>
  <c r="AC47"/>
  <c r="AD47" s="1"/>
  <c r="AE47"/>
  <c r="AC46"/>
  <c r="AD46" s="1"/>
  <c r="AE46"/>
  <c r="AC45"/>
  <c r="AD45" s="1"/>
  <c r="AE45"/>
  <c r="AC44"/>
  <c r="AD44" s="1"/>
  <c r="AE44"/>
  <c r="AC43"/>
  <c r="AD43" s="1"/>
  <c r="AE43"/>
  <c r="AC42"/>
  <c r="AD42" s="1"/>
  <c r="AE42"/>
  <c r="AC41"/>
  <c r="AD41" s="1"/>
  <c r="AE41"/>
  <c r="AC40"/>
  <c r="AD40" s="1"/>
  <c r="AE40"/>
  <c r="AC39"/>
  <c r="AD39" s="1"/>
  <c r="AE39"/>
  <c r="AC38"/>
  <c r="AD38" s="1"/>
  <c r="AE38"/>
  <c r="AC37"/>
  <c r="AD37" s="1"/>
  <c r="AE37"/>
  <c r="AC36"/>
  <c r="AD36" s="1"/>
  <c r="AE36"/>
  <c r="AC35"/>
  <c r="AD35" s="1"/>
  <c r="AE35"/>
  <c r="AC34"/>
  <c r="AD34" s="1"/>
  <c r="AE34"/>
  <c r="AC33"/>
  <c r="AD33" s="1"/>
  <c r="AE33"/>
  <c r="AC32"/>
  <c r="AD32" s="1"/>
  <c r="AE32"/>
  <c r="AC31"/>
  <c r="AD31" s="1"/>
  <c r="AE31"/>
  <c r="AC30"/>
  <c r="AD30" s="1"/>
  <c r="AE30"/>
  <c r="AC28"/>
  <c r="AD28" s="1"/>
  <c r="AE28"/>
  <c r="AC29"/>
  <c r="AD29" s="1"/>
  <c r="AE29"/>
  <c r="AC27"/>
  <c r="AD27" s="1"/>
  <c r="AE27"/>
  <c r="AC26"/>
  <c r="AD26" s="1"/>
  <c r="AE26"/>
  <c r="AC25"/>
  <c r="AD25" s="1"/>
  <c r="AE25"/>
  <c r="AC24"/>
  <c r="AD24" s="1"/>
  <c r="AE24"/>
  <c r="AC23"/>
  <c r="AD23" s="1"/>
  <c r="AE23"/>
  <c r="AC22"/>
  <c r="AD22" s="1"/>
  <c r="AE22"/>
  <c r="AC21"/>
  <c r="AD21" s="1"/>
  <c r="AE21"/>
  <c r="AC20"/>
  <c r="AD20" s="1"/>
  <c r="AE20"/>
  <c r="AC19"/>
  <c r="AD19" s="1"/>
  <c r="AE19"/>
  <c r="AC18"/>
  <c r="AD18" s="1"/>
  <c r="AE18"/>
  <c r="AC16"/>
  <c r="AD16" s="1"/>
  <c r="AE16"/>
  <c r="AC17"/>
  <c r="AD17" s="1"/>
  <c r="AE17"/>
  <c r="AC15"/>
  <c r="AD15" s="1"/>
  <c r="AE15"/>
  <c r="AC14"/>
  <c r="AD14" s="1"/>
  <c r="AE14"/>
  <c r="AC13"/>
  <c r="AD13" s="1"/>
  <c r="AE13"/>
  <c r="AC12"/>
  <c r="AD12" s="1"/>
  <c r="AE12"/>
  <c r="AC11"/>
  <c r="AD11" s="1"/>
  <c r="AE11"/>
  <c r="AC10"/>
  <c r="AD10" s="1"/>
  <c r="AE10"/>
  <c r="AC9"/>
  <c r="AD9" s="1"/>
  <c r="AE9"/>
  <c r="AC8"/>
  <c r="AD8" s="1"/>
  <c r="AE8"/>
  <c r="AC7"/>
  <c r="AD7" s="1"/>
  <c r="AE7"/>
  <c r="AC6"/>
  <c r="AD6" s="1"/>
  <c r="AE6"/>
  <c r="AR102" l="1"/>
  <c r="AS102"/>
  <c r="AP103" l="1"/>
  <c r="AQ103" s="1"/>
  <c r="AT102"/>
  <c r="AR103" l="1"/>
  <c r="AS103"/>
  <c r="AP104" l="1"/>
  <c r="AQ104" s="1"/>
  <c r="AT103"/>
  <c r="AR104" l="1"/>
  <c r="AS104"/>
  <c r="AP105" l="1"/>
  <c r="AQ105" s="1"/>
  <c r="AT104"/>
  <c r="AR105" l="1"/>
  <c r="AS105"/>
  <c r="AP106" l="1"/>
  <c r="AQ106" s="1"/>
  <c r="AT105"/>
  <c r="AR106" l="1"/>
  <c r="AS106"/>
  <c r="AP107" l="1"/>
  <c r="AQ107" s="1"/>
  <c r="AT106"/>
  <c r="AR107" l="1"/>
  <c r="AS107"/>
  <c r="AP108" l="1"/>
  <c r="AQ108" s="1"/>
  <c r="AT107"/>
  <c r="AR108" l="1"/>
  <c r="AS108"/>
  <c r="AP109" l="1"/>
  <c r="AQ109" s="1"/>
  <c r="AT108"/>
  <c r="AR109" l="1"/>
  <c r="AS109"/>
  <c r="AP110" l="1"/>
  <c r="AQ110" s="1"/>
  <c r="AT109"/>
  <c r="AR110" l="1"/>
  <c r="AS110"/>
  <c r="AP111" l="1"/>
  <c r="AQ111" s="1"/>
  <c r="AT110"/>
  <c r="AR111" l="1"/>
  <c r="AS111"/>
  <c r="AP112" l="1"/>
  <c r="AQ112" s="1"/>
  <c r="AT111"/>
  <c r="AR112" l="1"/>
  <c r="AS112"/>
  <c r="AP113" l="1"/>
  <c r="AQ113" s="1"/>
  <c r="AT112"/>
  <c r="AR113" l="1"/>
  <c r="AS113"/>
  <c r="AP114" l="1"/>
  <c r="AQ114" s="1"/>
  <c r="AT113"/>
  <c r="AR114" l="1"/>
  <c r="AS114"/>
  <c r="AP115" l="1"/>
  <c r="AQ115" s="1"/>
  <c r="AT114"/>
  <c r="AR115" l="1"/>
  <c r="AS115"/>
  <c r="AP116" l="1"/>
  <c r="AQ116" s="1"/>
  <c r="AT115"/>
  <c r="AR116" l="1"/>
  <c r="AS116"/>
  <c r="AP117" l="1"/>
  <c r="AQ117" s="1"/>
  <c r="AT116"/>
  <c r="AR117" l="1"/>
  <c r="AS117"/>
  <c r="AP118" l="1"/>
  <c r="AQ118" s="1"/>
  <c r="AT117"/>
  <c r="AR118" l="1"/>
  <c r="AS118"/>
  <c r="AP119" l="1"/>
  <c r="AQ119" s="1"/>
  <c r="AT118"/>
  <c r="AR119" l="1"/>
  <c r="AS119"/>
  <c r="AP120" l="1"/>
  <c r="AQ120" s="1"/>
  <c r="AT119"/>
  <c r="AR120" l="1"/>
  <c r="AS120"/>
  <c r="AP121" l="1"/>
  <c r="AQ121" s="1"/>
  <c r="AT120"/>
  <c r="AR121" l="1"/>
  <c r="AS121"/>
  <c r="AP122" l="1"/>
  <c r="AQ122" s="1"/>
  <c r="AT121"/>
  <c r="AR122" l="1"/>
  <c r="AS122"/>
  <c r="AP123" l="1"/>
  <c r="AQ123" s="1"/>
  <c r="AT122"/>
  <c r="AR123" l="1"/>
  <c r="AS123"/>
  <c r="AP124" l="1"/>
  <c r="AQ124" s="1"/>
  <c r="AT123"/>
  <c r="AR124" l="1"/>
  <c r="AT124" s="1"/>
  <c r="AS124"/>
</calcChain>
</file>

<file path=xl/comments1.xml><?xml version="1.0" encoding="utf-8"?>
<comments xmlns="http://schemas.openxmlformats.org/spreadsheetml/2006/main">
  <authors>
    <author>Autor</author>
  </authors>
  <commentList>
    <comment ref="AK5" authorId="0">
      <text>
        <r>
          <rPr>
            <b/>
            <sz val="8"/>
            <color indexed="81"/>
            <rFont val="Tahoma"/>
            <family val="2"/>
          </rPr>
          <t>Descontado IR de 15%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P5" authorId="0">
      <text>
        <r>
          <rPr>
            <b/>
            <sz val="8"/>
            <color indexed="81"/>
            <rFont val="Tahoma"/>
            <family val="2"/>
          </rPr>
          <t>Descontado IR de 15%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<sst xmlns="http://schemas.openxmlformats.org/spreadsheetml/2006/main" count="784" uniqueCount="74">
  <si>
    <t>Juros %a.m.</t>
  </si>
  <si>
    <t>Meses</t>
  </si>
  <si>
    <t>Parcela</t>
  </si>
  <si>
    <t>INCC</t>
  </si>
  <si>
    <t>Lucro RF</t>
  </si>
  <si>
    <t>Acumulado RF</t>
  </si>
  <si>
    <t>Pago</t>
  </si>
  <si>
    <t>Acumulado Lucro</t>
  </si>
  <si>
    <t>Venda</t>
  </si>
  <si>
    <t>Crédito</t>
  </si>
  <si>
    <t>Ágio</t>
  </si>
  <si>
    <t>Lucro</t>
  </si>
  <si>
    <t>Alavancagem</t>
  </si>
  <si>
    <t>Cartas</t>
  </si>
  <si>
    <t>Anos</t>
  </si>
  <si>
    <t>Lance Fixo</t>
  </si>
  <si>
    <t>Saldo</t>
  </si>
  <si>
    <t>Renda Fixa</t>
  </si>
  <si>
    <t>Lucro Acumulado</t>
  </si>
  <si>
    <t>Lucro Mês</t>
  </si>
  <si>
    <t>%Lucro Real</t>
  </si>
  <si>
    <t>Poupança</t>
  </si>
  <si>
    <t>%Renda Fixa</t>
  </si>
  <si>
    <t>%Poupança</t>
  </si>
  <si>
    <t xml:space="preserve"> </t>
  </si>
  <si>
    <t>Plano</t>
  </si>
  <si>
    <t>Nº Lance Fixo</t>
  </si>
  <si>
    <t>Total Pago</t>
  </si>
  <si>
    <t>Parcelas</t>
  </si>
  <si>
    <t>Saldo Devedor</t>
  </si>
  <si>
    <t>Entrada</t>
  </si>
  <si>
    <t>Sorteio</t>
  </si>
  <si>
    <t>Total</t>
  </si>
  <si>
    <t>Lance Livre</t>
  </si>
  <si>
    <t>%Cred</t>
  </si>
  <si>
    <t>Valor</t>
  </si>
  <si>
    <t>CAIXA</t>
  </si>
  <si>
    <t xml:space="preserve">RESERVADA </t>
  </si>
  <si>
    <t>RESERVADA</t>
  </si>
  <si>
    <t>estou interessado</t>
  </si>
  <si>
    <t>BRADESCO</t>
  </si>
  <si>
    <t>70x1564</t>
  </si>
  <si>
    <t>88 + 5x610</t>
  </si>
  <si>
    <t>PORTO SEGURO</t>
  </si>
  <si>
    <t>123 x 895</t>
  </si>
  <si>
    <t>38 +15 x 445</t>
  </si>
  <si>
    <t>54 x 2.672</t>
  </si>
  <si>
    <t>28 + 3 x 1.295</t>
  </si>
  <si>
    <t>58 x 3.012</t>
  </si>
  <si>
    <t>92+4x2.186</t>
  </si>
  <si>
    <t>ITAU</t>
  </si>
  <si>
    <t>67 x 1.860 + 39 x 1.060</t>
  </si>
  <si>
    <t xml:space="preserve">ACEITA VEICULO - CONSORCIO NA ENTRADA </t>
  </si>
  <si>
    <t xml:space="preserve">ACEITA VEÍCULO / IMÓVEL / CONSÓRCIO </t>
  </si>
  <si>
    <t>72 x 6.134 + 63 x 2.634</t>
  </si>
  <si>
    <t>35 x 20.411 + 37 x 3.500</t>
  </si>
  <si>
    <t>36x27.674+37x10.646+56X7.146</t>
  </si>
  <si>
    <t>Colunas1</t>
  </si>
  <si>
    <t>Colunas2</t>
  </si>
  <si>
    <t>Colunas3</t>
  </si>
  <si>
    <t>Colunas4</t>
  </si>
  <si>
    <t>Colunas5</t>
  </si>
  <si>
    <t>Colunas6</t>
  </si>
  <si>
    <t>Colunas7</t>
  </si>
  <si>
    <t>Colunas8</t>
  </si>
  <si>
    <t>Colunas9</t>
  </si>
  <si>
    <t>Colunas10</t>
  </si>
  <si>
    <t>Colunas11</t>
  </si>
  <si>
    <t>Colunas12</t>
  </si>
  <si>
    <t>Colunas13</t>
  </si>
  <si>
    <t>Colunas14</t>
  </si>
  <si>
    <t>%Lucro</t>
  </si>
  <si>
    <t>Lance Livre 50%</t>
  </si>
  <si>
    <t>Renda Fixa + Lance</t>
  </si>
</sst>
</file>

<file path=xl/styles.xml><?xml version="1.0" encoding="utf-8"?>
<styleSheet xmlns="http://schemas.openxmlformats.org/spreadsheetml/2006/main">
  <numFmts count="3">
    <numFmt numFmtId="44" formatCode="_(&quot;R$ &quot;* #,##0.00_);_(&quot;R$ &quot;* \(#,##0.00\);_(&quot;R$ &quot;* &quot;-&quot;??_);_(@_)"/>
    <numFmt numFmtId="43" formatCode="_(* #,##0.00_);_(* \(#,##0.00\);_(* &quot;-&quot;??_);_(@_)"/>
    <numFmt numFmtId="166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4" fillId="0" borderId="0" xfId="0" applyFont="1"/>
    <xf numFmtId="10" fontId="3" fillId="0" borderId="0" xfId="0" applyNumberFormat="1" applyFont="1"/>
    <xf numFmtId="44" fontId="3" fillId="0" borderId="0" xfId="2" applyFont="1"/>
    <xf numFmtId="44" fontId="3" fillId="0" borderId="0" xfId="0" applyNumberFormat="1" applyFont="1"/>
    <xf numFmtId="10" fontId="3" fillId="0" borderId="0" xfId="3" applyNumberFormat="1" applyFont="1"/>
    <xf numFmtId="0" fontId="3" fillId="0" borderId="1" xfId="0" applyFont="1" applyBorder="1"/>
    <xf numFmtId="44" fontId="3" fillId="0" borderId="1" xfId="0" applyNumberFormat="1" applyFont="1" applyBorder="1"/>
    <xf numFmtId="10" fontId="3" fillId="0" borderId="1" xfId="3" applyNumberFormat="1" applyFont="1" applyBorder="1"/>
    <xf numFmtId="44" fontId="3" fillId="0" borderId="1" xfId="2" applyFont="1" applyBorder="1"/>
    <xf numFmtId="0" fontId="2" fillId="0" borderId="0" xfId="0" applyFont="1"/>
    <xf numFmtId="44" fontId="0" fillId="0" borderId="0" xfId="2" applyFont="1"/>
    <xf numFmtId="10" fontId="0" fillId="0" borderId="0" xfId="3" applyNumberFormat="1" applyFont="1"/>
    <xf numFmtId="44" fontId="0" fillId="0" borderId="0" xfId="0" applyNumberFormat="1"/>
    <xf numFmtId="44" fontId="0" fillId="0" borderId="0" xfId="2" applyNumberFormat="1" applyFont="1"/>
    <xf numFmtId="0" fontId="3" fillId="0" borderId="0" xfId="0" applyFont="1" applyBorder="1"/>
    <xf numFmtId="44" fontId="3" fillId="0" borderId="0" xfId="2" applyFont="1" applyBorder="1"/>
    <xf numFmtId="44" fontId="3" fillId="0" borderId="0" xfId="0" applyNumberFormat="1" applyFont="1" applyBorder="1"/>
    <xf numFmtId="10" fontId="3" fillId="0" borderId="0" xfId="3" applyNumberFormat="1" applyFont="1" applyBorder="1"/>
    <xf numFmtId="43" fontId="3" fillId="0" borderId="0" xfId="1" applyFont="1"/>
    <xf numFmtId="44" fontId="4" fillId="0" borderId="1" xfId="0" applyNumberFormat="1" applyFont="1" applyBorder="1"/>
    <xf numFmtId="44" fontId="4" fillId="0" borderId="0" xfId="0" applyNumberFormat="1" applyFont="1"/>
    <xf numFmtId="0" fontId="3" fillId="0" borderId="2" xfId="0" applyFont="1" applyBorder="1"/>
    <xf numFmtId="0" fontId="4" fillId="0" borderId="0" xfId="0" applyFont="1" applyBorder="1"/>
    <xf numFmtId="44" fontId="3" fillId="0" borderId="2" xfId="2" applyFont="1" applyBorder="1"/>
    <xf numFmtId="0" fontId="3" fillId="0" borderId="3" xfId="0" applyFont="1" applyBorder="1"/>
    <xf numFmtId="10" fontId="3" fillId="0" borderId="3" xfId="3" applyNumberFormat="1" applyFont="1" applyBorder="1"/>
    <xf numFmtId="44" fontId="3" fillId="0" borderId="3" xfId="0" applyNumberFormat="1" applyFont="1" applyBorder="1"/>
    <xf numFmtId="0" fontId="4" fillId="0" borderId="4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44" fontId="3" fillId="0" borderId="2" xfId="0" applyNumberFormat="1" applyFont="1" applyBorder="1"/>
    <xf numFmtId="166" fontId="3" fillId="0" borderId="0" xfId="1" applyNumberFormat="1" applyFont="1"/>
    <xf numFmtId="0" fontId="3" fillId="0" borderId="0" xfId="0" applyFont="1" applyFill="1"/>
    <xf numFmtId="44" fontId="3" fillId="0" borderId="0" xfId="2" applyFont="1" applyFill="1"/>
    <xf numFmtId="44" fontId="3" fillId="0" borderId="0" xfId="0" applyNumberFormat="1" applyFont="1" applyFill="1"/>
    <xf numFmtId="166" fontId="3" fillId="0" borderId="0" xfId="1" applyNumberFormat="1" applyFont="1" applyFill="1"/>
    <xf numFmtId="44" fontId="3" fillId="0" borderId="2" xfId="0" applyNumberFormat="1" applyFont="1" applyFill="1" applyBorder="1"/>
    <xf numFmtId="10" fontId="3" fillId="0" borderId="3" xfId="3" applyNumberFormat="1" applyFont="1" applyFill="1" applyBorder="1"/>
    <xf numFmtId="0" fontId="5" fillId="0" borderId="0" xfId="0" applyFont="1"/>
    <xf numFmtId="10" fontId="5" fillId="0" borderId="0" xfId="3" applyNumberFormat="1" applyFont="1"/>
    <xf numFmtId="10" fontId="5" fillId="0" borderId="0" xfId="3" applyNumberFormat="1" applyFont="1" applyFill="1"/>
    <xf numFmtId="0" fontId="3" fillId="2" borderId="0" xfId="0" applyFont="1" applyFill="1"/>
    <xf numFmtId="44" fontId="3" fillId="2" borderId="0" xfId="2" applyFont="1" applyFill="1"/>
    <xf numFmtId="166" fontId="3" fillId="2" borderId="0" xfId="1" applyNumberFormat="1" applyFont="1" applyFill="1"/>
    <xf numFmtId="44" fontId="3" fillId="2" borderId="0" xfId="0" applyNumberFormat="1" applyFont="1" applyFill="1"/>
    <xf numFmtId="44" fontId="3" fillId="2" borderId="2" xfId="0" applyNumberFormat="1" applyFont="1" applyFill="1" applyBorder="1"/>
    <xf numFmtId="10" fontId="5" fillId="2" borderId="0" xfId="3" applyNumberFormat="1" applyFont="1" applyFill="1"/>
    <xf numFmtId="10" fontId="3" fillId="2" borderId="3" xfId="3" applyNumberFormat="1" applyFont="1" applyFill="1" applyBorder="1"/>
    <xf numFmtId="44" fontId="3" fillId="2" borderId="2" xfId="2" applyFont="1" applyFill="1" applyBorder="1"/>
    <xf numFmtId="10" fontId="3" fillId="0" borderId="0" xfId="0" applyNumberFormat="1" applyFont="1" applyBorder="1"/>
    <xf numFmtId="44" fontId="4" fillId="0" borderId="2" xfId="0" applyNumberFormat="1" applyFont="1" applyBorder="1"/>
    <xf numFmtId="44" fontId="3" fillId="0" borderId="0" xfId="3" applyNumberFormat="1" applyFont="1"/>
    <xf numFmtId="166" fontId="3" fillId="0" borderId="0" xfId="1" applyNumberFormat="1" applyFont="1" applyBorder="1"/>
    <xf numFmtId="44" fontId="4" fillId="0" borderId="0" xfId="0" applyNumberFormat="1" applyFont="1" applyBorder="1"/>
    <xf numFmtId="166" fontId="3" fillId="0" borderId="0" xfId="0" applyNumberFormat="1" applyFont="1" applyBorder="1"/>
    <xf numFmtId="3" fontId="3" fillId="0" borderId="0" xfId="0" applyNumberFormat="1" applyFont="1" applyBorder="1"/>
    <xf numFmtId="14" fontId="3" fillId="0" borderId="0" xfId="0" applyNumberFormat="1" applyFont="1" applyBorder="1"/>
    <xf numFmtId="10" fontId="4" fillId="0" borderId="0" xfId="0" applyNumberFormat="1" applyFont="1" applyBorder="1"/>
    <xf numFmtId="44" fontId="4" fillId="0" borderId="0" xfId="2" applyFont="1" applyBorder="1"/>
    <xf numFmtId="166" fontId="4" fillId="0" borderId="0" xfId="1" applyNumberFormat="1" applyFont="1" applyBorder="1"/>
    <xf numFmtId="0" fontId="3" fillId="0" borderId="0" xfId="0" applyNumberFormat="1" applyFont="1"/>
    <xf numFmtId="10" fontId="3" fillId="2" borderId="0" xfId="3" applyNumberFormat="1" applyFont="1" applyFill="1"/>
    <xf numFmtId="44" fontId="3" fillId="2" borderId="0" xfId="3" applyNumberFormat="1" applyFont="1" applyFill="1"/>
  </cellXfs>
  <cellStyles count="4">
    <cellStyle name="Moeda" xfId="2" builtinId="4"/>
    <cellStyle name="Normal" xfId="0" builtinId="0"/>
    <cellStyle name="Porcentagem" xfId="3" builtinId="5"/>
    <cellStyle name="Separador de milhares" xfId="1" builtinId="3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/m/yyyy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R$ &quot;* #,##0.00_);_(&quot;R$ &quot;* \(#,##0.00\);_(&quot;R$ &quot;* &quot;-&quot;??_);_(@_)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U221" totalsRowCount="1" headerRowDxfId="26" dataDxfId="25">
  <autoFilter ref="A1:U220">
    <filterColumn colId="6">
      <filters>
        <filter val="106,04%"/>
        <filter val="116,22%"/>
        <filter val="116,34%"/>
        <filter val="118,94%"/>
        <filter val="119,39%"/>
        <filter val="120,03%"/>
        <filter val="120,31%"/>
        <filter val="121,13%"/>
        <filter val="121,72%"/>
        <filter val="121,81%"/>
        <filter val="122,27%"/>
        <filter val="122,33%"/>
        <filter val="122,57%"/>
        <filter val="123,01%"/>
        <filter val="123,08%"/>
        <filter val="123,37%"/>
        <filter val="123,44%"/>
        <filter val="123,53%"/>
        <filter val="123,92%"/>
        <filter val="123,95%"/>
        <filter val="124,20%"/>
        <filter val="124,72%"/>
        <filter val="125,06%"/>
        <filter val="125,26%"/>
        <filter val="125,35%"/>
        <filter val="125,42%"/>
        <filter val="125,43%"/>
        <filter val="125,44%"/>
        <filter val="125,52%"/>
        <filter val="125,83%"/>
        <filter val="125,98%"/>
        <filter val="126,06%"/>
        <filter val="126,11%"/>
        <filter val="126,15%"/>
        <filter val="126,17%"/>
        <filter val="126,34%"/>
        <filter val="126,39%"/>
        <filter val="126,49%"/>
        <filter val="126,70%"/>
        <filter val="126,97%"/>
        <filter val="127,00%"/>
        <filter val="127,20%"/>
        <filter val="127,25%"/>
        <filter val="127,42%"/>
        <filter val="127,43%"/>
        <filter val="127,50%"/>
        <filter val="127,56%"/>
        <filter val="127,60%"/>
        <filter val="127,91%"/>
        <filter val="127,93%"/>
        <filter val="128,03%"/>
        <filter val="128,07%"/>
        <filter val="128,13%"/>
        <filter val="128,25%"/>
        <filter val="128,29%"/>
        <filter val="128,31%"/>
        <filter val="128,43%"/>
        <filter val="128,49%"/>
        <filter val="128,61%"/>
        <filter val="128,77%"/>
        <filter val="128,78%"/>
        <filter val="128,84%"/>
        <filter val="128,91%"/>
        <filter val="128,93%"/>
        <filter val="129,09%"/>
        <filter val="129,13%"/>
        <filter val="129,25%"/>
        <filter val="129,33%"/>
        <filter val="129,71%"/>
        <filter val="129,72%"/>
        <filter val="129,76%"/>
        <filter val="129,77%"/>
        <filter val="130,10%"/>
        <filter val="130,17%"/>
        <filter val="130,47%"/>
        <filter val="130,67%"/>
        <filter val="130,73%"/>
        <filter val="130,75%"/>
        <filter val="130,88%"/>
        <filter val="131,01%"/>
        <filter val="131,18%"/>
        <filter val="131,22%"/>
        <filter val="131,24%"/>
        <filter val="131,68%"/>
        <filter val="131,91%"/>
        <filter val="131,94%"/>
        <filter val="132,02%"/>
        <filter val="132,03%"/>
        <filter val="132,04%"/>
        <filter val="132,17%"/>
        <filter val="132,36%"/>
        <filter val="132,40%"/>
        <filter val="132,41%"/>
        <filter val="132,51%"/>
        <filter val="132,53%"/>
        <filter val="132,61%"/>
        <filter val="132,62%"/>
        <filter val="132,63%"/>
        <filter val="132,66%"/>
        <filter val="132,82%"/>
        <filter val="132,86%"/>
        <filter val="132,87%"/>
        <filter val="132,92%"/>
        <filter val="133,04%"/>
        <filter val="133,22%"/>
        <filter val="133,30%"/>
        <filter val="133,40%"/>
        <filter val="133,41%"/>
        <filter val="133,42%"/>
        <filter val="133,51%"/>
        <filter val="133,53%"/>
        <filter val="133,57%"/>
        <filter val="133,69%"/>
        <filter val="133,82%"/>
        <filter val="133,87%"/>
        <filter val="134,45%"/>
        <filter val="134,49%"/>
        <filter val="134,52%"/>
        <filter val="134,74%"/>
        <filter val="134,78%"/>
        <filter val="135,18%"/>
        <filter val="135,24%"/>
        <filter val="135,30%"/>
        <filter val="135,60%"/>
        <filter val="135,61%"/>
        <filter val="135,62%"/>
        <filter val="135,67%"/>
        <filter val="135,72%"/>
        <filter val="135,84%"/>
        <filter val="135,89%"/>
        <filter val="136,02%"/>
        <filter val="136,03%"/>
        <filter val="136,04%"/>
        <filter val="136,22%"/>
        <filter val="136,23%"/>
        <filter val="136,38%"/>
        <filter val="136,52%"/>
        <filter val="136,53%"/>
        <filter val="136,69%"/>
        <filter val="136,70%"/>
        <filter val="136,74%"/>
        <filter val="136,89%"/>
        <filter val="136,90%"/>
        <filter val="137,07%"/>
        <filter val="137,10%"/>
        <filter val="137,45%"/>
        <filter val="137,51%"/>
        <filter val="137,52%"/>
        <filter val="137,55%"/>
        <filter val="137,70%"/>
        <filter val="137,74%"/>
        <filter val="137,82%"/>
        <filter val="137,88%"/>
        <filter val="137,93%"/>
        <filter val="137,96%"/>
        <filter val="138,31%"/>
        <filter val="138,36%"/>
        <filter val="138,48%"/>
        <filter val="138,53%"/>
        <filter val="138,56%"/>
        <filter val="138,74%"/>
        <filter val="138,86%"/>
        <filter val="138,89%"/>
        <filter val="139,21%"/>
        <filter val="139,35%"/>
        <filter val="139,48%"/>
        <filter val="139,79%"/>
        <filter val="139,94%"/>
        <filter val="140,00%"/>
        <filter val="140,46%"/>
        <filter val="140,71%"/>
        <filter val="140,79%"/>
        <filter val="140,90%"/>
        <filter val="141,10%"/>
        <filter val="141,20%"/>
        <filter val="141,30%"/>
        <filter val="141,41%"/>
        <filter val="141,44%"/>
        <filter val="141,49%"/>
        <filter val="141,70%"/>
        <filter val="142,37%"/>
        <filter val="143,07%"/>
        <filter val="143,23%"/>
        <filter val="143,59%"/>
        <filter val="143,82%"/>
        <filter val="144,08%"/>
        <filter val="144,23%"/>
        <filter val="144,28%"/>
        <filter val="144,41%"/>
        <filter val="144,87%"/>
        <filter val="145,58%"/>
        <filter val="145,90%"/>
        <filter val="147,42%"/>
        <filter val="147,60%"/>
        <filter val="147,95%"/>
        <filter val="148,67%"/>
        <filter val="150,77%"/>
        <filter val="150,81%"/>
        <filter val="151,32%"/>
        <filter val="152,09%"/>
        <filter val="155,82%"/>
        <filter val="156,50%"/>
      </filters>
    </filterColumn>
  </autoFilter>
  <sortState ref="A10:U220">
    <sortCondition ref="A1:A220"/>
  </sortState>
  <tableColumns count="21">
    <tableColumn id="1" name="Crédito" totalsRowLabel="Total" dataDxfId="43" totalsRowDxfId="20">
      <calculatedColumnFormula>Tabela1[[#This Row],[Colunas4]]</calculatedColumnFormula>
    </tableColumn>
    <tableColumn id="2" name="Entrada" dataDxfId="42" totalsRowDxfId="19">
      <calculatedColumnFormula>Tabela1[[#This Row],[Colunas6]]</calculatedColumnFormula>
    </tableColumn>
    <tableColumn id="3" name="Parcelas" dataDxfId="41" totalsRowDxfId="18">
      <calculatedColumnFormula>Tabela1[[#This Row],[Colunas8]]</calculatedColumnFormula>
    </tableColumn>
    <tableColumn id="4" name="Valor" dataDxfId="24" totalsRowDxfId="17" dataCellStyle="Moeda">
      <calculatedColumnFormula>Tabela1[[#This Row],[Colunas9]]</calculatedColumnFormula>
    </tableColumn>
    <tableColumn id="5" name="Saldo Devedor" dataDxfId="23" totalsRowDxfId="16">
      <calculatedColumnFormula>Tabela1[[#This Row],[Parcelas]]*Tabela1[[#This Row],[Valor]]</calculatedColumnFormula>
    </tableColumn>
    <tableColumn id="6" name="Total" dataDxfId="22" totalsRowDxfId="15">
      <calculatedColumnFormula>Tabela1[[#This Row],[Saldo Devedor]]+Tabela1[[#This Row],[Entrada]]</calculatedColumnFormula>
    </tableColumn>
    <tableColumn id="7" name="%Cred" totalsRowFunction="average" dataDxfId="21" totalsRowDxfId="0">
      <calculatedColumnFormula>Tabela1[[#This Row],[Total]]/Tabela1[[#This Row],[Crédito]]</calculatedColumnFormula>
    </tableColumn>
    <tableColumn id="8" name="Colunas1" dataDxfId="40" totalsRowDxfId="14"/>
    <tableColumn id="9" name="Colunas2" dataDxfId="39" totalsRowDxfId="13"/>
    <tableColumn id="10" name="Colunas3" dataDxfId="38" totalsRowDxfId="12"/>
    <tableColumn id="11" name="Colunas4" dataDxfId="37" totalsRowDxfId="11"/>
    <tableColumn id="12" name="Colunas5" dataDxfId="36" totalsRowDxfId="10"/>
    <tableColumn id="13" name="Colunas6" dataDxfId="35" totalsRowDxfId="9"/>
    <tableColumn id="14" name="Colunas7" dataDxfId="34" totalsRowDxfId="8"/>
    <tableColumn id="15" name="Colunas8" dataDxfId="33" totalsRowDxfId="7"/>
    <tableColumn id="16" name="Colunas9" dataDxfId="32" totalsRowDxfId="6"/>
    <tableColumn id="17" name="Colunas10" dataDxfId="31" totalsRowDxfId="5"/>
    <tableColumn id="18" name="Colunas11" dataDxfId="30" totalsRowDxfId="4"/>
    <tableColumn id="19" name="Colunas12" dataDxfId="29" totalsRowDxfId="3"/>
    <tableColumn id="20" name="Colunas13" dataDxfId="28" totalsRowDxfId="2"/>
    <tableColumn id="21" name="Colunas14" totalsRowFunction="count" dataDxfId="27" totalsRow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84"/>
  <sheetViews>
    <sheetView tabSelected="1" workbookViewId="0">
      <selection activeCell="K22" sqref="K22"/>
    </sheetView>
  </sheetViews>
  <sheetFormatPr defaultRowHeight="12"/>
  <cols>
    <col min="1" max="1" width="9" style="1" bestFit="1" customWidth="1"/>
    <col min="2" max="2" width="12.140625" style="1" bestFit="1" customWidth="1"/>
    <col min="3" max="3" width="10.42578125" style="1" bestFit="1" customWidth="1"/>
    <col min="4" max="5" width="11.28515625" style="1" bestFit="1" customWidth="1"/>
    <col min="6" max="6" width="12.140625" style="1" bestFit="1" customWidth="1"/>
    <col min="7" max="7" width="8.42578125" style="1" bestFit="1" customWidth="1"/>
    <col min="8" max="8" width="11.28515625" style="23" bestFit="1" customWidth="1"/>
    <col min="9" max="9" width="6.85546875" style="1" bestFit="1" customWidth="1"/>
    <col min="10" max="11" width="11.28515625" style="1" bestFit="1" customWidth="1"/>
    <col min="12" max="12" width="7" style="1" bestFit="1" customWidth="1"/>
    <col min="13" max="13" width="11.85546875" style="1" bestFit="1" customWidth="1"/>
    <col min="14" max="14" width="6.7109375" style="1" bestFit="1" customWidth="1"/>
    <col min="15" max="15" width="10.5703125" style="26" bestFit="1" customWidth="1"/>
    <col min="16" max="16" width="11.28515625" style="23" bestFit="1" customWidth="1"/>
    <col min="17" max="17" width="6.85546875" style="1" bestFit="1" customWidth="1"/>
    <col min="18" max="19" width="11.28515625" style="1" bestFit="1" customWidth="1"/>
    <col min="20" max="20" width="7" style="1" bestFit="1" customWidth="1"/>
    <col min="21" max="21" width="11.85546875" style="1" bestFit="1" customWidth="1"/>
    <col min="22" max="22" width="7" style="1" bestFit="1" customWidth="1"/>
    <col min="23" max="23" width="10.5703125" style="26" bestFit="1" customWidth="1"/>
    <col min="24" max="24" width="11.28515625" style="23" bestFit="1" customWidth="1"/>
    <col min="25" max="25" width="6.85546875" style="1" bestFit="1" customWidth="1"/>
    <col min="26" max="27" width="12.140625" style="1" bestFit="1" customWidth="1"/>
    <col min="28" max="30" width="11.28515625" style="1" customWidth="1"/>
    <col min="31" max="31" width="10.5703125" style="26" bestFit="1" customWidth="1"/>
    <col min="32" max="32" width="10.42578125" style="23" bestFit="1" customWidth="1"/>
    <col min="33" max="33" width="13.140625" style="1" bestFit="1" customWidth="1"/>
    <col min="34" max="34" width="12.140625" style="1" bestFit="1" customWidth="1"/>
    <col min="35" max="35" width="9.5703125" style="1" bestFit="1" customWidth="1"/>
    <col min="36" max="36" width="10.5703125" style="26" bestFit="1" customWidth="1"/>
    <col min="37" max="37" width="10.42578125" style="23" bestFit="1" customWidth="1"/>
    <col min="38" max="38" width="13.140625" style="1" bestFit="1" customWidth="1"/>
    <col min="39" max="39" width="12.140625" style="1" bestFit="1" customWidth="1"/>
    <col min="40" max="40" width="9.5703125" style="1" bestFit="1" customWidth="1"/>
    <col min="41" max="41" width="10.5703125" style="26" bestFit="1" customWidth="1"/>
    <col min="42" max="42" width="10.42578125" style="23" bestFit="1" customWidth="1"/>
    <col min="43" max="43" width="13.140625" style="1" bestFit="1" customWidth="1"/>
    <col min="44" max="44" width="12.140625" style="1" bestFit="1" customWidth="1"/>
    <col min="45" max="45" width="9.5703125" style="1" bestFit="1" customWidth="1"/>
    <col min="46" max="46" width="10.5703125" style="26" bestFit="1" customWidth="1"/>
    <col min="47" max="16384" width="9.140625" style="1"/>
  </cols>
  <sheetData>
    <row r="1" spans="1:46">
      <c r="A1" s="2" t="s">
        <v>23</v>
      </c>
      <c r="B1" s="2" t="s">
        <v>22</v>
      </c>
      <c r="C1" s="2" t="s">
        <v>3</v>
      </c>
      <c r="D1" s="2" t="s">
        <v>9</v>
      </c>
      <c r="E1" s="2" t="s">
        <v>25</v>
      </c>
      <c r="F1" s="2" t="s">
        <v>32</v>
      </c>
      <c r="G1" s="2" t="s">
        <v>15</v>
      </c>
      <c r="H1" s="16"/>
      <c r="K1" s="16"/>
      <c r="L1" s="16"/>
      <c r="M1" s="16"/>
      <c r="N1" s="16"/>
      <c r="O1" s="16"/>
      <c r="P1" s="16"/>
      <c r="S1" s="16"/>
      <c r="T1" s="16"/>
      <c r="U1" s="16"/>
      <c r="V1" s="16"/>
      <c r="W1" s="16"/>
      <c r="X1" s="16"/>
      <c r="AB1" s="16"/>
      <c r="AC1" s="16"/>
      <c r="AD1" s="16"/>
      <c r="AE1" s="16"/>
      <c r="AF1" s="54"/>
      <c r="AG1" s="6"/>
      <c r="AJ1" s="16"/>
      <c r="AK1" s="16"/>
      <c r="AL1" s="3"/>
      <c r="AM1" s="6"/>
      <c r="AO1" s="16"/>
      <c r="AP1" s="16"/>
      <c r="AT1" s="16"/>
    </row>
    <row r="2" spans="1:46">
      <c r="A2" s="3">
        <v>6.0000000000000001E-3</v>
      </c>
      <c r="B2" s="3">
        <v>8.0999999999999996E-3</v>
      </c>
      <c r="C2" s="3">
        <v>7.4999999999999997E-2</v>
      </c>
      <c r="D2" s="4">
        <v>60000</v>
      </c>
      <c r="E2" s="1">
        <v>120</v>
      </c>
      <c r="F2" s="5">
        <f>C5*E2</f>
        <v>73807.199999999997</v>
      </c>
      <c r="G2" s="3">
        <f>E3/E2</f>
        <v>0.25</v>
      </c>
      <c r="H2" s="7"/>
      <c r="J2" s="6"/>
      <c r="K2" s="6"/>
      <c r="O2" s="7"/>
      <c r="P2" s="7"/>
      <c r="R2" s="6"/>
      <c r="S2" s="6"/>
      <c r="W2" s="7"/>
      <c r="X2" s="7"/>
      <c r="AE2" s="7"/>
      <c r="AF2" s="16"/>
      <c r="AJ2" s="7"/>
      <c r="AK2" s="16"/>
      <c r="AO2" s="7"/>
      <c r="AP2" s="16"/>
      <c r="AT2" s="7"/>
    </row>
    <row r="3" spans="1:46">
      <c r="A3" s="1">
        <v>514.82000000000005</v>
      </c>
      <c r="B3" s="1">
        <v>615.05999999999995</v>
      </c>
      <c r="E3" s="1">
        <v>30</v>
      </c>
      <c r="F3" s="6">
        <f>F2/D2</f>
        <v>1.2301199999999999</v>
      </c>
      <c r="H3" s="32" t="s">
        <v>33</v>
      </c>
      <c r="I3" s="33"/>
      <c r="J3" s="33"/>
      <c r="K3" s="33"/>
      <c r="L3" s="33"/>
      <c r="M3" s="33"/>
      <c r="N3" s="33"/>
      <c r="O3" s="34"/>
      <c r="P3" s="32" t="s">
        <v>72</v>
      </c>
      <c r="Q3" s="33"/>
      <c r="R3" s="33"/>
      <c r="S3" s="33"/>
      <c r="T3" s="33"/>
      <c r="U3" s="33"/>
      <c r="V3" s="33"/>
      <c r="W3" s="34"/>
      <c r="X3" s="32" t="s">
        <v>31</v>
      </c>
      <c r="Y3" s="33"/>
      <c r="Z3" s="33"/>
      <c r="AA3" s="33"/>
      <c r="AB3" s="33"/>
      <c r="AC3" s="33"/>
      <c r="AD3" s="33"/>
      <c r="AE3" s="34"/>
      <c r="AF3" s="32" t="s">
        <v>21</v>
      </c>
      <c r="AG3" s="33"/>
      <c r="AH3" s="33"/>
      <c r="AI3" s="33"/>
      <c r="AJ3" s="34"/>
      <c r="AK3" s="32" t="s">
        <v>17</v>
      </c>
      <c r="AL3" s="33"/>
      <c r="AM3" s="33"/>
      <c r="AN3" s="33"/>
      <c r="AO3" s="34"/>
      <c r="AP3" s="32" t="s">
        <v>73</v>
      </c>
      <c r="AQ3" s="33"/>
      <c r="AR3" s="33"/>
      <c r="AS3" s="33"/>
      <c r="AT3" s="34"/>
    </row>
    <row r="4" spans="1:46">
      <c r="A4" s="2" t="s">
        <v>1</v>
      </c>
      <c r="B4" s="2" t="s">
        <v>9</v>
      </c>
      <c r="C4" s="2" t="s">
        <v>2</v>
      </c>
      <c r="D4" s="2" t="s">
        <v>26</v>
      </c>
      <c r="E4" s="2" t="s">
        <v>15</v>
      </c>
      <c r="F4" s="2" t="s">
        <v>27</v>
      </c>
      <c r="H4" s="29" t="s">
        <v>30</v>
      </c>
      <c r="I4" s="30" t="s">
        <v>28</v>
      </c>
      <c r="J4" s="30" t="s">
        <v>29</v>
      </c>
      <c r="K4" s="30" t="s">
        <v>32</v>
      </c>
      <c r="L4" s="30" t="s">
        <v>34</v>
      </c>
      <c r="M4" s="30" t="s">
        <v>11</v>
      </c>
      <c r="N4" s="30" t="s">
        <v>71</v>
      </c>
      <c r="O4" s="31" t="s">
        <v>12</v>
      </c>
      <c r="P4" s="29" t="s">
        <v>30</v>
      </c>
      <c r="Q4" s="30" t="s">
        <v>28</v>
      </c>
      <c r="R4" s="30" t="s">
        <v>29</v>
      </c>
      <c r="S4" s="30" t="s">
        <v>32</v>
      </c>
      <c r="T4" s="30" t="s">
        <v>34</v>
      </c>
      <c r="U4" s="30" t="s">
        <v>11</v>
      </c>
      <c r="V4" s="30" t="s">
        <v>71</v>
      </c>
      <c r="W4" s="31" t="s">
        <v>12</v>
      </c>
      <c r="X4" s="29" t="s">
        <v>30</v>
      </c>
      <c r="Y4" s="30" t="s">
        <v>28</v>
      </c>
      <c r="Z4" s="30" t="s">
        <v>29</v>
      </c>
      <c r="AA4" s="30" t="s">
        <v>32</v>
      </c>
      <c r="AB4" s="30" t="s">
        <v>34</v>
      </c>
      <c r="AC4" s="30" t="s">
        <v>11</v>
      </c>
      <c r="AD4" s="30" t="s">
        <v>71</v>
      </c>
      <c r="AE4" s="31" t="s">
        <v>12</v>
      </c>
      <c r="AF4" s="29" t="s">
        <v>19</v>
      </c>
      <c r="AG4" s="30" t="s">
        <v>18</v>
      </c>
      <c r="AH4" s="30" t="s">
        <v>16</v>
      </c>
      <c r="AI4" s="30" t="s">
        <v>20</v>
      </c>
      <c r="AJ4" s="31" t="s">
        <v>12</v>
      </c>
      <c r="AK4" s="29" t="s">
        <v>19</v>
      </c>
      <c r="AL4" s="30" t="s">
        <v>18</v>
      </c>
      <c r="AM4" s="30" t="s">
        <v>16</v>
      </c>
      <c r="AN4" s="30" t="s">
        <v>20</v>
      </c>
      <c r="AO4" s="31" t="s">
        <v>12</v>
      </c>
      <c r="AP4" s="29" t="s">
        <v>19</v>
      </c>
      <c r="AQ4" s="30" t="s">
        <v>18</v>
      </c>
      <c r="AR4" s="30" t="s">
        <v>16</v>
      </c>
      <c r="AS4" s="30" t="s">
        <v>20</v>
      </c>
      <c r="AT4" s="31" t="s">
        <v>12</v>
      </c>
    </row>
    <row r="5" spans="1:46">
      <c r="A5" s="1">
        <v>1</v>
      </c>
      <c r="B5" s="5">
        <f>D2</f>
        <v>60000</v>
      </c>
      <c r="C5" s="4">
        <v>615.05999999999995</v>
      </c>
      <c r="D5" s="36">
        <f>ROUND(($E$2-A5+1)*$G$2,0)</f>
        <v>30</v>
      </c>
      <c r="E5" s="4">
        <f>C5*D5</f>
        <v>18451.8</v>
      </c>
      <c r="F5" s="5">
        <f>SUM($C$5:C5)</f>
        <v>615.05999999999995</v>
      </c>
      <c r="H5" s="25">
        <f>(($B5/2)+($F5+$E5))/2</f>
        <v>24533.43</v>
      </c>
      <c r="I5" s="36">
        <f>$E$2-($A5+$D5)</f>
        <v>89</v>
      </c>
      <c r="J5" s="5">
        <f>I5*$C5</f>
        <v>54740.34</v>
      </c>
      <c r="K5" s="5">
        <f>J5+H5</f>
        <v>79273.76999999999</v>
      </c>
      <c r="L5" s="6">
        <f>K5/$D$2</f>
        <v>1.3212294999999998</v>
      </c>
      <c r="M5" s="56">
        <f>H5-($F5+$E5)</f>
        <v>5466.57</v>
      </c>
      <c r="N5" s="44">
        <f>M5/($F5+E5)</f>
        <v>0.28670530963147572</v>
      </c>
      <c r="O5" s="27">
        <f>1-(($F5+E5)/H5)</f>
        <v>0.22282126877489206</v>
      </c>
      <c r="P5" s="35">
        <f>H5</f>
        <v>24533.43</v>
      </c>
      <c r="Q5" s="36">
        <f>$E$2-($A5+$D5)</f>
        <v>89</v>
      </c>
      <c r="R5" s="5">
        <f>Q5*$C5</f>
        <v>54740.34</v>
      </c>
      <c r="S5" s="5">
        <f>R5+P5</f>
        <v>79273.76999999999</v>
      </c>
      <c r="T5" s="6">
        <f>S5/$D$2</f>
        <v>1.3212294999999998</v>
      </c>
      <c r="U5" s="56">
        <f>(P5-($F5+$E5))/2</f>
        <v>2733.2849999999999</v>
      </c>
      <c r="V5" s="44">
        <f>U5/($F5)</f>
        <v>4.4439322992878747</v>
      </c>
      <c r="W5" s="27">
        <f>1-(($F5)/P5)</f>
        <v>0.97492971834757713</v>
      </c>
      <c r="X5" s="35">
        <f>AA5-Z5</f>
        <v>6081.6299999999901</v>
      </c>
      <c r="Y5" s="36">
        <f>$E$2-$A5</f>
        <v>119</v>
      </c>
      <c r="Z5" s="5">
        <f>Y5*$C5</f>
        <v>73192.14</v>
      </c>
      <c r="AA5" s="5">
        <f>K5</f>
        <v>79273.76999999999</v>
      </c>
      <c r="AB5" s="6">
        <f>AA5/$D$2</f>
        <v>1.3212294999999998</v>
      </c>
      <c r="AC5" s="56">
        <f>X5-$F5</f>
        <v>5466.5699999999906</v>
      </c>
      <c r="AD5" s="44">
        <f>AC5/$F5</f>
        <v>8.8878645985757334</v>
      </c>
      <c r="AE5" s="27">
        <f>1-(($F5)/X5)</f>
        <v>0.89886592903547224</v>
      </c>
      <c r="AG5" s="5">
        <f>SUM(AF$5:AF5)</f>
        <v>0</v>
      </c>
      <c r="AH5" s="5">
        <f>$F5+AG5</f>
        <v>615.05999999999995</v>
      </c>
      <c r="AI5" s="43"/>
      <c r="AJ5" s="27">
        <f>1-(($F5)/AH5)</f>
        <v>0</v>
      </c>
      <c r="AL5" s="5">
        <f>SUM(AK$5:AK5)</f>
        <v>0</v>
      </c>
      <c r="AM5" s="5">
        <f>$F5+AL5</f>
        <v>615.05999999999995</v>
      </c>
      <c r="AN5" s="43"/>
      <c r="AO5" s="27">
        <f>1-(($F5)/AM5)</f>
        <v>0</v>
      </c>
      <c r="AQ5" s="5">
        <f>SUM(AP$5:AP5)</f>
        <v>0</v>
      </c>
      <c r="AR5" s="5">
        <f>$E$5+$F5+AQ5</f>
        <v>19066.86</v>
      </c>
      <c r="AS5" s="43"/>
      <c r="AT5" s="27">
        <f>1-(($E$5+$F5)/AR5)</f>
        <v>0</v>
      </c>
    </row>
    <row r="6" spans="1:46">
      <c r="A6" s="1">
        <v>2</v>
      </c>
      <c r="B6" s="5">
        <f>B5</f>
        <v>60000</v>
      </c>
      <c r="C6" s="4">
        <f>C5</f>
        <v>615.05999999999995</v>
      </c>
      <c r="D6" s="36">
        <f>ROUND(($E$2-A6+1)*$G$2,0)</f>
        <v>30</v>
      </c>
      <c r="E6" s="4">
        <f t="shared" ref="E6:E69" si="0">C6*D6</f>
        <v>18451.8</v>
      </c>
      <c r="F6" s="5">
        <f>SUM($C$5:C6)</f>
        <v>1230.1199999999999</v>
      </c>
      <c r="G6" s="5"/>
      <c r="H6" s="25">
        <f t="shared" ref="H6:H69" si="1">(($B6/2)+($F6+$E6))/2</f>
        <v>24840.959999999999</v>
      </c>
      <c r="I6" s="36">
        <f t="shared" ref="I6:I69" si="2">$E$2-($A6+$D6)</f>
        <v>88</v>
      </c>
      <c r="J6" s="5">
        <f t="shared" ref="J6:J69" si="3">I6*$C6</f>
        <v>54125.279999999999</v>
      </c>
      <c r="K6" s="5">
        <f t="shared" ref="K6:K69" si="4">J6+H6</f>
        <v>78966.239999999991</v>
      </c>
      <c r="L6" s="6">
        <f t="shared" ref="L6:L69" si="5">K6/$D$2</f>
        <v>1.3161039999999999</v>
      </c>
      <c r="M6" s="56">
        <f t="shared" ref="M6:M69" si="6">H6-($F6+$E6)</f>
        <v>5159.0400000000009</v>
      </c>
      <c r="N6" s="44">
        <f>M6/($F6+E6)</f>
        <v>0.26212076870549222</v>
      </c>
      <c r="O6" s="27">
        <f>1-(($F6+E6)/H6)</f>
        <v>0.20768279486783126</v>
      </c>
      <c r="P6" s="35">
        <f t="shared" ref="P6:P69" si="7">H6</f>
        <v>24840.959999999999</v>
      </c>
      <c r="Q6" s="36">
        <f t="shared" ref="Q6:Q69" si="8">$E$2-($A6+$D6)</f>
        <v>88</v>
      </c>
      <c r="R6" s="5">
        <f t="shared" ref="R6:R69" si="9">Q6*$C6</f>
        <v>54125.279999999999</v>
      </c>
      <c r="S6" s="5">
        <f t="shared" ref="S6:S69" si="10">R6+P6</f>
        <v>78966.239999999991</v>
      </c>
      <c r="T6" s="6">
        <f t="shared" ref="T6:T69" si="11">S6/$D$2</f>
        <v>1.3161039999999999</v>
      </c>
      <c r="U6" s="56">
        <f t="shared" ref="U6:U69" si="12">(P6-($F6+$E6))/2</f>
        <v>2579.5200000000004</v>
      </c>
      <c r="V6" s="44">
        <f t="shared" ref="V6:V69" si="13">U6/($F6)</f>
        <v>2.0969661496439378</v>
      </c>
      <c r="W6" s="27">
        <f t="shared" ref="W6:W69" si="14">1-(($F6)/P6)</f>
        <v>0.95048017467923951</v>
      </c>
      <c r="X6" s="35">
        <f t="shared" ref="X6:X69" si="15">AA6-Z6</f>
        <v>6389.1600000000035</v>
      </c>
      <c r="Y6" s="36">
        <f t="shared" ref="Y6:Y69" si="16">$E$2-$A6</f>
        <v>118</v>
      </c>
      <c r="Z6" s="5">
        <f t="shared" ref="Z6:Z69" si="17">Y6*$C6</f>
        <v>72577.079999999987</v>
      </c>
      <c r="AA6" s="5">
        <f t="shared" ref="AA6:AA69" si="18">K6</f>
        <v>78966.239999999991</v>
      </c>
      <c r="AB6" s="6">
        <f t="shared" ref="AB6:AB69" si="19">AA6/$D$2</f>
        <v>1.3161039999999999</v>
      </c>
      <c r="AC6" s="56">
        <f t="shared" ref="AC6:AC69" si="20">X6-$F6</f>
        <v>5159.0400000000036</v>
      </c>
      <c r="AD6" s="44">
        <f t="shared" ref="AD6:AD69" si="21">AC6/$F6</f>
        <v>4.1939322992878774</v>
      </c>
      <c r="AE6" s="27">
        <f t="shared" ref="AE6:AE69" si="22">1-(($F6)/X6)</f>
        <v>0.80746764832935791</v>
      </c>
      <c r="AF6" s="35">
        <f>ROUND(AH5*$A$2,2)</f>
        <v>3.69</v>
      </c>
      <c r="AG6" s="5">
        <f>SUM(AF$5:AF6)</f>
        <v>3.69</v>
      </c>
      <c r="AH6" s="5">
        <f t="shared" ref="AH6:AH69" si="23">$F6+AG6</f>
        <v>1233.81</v>
      </c>
      <c r="AI6" s="44">
        <f>AG6/$F5</f>
        <v>5.9994146912496346E-3</v>
      </c>
      <c r="AJ6" s="27">
        <f>1-(($F6)/AH6)</f>
        <v>2.9907360128382798E-3</v>
      </c>
      <c r="AK6" s="35">
        <f>ROUND(AM5*$B$2,2)*85%</f>
        <v>4.2330000000000005</v>
      </c>
      <c r="AL6" s="5">
        <f>SUM(AK$5:AK6)</f>
        <v>4.2330000000000005</v>
      </c>
      <c r="AM6" s="5">
        <f t="shared" ref="AM6:AM69" si="24">$F6+AL6</f>
        <v>1234.3529999999998</v>
      </c>
      <c r="AN6" s="44">
        <f>AL6/$F5</f>
        <v>6.8822553897180776E-3</v>
      </c>
      <c r="AO6" s="27">
        <f>1-(($F6)/AM6)</f>
        <v>3.4293269429409579E-3</v>
      </c>
      <c r="AP6" s="35">
        <f>ROUND(AR5*$B$2,2)*85%</f>
        <v>131.274</v>
      </c>
      <c r="AQ6" s="5">
        <f>SUM(AP$5:AP6)</f>
        <v>131.274</v>
      </c>
      <c r="AR6" s="5">
        <f t="shared" ref="AR6:AR69" si="25">$E$5+$F6+AQ6</f>
        <v>19813.194</v>
      </c>
      <c r="AS6" s="44">
        <f>AQ6/($E$5+$F5)</f>
        <v>6.8849301877708232E-3</v>
      </c>
      <c r="AT6" s="27">
        <f t="shared" ref="AT6:AT69" si="26">1-(($E$5+$F6)/AR6)</f>
        <v>6.625584951118979E-3</v>
      </c>
    </row>
    <row r="7" spans="1:46">
      <c r="A7" s="1">
        <v>3</v>
      </c>
      <c r="B7" s="5">
        <f t="shared" ref="B7:B16" si="27">B6</f>
        <v>60000</v>
      </c>
      <c r="C7" s="4">
        <f>C6</f>
        <v>615.05999999999995</v>
      </c>
      <c r="D7" s="36">
        <f>ROUND(($E$2-A7+1)*$G$2,0)</f>
        <v>30</v>
      </c>
      <c r="E7" s="4">
        <f t="shared" si="0"/>
        <v>18451.8</v>
      </c>
      <c r="F7" s="5">
        <f>SUM($C$5:C7)</f>
        <v>1845.1799999999998</v>
      </c>
      <c r="G7" s="5"/>
      <c r="H7" s="25">
        <f t="shared" si="1"/>
        <v>25148.489999999998</v>
      </c>
      <c r="I7" s="36">
        <f t="shared" si="2"/>
        <v>87</v>
      </c>
      <c r="J7" s="5">
        <f t="shared" si="3"/>
        <v>53510.219999999994</v>
      </c>
      <c r="K7" s="5">
        <f t="shared" si="4"/>
        <v>78658.709999999992</v>
      </c>
      <c r="L7" s="6">
        <f t="shared" si="5"/>
        <v>1.3109784999999998</v>
      </c>
      <c r="M7" s="56">
        <f t="shared" si="6"/>
        <v>4851.5099999999984</v>
      </c>
      <c r="N7" s="44">
        <f>M7/($F7+E7)</f>
        <v>0.2390261999568408</v>
      </c>
      <c r="O7" s="27">
        <f>1-(($F7+E7)/H7)</f>
        <v>0.19291456465179413</v>
      </c>
      <c r="P7" s="35">
        <f t="shared" si="7"/>
        <v>25148.489999999998</v>
      </c>
      <c r="Q7" s="36">
        <f t="shared" si="8"/>
        <v>87</v>
      </c>
      <c r="R7" s="5">
        <f t="shared" si="9"/>
        <v>53510.219999999994</v>
      </c>
      <c r="S7" s="5">
        <f t="shared" si="10"/>
        <v>78658.709999999992</v>
      </c>
      <c r="T7" s="6">
        <f t="shared" si="11"/>
        <v>1.3109784999999998</v>
      </c>
      <c r="U7" s="56">
        <f t="shared" si="12"/>
        <v>2425.7549999999992</v>
      </c>
      <c r="V7" s="44">
        <f t="shared" si="13"/>
        <v>1.3146440997626245</v>
      </c>
      <c r="W7" s="27">
        <f t="shared" si="14"/>
        <v>0.92662859678652676</v>
      </c>
      <c r="X7" s="35">
        <f t="shared" si="15"/>
        <v>6696.6900000000023</v>
      </c>
      <c r="Y7" s="36">
        <f t="shared" si="16"/>
        <v>117</v>
      </c>
      <c r="Z7" s="5">
        <f t="shared" si="17"/>
        <v>71962.01999999999</v>
      </c>
      <c r="AA7" s="5">
        <f t="shared" si="18"/>
        <v>78658.709999999992</v>
      </c>
      <c r="AB7" s="6">
        <f t="shared" si="19"/>
        <v>1.3109784999999998</v>
      </c>
      <c r="AC7" s="56">
        <f t="shared" si="20"/>
        <v>4851.510000000002</v>
      </c>
      <c r="AD7" s="44">
        <f t="shared" si="21"/>
        <v>2.6292881995252508</v>
      </c>
      <c r="AE7" s="27">
        <f t="shared" si="22"/>
        <v>0.72446387693024472</v>
      </c>
      <c r="AF7" s="35">
        <f t="shared" ref="AF7:AF70" si="28">ROUND(AH6*$A$2,2)</f>
        <v>7.4</v>
      </c>
      <c r="AG7" s="5">
        <f>SUM(AF$5:AF7)</f>
        <v>11.09</v>
      </c>
      <c r="AH7" s="5">
        <f t="shared" si="23"/>
        <v>1856.2699999999998</v>
      </c>
      <c r="AI7" s="44">
        <f t="shared" ref="AI7:AI70" si="29">AG7/$F6</f>
        <v>9.0153806132735031E-3</v>
      </c>
      <c r="AJ7" s="27">
        <f>1-(($F7)/AH7)</f>
        <v>5.9743464043484629E-3</v>
      </c>
      <c r="AK7" s="35">
        <f t="shared" ref="AK7:AK70" si="30">ROUND(AM6*$B$2,2)*85%</f>
        <v>8.5</v>
      </c>
      <c r="AL7" s="5">
        <f>SUM(AK$5:AK7)</f>
        <v>12.733000000000001</v>
      </c>
      <c r="AM7" s="5">
        <f t="shared" si="24"/>
        <v>1857.9129999999998</v>
      </c>
      <c r="AN7" s="44">
        <f t="shared" ref="AN7:AN70" si="31">AL7/$F6</f>
        <v>1.0351022664455502E-2</v>
      </c>
      <c r="AO7" s="27">
        <f t="shared" ref="AO7:AO70" si="32">1-(($F7)/AM7)</f>
        <v>6.8533887216462031E-3</v>
      </c>
      <c r="AP7" s="35">
        <f t="shared" ref="AP7:AP70" si="33">ROUND(AR6*$B$2,2)*85%</f>
        <v>136.41650000000001</v>
      </c>
      <c r="AQ7" s="5">
        <f>SUM(AP$5:AP7)</f>
        <v>267.69050000000004</v>
      </c>
      <c r="AR7" s="5">
        <f t="shared" si="25"/>
        <v>20564.6705</v>
      </c>
      <c r="AS7" s="44">
        <f t="shared" ref="AS7:AS70" si="34">AQ7/($E$5+$F6)</f>
        <v>1.360083264234384E-2</v>
      </c>
      <c r="AT7" s="27">
        <f t="shared" si="26"/>
        <v>1.3017008952319498E-2</v>
      </c>
    </row>
    <row r="8" spans="1:46">
      <c r="A8" s="1">
        <v>4</v>
      </c>
      <c r="B8" s="5">
        <f t="shared" si="27"/>
        <v>60000</v>
      </c>
      <c r="C8" s="4">
        <f>C7</f>
        <v>615.05999999999995</v>
      </c>
      <c r="D8" s="36">
        <f>ROUND(($E$2-A8+1)*$G$2,0)</f>
        <v>29</v>
      </c>
      <c r="E8" s="4">
        <f t="shared" si="0"/>
        <v>17836.739999999998</v>
      </c>
      <c r="F8" s="5">
        <f>SUM($C$5:C8)</f>
        <v>2460.2399999999998</v>
      </c>
      <c r="G8" s="5"/>
      <c r="H8" s="25">
        <f t="shared" si="1"/>
        <v>25148.489999999998</v>
      </c>
      <c r="I8" s="36">
        <f t="shared" si="2"/>
        <v>87</v>
      </c>
      <c r="J8" s="5">
        <f t="shared" si="3"/>
        <v>53510.219999999994</v>
      </c>
      <c r="K8" s="5">
        <f t="shared" si="4"/>
        <v>78658.709999999992</v>
      </c>
      <c r="L8" s="6">
        <f t="shared" si="5"/>
        <v>1.3109784999999998</v>
      </c>
      <c r="M8" s="56">
        <f t="shared" si="6"/>
        <v>4851.510000000002</v>
      </c>
      <c r="N8" s="44">
        <f>M8/($F8+E8)</f>
        <v>0.23902619995684102</v>
      </c>
      <c r="O8" s="27">
        <f>1-(($F8+E8)/H8)</f>
        <v>0.19291456465179435</v>
      </c>
      <c r="P8" s="35">
        <f t="shared" si="7"/>
        <v>25148.489999999998</v>
      </c>
      <c r="Q8" s="36">
        <f t="shared" si="8"/>
        <v>87</v>
      </c>
      <c r="R8" s="5">
        <f t="shared" si="9"/>
        <v>53510.219999999994</v>
      </c>
      <c r="S8" s="5">
        <f t="shared" si="10"/>
        <v>78658.709999999992</v>
      </c>
      <c r="T8" s="6">
        <f t="shared" si="11"/>
        <v>1.3109784999999998</v>
      </c>
      <c r="U8" s="56">
        <f t="shared" si="12"/>
        <v>2425.755000000001</v>
      </c>
      <c r="V8" s="44">
        <f t="shared" si="13"/>
        <v>0.98598307482196912</v>
      </c>
      <c r="W8" s="27">
        <f t="shared" si="14"/>
        <v>0.9021714623820356</v>
      </c>
      <c r="X8" s="35">
        <f t="shared" si="15"/>
        <v>7311.75</v>
      </c>
      <c r="Y8" s="36">
        <f t="shared" si="16"/>
        <v>116</v>
      </c>
      <c r="Z8" s="5">
        <f t="shared" si="17"/>
        <v>71346.959999999992</v>
      </c>
      <c r="AA8" s="5">
        <f t="shared" si="18"/>
        <v>78658.709999999992</v>
      </c>
      <c r="AB8" s="6">
        <f t="shared" si="19"/>
        <v>1.3109784999999998</v>
      </c>
      <c r="AC8" s="56">
        <f t="shared" si="20"/>
        <v>4851.51</v>
      </c>
      <c r="AD8" s="44">
        <f t="shared" si="21"/>
        <v>1.9719661496439373</v>
      </c>
      <c r="AE8" s="27">
        <f t="shared" si="22"/>
        <v>0.66352241255513389</v>
      </c>
      <c r="AF8" s="35">
        <f t="shared" si="28"/>
        <v>11.14</v>
      </c>
      <c r="AG8" s="5">
        <f>SUM(AF$5:AF8)</f>
        <v>22.23</v>
      </c>
      <c r="AH8" s="5">
        <f t="shared" si="23"/>
        <v>2482.4699999999998</v>
      </c>
      <c r="AI8" s="44">
        <f t="shared" si="29"/>
        <v>1.2047605111696421E-2</v>
      </c>
      <c r="AJ8" s="27">
        <f>1-(($F8)/AH8)</f>
        <v>8.9547909944530657E-3</v>
      </c>
      <c r="AK8" s="35">
        <f t="shared" si="30"/>
        <v>12.7925</v>
      </c>
      <c r="AL8" s="5">
        <f>SUM(AK$5:AK8)</f>
        <v>25.525500000000001</v>
      </c>
      <c r="AM8" s="5">
        <f t="shared" si="24"/>
        <v>2485.7655</v>
      </c>
      <c r="AN8" s="44">
        <f t="shared" si="31"/>
        <v>1.3833609729132119E-2</v>
      </c>
      <c r="AO8" s="27">
        <f t="shared" si="32"/>
        <v>1.0268667740380266E-2</v>
      </c>
      <c r="AP8" s="35">
        <f t="shared" si="33"/>
        <v>141.58449999999999</v>
      </c>
      <c r="AQ8" s="5">
        <f>SUM(AP$5:AP8)</f>
        <v>409.27500000000003</v>
      </c>
      <c r="AR8" s="5">
        <f t="shared" si="25"/>
        <v>21321.315000000002</v>
      </c>
      <c r="AS8" s="44">
        <f t="shared" si="34"/>
        <v>2.0164329865822405E-2</v>
      </c>
      <c r="AT8" s="27">
        <f t="shared" si="26"/>
        <v>1.919557963474583E-2</v>
      </c>
    </row>
    <row r="9" spans="1:46">
      <c r="A9" s="1">
        <v>5</v>
      </c>
      <c r="B9" s="5">
        <f t="shared" si="27"/>
        <v>60000</v>
      </c>
      <c r="C9" s="4">
        <f>C8</f>
        <v>615.05999999999995</v>
      </c>
      <c r="D9" s="36">
        <f>ROUND(($E$2-A9+1)*$G$2,0)</f>
        <v>29</v>
      </c>
      <c r="E9" s="4">
        <f t="shared" si="0"/>
        <v>17836.739999999998</v>
      </c>
      <c r="F9" s="5">
        <f>SUM($C$5:C9)</f>
        <v>3075.2999999999997</v>
      </c>
      <c r="G9" s="5"/>
      <c r="H9" s="25">
        <f t="shared" si="1"/>
        <v>25456.019999999997</v>
      </c>
      <c r="I9" s="36">
        <f t="shared" si="2"/>
        <v>86</v>
      </c>
      <c r="J9" s="5">
        <f t="shared" si="3"/>
        <v>52895.159999999996</v>
      </c>
      <c r="K9" s="5">
        <f t="shared" si="4"/>
        <v>78351.179999999993</v>
      </c>
      <c r="L9" s="6">
        <f t="shared" si="5"/>
        <v>1.3058529999999999</v>
      </c>
      <c r="M9" s="56">
        <f t="shared" si="6"/>
        <v>4543.9799999999996</v>
      </c>
      <c r="N9" s="44">
        <f>M9/($F9+E9)</f>
        <v>0.2172901352522279</v>
      </c>
      <c r="O9" s="27">
        <f>1-(($F9+E9)/H9)</f>
        <v>0.17850315956697083</v>
      </c>
      <c r="P9" s="35">
        <f t="shared" si="7"/>
        <v>25456.019999999997</v>
      </c>
      <c r="Q9" s="36">
        <f t="shared" si="8"/>
        <v>86</v>
      </c>
      <c r="R9" s="5">
        <f t="shared" si="9"/>
        <v>52895.159999999996</v>
      </c>
      <c r="S9" s="5">
        <f t="shared" si="10"/>
        <v>78351.179999999993</v>
      </c>
      <c r="T9" s="6">
        <f t="shared" si="11"/>
        <v>1.3058529999999999</v>
      </c>
      <c r="U9" s="56">
        <f t="shared" si="12"/>
        <v>2271.9899999999998</v>
      </c>
      <c r="V9" s="44">
        <f t="shared" si="13"/>
        <v>0.73878645985757485</v>
      </c>
      <c r="W9" s="27">
        <f t="shared" si="14"/>
        <v>0.8791916411127898</v>
      </c>
      <c r="X9" s="35">
        <f t="shared" si="15"/>
        <v>7619.2799999999988</v>
      </c>
      <c r="Y9" s="36">
        <f t="shared" si="16"/>
        <v>115</v>
      </c>
      <c r="Z9" s="5">
        <f t="shared" si="17"/>
        <v>70731.899999999994</v>
      </c>
      <c r="AA9" s="5">
        <f t="shared" si="18"/>
        <v>78351.179999999993</v>
      </c>
      <c r="AB9" s="6">
        <f t="shared" si="19"/>
        <v>1.3058529999999999</v>
      </c>
      <c r="AC9" s="56">
        <f t="shared" si="20"/>
        <v>4543.9799999999996</v>
      </c>
      <c r="AD9" s="44">
        <f t="shared" si="21"/>
        <v>1.4775729197151497</v>
      </c>
      <c r="AE9" s="27">
        <f t="shared" si="22"/>
        <v>0.59637918543484414</v>
      </c>
      <c r="AF9" s="35">
        <f t="shared" si="28"/>
        <v>14.89</v>
      </c>
      <c r="AG9" s="5">
        <f>SUM(AF$5:AF9)</f>
        <v>37.120000000000005</v>
      </c>
      <c r="AH9" s="5">
        <f t="shared" si="23"/>
        <v>3112.4199999999996</v>
      </c>
      <c r="AI9" s="44">
        <f t="shared" si="29"/>
        <v>1.5087958898318866E-2</v>
      </c>
      <c r="AJ9" s="27">
        <f>1-(($F9)/AH9)</f>
        <v>1.1926410959960387E-2</v>
      </c>
      <c r="AK9" s="35">
        <f t="shared" si="30"/>
        <v>17.110499999999998</v>
      </c>
      <c r="AL9" s="5">
        <f>SUM(AK$5:AK9)</f>
        <v>42.635999999999996</v>
      </c>
      <c r="AM9" s="5">
        <f t="shared" si="24"/>
        <v>3117.9359999999997</v>
      </c>
      <c r="AN9" s="44">
        <f t="shared" si="31"/>
        <v>1.7330016583747925E-2</v>
      </c>
      <c r="AO9" s="27">
        <f t="shared" si="32"/>
        <v>1.3674430777283475E-2</v>
      </c>
      <c r="AP9" s="35">
        <f t="shared" si="33"/>
        <v>146.79499999999999</v>
      </c>
      <c r="AQ9" s="5">
        <f>SUM(AP$5:AP9)</f>
        <v>556.07000000000005</v>
      </c>
      <c r="AR9" s="5">
        <f t="shared" si="25"/>
        <v>22083.17</v>
      </c>
      <c r="AS9" s="44">
        <f t="shared" si="34"/>
        <v>2.6590901700647093E-2</v>
      </c>
      <c r="AT9" s="27">
        <f t="shared" si="26"/>
        <v>2.5180714544152827E-2</v>
      </c>
    </row>
    <row r="10" spans="1:46">
      <c r="A10" s="1">
        <v>6</v>
      </c>
      <c r="B10" s="5">
        <f t="shared" si="27"/>
        <v>60000</v>
      </c>
      <c r="C10" s="4">
        <f>C9</f>
        <v>615.05999999999995</v>
      </c>
      <c r="D10" s="36">
        <f>ROUND(($E$2-A10+1)*$G$2,0)</f>
        <v>29</v>
      </c>
      <c r="E10" s="4">
        <f t="shared" si="0"/>
        <v>17836.739999999998</v>
      </c>
      <c r="F10" s="5">
        <f>SUM($C$5:C10)</f>
        <v>3690.3599999999997</v>
      </c>
      <c r="G10" s="5"/>
      <c r="H10" s="25">
        <f t="shared" si="1"/>
        <v>25763.55</v>
      </c>
      <c r="I10" s="36">
        <f t="shared" si="2"/>
        <v>85</v>
      </c>
      <c r="J10" s="5">
        <f t="shared" si="3"/>
        <v>52280.1</v>
      </c>
      <c r="K10" s="5">
        <f t="shared" si="4"/>
        <v>78043.649999999994</v>
      </c>
      <c r="L10" s="6">
        <f t="shared" si="5"/>
        <v>1.3007274999999998</v>
      </c>
      <c r="M10" s="56">
        <f t="shared" si="6"/>
        <v>4236.4500000000007</v>
      </c>
      <c r="N10" s="44">
        <f>M10/($F10+E10)</f>
        <v>0.19679613138787858</v>
      </c>
      <c r="O10" s="27">
        <f>1-(($F10+E10)/H10)</f>
        <v>0.16443580174316041</v>
      </c>
      <c r="P10" s="35">
        <f t="shared" si="7"/>
        <v>25763.55</v>
      </c>
      <c r="Q10" s="36">
        <f t="shared" si="8"/>
        <v>85</v>
      </c>
      <c r="R10" s="5">
        <f t="shared" si="9"/>
        <v>52280.1</v>
      </c>
      <c r="S10" s="5">
        <f t="shared" si="10"/>
        <v>78043.649999999994</v>
      </c>
      <c r="T10" s="6">
        <f t="shared" si="11"/>
        <v>1.3007274999999998</v>
      </c>
      <c r="U10" s="56">
        <f t="shared" si="12"/>
        <v>2118.2250000000004</v>
      </c>
      <c r="V10" s="44">
        <f t="shared" si="13"/>
        <v>0.57398871654797923</v>
      </c>
      <c r="W10" s="27">
        <f t="shared" si="14"/>
        <v>0.85676042315597034</v>
      </c>
      <c r="X10" s="35">
        <f t="shared" si="15"/>
        <v>7926.8099999999977</v>
      </c>
      <c r="Y10" s="36">
        <f t="shared" si="16"/>
        <v>114</v>
      </c>
      <c r="Z10" s="5">
        <f t="shared" si="17"/>
        <v>70116.84</v>
      </c>
      <c r="AA10" s="5">
        <f t="shared" si="18"/>
        <v>78043.649999999994</v>
      </c>
      <c r="AB10" s="6">
        <f t="shared" si="19"/>
        <v>1.3007274999999998</v>
      </c>
      <c r="AC10" s="56">
        <f t="shared" si="20"/>
        <v>4236.449999999998</v>
      </c>
      <c r="AD10" s="44">
        <f t="shared" si="21"/>
        <v>1.1479774330959576</v>
      </c>
      <c r="AE10" s="27">
        <f t="shared" si="22"/>
        <v>0.53444576065277194</v>
      </c>
      <c r="AF10" s="35">
        <f t="shared" si="28"/>
        <v>18.670000000000002</v>
      </c>
      <c r="AG10" s="5">
        <f>SUM(AF$5:AF10)</f>
        <v>55.790000000000006</v>
      </c>
      <c r="AH10" s="5">
        <f t="shared" si="23"/>
        <v>3746.1499999999996</v>
      </c>
      <c r="AI10" s="44">
        <f t="shared" si="29"/>
        <v>1.814131954606055E-2</v>
      </c>
      <c r="AJ10" s="27">
        <f>1-(($F10)/AH10)</f>
        <v>1.4892623093042179E-2</v>
      </c>
      <c r="AK10" s="35">
        <f t="shared" si="30"/>
        <v>21.471</v>
      </c>
      <c r="AL10" s="5">
        <f>SUM(AK$5:AK10)</f>
        <v>64.106999999999999</v>
      </c>
      <c r="AM10" s="5">
        <f t="shared" si="24"/>
        <v>3754.4669999999996</v>
      </c>
      <c r="AN10" s="44">
        <f t="shared" si="31"/>
        <v>2.0845771144278609E-2</v>
      </c>
      <c r="AO10" s="27">
        <f t="shared" si="32"/>
        <v>1.7074860426260274E-2</v>
      </c>
      <c r="AP10" s="35">
        <f t="shared" si="33"/>
        <v>152.0395</v>
      </c>
      <c r="AQ10" s="5">
        <f>SUM(AP$5:AP10)</f>
        <v>708.10950000000003</v>
      </c>
      <c r="AR10" s="5">
        <f t="shared" si="25"/>
        <v>22850.269499999999</v>
      </c>
      <c r="AS10" s="44">
        <f t="shared" si="34"/>
        <v>3.2893864013267E-2</v>
      </c>
      <c r="AT10" s="27">
        <f t="shared" si="26"/>
        <v>3.0989109340701537E-2</v>
      </c>
    </row>
    <row r="11" spans="1:46">
      <c r="A11" s="1">
        <v>7</v>
      </c>
      <c r="B11" s="5">
        <f t="shared" si="27"/>
        <v>60000</v>
      </c>
      <c r="C11" s="4">
        <f>C10</f>
        <v>615.05999999999995</v>
      </c>
      <c r="D11" s="36">
        <f>ROUND(($E$2-A11+1)*$G$2,0)</f>
        <v>29</v>
      </c>
      <c r="E11" s="4">
        <f t="shared" si="0"/>
        <v>17836.739999999998</v>
      </c>
      <c r="F11" s="5">
        <f>SUM($C$5:C11)</f>
        <v>4305.42</v>
      </c>
      <c r="G11" s="5"/>
      <c r="H11" s="25">
        <f t="shared" si="1"/>
        <v>26071.079999999998</v>
      </c>
      <c r="I11" s="36">
        <f t="shared" si="2"/>
        <v>84</v>
      </c>
      <c r="J11" s="5">
        <f t="shared" si="3"/>
        <v>51665.039999999994</v>
      </c>
      <c r="K11" s="5">
        <f t="shared" si="4"/>
        <v>77736.12</v>
      </c>
      <c r="L11" s="6">
        <f t="shared" si="5"/>
        <v>1.2956019999999999</v>
      </c>
      <c r="M11" s="56">
        <f t="shared" si="6"/>
        <v>3928.9200000000019</v>
      </c>
      <c r="N11" s="44">
        <f>M11/($F11+E11)</f>
        <v>0.17744068329377091</v>
      </c>
      <c r="O11" s="27">
        <f>1-(($F11+E11)/H11)</f>
        <v>0.15070031621244695</v>
      </c>
      <c r="P11" s="35">
        <f t="shared" si="7"/>
        <v>26071.079999999998</v>
      </c>
      <c r="Q11" s="36">
        <f t="shared" si="8"/>
        <v>84</v>
      </c>
      <c r="R11" s="5">
        <f t="shared" si="9"/>
        <v>51665.039999999994</v>
      </c>
      <c r="S11" s="5">
        <f t="shared" si="10"/>
        <v>77736.12</v>
      </c>
      <c r="T11" s="6">
        <f t="shared" si="11"/>
        <v>1.2956019999999999</v>
      </c>
      <c r="U11" s="56">
        <f t="shared" si="12"/>
        <v>1964.4600000000009</v>
      </c>
      <c r="V11" s="44">
        <f t="shared" si="13"/>
        <v>0.45627604275541084</v>
      </c>
      <c r="W11" s="27">
        <f t="shared" si="14"/>
        <v>0.83485839481908686</v>
      </c>
      <c r="X11" s="35">
        <f t="shared" si="15"/>
        <v>8234.3399999999965</v>
      </c>
      <c r="Y11" s="36">
        <f t="shared" si="16"/>
        <v>113</v>
      </c>
      <c r="Z11" s="5">
        <f t="shared" si="17"/>
        <v>69501.78</v>
      </c>
      <c r="AA11" s="5">
        <f t="shared" si="18"/>
        <v>77736.12</v>
      </c>
      <c r="AB11" s="6">
        <f t="shared" si="19"/>
        <v>1.2956019999999999</v>
      </c>
      <c r="AC11" s="56">
        <f t="shared" si="20"/>
        <v>3928.9199999999964</v>
      </c>
      <c r="AD11" s="44">
        <f t="shared" si="21"/>
        <v>0.91255208551082045</v>
      </c>
      <c r="AE11" s="27">
        <f t="shared" si="22"/>
        <v>0.47713842275154994</v>
      </c>
      <c r="AF11" s="35">
        <f t="shared" si="28"/>
        <v>22.48</v>
      </c>
      <c r="AG11" s="5">
        <f>SUM(AF$5:AF11)</f>
        <v>78.27000000000001</v>
      </c>
      <c r="AH11" s="5">
        <f t="shared" si="23"/>
        <v>4383.6900000000005</v>
      </c>
      <c r="AI11" s="44">
        <f t="shared" si="29"/>
        <v>2.1209312912561382E-2</v>
      </c>
      <c r="AJ11" s="27">
        <f>1-(($F11)/AH11)</f>
        <v>1.7854820938524529E-2</v>
      </c>
      <c r="AK11" s="35">
        <f t="shared" si="30"/>
        <v>25.848499999999998</v>
      </c>
      <c r="AL11" s="5">
        <f>SUM(AK$5:AK11)</f>
        <v>89.955500000000001</v>
      </c>
      <c r="AM11" s="5">
        <f t="shared" si="24"/>
        <v>4395.3755000000001</v>
      </c>
      <c r="AN11" s="44">
        <f t="shared" si="31"/>
        <v>2.4375806154413121E-2</v>
      </c>
      <c r="AO11" s="27">
        <f t="shared" si="32"/>
        <v>2.0465941988346614E-2</v>
      </c>
      <c r="AP11" s="35">
        <f t="shared" si="33"/>
        <v>157.32650000000001</v>
      </c>
      <c r="AQ11" s="5">
        <f>SUM(AP$5:AP11)</f>
        <v>865.43600000000004</v>
      </c>
      <c r="AR11" s="5">
        <f t="shared" si="25"/>
        <v>23622.656000000003</v>
      </c>
      <c r="AS11" s="44">
        <f t="shared" si="34"/>
        <v>3.9085437012468527E-2</v>
      </c>
      <c r="AT11" s="27">
        <f t="shared" si="26"/>
        <v>3.6635846536477557E-2</v>
      </c>
    </row>
    <row r="12" spans="1:46">
      <c r="A12" s="1">
        <v>8</v>
      </c>
      <c r="B12" s="5">
        <f t="shared" si="27"/>
        <v>60000</v>
      </c>
      <c r="C12" s="4">
        <f>C11</f>
        <v>615.05999999999995</v>
      </c>
      <c r="D12" s="36">
        <f>ROUND(($E$2-A12+1)*$G$2,0)</f>
        <v>28</v>
      </c>
      <c r="E12" s="4">
        <f t="shared" si="0"/>
        <v>17221.68</v>
      </c>
      <c r="F12" s="5">
        <f>SUM($C$5:C12)</f>
        <v>4920.4799999999996</v>
      </c>
      <c r="G12" s="5"/>
      <c r="H12" s="25">
        <f t="shared" si="1"/>
        <v>26071.08</v>
      </c>
      <c r="I12" s="36">
        <f t="shared" si="2"/>
        <v>84</v>
      </c>
      <c r="J12" s="5">
        <f t="shared" si="3"/>
        <v>51665.039999999994</v>
      </c>
      <c r="K12" s="5">
        <f t="shared" si="4"/>
        <v>77736.12</v>
      </c>
      <c r="L12" s="6">
        <f t="shared" si="5"/>
        <v>1.2956019999999999</v>
      </c>
      <c r="M12" s="56">
        <f t="shared" si="6"/>
        <v>3928.9200000000019</v>
      </c>
      <c r="N12" s="44">
        <f>M12/($F12+E12)</f>
        <v>0.17744068329377088</v>
      </c>
      <c r="O12" s="27">
        <f>1-(($F12+E12)/H12)</f>
        <v>0.15070031621244695</v>
      </c>
      <c r="P12" s="35">
        <f t="shared" si="7"/>
        <v>26071.08</v>
      </c>
      <c r="Q12" s="36">
        <f t="shared" si="8"/>
        <v>84</v>
      </c>
      <c r="R12" s="5">
        <f t="shared" si="9"/>
        <v>51665.039999999994</v>
      </c>
      <c r="S12" s="5">
        <f t="shared" si="10"/>
        <v>77736.12</v>
      </c>
      <c r="T12" s="6">
        <f t="shared" si="11"/>
        <v>1.2956019999999999</v>
      </c>
      <c r="U12" s="56">
        <f t="shared" si="12"/>
        <v>1964.4600000000009</v>
      </c>
      <c r="V12" s="44">
        <f t="shared" si="13"/>
        <v>0.3992415374109845</v>
      </c>
      <c r="W12" s="27">
        <f t="shared" si="14"/>
        <v>0.8112667369360993</v>
      </c>
      <c r="X12" s="35">
        <f t="shared" si="15"/>
        <v>8849.3999999999942</v>
      </c>
      <c r="Y12" s="36">
        <f t="shared" si="16"/>
        <v>112</v>
      </c>
      <c r="Z12" s="5">
        <f t="shared" si="17"/>
        <v>68886.720000000001</v>
      </c>
      <c r="AA12" s="5">
        <f t="shared" si="18"/>
        <v>77736.12</v>
      </c>
      <c r="AB12" s="6">
        <f t="shared" si="19"/>
        <v>1.2956019999999999</v>
      </c>
      <c r="AC12" s="56">
        <f t="shared" si="20"/>
        <v>3928.9199999999946</v>
      </c>
      <c r="AD12" s="44">
        <f t="shared" si="21"/>
        <v>0.79848307482196756</v>
      </c>
      <c r="AE12" s="27">
        <f t="shared" si="22"/>
        <v>0.44397586277035694</v>
      </c>
      <c r="AF12" s="35">
        <f t="shared" si="28"/>
        <v>26.3</v>
      </c>
      <c r="AG12" s="5">
        <f>SUM(AF$5:AF12)</f>
        <v>104.57000000000001</v>
      </c>
      <c r="AH12" s="5">
        <f t="shared" si="23"/>
        <v>5025.0499999999993</v>
      </c>
      <c r="AI12" s="44">
        <f t="shared" si="29"/>
        <v>2.4287990486410154E-2</v>
      </c>
      <c r="AJ12" s="27">
        <f>1-(($F12)/AH12)</f>
        <v>2.0809743186634866E-2</v>
      </c>
      <c r="AK12" s="35">
        <f t="shared" si="30"/>
        <v>30.26</v>
      </c>
      <c r="AL12" s="5">
        <f>SUM(AK$5:AK12)</f>
        <v>120.21550000000001</v>
      </c>
      <c r="AM12" s="5">
        <f t="shared" si="24"/>
        <v>5040.6954999999998</v>
      </c>
      <c r="AN12" s="44">
        <f t="shared" si="31"/>
        <v>2.7921898444286504E-2</v>
      </c>
      <c r="AO12" s="27">
        <f t="shared" si="32"/>
        <v>2.3848990679956827E-2</v>
      </c>
      <c r="AP12" s="35">
        <f t="shared" si="33"/>
        <v>162.63900000000001</v>
      </c>
      <c r="AQ12" s="5">
        <f>SUM(AP$5:AP12)</f>
        <v>1028.075</v>
      </c>
      <c r="AR12" s="5">
        <f t="shared" si="25"/>
        <v>24400.355</v>
      </c>
      <c r="AS12" s="44">
        <f t="shared" si="34"/>
        <v>4.5175772787713085E-2</v>
      </c>
      <c r="AT12" s="27">
        <f t="shared" si="26"/>
        <v>4.2133608302010406E-2</v>
      </c>
    </row>
    <row r="13" spans="1:46">
      <c r="A13" s="1">
        <v>9</v>
      </c>
      <c r="B13" s="5">
        <f t="shared" si="27"/>
        <v>60000</v>
      </c>
      <c r="C13" s="4">
        <f>C12</f>
        <v>615.05999999999995</v>
      </c>
      <c r="D13" s="36">
        <f>ROUND(($E$2-A13+1)*$G$2,0)</f>
        <v>28</v>
      </c>
      <c r="E13" s="4">
        <f t="shared" si="0"/>
        <v>17221.68</v>
      </c>
      <c r="F13" s="5">
        <f>SUM($C$5:C13)</f>
        <v>5535.5399999999991</v>
      </c>
      <c r="G13" s="5"/>
      <c r="H13" s="25">
        <f t="shared" si="1"/>
        <v>26378.61</v>
      </c>
      <c r="I13" s="36">
        <f t="shared" si="2"/>
        <v>83</v>
      </c>
      <c r="J13" s="5">
        <f t="shared" si="3"/>
        <v>51049.979999999996</v>
      </c>
      <c r="K13" s="5">
        <f t="shared" si="4"/>
        <v>77428.59</v>
      </c>
      <c r="L13" s="6">
        <f t="shared" si="5"/>
        <v>1.2904765</v>
      </c>
      <c r="M13" s="56">
        <f t="shared" si="6"/>
        <v>3621.3899999999994</v>
      </c>
      <c r="N13" s="44">
        <f>M13/($F13+E13)</f>
        <v>0.15913147563718236</v>
      </c>
      <c r="O13" s="27">
        <f>1-(($F13+E13)/H13)</f>
        <v>0.13728509576509151</v>
      </c>
      <c r="P13" s="35">
        <f t="shared" si="7"/>
        <v>26378.61</v>
      </c>
      <c r="Q13" s="36">
        <f t="shared" si="8"/>
        <v>83</v>
      </c>
      <c r="R13" s="5">
        <f t="shared" si="9"/>
        <v>51049.979999999996</v>
      </c>
      <c r="S13" s="5">
        <f t="shared" si="10"/>
        <v>77428.59</v>
      </c>
      <c r="T13" s="6">
        <f t="shared" si="11"/>
        <v>1.2904765</v>
      </c>
      <c r="U13" s="56">
        <f t="shared" si="12"/>
        <v>1810.6949999999997</v>
      </c>
      <c r="V13" s="44">
        <f t="shared" si="13"/>
        <v>0.32710358880976381</v>
      </c>
      <c r="W13" s="27">
        <f t="shared" si="14"/>
        <v>0.79015042869961682</v>
      </c>
      <c r="X13" s="35">
        <f t="shared" si="15"/>
        <v>9156.9300000000076</v>
      </c>
      <c r="Y13" s="36">
        <f t="shared" si="16"/>
        <v>111</v>
      </c>
      <c r="Z13" s="5">
        <f t="shared" si="17"/>
        <v>68271.659999999989</v>
      </c>
      <c r="AA13" s="5">
        <f t="shared" si="18"/>
        <v>77428.59</v>
      </c>
      <c r="AB13" s="6">
        <f t="shared" si="19"/>
        <v>1.2904765</v>
      </c>
      <c r="AC13" s="56">
        <f t="shared" si="20"/>
        <v>3621.3900000000085</v>
      </c>
      <c r="AD13" s="44">
        <f t="shared" si="21"/>
        <v>0.65420717761952929</v>
      </c>
      <c r="AE13" s="27">
        <f t="shared" si="22"/>
        <v>0.39548079978770234</v>
      </c>
      <c r="AF13" s="35">
        <f t="shared" si="28"/>
        <v>30.15</v>
      </c>
      <c r="AG13" s="5">
        <f>SUM(AF$5:AF13)</f>
        <v>134.72</v>
      </c>
      <c r="AH13" s="5">
        <f t="shared" si="23"/>
        <v>5670.2599999999993</v>
      </c>
      <c r="AI13" s="44">
        <f t="shared" si="29"/>
        <v>2.7379442656001042E-2</v>
      </c>
      <c r="AJ13" s="27">
        <f>1-(($F13)/AH13)</f>
        <v>2.3759051613153614E-2</v>
      </c>
      <c r="AK13" s="35">
        <f t="shared" si="30"/>
        <v>34.705500000000001</v>
      </c>
      <c r="AL13" s="5">
        <f>SUM(AK$5:AK13)</f>
        <v>154.92099999999999</v>
      </c>
      <c r="AM13" s="5">
        <f t="shared" si="24"/>
        <v>5690.4609999999993</v>
      </c>
      <c r="AN13" s="44">
        <f t="shared" si="31"/>
        <v>3.1484936428966284E-2</v>
      </c>
      <c r="AO13" s="27">
        <f t="shared" si="32"/>
        <v>2.7224683553757845E-2</v>
      </c>
      <c r="AP13" s="35">
        <f t="shared" si="33"/>
        <v>167.99399999999997</v>
      </c>
      <c r="AQ13" s="5">
        <f>SUM(AP$5:AP13)</f>
        <v>1196.069</v>
      </c>
      <c r="AR13" s="5">
        <f t="shared" si="25"/>
        <v>25183.408999999996</v>
      </c>
      <c r="AS13" s="44">
        <f t="shared" si="34"/>
        <v>5.1174682144831396E-2</v>
      </c>
      <c r="AT13" s="27">
        <f t="shared" si="26"/>
        <v>4.7494324537238009E-2</v>
      </c>
    </row>
    <row r="14" spans="1:46">
      <c r="A14" s="1">
        <v>10</v>
      </c>
      <c r="B14" s="5">
        <f t="shared" si="27"/>
        <v>60000</v>
      </c>
      <c r="C14" s="4">
        <f>C13</f>
        <v>615.05999999999995</v>
      </c>
      <c r="D14" s="36">
        <f>ROUND(($E$2-A14+1)*$G$2,0)</f>
        <v>28</v>
      </c>
      <c r="E14" s="4">
        <f t="shared" si="0"/>
        <v>17221.68</v>
      </c>
      <c r="F14" s="5">
        <f>SUM($C$5:C14)</f>
        <v>6150.5999999999985</v>
      </c>
      <c r="G14" s="5"/>
      <c r="H14" s="25">
        <f t="shared" si="1"/>
        <v>26686.14</v>
      </c>
      <c r="I14" s="36">
        <f t="shared" si="2"/>
        <v>82</v>
      </c>
      <c r="J14" s="5">
        <f t="shared" si="3"/>
        <v>50434.92</v>
      </c>
      <c r="K14" s="5">
        <f t="shared" si="4"/>
        <v>77121.06</v>
      </c>
      <c r="L14" s="6">
        <f t="shared" si="5"/>
        <v>1.2853509999999999</v>
      </c>
      <c r="M14" s="56">
        <f t="shared" si="6"/>
        <v>3313.8600000000006</v>
      </c>
      <c r="N14" s="44">
        <f>M14/($F14+E14)</f>
        <v>0.14178591048883551</v>
      </c>
      <c r="O14" s="27">
        <f>1-(($F14+E14)/H14)</f>
        <v>0.12417906823542113</v>
      </c>
      <c r="P14" s="35">
        <f t="shared" si="7"/>
        <v>26686.14</v>
      </c>
      <c r="Q14" s="36">
        <f t="shared" si="8"/>
        <v>82</v>
      </c>
      <c r="R14" s="5">
        <f t="shared" si="9"/>
        <v>50434.92</v>
      </c>
      <c r="S14" s="5">
        <f t="shared" si="10"/>
        <v>77121.06</v>
      </c>
      <c r="T14" s="6">
        <f t="shared" si="11"/>
        <v>1.2853509999999999</v>
      </c>
      <c r="U14" s="56">
        <f t="shared" si="12"/>
        <v>1656.9300000000003</v>
      </c>
      <c r="V14" s="44">
        <f t="shared" si="13"/>
        <v>0.26939322992878756</v>
      </c>
      <c r="W14" s="27">
        <f t="shared" si="14"/>
        <v>0.76952080743037399</v>
      </c>
      <c r="X14" s="35">
        <f t="shared" si="15"/>
        <v>9464.4600000000064</v>
      </c>
      <c r="Y14" s="36">
        <f t="shared" si="16"/>
        <v>110</v>
      </c>
      <c r="Z14" s="5">
        <f t="shared" si="17"/>
        <v>67656.599999999991</v>
      </c>
      <c r="AA14" s="5">
        <f t="shared" si="18"/>
        <v>77121.06</v>
      </c>
      <c r="AB14" s="6">
        <f t="shared" si="19"/>
        <v>1.2853509999999999</v>
      </c>
      <c r="AC14" s="56">
        <f t="shared" si="20"/>
        <v>3313.8600000000079</v>
      </c>
      <c r="AD14" s="44">
        <f t="shared" si="21"/>
        <v>0.53878645985757623</v>
      </c>
      <c r="AE14" s="27">
        <f t="shared" si="22"/>
        <v>0.35013725030271203</v>
      </c>
      <c r="AF14" s="35">
        <f t="shared" si="28"/>
        <v>34.020000000000003</v>
      </c>
      <c r="AG14" s="5">
        <f>SUM(AF$5:AF14)</f>
        <v>168.74</v>
      </c>
      <c r="AH14" s="5">
        <f t="shared" si="23"/>
        <v>6319.3399999999983</v>
      </c>
      <c r="AI14" s="44">
        <f t="shared" si="29"/>
        <v>3.048302423973091E-2</v>
      </c>
      <c r="AJ14" s="27">
        <f>1-(($F14)/AH14)</f>
        <v>2.6702155604857447E-2</v>
      </c>
      <c r="AK14" s="35">
        <f t="shared" si="30"/>
        <v>39.176500000000004</v>
      </c>
      <c r="AL14" s="5">
        <f>SUM(AK$5:AK14)</f>
        <v>194.0975</v>
      </c>
      <c r="AM14" s="5">
        <f t="shared" si="24"/>
        <v>6344.6974999999984</v>
      </c>
      <c r="AN14" s="44">
        <f t="shared" si="31"/>
        <v>3.5063878140163388E-2</v>
      </c>
      <c r="AO14" s="27">
        <f t="shared" si="32"/>
        <v>3.0592081025139439E-2</v>
      </c>
      <c r="AP14" s="35">
        <f t="shared" si="33"/>
        <v>173.39150000000001</v>
      </c>
      <c r="AQ14" s="5">
        <f>SUM(AP$5:AP14)</f>
        <v>1369.4604999999999</v>
      </c>
      <c r="AR14" s="5">
        <f t="shared" si="25"/>
        <v>25971.860499999999</v>
      </c>
      <c r="AS14" s="44">
        <f t="shared" si="34"/>
        <v>5.7090969653158713E-2</v>
      </c>
      <c r="AT14" s="27">
        <f t="shared" si="26"/>
        <v>5.2728625275035745E-2</v>
      </c>
    </row>
    <row r="15" spans="1:46">
      <c r="A15" s="1">
        <v>11</v>
      </c>
      <c r="B15" s="5">
        <f t="shared" si="27"/>
        <v>60000</v>
      </c>
      <c r="C15" s="4">
        <f>C14</f>
        <v>615.05999999999995</v>
      </c>
      <c r="D15" s="36">
        <f>ROUND(($E$2-A15+1)*$G$2,0)</f>
        <v>28</v>
      </c>
      <c r="E15" s="4">
        <f t="shared" si="0"/>
        <v>17221.68</v>
      </c>
      <c r="F15" s="5">
        <f>SUM($C$5:C15)</f>
        <v>6765.659999999998</v>
      </c>
      <c r="G15" s="5"/>
      <c r="H15" s="25">
        <f t="shared" si="1"/>
        <v>26993.67</v>
      </c>
      <c r="I15" s="36">
        <f t="shared" si="2"/>
        <v>81</v>
      </c>
      <c r="J15" s="5">
        <f t="shared" si="3"/>
        <v>49819.859999999993</v>
      </c>
      <c r="K15" s="5">
        <f t="shared" si="4"/>
        <v>76813.53</v>
      </c>
      <c r="L15" s="6">
        <f t="shared" si="5"/>
        <v>1.2802255</v>
      </c>
      <c r="M15" s="56">
        <f t="shared" si="6"/>
        <v>3006.3300000000017</v>
      </c>
      <c r="N15" s="44">
        <f>M15/($F15+E15)</f>
        <v>0.12532986150194236</v>
      </c>
      <c r="O15" s="27">
        <f>1-(($F15+E15)/H15)</f>
        <v>0.11137166602392345</v>
      </c>
      <c r="P15" s="35">
        <f t="shared" si="7"/>
        <v>26993.67</v>
      </c>
      <c r="Q15" s="36">
        <f t="shared" si="8"/>
        <v>81</v>
      </c>
      <c r="R15" s="5">
        <f t="shared" si="9"/>
        <v>49819.859999999993</v>
      </c>
      <c r="S15" s="5">
        <f t="shared" si="10"/>
        <v>76813.53</v>
      </c>
      <c r="T15" s="6">
        <f t="shared" si="11"/>
        <v>1.2802255</v>
      </c>
      <c r="U15" s="56">
        <f t="shared" si="12"/>
        <v>1503.1650000000009</v>
      </c>
      <c r="V15" s="44">
        <f t="shared" si="13"/>
        <v>0.22217566357162513</v>
      </c>
      <c r="W15" s="27">
        <f t="shared" si="14"/>
        <v>0.74936123913495278</v>
      </c>
      <c r="X15" s="35">
        <f t="shared" si="15"/>
        <v>9771.9900000000052</v>
      </c>
      <c r="Y15" s="36">
        <f t="shared" si="16"/>
        <v>109</v>
      </c>
      <c r="Z15" s="5">
        <f t="shared" si="17"/>
        <v>67041.539999999994</v>
      </c>
      <c r="AA15" s="5">
        <f t="shared" si="18"/>
        <v>76813.53</v>
      </c>
      <c r="AB15" s="6">
        <f t="shared" si="19"/>
        <v>1.2802255</v>
      </c>
      <c r="AC15" s="56">
        <f t="shared" si="20"/>
        <v>3006.3300000000072</v>
      </c>
      <c r="AD15" s="44">
        <f t="shared" si="21"/>
        <v>0.4443513271432511</v>
      </c>
      <c r="AE15" s="27">
        <f t="shared" si="22"/>
        <v>0.30764767462922149</v>
      </c>
      <c r="AF15" s="35">
        <f t="shared" si="28"/>
        <v>37.92</v>
      </c>
      <c r="AG15" s="5">
        <f>SUM(AF$5:AF15)</f>
        <v>206.66000000000003</v>
      </c>
      <c r="AH15" s="5">
        <f t="shared" si="23"/>
        <v>6972.3199999999979</v>
      </c>
      <c r="AI15" s="44">
        <f t="shared" si="29"/>
        <v>3.3599973986277773E-2</v>
      </c>
      <c r="AJ15" s="27">
        <f>1-(($F15)/AH15)</f>
        <v>2.9640062418248125E-2</v>
      </c>
      <c r="AK15" s="35">
        <f t="shared" si="30"/>
        <v>43.6815</v>
      </c>
      <c r="AL15" s="5">
        <f>SUM(AK$5:AK15)</f>
        <v>237.779</v>
      </c>
      <c r="AM15" s="5">
        <f t="shared" si="24"/>
        <v>7003.4389999999985</v>
      </c>
      <c r="AN15" s="44">
        <f t="shared" si="31"/>
        <v>3.8659480375898295E-2</v>
      </c>
      <c r="AO15" s="27">
        <f t="shared" si="32"/>
        <v>3.395174856238492E-2</v>
      </c>
      <c r="AP15" s="35">
        <f t="shared" si="33"/>
        <v>178.81450000000001</v>
      </c>
      <c r="AQ15" s="5">
        <f>SUM(AP$5:AP15)</f>
        <v>1548.2749999999999</v>
      </c>
      <c r="AR15" s="5">
        <f t="shared" si="25"/>
        <v>26765.735000000001</v>
      </c>
      <c r="AS15" s="44">
        <f t="shared" si="34"/>
        <v>6.293186843559978E-2</v>
      </c>
      <c r="AT15" s="27">
        <f t="shared" si="26"/>
        <v>5.7845413174717697E-2</v>
      </c>
    </row>
    <row r="16" spans="1:46">
      <c r="A16" s="1">
        <v>12</v>
      </c>
      <c r="B16" s="5">
        <f t="shared" si="27"/>
        <v>60000</v>
      </c>
      <c r="C16" s="4">
        <f>C15</f>
        <v>615.05999999999995</v>
      </c>
      <c r="D16" s="36">
        <f>ROUND(($E$2-A16+1)*$G$2,0)</f>
        <v>27</v>
      </c>
      <c r="E16" s="4">
        <f t="shared" si="0"/>
        <v>16606.62</v>
      </c>
      <c r="F16" s="5">
        <f>SUM($C$5:C16)</f>
        <v>7380.7199999999975</v>
      </c>
      <c r="G16" s="5"/>
      <c r="H16" s="25">
        <f t="shared" si="1"/>
        <v>26993.67</v>
      </c>
      <c r="I16" s="36">
        <f t="shared" si="2"/>
        <v>81</v>
      </c>
      <c r="J16" s="5">
        <f t="shared" si="3"/>
        <v>49819.859999999993</v>
      </c>
      <c r="K16" s="5">
        <f t="shared" si="4"/>
        <v>76813.53</v>
      </c>
      <c r="L16" s="6">
        <f t="shared" si="5"/>
        <v>1.2802255</v>
      </c>
      <c r="M16" s="56">
        <f t="shared" si="6"/>
        <v>3006.3300000000017</v>
      </c>
      <c r="N16" s="44">
        <f>M16/($F16+E16)</f>
        <v>0.12532986150194236</v>
      </c>
      <c r="O16" s="27">
        <f>1-(($F16+E16)/H16)</f>
        <v>0.11137166602392345</v>
      </c>
      <c r="P16" s="35">
        <f t="shared" si="7"/>
        <v>26993.67</v>
      </c>
      <c r="Q16" s="36">
        <f t="shared" si="8"/>
        <v>81</v>
      </c>
      <c r="R16" s="5">
        <f t="shared" si="9"/>
        <v>49819.859999999993</v>
      </c>
      <c r="S16" s="5">
        <f t="shared" si="10"/>
        <v>76813.53</v>
      </c>
      <c r="T16" s="6">
        <f t="shared" si="11"/>
        <v>1.2802255</v>
      </c>
      <c r="U16" s="56">
        <f t="shared" si="12"/>
        <v>1503.1650000000009</v>
      </c>
      <c r="V16" s="44">
        <f t="shared" si="13"/>
        <v>0.20366102494065638</v>
      </c>
      <c r="W16" s="27">
        <f t="shared" si="14"/>
        <v>0.72657589723813032</v>
      </c>
      <c r="X16" s="35">
        <f t="shared" si="15"/>
        <v>10387.050000000003</v>
      </c>
      <c r="Y16" s="36">
        <f t="shared" si="16"/>
        <v>108</v>
      </c>
      <c r="Z16" s="5">
        <f t="shared" si="17"/>
        <v>66426.48</v>
      </c>
      <c r="AA16" s="5">
        <f t="shared" si="18"/>
        <v>76813.53</v>
      </c>
      <c r="AB16" s="6">
        <f t="shared" si="19"/>
        <v>1.2802255</v>
      </c>
      <c r="AC16" s="56">
        <f t="shared" si="20"/>
        <v>3006.3300000000054</v>
      </c>
      <c r="AD16" s="44">
        <f t="shared" si="21"/>
        <v>0.40732204988131326</v>
      </c>
      <c r="AE16" s="27">
        <f t="shared" si="22"/>
        <v>0.28943058905078967</v>
      </c>
      <c r="AF16" s="35">
        <f t="shared" si="28"/>
        <v>41.83</v>
      </c>
      <c r="AG16" s="5">
        <f>SUM(AF$5:AF16)</f>
        <v>248.49</v>
      </c>
      <c r="AH16" s="5">
        <f t="shared" si="23"/>
        <v>7629.2099999999973</v>
      </c>
      <c r="AI16" s="44">
        <f t="shared" si="29"/>
        <v>3.6728124085455088E-2</v>
      </c>
      <c r="AJ16" s="27">
        <f>1-(($F16)/AH16)</f>
        <v>3.2570869067701569E-2</v>
      </c>
      <c r="AK16" s="35">
        <f t="shared" si="30"/>
        <v>48.220499999999994</v>
      </c>
      <c r="AL16" s="5">
        <f>SUM(AK$5:AK16)</f>
        <v>285.99950000000001</v>
      </c>
      <c r="AM16" s="5">
        <f t="shared" si="24"/>
        <v>7666.7194999999974</v>
      </c>
      <c r="AN16" s="44">
        <f t="shared" si="31"/>
        <v>4.2272224734911316E-2</v>
      </c>
      <c r="AO16" s="27">
        <f t="shared" si="32"/>
        <v>3.7304025535302321E-2</v>
      </c>
      <c r="AP16" s="35">
        <f t="shared" si="33"/>
        <v>184.28</v>
      </c>
      <c r="AQ16" s="5">
        <f>SUM(AP$5:AP16)</f>
        <v>1732.5549999999998</v>
      </c>
      <c r="AR16" s="5">
        <f t="shared" si="25"/>
        <v>27565.074999999997</v>
      </c>
      <c r="AS16" s="44">
        <f t="shared" si="34"/>
        <v>6.8704580080626673E-2</v>
      </c>
      <c r="AT16" s="27">
        <f t="shared" si="26"/>
        <v>6.2853266316162726E-2</v>
      </c>
    </row>
    <row r="17" spans="1:46">
      <c r="A17" s="1">
        <v>13</v>
      </c>
      <c r="B17" s="4">
        <f>B16</f>
        <v>60000</v>
      </c>
      <c r="C17" s="4">
        <f>C16</f>
        <v>615.05999999999995</v>
      </c>
      <c r="D17" s="36">
        <f>ROUND(($E$2-A17+1)*$G$2,0)</f>
        <v>27</v>
      </c>
      <c r="E17" s="4">
        <f t="shared" si="0"/>
        <v>16606.62</v>
      </c>
      <c r="F17" s="5">
        <f>SUM($C$5:C17)</f>
        <v>7995.779999999997</v>
      </c>
      <c r="G17" s="5"/>
      <c r="H17" s="25">
        <f t="shared" si="1"/>
        <v>27301.199999999997</v>
      </c>
      <c r="I17" s="36">
        <f t="shared" si="2"/>
        <v>80</v>
      </c>
      <c r="J17" s="5">
        <f t="shared" si="3"/>
        <v>49204.799999999996</v>
      </c>
      <c r="K17" s="5">
        <f t="shared" si="4"/>
        <v>76506</v>
      </c>
      <c r="L17" s="6">
        <f t="shared" si="5"/>
        <v>1.2750999999999999</v>
      </c>
      <c r="M17" s="56">
        <f t="shared" si="6"/>
        <v>2698.8000000000029</v>
      </c>
      <c r="N17" s="44">
        <f>M17/($F17+E17)</f>
        <v>0.10969661496439387</v>
      </c>
      <c r="O17" s="27">
        <f>1-(($F17+E17)/H17)</f>
        <v>9.8852797679223059E-2</v>
      </c>
      <c r="P17" s="35">
        <f t="shared" si="7"/>
        <v>27301.199999999997</v>
      </c>
      <c r="Q17" s="36">
        <f t="shared" si="8"/>
        <v>80</v>
      </c>
      <c r="R17" s="5">
        <f t="shared" si="9"/>
        <v>49204.799999999996</v>
      </c>
      <c r="S17" s="5">
        <f t="shared" si="10"/>
        <v>76506</v>
      </c>
      <c r="T17" s="6">
        <f t="shared" si="11"/>
        <v>1.2750999999999999</v>
      </c>
      <c r="U17" s="56">
        <f t="shared" si="12"/>
        <v>1349.4000000000015</v>
      </c>
      <c r="V17" s="44">
        <f t="shared" si="13"/>
        <v>0.16876402302214444</v>
      </c>
      <c r="W17" s="27">
        <f t="shared" si="14"/>
        <v>0.70712715924574754</v>
      </c>
      <c r="X17" s="35">
        <f t="shared" si="15"/>
        <v>10694.580000000002</v>
      </c>
      <c r="Y17" s="36">
        <f t="shared" si="16"/>
        <v>107</v>
      </c>
      <c r="Z17" s="5">
        <f t="shared" si="17"/>
        <v>65811.42</v>
      </c>
      <c r="AA17" s="5">
        <f t="shared" si="18"/>
        <v>76506</v>
      </c>
      <c r="AB17" s="6">
        <f t="shared" si="19"/>
        <v>1.2750999999999999</v>
      </c>
      <c r="AC17" s="56">
        <f t="shared" si="20"/>
        <v>2698.8000000000047</v>
      </c>
      <c r="AD17" s="44">
        <f t="shared" si="21"/>
        <v>0.3375280460442891</v>
      </c>
      <c r="AE17" s="27">
        <f t="shared" si="22"/>
        <v>0.25235212603019519</v>
      </c>
      <c r="AF17" s="35">
        <f t="shared" si="28"/>
        <v>45.78</v>
      </c>
      <c r="AG17" s="5">
        <f>SUM(AF$5:AF17)</f>
        <v>294.27</v>
      </c>
      <c r="AH17" s="5">
        <f t="shared" si="23"/>
        <v>8290.0499999999975</v>
      </c>
      <c r="AI17" s="44">
        <f t="shared" si="29"/>
        <v>3.9870093974571599E-2</v>
      </c>
      <c r="AJ17" s="27">
        <f>1-(($F17)/AH17)</f>
        <v>3.5496770224546337E-2</v>
      </c>
      <c r="AK17" s="35">
        <f t="shared" si="30"/>
        <v>52.784999999999997</v>
      </c>
      <c r="AL17" s="5">
        <f>SUM(AK$5:AK17)</f>
        <v>338.78449999999998</v>
      </c>
      <c r="AM17" s="5">
        <f t="shared" si="24"/>
        <v>8334.5644999999968</v>
      </c>
      <c r="AN17" s="44">
        <f t="shared" si="31"/>
        <v>4.5901280633867711E-2</v>
      </c>
      <c r="AO17" s="27">
        <f t="shared" si="32"/>
        <v>4.0648134644587608E-2</v>
      </c>
      <c r="AP17" s="35">
        <f t="shared" si="33"/>
        <v>189.78799999999998</v>
      </c>
      <c r="AQ17" s="5">
        <f>SUM(AP$5:AP17)</f>
        <v>1922.3429999999998</v>
      </c>
      <c r="AR17" s="5">
        <f t="shared" si="25"/>
        <v>28369.922999999995</v>
      </c>
      <c r="AS17" s="44">
        <f t="shared" si="34"/>
        <v>7.4415620311142697E-2</v>
      </c>
      <c r="AT17" s="27">
        <f t="shared" si="26"/>
        <v>6.7759894871762594E-2</v>
      </c>
    </row>
    <row r="18" spans="1:46" s="46" customFormat="1">
      <c r="A18" s="46">
        <v>14</v>
      </c>
      <c r="B18" s="47">
        <f>B17*(1+$C$2)</f>
        <v>64500</v>
      </c>
      <c r="C18" s="47">
        <f>ROUND(C17*(1+C$2),2)</f>
        <v>661.19</v>
      </c>
      <c r="D18" s="48">
        <f>ROUND(($E$2-A18+1)*$G$2,0)</f>
        <v>27</v>
      </c>
      <c r="E18" s="47">
        <f t="shared" si="0"/>
        <v>17852.13</v>
      </c>
      <c r="F18" s="49">
        <f>SUM($C$5:C18)</f>
        <v>8656.9699999999975</v>
      </c>
      <c r="G18" s="49"/>
      <c r="H18" s="53">
        <f t="shared" si="1"/>
        <v>29379.55</v>
      </c>
      <c r="I18" s="48">
        <f t="shared" si="2"/>
        <v>79</v>
      </c>
      <c r="J18" s="49">
        <f t="shared" si="3"/>
        <v>52234.01</v>
      </c>
      <c r="K18" s="49">
        <f t="shared" si="4"/>
        <v>81613.56</v>
      </c>
      <c r="L18" s="66">
        <f t="shared" si="5"/>
        <v>1.3602259999999999</v>
      </c>
      <c r="M18" s="67">
        <f t="shared" si="6"/>
        <v>2870.4500000000007</v>
      </c>
      <c r="N18" s="51">
        <f>M18/($F18+E18)</f>
        <v>0.10828168440271457</v>
      </c>
      <c r="O18" s="52">
        <f>1-(($F18+E18)/H18)</f>
        <v>9.7702313343805525E-2</v>
      </c>
      <c r="P18" s="50">
        <f t="shared" si="7"/>
        <v>29379.55</v>
      </c>
      <c r="Q18" s="48">
        <f t="shared" si="8"/>
        <v>79</v>
      </c>
      <c r="R18" s="49">
        <f t="shared" si="9"/>
        <v>52234.01</v>
      </c>
      <c r="S18" s="49">
        <f t="shared" si="10"/>
        <v>81613.56</v>
      </c>
      <c r="T18" s="66">
        <f t="shared" si="11"/>
        <v>1.3602259999999999</v>
      </c>
      <c r="U18" s="67">
        <f t="shared" si="12"/>
        <v>1435.2250000000004</v>
      </c>
      <c r="V18" s="51">
        <f t="shared" si="13"/>
        <v>0.16578837630256324</v>
      </c>
      <c r="W18" s="52">
        <f t="shared" si="14"/>
        <v>0.70534027920781639</v>
      </c>
      <c r="X18" s="50">
        <f t="shared" si="15"/>
        <v>11527.419999999998</v>
      </c>
      <c r="Y18" s="48">
        <f t="shared" si="16"/>
        <v>106</v>
      </c>
      <c r="Z18" s="49">
        <f t="shared" si="17"/>
        <v>70086.14</v>
      </c>
      <c r="AA18" s="49">
        <f t="shared" si="18"/>
        <v>81613.56</v>
      </c>
      <c r="AB18" s="66">
        <f t="shared" si="19"/>
        <v>1.3602259999999999</v>
      </c>
      <c r="AC18" s="67">
        <f t="shared" si="20"/>
        <v>2870.4500000000007</v>
      </c>
      <c r="AD18" s="51">
        <f t="shared" si="21"/>
        <v>0.33157675260512648</v>
      </c>
      <c r="AE18" s="52">
        <f t="shared" si="22"/>
        <v>0.24901061989586581</v>
      </c>
      <c r="AF18" s="50">
        <f t="shared" si="28"/>
        <v>49.74</v>
      </c>
      <c r="AG18" s="49">
        <f>SUM(AF$5:AF18)</f>
        <v>344.01</v>
      </c>
      <c r="AH18" s="49">
        <f t="shared" si="23"/>
        <v>9000.9799999999977</v>
      </c>
      <c r="AI18" s="51">
        <f t="shared" si="29"/>
        <v>4.3023945131056646E-2</v>
      </c>
      <c r="AJ18" s="52">
        <f>1-(($F18)/AH18)</f>
        <v>3.8219171690193732E-2</v>
      </c>
      <c r="AK18" s="50">
        <f t="shared" si="30"/>
        <v>57.383500000000005</v>
      </c>
      <c r="AL18" s="49">
        <f>SUM(AK$5:AK18)</f>
        <v>396.16800000000001</v>
      </c>
      <c r="AM18" s="49">
        <f t="shared" si="24"/>
        <v>9053.1379999999972</v>
      </c>
      <c r="AN18" s="51">
        <f t="shared" si="31"/>
        <v>4.9547136114300311E-2</v>
      </c>
      <c r="AO18" s="52">
        <f t="shared" si="32"/>
        <v>4.3760296153665168E-2</v>
      </c>
      <c r="AP18" s="50">
        <f t="shared" si="33"/>
        <v>195.33</v>
      </c>
      <c r="AQ18" s="49">
        <f>SUM(AP$5:AP18)</f>
        <v>2117.6729999999998</v>
      </c>
      <c r="AR18" s="49">
        <f t="shared" si="25"/>
        <v>29226.442999999996</v>
      </c>
      <c r="AS18" s="51">
        <f t="shared" si="34"/>
        <v>8.0070577345829008E-2</v>
      </c>
      <c r="AT18" s="52">
        <f t="shared" si="26"/>
        <v>7.2457431785318493E-2</v>
      </c>
    </row>
    <row r="19" spans="1:46">
      <c r="A19" s="1">
        <v>15</v>
      </c>
      <c r="B19" s="5">
        <f t="shared" ref="B19:B40" si="35">B18</f>
        <v>64500</v>
      </c>
      <c r="C19" s="5">
        <f t="shared" ref="C19:C27" si="36">C18</f>
        <v>661.19</v>
      </c>
      <c r="D19" s="36">
        <f>ROUND(($E$2-A19+1)*$G$2,0)</f>
        <v>27</v>
      </c>
      <c r="E19" s="4">
        <f t="shared" si="0"/>
        <v>17852.13</v>
      </c>
      <c r="F19" s="5">
        <f>SUM($C$5:C19)</f>
        <v>9318.159999999998</v>
      </c>
      <c r="G19" s="5"/>
      <c r="H19" s="25">
        <f t="shared" si="1"/>
        <v>29710.145</v>
      </c>
      <c r="I19" s="36">
        <f t="shared" si="2"/>
        <v>78</v>
      </c>
      <c r="J19" s="5">
        <f t="shared" si="3"/>
        <v>51572.820000000007</v>
      </c>
      <c r="K19" s="5">
        <f t="shared" si="4"/>
        <v>81282.965000000011</v>
      </c>
      <c r="L19" s="6">
        <f t="shared" si="5"/>
        <v>1.3547160833333336</v>
      </c>
      <c r="M19" s="56">
        <f t="shared" si="6"/>
        <v>2539.8549999999996</v>
      </c>
      <c r="N19" s="44">
        <f>M19/($F19+E19)</f>
        <v>9.3479127385095978E-2</v>
      </c>
      <c r="O19" s="27">
        <f>1-(($F19+E19)/H19)</f>
        <v>8.5487802230517551E-2</v>
      </c>
      <c r="P19" s="35">
        <f t="shared" si="7"/>
        <v>29710.145</v>
      </c>
      <c r="Q19" s="36">
        <f t="shared" si="8"/>
        <v>78</v>
      </c>
      <c r="R19" s="5">
        <f t="shared" si="9"/>
        <v>51572.820000000007</v>
      </c>
      <c r="S19" s="5">
        <f t="shared" si="10"/>
        <v>81282.965000000011</v>
      </c>
      <c r="T19" s="6">
        <f t="shared" si="11"/>
        <v>1.3547160833333336</v>
      </c>
      <c r="U19" s="56">
        <f t="shared" si="12"/>
        <v>1269.9274999999998</v>
      </c>
      <c r="V19" s="44">
        <f t="shared" si="13"/>
        <v>0.1362852215458846</v>
      </c>
      <c r="W19" s="27">
        <f t="shared" si="14"/>
        <v>0.68636437149667229</v>
      </c>
      <c r="X19" s="35">
        <f t="shared" si="15"/>
        <v>11858.014999999999</v>
      </c>
      <c r="Y19" s="36">
        <f t="shared" si="16"/>
        <v>105</v>
      </c>
      <c r="Z19" s="5">
        <f t="shared" si="17"/>
        <v>69424.950000000012</v>
      </c>
      <c r="AA19" s="5">
        <f t="shared" si="18"/>
        <v>81282.965000000011</v>
      </c>
      <c r="AB19" s="6">
        <f t="shared" si="19"/>
        <v>1.3547160833333336</v>
      </c>
      <c r="AC19" s="56">
        <f t="shared" si="20"/>
        <v>2539.8550000000014</v>
      </c>
      <c r="AD19" s="44">
        <f t="shared" si="21"/>
        <v>0.27257044309176942</v>
      </c>
      <c r="AE19" s="27">
        <f t="shared" si="22"/>
        <v>0.21418888405858838</v>
      </c>
      <c r="AF19" s="35">
        <f t="shared" si="28"/>
        <v>54.01</v>
      </c>
      <c r="AG19" s="5">
        <f>SUM(AF$5:AF19)</f>
        <v>398.02</v>
      </c>
      <c r="AH19" s="5">
        <f t="shared" si="23"/>
        <v>9716.1799999999985</v>
      </c>
      <c r="AI19" s="44">
        <f t="shared" si="29"/>
        <v>4.5976825609884302E-2</v>
      </c>
      <c r="AJ19" s="27">
        <f>1-(($F19)/AH19)</f>
        <v>4.0964658950328303E-2</v>
      </c>
      <c r="AK19" s="35">
        <f t="shared" si="30"/>
        <v>62.330499999999994</v>
      </c>
      <c r="AL19" s="5">
        <f>SUM(AK$5:AK19)</f>
        <v>458.49849999999998</v>
      </c>
      <c r="AM19" s="5">
        <f t="shared" si="24"/>
        <v>9776.6584999999977</v>
      </c>
      <c r="AN19" s="44">
        <f t="shared" si="31"/>
        <v>5.2962930447951202E-2</v>
      </c>
      <c r="AO19" s="27">
        <f t="shared" si="32"/>
        <v>4.6897260449467404E-2</v>
      </c>
      <c r="AP19" s="35">
        <f t="shared" si="33"/>
        <v>201.22049999999999</v>
      </c>
      <c r="AQ19" s="5">
        <f>SUM(AP$5:AP19)</f>
        <v>2318.8934999999997</v>
      </c>
      <c r="AR19" s="5">
        <f t="shared" si="25"/>
        <v>30088.853499999997</v>
      </c>
      <c r="AS19" s="44">
        <f t="shared" si="34"/>
        <v>8.5540343586226891E-2</v>
      </c>
      <c r="AT19" s="27">
        <f t="shared" si="26"/>
        <v>7.7068190717203611E-2</v>
      </c>
    </row>
    <row r="20" spans="1:46">
      <c r="A20" s="1">
        <v>16</v>
      </c>
      <c r="B20" s="5">
        <f t="shared" si="35"/>
        <v>64500</v>
      </c>
      <c r="C20" s="5">
        <f t="shared" si="36"/>
        <v>661.19</v>
      </c>
      <c r="D20" s="36">
        <f>ROUND(($E$2-A20+1)*$G$2,0)</f>
        <v>26</v>
      </c>
      <c r="E20" s="4">
        <f t="shared" si="0"/>
        <v>17190.940000000002</v>
      </c>
      <c r="F20" s="5">
        <f>SUM($C$5:C20)</f>
        <v>9979.3499999999985</v>
      </c>
      <c r="G20" s="5"/>
      <c r="H20" s="25">
        <f t="shared" si="1"/>
        <v>29710.145</v>
      </c>
      <c r="I20" s="36">
        <f t="shared" si="2"/>
        <v>78</v>
      </c>
      <c r="J20" s="5">
        <f t="shared" si="3"/>
        <v>51572.820000000007</v>
      </c>
      <c r="K20" s="5">
        <f t="shared" si="4"/>
        <v>81282.965000000011</v>
      </c>
      <c r="L20" s="6">
        <f t="shared" si="5"/>
        <v>1.3547160833333336</v>
      </c>
      <c r="M20" s="56">
        <f t="shared" si="6"/>
        <v>2539.8549999999996</v>
      </c>
      <c r="N20" s="44">
        <f>M20/($F20+E20)</f>
        <v>9.3479127385095978E-2</v>
      </c>
      <c r="O20" s="27">
        <f>1-(($F20+E20)/H20)</f>
        <v>8.5487802230517551E-2</v>
      </c>
      <c r="P20" s="35">
        <f t="shared" si="7"/>
        <v>29710.145</v>
      </c>
      <c r="Q20" s="36">
        <f t="shared" si="8"/>
        <v>78</v>
      </c>
      <c r="R20" s="5">
        <f t="shared" si="9"/>
        <v>51572.820000000007</v>
      </c>
      <c r="S20" s="5">
        <f t="shared" si="10"/>
        <v>81282.965000000011</v>
      </c>
      <c r="T20" s="6">
        <f t="shared" si="11"/>
        <v>1.3547160833333336</v>
      </c>
      <c r="U20" s="56">
        <f t="shared" si="12"/>
        <v>1269.9274999999998</v>
      </c>
      <c r="V20" s="44">
        <f t="shared" si="13"/>
        <v>0.12725553267497383</v>
      </c>
      <c r="W20" s="27">
        <f t="shared" si="14"/>
        <v>0.66410968374607404</v>
      </c>
      <c r="X20" s="35">
        <f t="shared" si="15"/>
        <v>12519.205000000002</v>
      </c>
      <c r="Y20" s="36">
        <f t="shared" si="16"/>
        <v>104</v>
      </c>
      <c r="Z20" s="5">
        <f t="shared" si="17"/>
        <v>68763.760000000009</v>
      </c>
      <c r="AA20" s="5">
        <f t="shared" si="18"/>
        <v>81282.965000000011</v>
      </c>
      <c r="AB20" s="6">
        <f t="shared" si="19"/>
        <v>1.3547160833333336</v>
      </c>
      <c r="AC20" s="56">
        <f t="shared" si="20"/>
        <v>2539.8550000000032</v>
      </c>
      <c r="AD20" s="44">
        <f t="shared" si="21"/>
        <v>0.254511065349948</v>
      </c>
      <c r="AE20" s="27">
        <f t="shared" si="22"/>
        <v>0.20287670023775495</v>
      </c>
      <c r="AF20" s="35">
        <f t="shared" si="28"/>
        <v>58.3</v>
      </c>
      <c r="AG20" s="5">
        <f>SUM(AF$5:AF20)</f>
        <v>456.32</v>
      </c>
      <c r="AH20" s="5">
        <f t="shared" si="23"/>
        <v>10435.669999999998</v>
      </c>
      <c r="AI20" s="44">
        <f t="shared" si="29"/>
        <v>4.8971041493170338E-2</v>
      </c>
      <c r="AJ20" s="27">
        <f>1-(($F20)/AH20)</f>
        <v>4.3726948054125914E-2</v>
      </c>
      <c r="AK20" s="35">
        <f t="shared" si="30"/>
        <v>67.311499999999995</v>
      </c>
      <c r="AL20" s="5">
        <f>SUM(AK$5:AK20)</f>
        <v>525.80999999999995</v>
      </c>
      <c r="AM20" s="5">
        <f t="shared" si="24"/>
        <v>10505.159999999998</v>
      </c>
      <c r="AN20" s="44">
        <f t="shared" si="31"/>
        <v>5.6428522369223112E-2</v>
      </c>
      <c r="AO20" s="27">
        <f t="shared" si="32"/>
        <v>5.0052545606159238E-2</v>
      </c>
      <c r="AP20" s="35">
        <f t="shared" si="33"/>
        <v>207.16200000000001</v>
      </c>
      <c r="AQ20" s="5">
        <f>SUM(AP$5:AP20)</f>
        <v>2526.0554999999995</v>
      </c>
      <c r="AR20" s="5">
        <f t="shared" si="25"/>
        <v>30957.205499999996</v>
      </c>
      <c r="AS20" s="44">
        <f t="shared" si="34"/>
        <v>9.0963598795244918E-2</v>
      </c>
      <c r="AT20" s="27">
        <f t="shared" si="26"/>
        <v>8.1598305118334991E-2</v>
      </c>
    </row>
    <row r="21" spans="1:46">
      <c r="A21" s="1">
        <v>17</v>
      </c>
      <c r="B21" s="5">
        <f t="shared" si="35"/>
        <v>64500</v>
      </c>
      <c r="C21" s="5">
        <f t="shared" si="36"/>
        <v>661.19</v>
      </c>
      <c r="D21" s="36">
        <f>ROUND(($E$2-A21+1)*$G$2,0)</f>
        <v>26</v>
      </c>
      <c r="E21" s="4">
        <f t="shared" si="0"/>
        <v>17190.940000000002</v>
      </c>
      <c r="F21" s="5">
        <f>SUM($C$5:C21)</f>
        <v>10640.539999999999</v>
      </c>
      <c r="G21" s="5"/>
      <c r="H21" s="25">
        <f t="shared" si="1"/>
        <v>30040.74</v>
      </c>
      <c r="I21" s="36">
        <f t="shared" si="2"/>
        <v>77</v>
      </c>
      <c r="J21" s="5">
        <f t="shared" si="3"/>
        <v>50911.630000000005</v>
      </c>
      <c r="K21" s="5">
        <f t="shared" si="4"/>
        <v>80952.37000000001</v>
      </c>
      <c r="L21" s="6">
        <f t="shared" si="5"/>
        <v>1.3492061666666668</v>
      </c>
      <c r="M21" s="56">
        <f t="shared" si="6"/>
        <v>2209.2599999999984</v>
      </c>
      <c r="N21" s="44">
        <f>M21/($F21+E21)</f>
        <v>7.9379896433822358E-2</v>
      </c>
      <c r="O21" s="27">
        <f>1-(($F21+E21)/H21)</f>
        <v>7.3542129787748212E-2</v>
      </c>
      <c r="P21" s="35">
        <f t="shared" si="7"/>
        <v>30040.74</v>
      </c>
      <c r="Q21" s="36">
        <f t="shared" si="8"/>
        <v>77</v>
      </c>
      <c r="R21" s="5">
        <f t="shared" si="9"/>
        <v>50911.630000000005</v>
      </c>
      <c r="S21" s="5">
        <f t="shared" si="10"/>
        <v>80952.37000000001</v>
      </c>
      <c r="T21" s="6">
        <f t="shared" si="11"/>
        <v>1.3492061666666668</v>
      </c>
      <c r="U21" s="56">
        <f t="shared" si="12"/>
        <v>1104.6299999999992</v>
      </c>
      <c r="V21" s="44">
        <f t="shared" si="13"/>
        <v>0.10381334030039822</v>
      </c>
      <c r="W21" s="27">
        <f t="shared" si="14"/>
        <v>0.64579634190103175</v>
      </c>
      <c r="X21" s="35">
        <f t="shared" si="15"/>
        <v>12849.800000000003</v>
      </c>
      <c r="Y21" s="36">
        <f t="shared" si="16"/>
        <v>103</v>
      </c>
      <c r="Z21" s="5">
        <f t="shared" si="17"/>
        <v>68102.570000000007</v>
      </c>
      <c r="AA21" s="5">
        <f t="shared" si="18"/>
        <v>80952.37000000001</v>
      </c>
      <c r="AB21" s="6">
        <f t="shared" si="19"/>
        <v>1.3492061666666668</v>
      </c>
      <c r="AC21" s="56">
        <f t="shared" si="20"/>
        <v>2209.2600000000039</v>
      </c>
      <c r="AD21" s="44">
        <f t="shared" si="21"/>
        <v>0.20762668060079695</v>
      </c>
      <c r="AE21" s="27">
        <f t="shared" si="22"/>
        <v>0.17192952419492935</v>
      </c>
      <c r="AF21" s="35">
        <f t="shared" si="28"/>
        <v>62.61</v>
      </c>
      <c r="AG21" s="5">
        <f>SUM(AF$5:AF21)</f>
        <v>518.92999999999995</v>
      </c>
      <c r="AH21" s="5">
        <f t="shared" si="23"/>
        <v>11159.47</v>
      </c>
      <c r="AI21" s="44">
        <f t="shared" si="29"/>
        <v>5.2000380786323762E-2</v>
      </c>
      <c r="AJ21" s="27">
        <f>1-(($F21)/AH21)</f>
        <v>4.6501312338310008E-2</v>
      </c>
      <c r="AK21" s="35">
        <f t="shared" si="30"/>
        <v>72.326499999999996</v>
      </c>
      <c r="AL21" s="5">
        <f>SUM(AK$5:AK21)</f>
        <v>598.13649999999996</v>
      </c>
      <c r="AM21" s="5">
        <f t="shared" si="24"/>
        <v>11238.6765</v>
      </c>
      <c r="AN21" s="44">
        <f t="shared" si="31"/>
        <v>5.9937420773898104E-2</v>
      </c>
      <c r="AO21" s="27">
        <f t="shared" si="32"/>
        <v>5.322125785896592E-2</v>
      </c>
      <c r="AP21" s="35">
        <f t="shared" si="33"/>
        <v>213.13749999999999</v>
      </c>
      <c r="AQ21" s="5">
        <f>SUM(AP$5:AP21)</f>
        <v>2739.1929999999993</v>
      </c>
      <c r="AR21" s="5">
        <f t="shared" si="25"/>
        <v>31831.532999999996</v>
      </c>
      <c r="AS21" s="44">
        <f t="shared" si="34"/>
        <v>9.6344783802273196E-2</v>
      </c>
      <c r="AT21" s="27">
        <f t="shared" si="26"/>
        <v>8.6052814358642427E-2</v>
      </c>
    </row>
    <row r="22" spans="1:46">
      <c r="A22" s="1">
        <v>18</v>
      </c>
      <c r="B22" s="5">
        <f t="shared" si="35"/>
        <v>64500</v>
      </c>
      <c r="C22" s="5">
        <f t="shared" si="36"/>
        <v>661.19</v>
      </c>
      <c r="D22" s="36">
        <f>ROUND(($E$2-A22+1)*$G$2,0)</f>
        <v>26</v>
      </c>
      <c r="E22" s="4">
        <f t="shared" si="0"/>
        <v>17190.940000000002</v>
      </c>
      <c r="F22" s="5">
        <f>SUM($C$5:C22)</f>
        <v>11301.73</v>
      </c>
      <c r="G22" s="5"/>
      <c r="H22" s="25">
        <f t="shared" si="1"/>
        <v>30371.334999999999</v>
      </c>
      <c r="I22" s="36">
        <f t="shared" si="2"/>
        <v>76</v>
      </c>
      <c r="J22" s="5">
        <f t="shared" si="3"/>
        <v>50250.44</v>
      </c>
      <c r="K22" s="5">
        <f t="shared" si="4"/>
        <v>80621.774999999994</v>
      </c>
      <c r="L22" s="6">
        <f t="shared" si="5"/>
        <v>1.3436962499999998</v>
      </c>
      <c r="M22" s="56">
        <f t="shared" si="6"/>
        <v>1878.6649999999972</v>
      </c>
      <c r="N22" s="44">
        <f>M22/($F22+E22)</f>
        <v>6.5935028201990098E-2</v>
      </c>
      <c r="O22" s="27">
        <f>1-(($F22+E22)/H22)</f>
        <v>6.1856517008554213E-2</v>
      </c>
      <c r="P22" s="35">
        <f t="shared" si="7"/>
        <v>30371.334999999999</v>
      </c>
      <c r="Q22" s="36">
        <f t="shared" si="8"/>
        <v>76</v>
      </c>
      <c r="R22" s="5">
        <f t="shared" si="9"/>
        <v>50250.44</v>
      </c>
      <c r="S22" s="5">
        <f t="shared" si="10"/>
        <v>80621.774999999994</v>
      </c>
      <c r="T22" s="6">
        <f t="shared" si="11"/>
        <v>1.3436962499999998</v>
      </c>
      <c r="U22" s="56">
        <f t="shared" si="12"/>
        <v>939.33249999999862</v>
      </c>
      <c r="V22" s="44">
        <f t="shared" si="13"/>
        <v>8.3114045371814632E-2</v>
      </c>
      <c r="W22" s="27">
        <f t="shared" si="14"/>
        <v>0.62788168514818332</v>
      </c>
      <c r="X22" s="35">
        <f t="shared" si="15"/>
        <v>13180.39499999999</v>
      </c>
      <c r="Y22" s="36">
        <f t="shared" si="16"/>
        <v>102</v>
      </c>
      <c r="Z22" s="5">
        <f t="shared" si="17"/>
        <v>67441.38</v>
      </c>
      <c r="AA22" s="5">
        <f t="shared" si="18"/>
        <v>80621.774999999994</v>
      </c>
      <c r="AB22" s="6">
        <f t="shared" si="19"/>
        <v>1.3436962499999998</v>
      </c>
      <c r="AC22" s="56">
        <f t="shared" si="20"/>
        <v>1878.66499999999</v>
      </c>
      <c r="AD22" s="44">
        <f t="shared" si="21"/>
        <v>0.16622809074362863</v>
      </c>
      <c r="AE22" s="27">
        <f t="shared" si="22"/>
        <v>0.14253480263679441</v>
      </c>
      <c r="AF22" s="35">
        <f t="shared" si="28"/>
        <v>66.959999999999994</v>
      </c>
      <c r="AG22" s="5">
        <f>SUM(AF$5:AF22)</f>
        <v>585.89</v>
      </c>
      <c r="AH22" s="5">
        <f t="shared" si="23"/>
        <v>11887.619999999999</v>
      </c>
      <c r="AI22" s="44">
        <f t="shared" si="29"/>
        <v>5.5062055121262644E-2</v>
      </c>
      <c r="AJ22" s="27">
        <f>1-(($F22)/AH22)</f>
        <v>4.9285727504748578E-2</v>
      </c>
      <c r="AK22" s="35">
        <f t="shared" si="30"/>
        <v>77.375500000000002</v>
      </c>
      <c r="AL22" s="5">
        <f>SUM(AK$5:AK22)</f>
        <v>675.51199999999994</v>
      </c>
      <c r="AM22" s="5">
        <f t="shared" si="24"/>
        <v>11977.242</v>
      </c>
      <c r="AN22" s="44">
        <f t="shared" si="31"/>
        <v>6.3484747954521109E-2</v>
      </c>
      <c r="AO22" s="27">
        <f t="shared" si="32"/>
        <v>5.6399628562235016E-2</v>
      </c>
      <c r="AP22" s="35">
        <f t="shared" si="33"/>
        <v>219.16399999999996</v>
      </c>
      <c r="AQ22" s="5">
        <f>SUM(AP$5:AP22)</f>
        <v>2958.3569999999991</v>
      </c>
      <c r="AR22" s="5">
        <f t="shared" si="25"/>
        <v>32711.886999999999</v>
      </c>
      <c r="AS22" s="44">
        <f t="shared" si="34"/>
        <v>0.101688520070919</v>
      </c>
      <c r="AT22" s="27">
        <f t="shared" si="26"/>
        <v>9.043675774497506E-2</v>
      </c>
    </row>
    <row r="23" spans="1:46">
      <c r="A23" s="1">
        <v>19</v>
      </c>
      <c r="B23" s="5">
        <f t="shared" si="35"/>
        <v>64500</v>
      </c>
      <c r="C23" s="5">
        <f t="shared" si="36"/>
        <v>661.19</v>
      </c>
      <c r="D23" s="36">
        <f>ROUND(($E$2-A23+1)*$G$2,0)</f>
        <v>26</v>
      </c>
      <c r="E23" s="4">
        <f t="shared" si="0"/>
        <v>17190.940000000002</v>
      </c>
      <c r="F23" s="5">
        <f>SUM($C$5:C23)</f>
        <v>11962.92</v>
      </c>
      <c r="G23" s="5"/>
      <c r="H23" s="25">
        <f t="shared" si="1"/>
        <v>30701.93</v>
      </c>
      <c r="I23" s="36">
        <f t="shared" si="2"/>
        <v>75</v>
      </c>
      <c r="J23" s="5">
        <f t="shared" si="3"/>
        <v>49589.250000000007</v>
      </c>
      <c r="K23" s="5">
        <f t="shared" si="4"/>
        <v>80291.180000000008</v>
      </c>
      <c r="L23" s="6">
        <f t="shared" si="5"/>
        <v>1.3381863333333335</v>
      </c>
      <c r="M23" s="56">
        <f t="shared" si="6"/>
        <v>1548.0699999999997</v>
      </c>
      <c r="N23" s="44">
        <f>M23/($F23+E23)</f>
        <v>5.3100001166226346E-2</v>
      </c>
      <c r="O23" s="27">
        <f>1-(($F23+E23)/H23)</f>
        <v>5.0422563011511046E-2</v>
      </c>
      <c r="P23" s="35">
        <f t="shared" si="7"/>
        <v>30701.93</v>
      </c>
      <c r="Q23" s="36">
        <f t="shared" si="8"/>
        <v>75</v>
      </c>
      <c r="R23" s="5">
        <f t="shared" si="9"/>
        <v>49589.250000000007</v>
      </c>
      <c r="S23" s="5">
        <f t="shared" si="10"/>
        <v>80291.180000000008</v>
      </c>
      <c r="T23" s="6">
        <f t="shared" si="11"/>
        <v>1.3381863333333335</v>
      </c>
      <c r="U23" s="56">
        <f t="shared" si="12"/>
        <v>774.03499999999985</v>
      </c>
      <c r="V23" s="44">
        <f t="shared" si="13"/>
        <v>6.4702848468434118E-2</v>
      </c>
      <c r="W23" s="27">
        <f t="shared" si="14"/>
        <v>0.61035283449607247</v>
      </c>
      <c r="X23" s="35">
        <f t="shared" si="15"/>
        <v>13510.990000000005</v>
      </c>
      <c r="Y23" s="36">
        <f t="shared" si="16"/>
        <v>101</v>
      </c>
      <c r="Z23" s="5">
        <f t="shared" si="17"/>
        <v>66780.19</v>
      </c>
      <c r="AA23" s="5">
        <f t="shared" si="18"/>
        <v>80291.180000000008</v>
      </c>
      <c r="AB23" s="6">
        <f t="shared" si="19"/>
        <v>1.3381863333333335</v>
      </c>
      <c r="AC23" s="56">
        <f t="shared" si="20"/>
        <v>1548.0700000000052</v>
      </c>
      <c r="AD23" s="44">
        <f t="shared" si="21"/>
        <v>0.12940569693686868</v>
      </c>
      <c r="AE23" s="27">
        <f t="shared" si="22"/>
        <v>0.11457857640335789</v>
      </c>
      <c r="AF23" s="35">
        <f t="shared" si="28"/>
        <v>71.33</v>
      </c>
      <c r="AG23" s="5">
        <f>SUM(AF$5:AF23)</f>
        <v>657.22</v>
      </c>
      <c r="AH23" s="5">
        <f t="shared" si="23"/>
        <v>12620.14</v>
      </c>
      <c r="AI23" s="44">
        <f t="shared" si="29"/>
        <v>5.8152159005745142E-2</v>
      </c>
      <c r="AJ23" s="27">
        <f>1-(($F23)/AH23)</f>
        <v>5.2077076799464939E-2</v>
      </c>
      <c r="AK23" s="35">
        <f t="shared" si="30"/>
        <v>82.466999999999999</v>
      </c>
      <c r="AL23" s="5">
        <f>SUM(AK$5:AK23)</f>
        <v>757.97899999999993</v>
      </c>
      <c r="AM23" s="5">
        <f t="shared" si="24"/>
        <v>12720.898999999999</v>
      </c>
      <c r="AN23" s="44">
        <f t="shared" si="31"/>
        <v>6.7067519751400892E-2</v>
      </c>
      <c r="AO23" s="27">
        <f t="shared" si="32"/>
        <v>5.9585332766182608E-2</v>
      </c>
      <c r="AP23" s="35">
        <f t="shared" si="33"/>
        <v>225.22450000000001</v>
      </c>
      <c r="AQ23" s="5">
        <f>SUM(AP$5:AP23)</f>
        <v>3183.5814999999989</v>
      </c>
      <c r="AR23" s="5">
        <f t="shared" si="25"/>
        <v>33598.301500000001</v>
      </c>
      <c r="AS23" s="44">
        <f t="shared" si="34"/>
        <v>0.10699844690697201</v>
      </c>
      <c r="AT23" s="27">
        <f t="shared" si="26"/>
        <v>9.475423928795923E-2</v>
      </c>
    </row>
    <row r="24" spans="1:46">
      <c r="A24" s="1">
        <v>20</v>
      </c>
      <c r="B24" s="5">
        <f t="shared" si="35"/>
        <v>64500</v>
      </c>
      <c r="C24" s="5">
        <f t="shared" si="36"/>
        <v>661.19</v>
      </c>
      <c r="D24" s="36">
        <f>ROUND(($E$2-A24+1)*$G$2,0)</f>
        <v>25</v>
      </c>
      <c r="E24" s="4">
        <f t="shared" si="0"/>
        <v>16529.75</v>
      </c>
      <c r="F24" s="5">
        <f>SUM($C$5:C24)</f>
        <v>12624.11</v>
      </c>
      <c r="G24" s="5"/>
      <c r="H24" s="25">
        <f t="shared" si="1"/>
        <v>30701.93</v>
      </c>
      <c r="I24" s="36">
        <f t="shared" si="2"/>
        <v>75</v>
      </c>
      <c r="J24" s="5">
        <f t="shared" si="3"/>
        <v>49589.250000000007</v>
      </c>
      <c r="K24" s="5">
        <f t="shared" si="4"/>
        <v>80291.180000000008</v>
      </c>
      <c r="L24" s="6">
        <f t="shared" si="5"/>
        <v>1.3381863333333335</v>
      </c>
      <c r="M24" s="56">
        <f t="shared" si="6"/>
        <v>1548.0699999999997</v>
      </c>
      <c r="N24" s="44">
        <f>M24/($F24+E24)</f>
        <v>5.3100001166226346E-2</v>
      </c>
      <c r="O24" s="27">
        <f>1-(($F24+E24)/H24)</f>
        <v>5.0422563011511046E-2</v>
      </c>
      <c r="P24" s="35">
        <f t="shared" si="7"/>
        <v>30701.93</v>
      </c>
      <c r="Q24" s="36">
        <f t="shared" si="8"/>
        <v>75</v>
      </c>
      <c r="R24" s="5">
        <f t="shared" si="9"/>
        <v>49589.250000000007</v>
      </c>
      <c r="S24" s="5">
        <f t="shared" si="10"/>
        <v>80291.180000000008</v>
      </c>
      <c r="T24" s="6">
        <f t="shared" si="11"/>
        <v>1.3381863333333335</v>
      </c>
      <c r="U24" s="56">
        <f t="shared" si="12"/>
        <v>774.03499999999985</v>
      </c>
      <c r="V24" s="44">
        <f t="shared" si="13"/>
        <v>6.1314025305546277E-2</v>
      </c>
      <c r="W24" s="27">
        <f t="shared" si="14"/>
        <v>0.58881705482358926</v>
      </c>
      <c r="X24" s="35">
        <f t="shared" si="15"/>
        <v>14172.180000000008</v>
      </c>
      <c r="Y24" s="36">
        <f t="shared" si="16"/>
        <v>100</v>
      </c>
      <c r="Z24" s="5">
        <f t="shared" si="17"/>
        <v>66119</v>
      </c>
      <c r="AA24" s="5">
        <f t="shared" si="18"/>
        <v>80291.180000000008</v>
      </c>
      <c r="AB24" s="6">
        <f t="shared" si="19"/>
        <v>1.3381863333333335</v>
      </c>
      <c r="AC24" s="56">
        <f t="shared" si="20"/>
        <v>1548.070000000007</v>
      </c>
      <c r="AD24" s="44">
        <f t="shared" si="21"/>
        <v>0.12262805061109314</v>
      </c>
      <c r="AE24" s="27">
        <f t="shared" si="22"/>
        <v>0.10923301849115707</v>
      </c>
      <c r="AF24" s="35">
        <f t="shared" si="28"/>
        <v>75.72</v>
      </c>
      <c r="AG24" s="5">
        <f>SUM(AF$5:AF24)</f>
        <v>732.94</v>
      </c>
      <c r="AH24" s="5">
        <f t="shared" si="23"/>
        <v>13357.050000000001</v>
      </c>
      <c r="AI24" s="44">
        <f t="shared" si="29"/>
        <v>6.1267650372985864E-2</v>
      </c>
      <c r="AJ24" s="27">
        <f>1-(($F24)/AH24)</f>
        <v>5.4872894838306374E-2</v>
      </c>
      <c r="AK24" s="35">
        <f t="shared" si="30"/>
        <v>87.584000000000003</v>
      </c>
      <c r="AL24" s="5">
        <f>SUM(AK$5:AK24)</f>
        <v>845.56299999999987</v>
      </c>
      <c r="AM24" s="5">
        <f t="shared" si="24"/>
        <v>13469.673000000001</v>
      </c>
      <c r="AN24" s="44">
        <f t="shared" si="31"/>
        <v>7.0681990684548571E-2</v>
      </c>
      <c r="AO24" s="27">
        <f t="shared" si="32"/>
        <v>6.2775317559676469E-2</v>
      </c>
      <c r="AP24" s="35">
        <f t="shared" si="33"/>
        <v>231.32749999999999</v>
      </c>
      <c r="AQ24" s="5">
        <f>SUM(AP$5:AP24)</f>
        <v>3414.9089999999987</v>
      </c>
      <c r="AR24" s="5">
        <f t="shared" si="25"/>
        <v>34490.818999999996</v>
      </c>
      <c r="AS24" s="44">
        <f t="shared" si="34"/>
        <v>0.11227816662458173</v>
      </c>
      <c r="AT24" s="27">
        <f t="shared" si="26"/>
        <v>9.9009217496400903E-2</v>
      </c>
    </row>
    <row r="25" spans="1:46">
      <c r="A25" s="1">
        <v>21</v>
      </c>
      <c r="B25" s="5">
        <f t="shared" si="35"/>
        <v>64500</v>
      </c>
      <c r="C25" s="5">
        <f t="shared" si="36"/>
        <v>661.19</v>
      </c>
      <c r="D25" s="36">
        <f>ROUND(($E$2-A25+1)*$G$2,0)</f>
        <v>25</v>
      </c>
      <c r="E25" s="4">
        <f t="shared" si="0"/>
        <v>16529.75</v>
      </c>
      <c r="F25" s="5">
        <f>SUM($C$5:C25)</f>
        <v>13285.300000000001</v>
      </c>
      <c r="G25" s="5"/>
      <c r="H25" s="25">
        <f t="shared" si="1"/>
        <v>31032.525000000001</v>
      </c>
      <c r="I25" s="36">
        <f t="shared" si="2"/>
        <v>74</v>
      </c>
      <c r="J25" s="5">
        <f t="shared" si="3"/>
        <v>48928.060000000005</v>
      </c>
      <c r="K25" s="5">
        <f t="shared" si="4"/>
        <v>79960.585000000006</v>
      </c>
      <c r="L25" s="6">
        <f t="shared" si="5"/>
        <v>1.3326764166666667</v>
      </c>
      <c r="M25" s="56">
        <f t="shared" si="6"/>
        <v>1217.4749999999985</v>
      </c>
      <c r="N25" s="44">
        <f>M25/($F25+E25)</f>
        <v>4.0834243108765489E-2</v>
      </c>
      <c r="O25" s="27">
        <f>1-(($F25+E25)/H25)</f>
        <v>3.9232224899520718E-2</v>
      </c>
      <c r="P25" s="35">
        <f t="shared" si="7"/>
        <v>31032.525000000001</v>
      </c>
      <c r="Q25" s="36">
        <f t="shared" si="8"/>
        <v>74</v>
      </c>
      <c r="R25" s="5">
        <f t="shared" si="9"/>
        <v>48928.060000000005</v>
      </c>
      <c r="S25" s="5">
        <f t="shared" si="10"/>
        <v>79960.585000000006</v>
      </c>
      <c r="T25" s="6">
        <f t="shared" si="11"/>
        <v>1.3326764166666667</v>
      </c>
      <c r="U25" s="56">
        <f t="shared" si="12"/>
        <v>608.73749999999927</v>
      </c>
      <c r="V25" s="44">
        <f t="shared" si="13"/>
        <v>4.5820380420464664E-2</v>
      </c>
      <c r="W25" s="27">
        <f t="shared" si="14"/>
        <v>0.57189110457495795</v>
      </c>
      <c r="X25" s="35">
        <f t="shared" si="15"/>
        <v>14502.775000000001</v>
      </c>
      <c r="Y25" s="36">
        <f t="shared" si="16"/>
        <v>99</v>
      </c>
      <c r="Z25" s="5">
        <f t="shared" si="17"/>
        <v>65457.810000000005</v>
      </c>
      <c r="AA25" s="5">
        <f t="shared" si="18"/>
        <v>79960.585000000006</v>
      </c>
      <c r="AB25" s="6">
        <f t="shared" si="19"/>
        <v>1.3326764166666667</v>
      </c>
      <c r="AC25" s="56">
        <f t="shared" si="20"/>
        <v>1217.4750000000004</v>
      </c>
      <c r="AD25" s="44">
        <f t="shared" si="21"/>
        <v>9.1640760840929467E-2</v>
      </c>
      <c r="AE25" s="27">
        <f t="shared" si="22"/>
        <v>8.3947727245303083E-2</v>
      </c>
      <c r="AF25" s="35">
        <f t="shared" si="28"/>
        <v>80.14</v>
      </c>
      <c r="AG25" s="5">
        <f>SUM(AF$5:AF25)</f>
        <v>813.08</v>
      </c>
      <c r="AH25" s="5">
        <f t="shared" si="23"/>
        <v>14098.380000000001</v>
      </c>
      <c r="AI25" s="44">
        <f t="shared" si="29"/>
        <v>6.4406916606398398E-2</v>
      </c>
      <c r="AJ25" s="27">
        <f>1-(($F25)/AH25)</f>
        <v>5.7671874357195674E-2</v>
      </c>
      <c r="AK25" s="35">
        <f t="shared" si="30"/>
        <v>92.734999999999999</v>
      </c>
      <c r="AL25" s="5">
        <f>SUM(AK$5:AK25)</f>
        <v>938.29799999999989</v>
      </c>
      <c r="AM25" s="5">
        <f t="shared" si="24"/>
        <v>14223.598000000002</v>
      </c>
      <c r="AN25" s="44">
        <f t="shared" si="31"/>
        <v>7.4325873269481951E-2</v>
      </c>
      <c r="AO25" s="27">
        <f t="shared" si="32"/>
        <v>6.5967696781081719E-2</v>
      </c>
      <c r="AP25" s="35">
        <f t="shared" si="33"/>
        <v>237.47299999999998</v>
      </c>
      <c r="AQ25" s="5">
        <f>SUM(AP$5:AP25)</f>
        <v>3652.3819999999987</v>
      </c>
      <c r="AR25" s="5">
        <f t="shared" si="25"/>
        <v>35389.481999999996</v>
      </c>
      <c r="AS25" s="44">
        <f t="shared" si="34"/>
        <v>0.11753097495777272</v>
      </c>
      <c r="AT25" s="27">
        <f t="shared" si="26"/>
        <v>0.10320529698626268</v>
      </c>
    </row>
    <row r="26" spans="1:46">
      <c r="A26" s="1">
        <v>22</v>
      </c>
      <c r="B26" s="5">
        <f t="shared" si="35"/>
        <v>64500</v>
      </c>
      <c r="C26" s="5">
        <f t="shared" si="36"/>
        <v>661.19</v>
      </c>
      <c r="D26" s="36">
        <f>ROUND(($E$2-A26+1)*$G$2,0)</f>
        <v>25</v>
      </c>
      <c r="E26" s="4">
        <f t="shared" si="0"/>
        <v>16529.75</v>
      </c>
      <c r="F26" s="5">
        <f>SUM($C$5:C26)</f>
        <v>13946.490000000002</v>
      </c>
      <c r="G26" s="5"/>
      <c r="H26" s="25">
        <f t="shared" si="1"/>
        <v>31363.120000000003</v>
      </c>
      <c r="I26" s="36">
        <f t="shared" si="2"/>
        <v>73</v>
      </c>
      <c r="J26" s="5">
        <f t="shared" si="3"/>
        <v>48266.87</v>
      </c>
      <c r="K26" s="5">
        <f t="shared" si="4"/>
        <v>79629.990000000005</v>
      </c>
      <c r="L26" s="6">
        <f t="shared" si="5"/>
        <v>1.3271665000000001</v>
      </c>
      <c r="M26" s="56">
        <f t="shared" si="6"/>
        <v>886.88000000000102</v>
      </c>
      <c r="N26" s="44">
        <f>M26/($F26+E26)</f>
        <v>2.9100702711358124E-2</v>
      </c>
      <c r="O26" s="27">
        <f>1-(($F26+E26)/H26)</f>
        <v>2.8277798892457184E-2</v>
      </c>
      <c r="P26" s="35">
        <f t="shared" si="7"/>
        <v>31363.120000000003</v>
      </c>
      <c r="Q26" s="36">
        <f t="shared" si="8"/>
        <v>73</v>
      </c>
      <c r="R26" s="5">
        <f t="shared" si="9"/>
        <v>48266.87</v>
      </c>
      <c r="S26" s="5">
        <f t="shared" si="10"/>
        <v>79629.990000000005</v>
      </c>
      <c r="T26" s="6">
        <f t="shared" si="11"/>
        <v>1.3271665000000001</v>
      </c>
      <c r="U26" s="56">
        <f t="shared" si="12"/>
        <v>443.44000000000051</v>
      </c>
      <c r="V26" s="44">
        <f t="shared" si="13"/>
        <v>3.1795813857106732E-2</v>
      </c>
      <c r="W26" s="27">
        <f t="shared" si="14"/>
        <v>0.55532198327207238</v>
      </c>
      <c r="X26" s="35">
        <f t="shared" si="15"/>
        <v>14833.370000000003</v>
      </c>
      <c r="Y26" s="36">
        <f t="shared" si="16"/>
        <v>98</v>
      </c>
      <c r="Z26" s="5">
        <f t="shared" si="17"/>
        <v>64796.62</v>
      </c>
      <c r="AA26" s="5">
        <f t="shared" si="18"/>
        <v>79629.990000000005</v>
      </c>
      <c r="AB26" s="6">
        <f t="shared" si="19"/>
        <v>1.3271665000000001</v>
      </c>
      <c r="AC26" s="56">
        <f t="shared" si="20"/>
        <v>886.88000000000102</v>
      </c>
      <c r="AD26" s="44">
        <f t="shared" si="21"/>
        <v>6.3591627714213464E-2</v>
      </c>
      <c r="AE26" s="27">
        <f t="shared" si="22"/>
        <v>5.9789515127041337E-2</v>
      </c>
      <c r="AF26" s="35">
        <f t="shared" si="28"/>
        <v>84.59</v>
      </c>
      <c r="AG26" s="5">
        <f>SUM(AF$5:AF26)</f>
        <v>897.67000000000007</v>
      </c>
      <c r="AH26" s="5">
        <f t="shared" si="23"/>
        <v>14844.160000000002</v>
      </c>
      <c r="AI26" s="44">
        <f t="shared" si="29"/>
        <v>6.7568666119696211E-2</v>
      </c>
      <c r="AJ26" s="27">
        <f>1-(($F26)/AH26)</f>
        <v>6.0472940200051783E-2</v>
      </c>
      <c r="AK26" s="35">
        <f t="shared" si="30"/>
        <v>97.928499999999985</v>
      </c>
      <c r="AL26" s="5">
        <f>SUM(AK$5:AK26)</f>
        <v>1036.2264999999998</v>
      </c>
      <c r="AM26" s="5">
        <f t="shared" si="24"/>
        <v>14982.716500000002</v>
      </c>
      <c r="AN26" s="44">
        <f t="shared" si="31"/>
        <v>7.799797520567843E-2</v>
      </c>
      <c r="AO26" s="27">
        <f t="shared" si="32"/>
        <v>6.9161456802576571E-2</v>
      </c>
      <c r="AP26" s="35">
        <f t="shared" si="33"/>
        <v>243.65249999999997</v>
      </c>
      <c r="AQ26" s="5">
        <f>SUM(AP$5:AP26)</f>
        <v>3896.0344999999988</v>
      </c>
      <c r="AR26" s="5">
        <f t="shared" si="25"/>
        <v>36294.324500000002</v>
      </c>
      <c r="AS26" s="44">
        <f t="shared" si="34"/>
        <v>0.1227596251705417</v>
      </c>
      <c r="AT26" s="27">
        <f t="shared" si="26"/>
        <v>0.10734555756782305</v>
      </c>
    </row>
    <row r="27" spans="1:46">
      <c r="A27" s="1">
        <v>23</v>
      </c>
      <c r="B27" s="5">
        <f t="shared" si="35"/>
        <v>64500</v>
      </c>
      <c r="C27" s="5">
        <f t="shared" si="36"/>
        <v>661.19</v>
      </c>
      <c r="D27" s="36">
        <f>ROUND(($E$2-A27+1)*$G$2,0)</f>
        <v>25</v>
      </c>
      <c r="E27" s="4">
        <f t="shared" si="0"/>
        <v>16529.75</v>
      </c>
      <c r="F27" s="5">
        <f>SUM($C$5:C27)</f>
        <v>14607.680000000002</v>
      </c>
      <c r="G27" s="5"/>
      <c r="H27" s="25">
        <f t="shared" si="1"/>
        <v>31693.715</v>
      </c>
      <c r="I27" s="36">
        <f t="shared" si="2"/>
        <v>72</v>
      </c>
      <c r="J27" s="5">
        <f t="shared" si="3"/>
        <v>47605.680000000008</v>
      </c>
      <c r="K27" s="5">
        <f t="shared" si="4"/>
        <v>79299.395000000004</v>
      </c>
      <c r="L27" s="6">
        <f t="shared" si="5"/>
        <v>1.3216565833333334</v>
      </c>
      <c r="M27" s="56">
        <f t="shared" si="6"/>
        <v>556.28499999999985</v>
      </c>
      <c r="N27" s="44">
        <f>M27/($F27+E27)</f>
        <v>1.7865475731298309E-2</v>
      </c>
      <c r="O27" s="27">
        <f>1-(($F27+E27)/H27)</f>
        <v>1.7551902640633998E-2</v>
      </c>
      <c r="P27" s="35">
        <f t="shared" si="7"/>
        <v>31693.715</v>
      </c>
      <c r="Q27" s="36">
        <f t="shared" si="8"/>
        <v>72</v>
      </c>
      <c r="R27" s="5">
        <f t="shared" si="9"/>
        <v>47605.680000000008</v>
      </c>
      <c r="S27" s="5">
        <f t="shared" si="10"/>
        <v>79299.395000000004</v>
      </c>
      <c r="T27" s="6">
        <f t="shared" si="11"/>
        <v>1.3216565833333334</v>
      </c>
      <c r="U27" s="56">
        <f t="shared" si="12"/>
        <v>278.14249999999993</v>
      </c>
      <c r="V27" s="44">
        <f t="shared" si="13"/>
        <v>1.9040840160792123E-2</v>
      </c>
      <c r="W27" s="27">
        <f t="shared" si="14"/>
        <v>0.53909852473905306</v>
      </c>
      <c r="X27" s="35">
        <f t="shared" si="15"/>
        <v>15163.964999999997</v>
      </c>
      <c r="Y27" s="36">
        <f t="shared" si="16"/>
        <v>97</v>
      </c>
      <c r="Z27" s="5">
        <f t="shared" si="17"/>
        <v>64135.430000000008</v>
      </c>
      <c r="AA27" s="5">
        <f t="shared" si="18"/>
        <v>79299.395000000004</v>
      </c>
      <c r="AB27" s="6">
        <f t="shared" si="19"/>
        <v>1.3216565833333334</v>
      </c>
      <c r="AC27" s="56">
        <f t="shared" si="20"/>
        <v>556.2849999999944</v>
      </c>
      <c r="AD27" s="44">
        <f t="shared" si="21"/>
        <v>3.808168032158387E-2</v>
      </c>
      <c r="AE27" s="27">
        <f t="shared" si="22"/>
        <v>3.6684666576320524E-2</v>
      </c>
      <c r="AF27" s="35">
        <f t="shared" si="28"/>
        <v>89.06</v>
      </c>
      <c r="AG27" s="5">
        <f>SUM(AF$5:AF27)</f>
        <v>986.73</v>
      </c>
      <c r="AH27" s="5">
        <f t="shared" si="23"/>
        <v>15594.410000000002</v>
      </c>
      <c r="AI27" s="44">
        <f t="shared" si="29"/>
        <v>7.0751135231875539E-2</v>
      </c>
      <c r="AJ27" s="27">
        <f>1-(($F27)/AH27)</f>
        <v>6.3274596473992917E-2</v>
      </c>
      <c r="AK27" s="35">
        <f t="shared" si="30"/>
        <v>103.15599999999999</v>
      </c>
      <c r="AL27" s="5">
        <f>SUM(AK$5:AK27)</f>
        <v>1139.3824999999997</v>
      </c>
      <c r="AM27" s="5">
        <f t="shared" si="24"/>
        <v>15747.062500000002</v>
      </c>
      <c r="AN27" s="44">
        <f t="shared" si="31"/>
        <v>8.1696720823662416E-2</v>
      </c>
      <c r="AO27" s="27">
        <f t="shared" si="32"/>
        <v>7.2355240858414049E-2</v>
      </c>
      <c r="AP27" s="35">
        <f t="shared" si="33"/>
        <v>249.88300000000001</v>
      </c>
      <c r="AQ27" s="5">
        <f>SUM(AP$5:AP27)</f>
        <v>4145.9174999999987</v>
      </c>
      <c r="AR27" s="5">
        <f t="shared" si="25"/>
        <v>37205.397499999999</v>
      </c>
      <c r="AS27" s="44">
        <f t="shared" si="34"/>
        <v>0.12796717048955358</v>
      </c>
      <c r="AT27" s="27">
        <f t="shared" si="26"/>
        <v>0.11143322685908663</v>
      </c>
    </row>
    <row r="28" spans="1:46" s="16" customFormat="1">
      <c r="A28" s="16">
        <v>24</v>
      </c>
      <c r="B28" s="18">
        <f t="shared" si="35"/>
        <v>64500</v>
      </c>
      <c r="C28" s="18">
        <f>C27</f>
        <v>661.19</v>
      </c>
      <c r="D28" s="36">
        <f>ROUND(($E$2-A28+1)*$G$2,0)</f>
        <v>24</v>
      </c>
      <c r="E28" s="4">
        <f t="shared" si="0"/>
        <v>15868.560000000001</v>
      </c>
      <c r="F28" s="18">
        <f>SUM($C$5:C28)</f>
        <v>15268.870000000003</v>
      </c>
      <c r="G28" s="18"/>
      <c r="H28" s="25">
        <f t="shared" si="1"/>
        <v>31693.715000000004</v>
      </c>
      <c r="I28" s="36">
        <f t="shared" si="2"/>
        <v>72</v>
      </c>
      <c r="J28" s="5">
        <f t="shared" si="3"/>
        <v>47605.680000000008</v>
      </c>
      <c r="K28" s="5">
        <f t="shared" si="4"/>
        <v>79299.395000000019</v>
      </c>
      <c r="L28" s="6">
        <f t="shared" si="5"/>
        <v>1.3216565833333336</v>
      </c>
      <c r="M28" s="56">
        <f t="shared" si="6"/>
        <v>556.28499999999985</v>
      </c>
      <c r="N28" s="44">
        <f>M28/($F28+E28)</f>
        <v>1.7865475731298305E-2</v>
      </c>
      <c r="O28" s="27">
        <f>1-(($F28+E28)/H28)</f>
        <v>1.7551902640633998E-2</v>
      </c>
      <c r="P28" s="35">
        <f t="shared" si="7"/>
        <v>31693.715000000004</v>
      </c>
      <c r="Q28" s="36">
        <f t="shared" si="8"/>
        <v>72</v>
      </c>
      <c r="R28" s="5">
        <f t="shared" si="9"/>
        <v>47605.680000000008</v>
      </c>
      <c r="S28" s="5">
        <f t="shared" si="10"/>
        <v>79299.395000000019</v>
      </c>
      <c r="T28" s="6">
        <f t="shared" si="11"/>
        <v>1.3216565833333336</v>
      </c>
      <c r="U28" s="56">
        <f t="shared" si="12"/>
        <v>278.14249999999993</v>
      </c>
      <c r="V28" s="44">
        <f t="shared" si="13"/>
        <v>1.8216312012611272E-2</v>
      </c>
      <c r="W28" s="27">
        <f t="shared" si="14"/>
        <v>0.51823665985511636</v>
      </c>
      <c r="X28" s="35">
        <f t="shared" si="15"/>
        <v>15825.155000000013</v>
      </c>
      <c r="Y28" s="36">
        <f t="shared" si="16"/>
        <v>96</v>
      </c>
      <c r="Z28" s="5">
        <f t="shared" si="17"/>
        <v>63474.240000000005</v>
      </c>
      <c r="AA28" s="5">
        <f t="shared" si="18"/>
        <v>79299.395000000019</v>
      </c>
      <c r="AB28" s="6">
        <f t="shared" si="19"/>
        <v>1.3216565833333336</v>
      </c>
      <c r="AC28" s="56">
        <f t="shared" si="20"/>
        <v>556.28500000001077</v>
      </c>
      <c r="AD28" s="44">
        <f t="shared" si="21"/>
        <v>3.6432624025223258E-2</v>
      </c>
      <c r="AE28" s="27">
        <f t="shared" si="22"/>
        <v>3.5151946379040844E-2</v>
      </c>
      <c r="AF28" s="35">
        <f t="shared" si="28"/>
        <v>93.57</v>
      </c>
      <c r="AG28" s="18">
        <f>SUM(AF$5:AF28)</f>
        <v>1080.3</v>
      </c>
      <c r="AH28" s="5">
        <f t="shared" si="23"/>
        <v>16349.170000000002</v>
      </c>
      <c r="AI28" s="44">
        <f t="shared" si="29"/>
        <v>7.3954248723958893E-2</v>
      </c>
      <c r="AJ28" s="27">
        <f>1-(($F28)/AH28)</f>
        <v>6.6076748850247391E-2</v>
      </c>
      <c r="AK28" s="35">
        <f t="shared" si="30"/>
        <v>108.41749999999999</v>
      </c>
      <c r="AL28" s="18">
        <f>SUM(AK$5:AK28)</f>
        <v>1247.7999999999997</v>
      </c>
      <c r="AM28" s="5">
        <f t="shared" si="24"/>
        <v>16516.670000000002</v>
      </c>
      <c r="AN28" s="44">
        <f t="shared" si="31"/>
        <v>8.5420819733181413E-2</v>
      </c>
      <c r="AO28" s="27">
        <f t="shared" si="32"/>
        <v>7.5547916135637494E-2</v>
      </c>
      <c r="AP28" s="35">
        <f t="shared" si="33"/>
        <v>256.15600000000001</v>
      </c>
      <c r="AQ28" s="18">
        <f>SUM(AP$5:AP28)</f>
        <v>4402.0734999999986</v>
      </c>
      <c r="AR28" s="5">
        <f t="shared" si="25"/>
        <v>38122.743499999997</v>
      </c>
      <c r="AS28" s="44">
        <f t="shared" si="34"/>
        <v>0.13315616277086023</v>
      </c>
      <c r="AT28" s="27">
        <f t="shared" si="26"/>
        <v>0.11547105732303864</v>
      </c>
    </row>
    <row r="29" spans="1:46">
      <c r="A29" s="1">
        <v>25</v>
      </c>
      <c r="B29" s="4">
        <f>B28</f>
        <v>64500</v>
      </c>
      <c r="C29" s="5">
        <f>C28</f>
        <v>661.19</v>
      </c>
      <c r="D29" s="36">
        <f>ROUND(($E$2-A29+1)*$G$2,0)</f>
        <v>24</v>
      </c>
      <c r="E29" s="4">
        <f t="shared" si="0"/>
        <v>15868.560000000001</v>
      </c>
      <c r="F29" s="5">
        <f>SUM($C$5:C29)</f>
        <v>15930.060000000003</v>
      </c>
      <c r="G29" s="5"/>
      <c r="H29" s="25">
        <f t="shared" si="1"/>
        <v>32024.31</v>
      </c>
      <c r="I29" s="36">
        <f t="shared" si="2"/>
        <v>71</v>
      </c>
      <c r="J29" s="5">
        <f t="shared" si="3"/>
        <v>46944.490000000005</v>
      </c>
      <c r="K29" s="5">
        <f t="shared" si="4"/>
        <v>78968.800000000003</v>
      </c>
      <c r="L29" s="6">
        <f t="shared" si="5"/>
        <v>1.3161466666666668</v>
      </c>
      <c r="M29" s="56">
        <f t="shared" si="6"/>
        <v>225.68999999999869</v>
      </c>
      <c r="N29" s="6">
        <f>M29/($F29+E29)</f>
        <v>7.0974778150749524E-3</v>
      </c>
      <c r="O29" s="27">
        <f>1-(($F29+E29)/H29)</f>
        <v>7.0474586337690992E-3</v>
      </c>
      <c r="P29" s="35">
        <f t="shared" si="7"/>
        <v>32024.31</v>
      </c>
      <c r="Q29" s="36">
        <f t="shared" si="8"/>
        <v>71</v>
      </c>
      <c r="R29" s="5">
        <f t="shared" si="9"/>
        <v>46944.490000000005</v>
      </c>
      <c r="S29" s="5">
        <f t="shared" si="10"/>
        <v>78968.800000000003</v>
      </c>
      <c r="T29" s="6">
        <f t="shared" si="11"/>
        <v>1.3161466666666668</v>
      </c>
      <c r="U29" s="56">
        <f t="shared" si="12"/>
        <v>112.84499999999935</v>
      </c>
      <c r="V29" s="6">
        <f t="shared" si="13"/>
        <v>7.0837774622317384E-3</v>
      </c>
      <c r="W29" s="27">
        <f t="shared" si="14"/>
        <v>0.50256352127493131</v>
      </c>
      <c r="X29" s="35">
        <f t="shared" si="15"/>
        <v>16155.75</v>
      </c>
      <c r="Y29" s="36">
        <f t="shared" si="16"/>
        <v>95</v>
      </c>
      <c r="Z29" s="5">
        <f t="shared" si="17"/>
        <v>62813.05</v>
      </c>
      <c r="AA29" s="5">
        <f t="shared" si="18"/>
        <v>78968.800000000003</v>
      </c>
      <c r="AB29" s="6">
        <f t="shared" si="19"/>
        <v>1.3161466666666668</v>
      </c>
      <c r="AC29" s="56">
        <f t="shared" si="20"/>
        <v>225.68999999999687</v>
      </c>
      <c r="AD29" s="6">
        <f t="shared" si="21"/>
        <v>1.4167554924463362E-2</v>
      </c>
      <c r="AE29" s="27">
        <f t="shared" si="22"/>
        <v>1.3969639292511715E-2</v>
      </c>
      <c r="AF29" s="35">
        <f t="shared" si="28"/>
        <v>98.1</v>
      </c>
      <c r="AG29" s="5">
        <f>SUM(AF$5:AF29)</f>
        <v>1178.3999999999999</v>
      </c>
      <c r="AH29" s="5">
        <f t="shared" si="23"/>
        <v>17108.460000000003</v>
      </c>
      <c r="AI29" s="44">
        <f t="shared" si="29"/>
        <v>7.7176634551214318E-2</v>
      </c>
      <c r="AJ29" s="27">
        <f>1-(($F29)/AH29)</f>
        <v>6.8878204116559871E-2</v>
      </c>
      <c r="AK29" s="35">
        <f t="shared" si="30"/>
        <v>113.72149999999999</v>
      </c>
      <c r="AL29" s="5">
        <f>SUM(AK$5:AK29)</f>
        <v>1361.5214999999998</v>
      </c>
      <c r="AM29" s="5">
        <f t="shared" si="24"/>
        <v>17291.581500000004</v>
      </c>
      <c r="AN29" s="44">
        <f t="shared" si="31"/>
        <v>8.9169761743992812E-2</v>
      </c>
      <c r="AO29" s="27">
        <f t="shared" si="32"/>
        <v>7.8738980584280305E-2</v>
      </c>
      <c r="AP29" s="35">
        <f t="shared" si="33"/>
        <v>262.47149999999999</v>
      </c>
      <c r="AQ29" s="5">
        <f>SUM(AP$5:AP29)</f>
        <v>4664.5449999999983</v>
      </c>
      <c r="AR29" s="5">
        <f t="shared" si="25"/>
        <v>39046.404999999999</v>
      </c>
      <c r="AS29" s="44">
        <f t="shared" si="34"/>
        <v>0.13832895372482215</v>
      </c>
      <c r="AT29" s="27">
        <f t="shared" si="26"/>
        <v>0.11946157399125468</v>
      </c>
    </row>
    <row r="30" spans="1:46" s="46" customFormat="1">
      <c r="A30" s="46">
        <v>26</v>
      </c>
      <c r="B30" s="47">
        <f>B29*(1+$C$2)</f>
        <v>69337.5</v>
      </c>
      <c r="C30" s="47">
        <f>ROUND(C29*(1+C$2),2)</f>
        <v>710.78</v>
      </c>
      <c r="D30" s="48">
        <f>ROUND(($E$2-A30+1)*$G$2,0)</f>
        <v>24</v>
      </c>
      <c r="E30" s="47">
        <f t="shared" si="0"/>
        <v>17058.72</v>
      </c>
      <c r="F30" s="49">
        <f>SUM($C$5:C30)</f>
        <v>16640.840000000004</v>
      </c>
      <c r="G30" s="49"/>
      <c r="H30" s="53">
        <f t="shared" si="1"/>
        <v>34184.154999999999</v>
      </c>
      <c r="I30" s="48">
        <f t="shared" si="2"/>
        <v>70</v>
      </c>
      <c r="J30" s="49">
        <f t="shared" si="3"/>
        <v>49754.6</v>
      </c>
      <c r="K30" s="49">
        <f t="shared" si="4"/>
        <v>83938.755000000005</v>
      </c>
      <c r="L30" s="66">
        <f t="shared" si="5"/>
        <v>1.39897925</v>
      </c>
      <c r="M30" s="67">
        <f t="shared" si="6"/>
        <v>484.59499999999389</v>
      </c>
      <c r="N30" s="66">
        <f>M30/($F30+E30)</f>
        <v>1.4379861339435702E-2</v>
      </c>
      <c r="O30" s="52">
        <f>1-(($F30+E30)/H30)</f>
        <v>1.417601224894971E-2</v>
      </c>
      <c r="P30" s="50">
        <f t="shared" si="7"/>
        <v>34184.154999999999</v>
      </c>
      <c r="Q30" s="48">
        <f t="shared" si="8"/>
        <v>70</v>
      </c>
      <c r="R30" s="49">
        <f t="shared" si="9"/>
        <v>49754.6</v>
      </c>
      <c r="S30" s="49">
        <f t="shared" si="10"/>
        <v>83938.755000000005</v>
      </c>
      <c r="T30" s="66">
        <f t="shared" si="11"/>
        <v>1.39897925</v>
      </c>
      <c r="U30" s="67">
        <f t="shared" si="12"/>
        <v>242.29749999999694</v>
      </c>
      <c r="V30" s="66">
        <f t="shared" si="13"/>
        <v>1.456041281569902E-2</v>
      </c>
      <c r="W30" s="52">
        <f t="shared" si="14"/>
        <v>0.51320019465158628</v>
      </c>
      <c r="X30" s="50">
        <f t="shared" si="15"/>
        <v>17125.435000000012</v>
      </c>
      <c r="Y30" s="48">
        <f t="shared" si="16"/>
        <v>94</v>
      </c>
      <c r="Z30" s="49">
        <f t="shared" si="17"/>
        <v>66813.319999999992</v>
      </c>
      <c r="AA30" s="49">
        <f t="shared" si="18"/>
        <v>83938.755000000005</v>
      </c>
      <c r="AB30" s="66">
        <f t="shared" si="19"/>
        <v>1.39897925</v>
      </c>
      <c r="AC30" s="67">
        <f t="shared" si="20"/>
        <v>484.59500000000844</v>
      </c>
      <c r="AD30" s="66">
        <f t="shared" si="21"/>
        <v>2.9120825631398915E-2</v>
      </c>
      <c r="AE30" s="52">
        <f t="shared" si="22"/>
        <v>2.8296799468159994E-2</v>
      </c>
      <c r="AF30" s="50">
        <f t="shared" si="28"/>
        <v>102.65</v>
      </c>
      <c r="AG30" s="49">
        <f>SUM(AF$5:AF30)</f>
        <v>1281.05</v>
      </c>
      <c r="AH30" s="49">
        <f t="shared" si="23"/>
        <v>17921.890000000003</v>
      </c>
      <c r="AI30" s="51">
        <f t="shared" si="29"/>
        <v>8.0417148460206658E-2</v>
      </c>
      <c r="AJ30" s="52">
        <f>1-(($F30)/AH30)</f>
        <v>7.1479626311733768E-2</v>
      </c>
      <c r="AK30" s="50">
        <f t="shared" si="30"/>
        <v>119.051</v>
      </c>
      <c r="AL30" s="49">
        <f>SUM(AK$5:AK30)</f>
        <v>1480.5724999999998</v>
      </c>
      <c r="AM30" s="49">
        <f t="shared" si="24"/>
        <v>18121.412500000002</v>
      </c>
      <c r="AN30" s="51">
        <f t="shared" si="31"/>
        <v>9.2942054204441127E-2</v>
      </c>
      <c r="AO30" s="52">
        <f t="shared" si="32"/>
        <v>8.1702930166177579E-2</v>
      </c>
      <c r="AP30" s="50">
        <f t="shared" si="33"/>
        <v>268.83799999999997</v>
      </c>
      <c r="AQ30" s="49">
        <f>SUM(AP$5:AP30)</f>
        <v>4933.382999999998</v>
      </c>
      <c r="AR30" s="5">
        <f t="shared" si="25"/>
        <v>40026.023000000001</v>
      </c>
      <c r="AS30" s="44">
        <f t="shared" si="34"/>
        <v>0.14348796138428804</v>
      </c>
      <c r="AT30" s="27">
        <f t="shared" si="26"/>
        <v>0.12325438877602213</v>
      </c>
    </row>
    <row r="31" spans="1:46">
      <c r="A31" s="1">
        <v>27</v>
      </c>
      <c r="B31" s="5">
        <f t="shared" si="35"/>
        <v>69337.5</v>
      </c>
      <c r="C31" s="5">
        <f t="shared" ref="C31:C40" si="37">C30</f>
        <v>710.78</v>
      </c>
      <c r="D31" s="36">
        <f>ROUND(($E$2-A31+1)*$G$2,0)</f>
        <v>24</v>
      </c>
      <c r="E31" s="4">
        <f t="shared" si="0"/>
        <v>17058.72</v>
      </c>
      <c r="F31" s="5">
        <f>SUM($C$5:C31)</f>
        <v>17351.620000000003</v>
      </c>
      <c r="G31" s="5"/>
      <c r="H31" s="25">
        <f t="shared" si="1"/>
        <v>34539.544999999998</v>
      </c>
      <c r="I31" s="36">
        <f t="shared" si="2"/>
        <v>69</v>
      </c>
      <c r="J31" s="5">
        <f t="shared" si="3"/>
        <v>49043.82</v>
      </c>
      <c r="K31" s="5">
        <f t="shared" si="4"/>
        <v>83583.364999999991</v>
      </c>
      <c r="L31" s="6">
        <f t="shared" si="5"/>
        <v>1.3930560833333332</v>
      </c>
      <c r="M31" s="56">
        <f t="shared" si="6"/>
        <v>129.20499999999447</v>
      </c>
      <c r="N31" s="6">
        <f>M31/($F31+E31)</f>
        <v>3.7548306700833081E-3</v>
      </c>
      <c r="O31" s="27">
        <f>1-(($F31+E31)/H31)</f>
        <v>3.7407846571225756E-3</v>
      </c>
      <c r="P31" s="35">
        <f t="shared" si="7"/>
        <v>34539.544999999998</v>
      </c>
      <c r="Q31" s="36">
        <f t="shared" si="8"/>
        <v>69</v>
      </c>
      <c r="R31" s="5">
        <f t="shared" si="9"/>
        <v>49043.82</v>
      </c>
      <c r="S31" s="5">
        <f t="shared" si="10"/>
        <v>83583.364999999991</v>
      </c>
      <c r="T31" s="6">
        <f t="shared" si="11"/>
        <v>1.3930560833333332</v>
      </c>
      <c r="U31" s="56">
        <f t="shared" si="12"/>
        <v>64.602499999997235</v>
      </c>
      <c r="V31" s="6">
        <f t="shared" si="13"/>
        <v>3.7231393956297584E-3</v>
      </c>
      <c r="W31" s="27">
        <f t="shared" si="14"/>
        <v>0.49763032489281478</v>
      </c>
      <c r="X31" s="35">
        <f t="shared" si="15"/>
        <v>17480.824999999997</v>
      </c>
      <c r="Y31" s="36">
        <f t="shared" si="16"/>
        <v>93</v>
      </c>
      <c r="Z31" s="5">
        <f t="shared" si="17"/>
        <v>66102.539999999994</v>
      </c>
      <c r="AA31" s="5">
        <f t="shared" si="18"/>
        <v>83583.364999999991</v>
      </c>
      <c r="AB31" s="6">
        <f t="shared" si="19"/>
        <v>1.3930560833333332</v>
      </c>
      <c r="AC31" s="56">
        <f t="shared" si="20"/>
        <v>129.20499999999447</v>
      </c>
      <c r="AD31" s="6">
        <f t="shared" si="21"/>
        <v>7.4462787912595169E-3</v>
      </c>
      <c r="AE31" s="27">
        <f t="shared" si="22"/>
        <v>7.3912415460937186E-3</v>
      </c>
      <c r="AF31" s="35">
        <f t="shared" si="28"/>
        <v>107.53</v>
      </c>
      <c r="AG31" s="5">
        <f>SUM(AF$5:AF31)</f>
        <v>1388.58</v>
      </c>
      <c r="AH31" s="5">
        <f t="shared" si="23"/>
        <v>18740.200000000004</v>
      </c>
      <c r="AI31" s="44">
        <f t="shared" si="29"/>
        <v>8.3444104985084866E-2</v>
      </c>
      <c r="AJ31" s="27">
        <f>1-(($F31)/AH31)</f>
        <v>7.4096327680601148E-2</v>
      </c>
      <c r="AK31" s="35">
        <f t="shared" si="30"/>
        <v>124.76299999999999</v>
      </c>
      <c r="AL31" s="5">
        <f>SUM(AK$5:AK31)</f>
        <v>1605.3354999999997</v>
      </c>
      <c r="AM31" s="5">
        <f t="shared" si="24"/>
        <v>18956.955500000004</v>
      </c>
      <c r="AN31" s="44">
        <f t="shared" si="31"/>
        <v>9.6469619322101491E-2</v>
      </c>
      <c r="AO31" s="27">
        <f t="shared" si="32"/>
        <v>8.4683191876459341E-2</v>
      </c>
      <c r="AP31" s="35">
        <f t="shared" si="33"/>
        <v>275.57849999999996</v>
      </c>
      <c r="AQ31" s="5">
        <f>SUM(AP$5:AP31)</f>
        <v>5208.9614999999976</v>
      </c>
      <c r="AR31" s="5">
        <f t="shared" si="25"/>
        <v>41012.381499999996</v>
      </c>
      <c r="AS31" s="44">
        <f t="shared" si="34"/>
        <v>0.14843458628361952</v>
      </c>
      <c r="AT31" s="27">
        <f t="shared" si="26"/>
        <v>0.12700948614749419</v>
      </c>
    </row>
    <row r="32" spans="1:46">
      <c r="A32" s="1">
        <v>28</v>
      </c>
      <c r="B32" s="5">
        <f t="shared" si="35"/>
        <v>69337.5</v>
      </c>
      <c r="C32" s="5">
        <f t="shared" si="37"/>
        <v>710.78</v>
      </c>
      <c r="D32" s="36">
        <f>ROUND(($E$2-A32+1)*$G$2,0)</f>
        <v>23</v>
      </c>
      <c r="E32" s="4">
        <f t="shared" si="0"/>
        <v>16347.939999999999</v>
      </c>
      <c r="F32" s="5">
        <f>SUM($C$5:C32)</f>
        <v>18062.400000000001</v>
      </c>
      <c r="G32" s="5"/>
      <c r="H32" s="25">
        <f t="shared" si="1"/>
        <v>34539.544999999998</v>
      </c>
      <c r="I32" s="36">
        <f t="shared" si="2"/>
        <v>69</v>
      </c>
      <c r="J32" s="5">
        <f t="shared" si="3"/>
        <v>49043.82</v>
      </c>
      <c r="K32" s="5">
        <f t="shared" si="4"/>
        <v>83583.364999999991</v>
      </c>
      <c r="L32" s="6">
        <f t="shared" si="5"/>
        <v>1.3930560833333332</v>
      </c>
      <c r="M32" s="56">
        <f t="shared" si="6"/>
        <v>129.20500000000175</v>
      </c>
      <c r="N32" s="6">
        <f>M32/($F32+E32)</f>
        <v>3.7548306700835202E-3</v>
      </c>
      <c r="O32" s="27">
        <f>1-(($F32+E32)/H32)</f>
        <v>3.7407846571227976E-3</v>
      </c>
      <c r="P32" s="35">
        <f t="shared" si="7"/>
        <v>34539.544999999998</v>
      </c>
      <c r="Q32" s="36">
        <f t="shared" si="8"/>
        <v>69</v>
      </c>
      <c r="R32" s="5">
        <f t="shared" si="9"/>
        <v>49043.82</v>
      </c>
      <c r="S32" s="5">
        <f t="shared" si="10"/>
        <v>83583.364999999991</v>
      </c>
      <c r="T32" s="6">
        <f t="shared" si="11"/>
        <v>1.3930560833333332</v>
      </c>
      <c r="U32" s="56">
        <f t="shared" si="12"/>
        <v>64.602500000000873</v>
      </c>
      <c r="V32" s="6">
        <f t="shared" si="13"/>
        <v>3.5766287979449502E-3</v>
      </c>
      <c r="W32" s="27">
        <f t="shared" si="14"/>
        <v>0.47705159404966102</v>
      </c>
      <c r="X32" s="35">
        <f t="shared" si="15"/>
        <v>18191.604999999996</v>
      </c>
      <c r="Y32" s="36">
        <f t="shared" si="16"/>
        <v>92</v>
      </c>
      <c r="Z32" s="5">
        <f t="shared" si="17"/>
        <v>65391.759999999995</v>
      </c>
      <c r="AA32" s="5">
        <f t="shared" si="18"/>
        <v>83583.364999999991</v>
      </c>
      <c r="AB32" s="6">
        <f t="shared" si="19"/>
        <v>1.3930560833333332</v>
      </c>
      <c r="AC32" s="56">
        <f t="shared" si="20"/>
        <v>129.20499999999447</v>
      </c>
      <c r="AD32" s="6">
        <f t="shared" si="21"/>
        <v>7.1532575958894971E-3</v>
      </c>
      <c r="AE32" s="27">
        <f t="shared" si="22"/>
        <v>7.1024519276883247E-3</v>
      </c>
      <c r="AF32" s="35">
        <f t="shared" si="28"/>
        <v>112.44</v>
      </c>
      <c r="AG32" s="5">
        <f>SUM(AF$5:AF32)</f>
        <v>1501.02</v>
      </c>
      <c r="AH32" s="5">
        <f t="shared" si="23"/>
        <v>19563.420000000002</v>
      </c>
      <c r="AI32" s="44">
        <f t="shared" si="29"/>
        <v>8.6506043816081707E-2</v>
      </c>
      <c r="AJ32" s="27">
        <f>1-(($F32)/AH32)</f>
        <v>7.6725848547953279E-2</v>
      </c>
      <c r="AK32" s="35">
        <f t="shared" si="30"/>
        <v>130.51750000000001</v>
      </c>
      <c r="AL32" s="5">
        <f>SUM(AK$5:AK32)</f>
        <v>1735.8529999999996</v>
      </c>
      <c r="AM32" s="5">
        <f t="shared" si="24"/>
        <v>19798.253000000001</v>
      </c>
      <c r="AN32" s="44">
        <f t="shared" si="31"/>
        <v>0.10003982337095899</v>
      </c>
      <c r="AO32" s="27">
        <f t="shared" si="32"/>
        <v>8.7677079386751955E-2</v>
      </c>
      <c r="AP32" s="35">
        <f t="shared" si="33"/>
        <v>282.37</v>
      </c>
      <c r="AQ32" s="5">
        <f>SUM(AP$5:AP32)</f>
        <v>5491.3314999999975</v>
      </c>
      <c r="AR32" s="5">
        <f t="shared" si="25"/>
        <v>42005.531499999997</v>
      </c>
      <c r="AS32" s="44">
        <f t="shared" si="34"/>
        <v>0.15337449606769402</v>
      </c>
      <c r="AT32" s="27">
        <f t="shared" si="26"/>
        <v>0.13072877080486411</v>
      </c>
    </row>
    <row r="33" spans="1:46">
      <c r="A33" s="1">
        <v>29</v>
      </c>
      <c r="B33" s="5">
        <f t="shared" si="35"/>
        <v>69337.5</v>
      </c>
      <c r="C33" s="5">
        <f t="shared" si="37"/>
        <v>710.78</v>
      </c>
      <c r="D33" s="36">
        <f>ROUND(($E$2-A33+1)*$G$2,0)</f>
        <v>23</v>
      </c>
      <c r="E33" s="4">
        <f t="shared" si="0"/>
        <v>16347.939999999999</v>
      </c>
      <c r="F33" s="5">
        <f>SUM($C$5:C33)</f>
        <v>18773.18</v>
      </c>
      <c r="G33" s="5"/>
      <c r="H33" s="25">
        <f t="shared" si="1"/>
        <v>34894.934999999998</v>
      </c>
      <c r="I33" s="36">
        <f t="shared" si="2"/>
        <v>68</v>
      </c>
      <c r="J33" s="5">
        <f t="shared" si="3"/>
        <v>48333.04</v>
      </c>
      <c r="K33" s="5">
        <f t="shared" si="4"/>
        <v>83227.975000000006</v>
      </c>
      <c r="L33" s="6">
        <f t="shared" si="5"/>
        <v>1.3871329166666668</v>
      </c>
      <c r="M33" s="56">
        <f t="shared" si="6"/>
        <v>-226.18499999999767</v>
      </c>
      <c r="N33" s="6">
        <f>M33/($F33+E33)</f>
        <v>-6.4401420000272684E-3</v>
      </c>
      <c r="O33" s="27">
        <f>1-(($F33+E33)/H33)</f>
        <v>-6.4818862680213751E-3</v>
      </c>
      <c r="P33" s="35">
        <f t="shared" si="7"/>
        <v>34894.934999999998</v>
      </c>
      <c r="Q33" s="36">
        <f t="shared" si="8"/>
        <v>68</v>
      </c>
      <c r="R33" s="5">
        <f t="shared" si="9"/>
        <v>48333.04</v>
      </c>
      <c r="S33" s="5">
        <f t="shared" si="10"/>
        <v>83227.975000000006</v>
      </c>
      <c r="T33" s="6">
        <f t="shared" si="11"/>
        <v>1.3871329166666668</v>
      </c>
      <c r="U33" s="56">
        <f t="shared" si="12"/>
        <v>-113.09249999999884</v>
      </c>
      <c r="V33" s="6">
        <f t="shared" si="13"/>
        <v>-6.0241525410185612E-3</v>
      </c>
      <c r="W33" s="27">
        <f t="shared" si="14"/>
        <v>0.46200845480869923</v>
      </c>
      <c r="X33" s="35">
        <f t="shared" si="15"/>
        <v>18546.99500000001</v>
      </c>
      <c r="Y33" s="36">
        <f t="shared" si="16"/>
        <v>91</v>
      </c>
      <c r="Z33" s="5">
        <f t="shared" si="17"/>
        <v>64680.979999999996</v>
      </c>
      <c r="AA33" s="5">
        <f t="shared" si="18"/>
        <v>83227.975000000006</v>
      </c>
      <c r="AB33" s="6">
        <f t="shared" si="19"/>
        <v>1.3871329166666668</v>
      </c>
      <c r="AC33" s="56">
        <f t="shared" si="20"/>
        <v>-226.1849999999904</v>
      </c>
      <c r="AD33" s="6">
        <f t="shared" si="21"/>
        <v>-1.2048305082036736E-2</v>
      </c>
      <c r="AE33" s="27">
        <f t="shared" si="22"/>
        <v>-1.2195237018179483E-2</v>
      </c>
      <c r="AF33" s="35">
        <f t="shared" si="28"/>
        <v>117.38</v>
      </c>
      <c r="AG33" s="5">
        <f>SUM(AF$5:AF33)</f>
        <v>1618.4</v>
      </c>
      <c r="AH33" s="5">
        <f t="shared" si="23"/>
        <v>20391.580000000002</v>
      </c>
      <c r="AI33" s="44">
        <f t="shared" si="29"/>
        <v>8.9600496058109658E-2</v>
      </c>
      <c r="AJ33" s="27">
        <f>1-(($F33)/AH33)</f>
        <v>7.9366091298467389E-2</v>
      </c>
      <c r="AK33" s="35">
        <f t="shared" si="30"/>
        <v>136.31450000000001</v>
      </c>
      <c r="AL33" s="5">
        <f>SUM(AK$5:AK33)</f>
        <v>1872.1674999999996</v>
      </c>
      <c r="AM33" s="5">
        <f t="shared" si="24"/>
        <v>20645.3475</v>
      </c>
      <c r="AN33" s="44">
        <f t="shared" si="31"/>
        <v>0.1036499856054566</v>
      </c>
      <c r="AO33" s="27">
        <f t="shared" si="32"/>
        <v>9.0682295369453048E-2</v>
      </c>
      <c r="AP33" s="35">
        <f t="shared" si="33"/>
        <v>289.20400000000001</v>
      </c>
      <c r="AQ33" s="5">
        <f>SUM(AP$5:AP33)</f>
        <v>5780.5354999999972</v>
      </c>
      <c r="AR33" s="5">
        <f t="shared" si="25"/>
        <v>43005.515499999994</v>
      </c>
      <c r="AS33" s="44">
        <f t="shared" si="34"/>
        <v>0.15830924681356837</v>
      </c>
      <c r="AT33" s="27">
        <f t="shared" si="26"/>
        <v>0.1344138172230489</v>
      </c>
    </row>
    <row r="34" spans="1:46">
      <c r="A34" s="1">
        <v>30</v>
      </c>
      <c r="B34" s="5">
        <f t="shared" si="35"/>
        <v>69337.5</v>
      </c>
      <c r="C34" s="5">
        <f t="shared" si="37"/>
        <v>710.78</v>
      </c>
      <c r="D34" s="36">
        <f>ROUND(($E$2-A34+1)*$G$2,0)</f>
        <v>23</v>
      </c>
      <c r="E34" s="4">
        <f t="shared" si="0"/>
        <v>16347.939999999999</v>
      </c>
      <c r="F34" s="5">
        <f>SUM($C$5:C34)</f>
        <v>19483.96</v>
      </c>
      <c r="G34" s="5"/>
      <c r="H34" s="25">
        <f t="shared" si="1"/>
        <v>35250.324999999997</v>
      </c>
      <c r="I34" s="36">
        <f t="shared" si="2"/>
        <v>67</v>
      </c>
      <c r="J34" s="5">
        <f t="shared" si="3"/>
        <v>47622.259999999995</v>
      </c>
      <c r="K34" s="5">
        <f t="shared" si="4"/>
        <v>82872.584999999992</v>
      </c>
      <c r="L34" s="6">
        <f t="shared" si="5"/>
        <v>1.3812097499999998</v>
      </c>
      <c r="M34" s="56">
        <f t="shared" si="6"/>
        <v>-581.57499999999709</v>
      </c>
      <c r="N34" s="6">
        <f>M34/($F34+E34)</f>
        <v>-1.6230649225968959E-2</v>
      </c>
      <c r="O34" s="27">
        <f>1-(($F34+E34)/H34)</f>
        <v>-1.6498429447104224E-2</v>
      </c>
      <c r="P34" s="35">
        <f t="shared" si="7"/>
        <v>35250.324999999997</v>
      </c>
      <c r="Q34" s="36">
        <f t="shared" si="8"/>
        <v>67</v>
      </c>
      <c r="R34" s="5">
        <f t="shared" si="9"/>
        <v>47622.259999999995</v>
      </c>
      <c r="S34" s="5">
        <f t="shared" si="10"/>
        <v>82872.584999999992</v>
      </c>
      <c r="T34" s="6">
        <f t="shared" si="11"/>
        <v>1.3812097499999998</v>
      </c>
      <c r="U34" s="56">
        <f t="shared" si="12"/>
        <v>-290.78749999999854</v>
      </c>
      <c r="V34" s="6">
        <f t="shared" si="13"/>
        <v>-1.4924455808778018E-2</v>
      </c>
      <c r="W34" s="27">
        <f t="shared" si="14"/>
        <v>0.44726864220400808</v>
      </c>
      <c r="X34" s="35">
        <f t="shared" si="15"/>
        <v>18902.384999999995</v>
      </c>
      <c r="Y34" s="36">
        <f t="shared" si="16"/>
        <v>90</v>
      </c>
      <c r="Z34" s="5">
        <f t="shared" si="17"/>
        <v>63970.2</v>
      </c>
      <c r="AA34" s="5">
        <f t="shared" si="18"/>
        <v>82872.584999999992</v>
      </c>
      <c r="AB34" s="6">
        <f t="shared" si="19"/>
        <v>1.3812097499999998</v>
      </c>
      <c r="AC34" s="56">
        <f t="shared" si="20"/>
        <v>-581.57500000000437</v>
      </c>
      <c r="AD34" s="6">
        <f t="shared" si="21"/>
        <v>-2.9848911617556411E-2</v>
      </c>
      <c r="AE34" s="27">
        <f t="shared" si="22"/>
        <v>-3.0767281483262909E-2</v>
      </c>
      <c r="AF34" s="35">
        <f t="shared" si="28"/>
        <v>122.35</v>
      </c>
      <c r="AG34" s="5">
        <f>SUM(AF$5:AF34)</f>
        <v>1740.75</v>
      </c>
      <c r="AH34" s="5">
        <f t="shared" si="23"/>
        <v>21224.71</v>
      </c>
      <c r="AI34" s="44">
        <f t="shared" si="29"/>
        <v>9.2725366719969657E-2</v>
      </c>
      <c r="AJ34" s="27">
        <f>1-(($F34)/AH34)</f>
        <v>8.2015254860961617E-2</v>
      </c>
      <c r="AK34" s="35">
        <f t="shared" si="30"/>
        <v>142.1455</v>
      </c>
      <c r="AL34" s="5">
        <f>SUM(AK$5:AK34)</f>
        <v>2014.3129999999996</v>
      </c>
      <c r="AM34" s="5">
        <f t="shared" si="24"/>
        <v>21498.272999999997</v>
      </c>
      <c r="AN34" s="44">
        <f t="shared" si="31"/>
        <v>0.10729737849421353</v>
      </c>
      <c r="AO34" s="27">
        <f t="shared" si="32"/>
        <v>9.3696502970261775E-2</v>
      </c>
      <c r="AP34" s="35">
        <f t="shared" si="33"/>
        <v>296.089</v>
      </c>
      <c r="AQ34" s="5">
        <f>SUM(AP$5:AP34)</f>
        <v>6076.6244999999972</v>
      </c>
      <c r="AR34" s="5">
        <f t="shared" si="25"/>
        <v>44012.384499999993</v>
      </c>
      <c r="AS34" s="44">
        <f t="shared" si="34"/>
        <v>0.16324050409160726</v>
      </c>
      <c r="AT34" s="27">
        <f t="shared" si="26"/>
        <v>0.13806624133259582</v>
      </c>
    </row>
    <row r="35" spans="1:46">
      <c r="A35" s="1">
        <v>31</v>
      </c>
      <c r="B35" s="5">
        <f t="shared" si="35"/>
        <v>69337.5</v>
      </c>
      <c r="C35" s="5">
        <f t="shared" si="37"/>
        <v>710.78</v>
      </c>
      <c r="D35" s="36">
        <f>ROUND(($E$2-A35+1)*$G$2,0)</f>
        <v>23</v>
      </c>
      <c r="E35" s="4">
        <f t="shared" si="0"/>
        <v>16347.939999999999</v>
      </c>
      <c r="F35" s="5">
        <f>SUM($C$5:C35)</f>
        <v>20194.739999999998</v>
      </c>
      <c r="G35" s="5"/>
      <c r="H35" s="25">
        <f t="shared" si="1"/>
        <v>35605.714999999997</v>
      </c>
      <c r="I35" s="36">
        <f t="shared" si="2"/>
        <v>66</v>
      </c>
      <c r="J35" s="5">
        <f t="shared" si="3"/>
        <v>46911.479999999996</v>
      </c>
      <c r="K35" s="5">
        <f t="shared" si="4"/>
        <v>82517.194999999992</v>
      </c>
      <c r="L35" s="6">
        <f t="shared" si="5"/>
        <v>1.3752865833333332</v>
      </c>
      <c r="M35" s="56">
        <f t="shared" si="6"/>
        <v>-936.96499999999651</v>
      </c>
      <c r="N35" s="6">
        <f>M35/($F35+E35)</f>
        <v>-2.5640292392347705E-2</v>
      </c>
      <c r="O35" s="27">
        <f>1-(($F35+E35)/H35)</f>
        <v>-2.6315017125761786E-2</v>
      </c>
      <c r="P35" s="35">
        <f t="shared" si="7"/>
        <v>35605.714999999997</v>
      </c>
      <c r="Q35" s="36">
        <f t="shared" si="8"/>
        <v>66</v>
      </c>
      <c r="R35" s="5">
        <f t="shared" si="9"/>
        <v>46911.479999999996</v>
      </c>
      <c r="S35" s="5">
        <f t="shared" si="10"/>
        <v>82517.194999999992</v>
      </c>
      <c r="T35" s="6">
        <f t="shared" si="11"/>
        <v>1.3752865833333332</v>
      </c>
      <c r="U35" s="56">
        <f t="shared" si="12"/>
        <v>-468.48249999999825</v>
      </c>
      <c r="V35" s="6">
        <f t="shared" si="13"/>
        <v>-2.3198243701082474E-2</v>
      </c>
      <c r="W35" s="27">
        <f t="shared" si="14"/>
        <v>0.43282307348693883</v>
      </c>
      <c r="X35" s="35">
        <f t="shared" si="15"/>
        <v>19257.774999999994</v>
      </c>
      <c r="Y35" s="36">
        <f t="shared" si="16"/>
        <v>89</v>
      </c>
      <c r="Z35" s="5">
        <f t="shared" si="17"/>
        <v>63259.42</v>
      </c>
      <c r="AA35" s="5">
        <f t="shared" si="18"/>
        <v>82517.194999999992</v>
      </c>
      <c r="AB35" s="6">
        <f t="shared" si="19"/>
        <v>1.3752865833333332</v>
      </c>
      <c r="AC35" s="56">
        <f t="shared" si="20"/>
        <v>-936.96500000000378</v>
      </c>
      <c r="AD35" s="6">
        <f t="shared" si="21"/>
        <v>-4.6396487402165308E-2</v>
      </c>
      <c r="AE35" s="27">
        <f t="shared" si="22"/>
        <v>-4.8653855390874856E-2</v>
      </c>
      <c r="AF35" s="35">
        <f t="shared" si="28"/>
        <v>127.35</v>
      </c>
      <c r="AG35" s="5">
        <f>SUM(AF$5:AF35)</f>
        <v>1868.1</v>
      </c>
      <c r="AH35" s="5">
        <f t="shared" si="23"/>
        <v>22062.839999999997</v>
      </c>
      <c r="AI35" s="44">
        <f t="shared" si="29"/>
        <v>9.5878866513788782E-2</v>
      </c>
      <c r="AJ35" s="27">
        <f>1-(($F35)/AH35)</f>
        <v>8.4671782961758257E-2</v>
      </c>
      <c r="AK35" s="35">
        <f t="shared" si="30"/>
        <v>148.01899999999998</v>
      </c>
      <c r="AL35" s="5">
        <f>SUM(AK$5:AK35)</f>
        <v>2162.3319999999994</v>
      </c>
      <c r="AM35" s="5">
        <f t="shared" si="24"/>
        <v>22357.071999999996</v>
      </c>
      <c r="AN35" s="44">
        <f t="shared" si="31"/>
        <v>0.11098010876639038</v>
      </c>
      <c r="AO35" s="27">
        <f t="shared" si="32"/>
        <v>9.6718031770886559E-2</v>
      </c>
      <c r="AP35" s="35">
        <f t="shared" si="33"/>
        <v>303.02499999999998</v>
      </c>
      <c r="AQ35" s="5">
        <f>SUM(AP$5:AP35)</f>
        <v>6379.6494999999968</v>
      </c>
      <c r="AR35" s="5">
        <f t="shared" si="25"/>
        <v>45026.189499999993</v>
      </c>
      <c r="AS35" s="44">
        <f t="shared" si="34"/>
        <v>0.16816980864493022</v>
      </c>
      <c r="AT35" s="27">
        <f t="shared" si="26"/>
        <v>0.1416875283217115</v>
      </c>
    </row>
    <row r="36" spans="1:46">
      <c r="A36" s="1">
        <v>32</v>
      </c>
      <c r="B36" s="5">
        <f t="shared" si="35"/>
        <v>69337.5</v>
      </c>
      <c r="C36" s="5">
        <f t="shared" si="37"/>
        <v>710.78</v>
      </c>
      <c r="D36" s="36">
        <f>ROUND(($E$2-A36+1)*$G$2,0)</f>
        <v>22</v>
      </c>
      <c r="E36" s="4">
        <f t="shared" si="0"/>
        <v>15637.16</v>
      </c>
      <c r="F36" s="5">
        <f>SUM($C$5:C36)</f>
        <v>20905.519999999997</v>
      </c>
      <c r="G36" s="5"/>
      <c r="H36" s="25">
        <f t="shared" si="1"/>
        <v>35605.714999999997</v>
      </c>
      <c r="I36" s="36">
        <f t="shared" si="2"/>
        <v>66</v>
      </c>
      <c r="J36" s="5">
        <f t="shared" si="3"/>
        <v>46911.479999999996</v>
      </c>
      <c r="K36" s="5">
        <f t="shared" si="4"/>
        <v>82517.194999999992</v>
      </c>
      <c r="L36" s="6">
        <f t="shared" si="5"/>
        <v>1.3752865833333332</v>
      </c>
      <c r="M36" s="56">
        <f t="shared" si="6"/>
        <v>-936.96499999999651</v>
      </c>
      <c r="N36" s="6">
        <f>M36/($F36+E36)</f>
        <v>-2.5640292392347705E-2</v>
      </c>
      <c r="O36" s="27">
        <f>1-(($F36+E36)/H36)</f>
        <v>-2.6315017125761786E-2</v>
      </c>
      <c r="P36" s="35">
        <f t="shared" si="7"/>
        <v>35605.714999999997</v>
      </c>
      <c r="Q36" s="36">
        <f t="shared" si="8"/>
        <v>66</v>
      </c>
      <c r="R36" s="5">
        <f t="shared" si="9"/>
        <v>46911.479999999996</v>
      </c>
      <c r="S36" s="5">
        <f t="shared" si="10"/>
        <v>82517.194999999992</v>
      </c>
      <c r="T36" s="6">
        <f t="shared" si="11"/>
        <v>1.3752865833333332</v>
      </c>
      <c r="U36" s="56">
        <f t="shared" si="12"/>
        <v>-468.48249999999825</v>
      </c>
      <c r="V36" s="6">
        <f t="shared" si="13"/>
        <v>-2.2409511937516901E-2</v>
      </c>
      <c r="W36" s="27">
        <f t="shared" si="14"/>
        <v>0.41286054780812576</v>
      </c>
      <c r="X36" s="35">
        <f t="shared" si="15"/>
        <v>19968.554999999993</v>
      </c>
      <c r="Y36" s="36">
        <f t="shared" si="16"/>
        <v>88</v>
      </c>
      <c r="Z36" s="5">
        <f t="shared" si="17"/>
        <v>62548.639999999999</v>
      </c>
      <c r="AA36" s="5">
        <f t="shared" si="18"/>
        <v>82517.194999999992</v>
      </c>
      <c r="AB36" s="6">
        <f t="shared" si="19"/>
        <v>1.3752865833333332</v>
      </c>
      <c r="AC36" s="56">
        <f t="shared" si="20"/>
        <v>-936.96500000000378</v>
      </c>
      <c r="AD36" s="6">
        <f t="shared" si="21"/>
        <v>-4.4819023875034149E-2</v>
      </c>
      <c r="AE36" s="27">
        <f t="shared" si="22"/>
        <v>-4.6922023150899106E-2</v>
      </c>
      <c r="AF36" s="35">
        <f t="shared" si="28"/>
        <v>132.38</v>
      </c>
      <c r="AG36" s="5">
        <f>SUM(AF$5:AF36)</f>
        <v>2000.48</v>
      </c>
      <c r="AH36" s="5">
        <f t="shared" si="23"/>
        <v>22905.999999999996</v>
      </c>
      <c r="AI36" s="44">
        <f t="shared" si="29"/>
        <v>9.9059458056899974E-2</v>
      </c>
      <c r="AJ36" s="27">
        <f>1-(($F36)/AH36)</f>
        <v>8.7334322884833671E-2</v>
      </c>
      <c r="AK36" s="35">
        <f t="shared" si="30"/>
        <v>153.9265</v>
      </c>
      <c r="AL36" s="5">
        <f>SUM(AK$5:AK36)</f>
        <v>2316.2584999999995</v>
      </c>
      <c r="AM36" s="5">
        <f t="shared" si="24"/>
        <v>23221.778499999997</v>
      </c>
      <c r="AN36" s="44">
        <f t="shared" si="31"/>
        <v>0.11469612879393346</v>
      </c>
      <c r="AO36" s="27">
        <f t="shared" si="32"/>
        <v>9.9745094890126507E-2</v>
      </c>
      <c r="AP36" s="35">
        <f t="shared" si="33"/>
        <v>310.00349999999997</v>
      </c>
      <c r="AQ36" s="5">
        <f>SUM(AP$5:AP36)</f>
        <v>6689.6529999999966</v>
      </c>
      <c r="AR36" s="5">
        <f t="shared" si="25"/>
        <v>46046.972999999991</v>
      </c>
      <c r="AS36" s="44">
        <f t="shared" si="34"/>
        <v>0.17309836792633954</v>
      </c>
      <c r="AT36" s="27">
        <f t="shared" si="26"/>
        <v>0.14527888727886629</v>
      </c>
    </row>
    <row r="37" spans="1:46">
      <c r="A37" s="1">
        <v>33</v>
      </c>
      <c r="B37" s="5">
        <f t="shared" si="35"/>
        <v>69337.5</v>
      </c>
      <c r="C37" s="5">
        <f t="shared" si="37"/>
        <v>710.78</v>
      </c>
      <c r="D37" s="36">
        <f>ROUND(($E$2-A37+1)*$G$2,0)</f>
        <v>22</v>
      </c>
      <c r="E37" s="4">
        <f t="shared" si="0"/>
        <v>15637.16</v>
      </c>
      <c r="F37" s="5">
        <f>SUM($C$5:C37)</f>
        <v>21616.299999999996</v>
      </c>
      <c r="G37" s="5"/>
      <c r="H37" s="25">
        <f t="shared" si="1"/>
        <v>35961.104999999996</v>
      </c>
      <c r="I37" s="36">
        <f t="shared" si="2"/>
        <v>65</v>
      </c>
      <c r="J37" s="5">
        <f t="shared" si="3"/>
        <v>46200.7</v>
      </c>
      <c r="K37" s="5">
        <f t="shared" si="4"/>
        <v>82161.804999999993</v>
      </c>
      <c r="L37" s="6">
        <f t="shared" si="5"/>
        <v>1.3693634166666666</v>
      </c>
      <c r="M37" s="56">
        <f t="shared" si="6"/>
        <v>-1292.3549999999959</v>
      </c>
      <c r="N37" s="6">
        <f>M37/($F37+E37)</f>
        <v>-3.4690871666685358E-2</v>
      </c>
      <c r="O37" s="27">
        <f>1-(($F37+E37)/H37)</f>
        <v>-3.5937577557752842E-2</v>
      </c>
      <c r="P37" s="35">
        <f t="shared" si="7"/>
        <v>35961.104999999996</v>
      </c>
      <c r="Q37" s="36">
        <f t="shared" si="8"/>
        <v>65</v>
      </c>
      <c r="R37" s="5">
        <f t="shared" si="9"/>
        <v>46200.7</v>
      </c>
      <c r="S37" s="5">
        <f t="shared" si="10"/>
        <v>82161.804999999993</v>
      </c>
      <c r="T37" s="6">
        <f t="shared" si="11"/>
        <v>1.3693634166666666</v>
      </c>
      <c r="U37" s="56">
        <f t="shared" si="12"/>
        <v>-646.17749999999796</v>
      </c>
      <c r="V37" s="6">
        <f t="shared" si="13"/>
        <v>-2.9893066806067556E-2</v>
      </c>
      <c r="W37" s="27">
        <f t="shared" si="14"/>
        <v>0.39889778136684073</v>
      </c>
      <c r="X37" s="35">
        <f t="shared" si="15"/>
        <v>20323.944999999992</v>
      </c>
      <c r="Y37" s="36">
        <f t="shared" si="16"/>
        <v>87</v>
      </c>
      <c r="Z37" s="5">
        <f t="shared" si="17"/>
        <v>61837.86</v>
      </c>
      <c r="AA37" s="5">
        <f t="shared" si="18"/>
        <v>82161.804999999993</v>
      </c>
      <c r="AB37" s="6">
        <f t="shared" si="19"/>
        <v>1.3693634166666666</v>
      </c>
      <c r="AC37" s="56">
        <f t="shared" si="20"/>
        <v>-1292.3550000000032</v>
      </c>
      <c r="AD37" s="6">
        <f t="shared" si="21"/>
        <v>-5.9786133612135445E-2</v>
      </c>
      <c r="AE37" s="27">
        <f t="shared" si="22"/>
        <v>-6.3587802466499754E-2</v>
      </c>
      <c r="AF37" s="35">
        <f t="shared" si="28"/>
        <v>137.44</v>
      </c>
      <c r="AG37" s="5">
        <f>SUM(AF$5:AF37)</f>
        <v>2137.92</v>
      </c>
      <c r="AH37" s="5">
        <f t="shared" si="23"/>
        <v>23754.219999999994</v>
      </c>
      <c r="AI37" s="44">
        <f t="shared" si="29"/>
        <v>0.10226581304841977</v>
      </c>
      <c r="AJ37" s="27">
        <f>1-(($F37)/AH37)</f>
        <v>9.0001692330878402E-2</v>
      </c>
      <c r="AK37" s="35">
        <f t="shared" si="30"/>
        <v>159.88499999999999</v>
      </c>
      <c r="AL37" s="5">
        <f>SUM(AK$5:AK37)</f>
        <v>2476.1434999999992</v>
      </c>
      <c r="AM37" s="5">
        <f t="shared" si="24"/>
        <v>24092.443499999994</v>
      </c>
      <c r="AN37" s="44">
        <f t="shared" si="31"/>
        <v>0.11844448260555106</v>
      </c>
      <c r="AO37" s="27">
        <f t="shared" si="32"/>
        <v>0.10277676898982868</v>
      </c>
      <c r="AP37" s="35">
        <f t="shared" si="33"/>
        <v>317.03300000000002</v>
      </c>
      <c r="AQ37" s="5">
        <f>SUM(AP$5:AP37)</f>
        <v>7006.685999999997</v>
      </c>
      <c r="AR37" s="5">
        <f t="shared" si="25"/>
        <v>47074.785999999986</v>
      </c>
      <c r="AS37" s="44">
        <f t="shared" si="34"/>
        <v>0.17802751813385664</v>
      </c>
      <c r="AT37" s="27">
        <f t="shared" si="26"/>
        <v>0.14884159006054742</v>
      </c>
    </row>
    <row r="38" spans="1:46">
      <c r="A38" s="1">
        <v>34</v>
      </c>
      <c r="B38" s="5">
        <f t="shared" si="35"/>
        <v>69337.5</v>
      </c>
      <c r="C38" s="5">
        <f t="shared" si="37"/>
        <v>710.78</v>
      </c>
      <c r="D38" s="36">
        <f>ROUND(($E$2-A38+1)*$G$2,0)</f>
        <v>22</v>
      </c>
      <c r="E38" s="4">
        <f t="shared" si="0"/>
        <v>15637.16</v>
      </c>
      <c r="F38" s="5">
        <f>SUM($C$5:C38)</f>
        <v>22327.079999999994</v>
      </c>
      <c r="G38" s="5"/>
      <c r="H38" s="25">
        <f t="shared" si="1"/>
        <v>36316.494999999995</v>
      </c>
      <c r="I38" s="36">
        <f t="shared" si="2"/>
        <v>64</v>
      </c>
      <c r="J38" s="5">
        <f t="shared" si="3"/>
        <v>45489.919999999998</v>
      </c>
      <c r="K38" s="5">
        <f t="shared" si="4"/>
        <v>81806.414999999994</v>
      </c>
      <c r="L38" s="6">
        <f t="shared" si="5"/>
        <v>1.3634402499999998</v>
      </c>
      <c r="M38" s="56">
        <f t="shared" si="6"/>
        <v>-1647.7449999999953</v>
      </c>
      <c r="N38" s="6">
        <f>M38/($F38+E38)</f>
        <v>-4.3402554614552953E-2</v>
      </c>
      <c r="O38" s="27">
        <f>1-(($F38+E38)/H38)</f>
        <v>-4.5371806943373727E-2</v>
      </c>
      <c r="P38" s="35">
        <f t="shared" si="7"/>
        <v>36316.494999999995</v>
      </c>
      <c r="Q38" s="36">
        <f t="shared" si="8"/>
        <v>64</v>
      </c>
      <c r="R38" s="5">
        <f t="shared" si="9"/>
        <v>45489.919999999998</v>
      </c>
      <c r="S38" s="5">
        <f t="shared" si="10"/>
        <v>81806.414999999994</v>
      </c>
      <c r="T38" s="6">
        <f t="shared" si="11"/>
        <v>1.3634402499999998</v>
      </c>
      <c r="U38" s="56">
        <f t="shared" si="12"/>
        <v>-823.87249999999767</v>
      </c>
      <c r="V38" s="6">
        <f t="shared" si="13"/>
        <v>-3.6900145473568326E-2</v>
      </c>
      <c r="W38" s="27">
        <f t="shared" si="14"/>
        <v>0.38520829171427484</v>
      </c>
      <c r="X38" s="35">
        <f t="shared" si="15"/>
        <v>20679.334999999999</v>
      </c>
      <c r="Y38" s="36">
        <f t="shared" si="16"/>
        <v>86</v>
      </c>
      <c r="Z38" s="5">
        <f t="shared" si="17"/>
        <v>61127.079999999994</v>
      </c>
      <c r="AA38" s="5">
        <f t="shared" si="18"/>
        <v>81806.414999999994</v>
      </c>
      <c r="AB38" s="6">
        <f t="shared" si="19"/>
        <v>1.3634402499999998</v>
      </c>
      <c r="AC38" s="56">
        <f t="shared" si="20"/>
        <v>-1647.7449999999953</v>
      </c>
      <c r="AD38" s="6">
        <f t="shared" si="21"/>
        <v>-7.3800290947136651E-2</v>
      </c>
      <c r="AE38" s="27">
        <f t="shared" si="22"/>
        <v>-7.9680753757313649E-2</v>
      </c>
      <c r="AF38" s="35">
        <f t="shared" si="28"/>
        <v>142.53</v>
      </c>
      <c r="AG38" s="5">
        <f>SUM(AF$5:AF38)</f>
        <v>2280.4500000000003</v>
      </c>
      <c r="AH38" s="5">
        <f t="shared" si="23"/>
        <v>24607.529999999995</v>
      </c>
      <c r="AI38" s="44">
        <f t="shared" si="29"/>
        <v>0.10549677789445931</v>
      </c>
      <c r="AJ38" s="27">
        <f>1-(($F38)/AH38)</f>
        <v>9.2672852578052356E-2</v>
      </c>
      <c r="AK38" s="35">
        <f t="shared" si="30"/>
        <v>165.8775</v>
      </c>
      <c r="AL38" s="5">
        <f>SUM(AK$5:AK38)</f>
        <v>2642.0209999999993</v>
      </c>
      <c r="AM38" s="5">
        <f t="shared" si="24"/>
        <v>24969.100999999995</v>
      </c>
      <c r="AN38" s="44">
        <f t="shared" si="31"/>
        <v>0.12222355352211062</v>
      </c>
      <c r="AO38" s="27">
        <f t="shared" si="32"/>
        <v>0.10581161892853097</v>
      </c>
      <c r="AP38" s="35">
        <f t="shared" si="33"/>
        <v>324.11349999999999</v>
      </c>
      <c r="AQ38" s="5">
        <f>SUM(AP$5:AP38)</f>
        <v>7330.7994999999974</v>
      </c>
      <c r="AR38" s="5">
        <f t="shared" si="25"/>
        <v>48109.679499999984</v>
      </c>
      <c r="AS38" s="44">
        <f t="shared" si="34"/>
        <v>0.18295850065263886</v>
      </c>
      <c r="AT38" s="27">
        <f t="shared" si="26"/>
        <v>0.15237681015937754</v>
      </c>
    </row>
    <row r="39" spans="1:46">
      <c r="A39" s="1">
        <v>35</v>
      </c>
      <c r="B39" s="5">
        <f t="shared" si="35"/>
        <v>69337.5</v>
      </c>
      <c r="C39" s="5">
        <f t="shared" si="37"/>
        <v>710.78</v>
      </c>
      <c r="D39" s="36">
        <f>ROUND(($E$2-A39+1)*$G$2,0)</f>
        <v>22</v>
      </c>
      <c r="E39" s="4">
        <f t="shared" si="0"/>
        <v>15637.16</v>
      </c>
      <c r="F39" s="5">
        <f>SUM($C$5:C39)</f>
        <v>23037.859999999993</v>
      </c>
      <c r="G39" s="5"/>
      <c r="H39" s="25">
        <f t="shared" si="1"/>
        <v>36671.884999999995</v>
      </c>
      <c r="I39" s="36">
        <f t="shared" si="2"/>
        <v>63</v>
      </c>
      <c r="J39" s="5">
        <f t="shared" si="3"/>
        <v>44779.14</v>
      </c>
      <c r="K39" s="5">
        <f t="shared" si="4"/>
        <v>81451.024999999994</v>
      </c>
      <c r="L39" s="6">
        <f t="shared" si="5"/>
        <v>1.3575170833333332</v>
      </c>
      <c r="M39" s="56">
        <f t="shared" si="6"/>
        <v>-2003.1349999999948</v>
      </c>
      <c r="N39" s="6">
        <f>M39/($F39+E39)</f>
        <v>-5.1794026221576493E-2</v>
      </c>
      <c r="O39" s="27">
        <f>1-(($F39+E39)/H39)</f>
        <v>-5.462318067369587E-2</v>
      </c>
      <c r="P39" s="35">
        <f t="shared" si="7"/>
        <v>36671.884999999995</v>
      </c>
      <c r="Q39" s="36">
        <f t="shared" si="8"/>
        <v>63</v>
      </c>
      <c r="R39" s="5">
        <f t="shared" si="9"/>
        <v>44779.14</v>
      </c>
      <c r="S39" s="5">
        <f t="shared" si="10"/>
        <v>81451.024999999994</v>
      </c>
      <c r="T39" s="6">
        <f t="shared" si="11"/>
        <v>1.3575170833333332</v>
      </c>
      <c r="U39" s="56">
        <f t="shared" si="12"/>
        <v>-1001.5674999999974</v>
      </c>
      <c r="V39" s="6">
        <f t="shared" si="13"/>
        <v>-4.3474849660515243E-2</v>
      </c>
      <c r="W39" s="27">
        <f t="shared" si="14"/>
        <v>0.37178413381259245</v>
      </c>
      <c r="X39" s="35">
        <f t="shared" si="15"/>
        <v>21034.724999999999</v>
      </c>
      <c r="Y39" s="36">
        <f t="shared" si="16"/>
        <v>85</v>
      </c>
      <c r="Z39" s="5">
        <f t="shared" si="17"/>
        <v>60416.299999999996</v>
      </c>
      <c r="AA39" s="5">
        <f t="shared" si="18"/>
        <v>81451.024999999994</v>
      </c>
      <c r="AB39" s="6">
        <f t="shared" si="19"/>
        <v>1.3575170833333332</v>
      </c>
      <c r="AC39" s="56">
        <f t="shared" si="20"/>
        <v>-2003.1349999999948</v>
      </c>
      <c r="AD39" s="6">
        <f t="shared" si="21"/>
        <v>-8.6949699321030485E-2</v>
      </c>
      <c r="AE39" s="27">
        <f t="shared" si="22"/>
        <v>-9.5229911491592878E-2</v>
      </c>
      <c r="AF39" s="35">
        <f t="shared" si="28"/>
        <v>147.65</v>
      </c>
      <c r="AG39" s="5">
        <f>SUM(AF$5:AF39)</f>
        <v>2428.1000000000004</v>
      </c>
      <c r="AH39" s="5">
        <f t="shared" si="23"/>
        <v>25465.959999999992</v>
      </c>
      <c r="AI39" s="44">
        <f t="shared" si="29"/>
        <v>0.10875134589923989</v>
      </c>
      <c r="AJ39" s="27">
        <f>1-(($F39)/AH39)</f>
        <v>9.5346886588999591E-2</v>
      </c>
      <c r="AK39" s="35">
        <f t="shared" si="30"/>
        <v>171.91249999999999</v>
      </c>
      <c r="AL39" s="5">
        <f>SUM(AK$5:AK39)</f>
        <v>2813.9334999999992</v>
      </c>
      <c r="AM39" s="5">
        <f t="shared" si="24"/>
        <v>25851.793499999992</v>
      </c>
      <c r="AN39" s="44">
        <f t="shared" si="31"/>
        <v>0.12603231143526156</v>
      </c>
      <c r="AO39" s="27">
        <f t="shared" si="32"/>
        <v>0.10884867620499905</v>
      </c>
      <c r="AP39" s="35">
        <f t="shared" si="33"/>
        <v>331.23649999999998</v>
      </c>
      <c r="AQ39" s="5">
        <f>SUM(AP$5:AP39)</f>
        <v>7662.0359999999973</v>
      </c>
      <c r="AR39" s="5">
        <f t="shared" si="25"/>
        <v>49151.695999999989</v>
      </c>
      <c r="AS39" s="44">
        <f t="shared" si="34"/>
        <v>0.18789226187673616</v>
      </c>
      <c r="AT39" s="27">
        <f t="shared" si="26"/>
        <v>0.15588548561986548</v>
      </c>
    </row>
    <row r="40" spans="1:46">
      <c r="A40" s="1">
        <v>36</v>
      </c>
      <c r="B40" s="5">
        <f t="shared" si="35"/>
        <v>69337.5</v>
      </c>
      <c r="C40" s="5">
        <f t="shared" si="37"/>
        <v>710.78</v>
      </c>
      <c r="D40" s="36">
        <f>ROUND(($E$2-A40+1)*$G$2,0)</f>
        <v>21</v>
      </c>
      <c r="E40" s="4">
        <f t="shared" si="0"/>
        <v>14926.38</v>
      </c>
      <c r="F40" s="5">
        <f>SUM($C$5:C40)</f>
        <v>23748.639999999992</v>
      </c>
      <c r="G40" s="5"/>
      <c r="H40" s="25">
        <f t="shared" si="1"/>
        <v>36671.884999999995</v>
      </c>
      <c r="I40" s="36">
        <f t="shared" si="2"/>
        <v>63</v>
      </c>
      <c r="J40" s="5">
        <f t="shared" si="3"/>
        <v>44779.14</v>
      </c>
      <c r="K40" s="5">
        <f t="shared" si="4"/>
        <v>81451.024999999994</v>
      </c>
      <c r="L40" s="6">
        <f t="shared" si="5"/>
        <v>1.3575170833333332</v>
      </c>
      <c r="M40" s="56">
        <f t="shared" si="6"/>
        <v>-2003.1349999999948</v>
      </c>
      <c r="N40" s="6">
        <f>M40/($F40+E40)</f>
        <v>-5.1794026221576493E-2</v>
      </c>
      <c r="O40" s="27">
        <f>1-(($F40+E40)/H40)</f>
        <v>-5.462318067369587E-2</v>
      </c>
      <c r="P40" s="35">
        <f t="shared" si="7"/>
        <v>36671.884999999995</v>
      </c>
      <c r="Q40" s="36">
        <f t="shared" si="8"/>
        <v>63</v>
      </c>
      <c r="R40" s="5">
        <f t="shared" si="9"/>
        <v>44779.14</v>
      </c>
      <c r="S40" s="5">
        <f t="shared" si="10"/>
        <v>81451.024999999994</v>
      </c>
      <c r="T40" s="6">
        <f t="shared" si="11"/>
        <v>1.3575170833333332</v>
      </c>
      <c r="U40" s="56">
        <f t="shared" si="12"/>
        <v>-1001.5674999999974</v>
      </c>
      <c r="V40" s="6">
        <f t="shared" si="13"/>
        <v>-4.217367815588588E-2</v>
      </c>
      <c r="W40" s="27">
        <f t="shared" si="14"/>
        <v>0.35240198315412485</v>
      </c>
      <c r="X40" s="35">
        <f t="shared" si="15"/>
        <v>21745.504999999997</v>
      </c>
      <c r="Y40" s="36">
        <f t="shared" si="16"/>
        <v>84</v>
      </c>
      <c r="Z40" s="5">
        <f t="shared" si="17"/>
        <v>59705.52</v>
      </c>
      <c r="AA40" s="5">
        <f t="shared" si="18"/>
        <v>81451.024999999994</v>
      </c>
      <c r="AB40" s="6">
        <f t="shared" si="19"/>
        <v>1.3575170833333332</v>
      </c>
      <c r="AC40" s="56">
        <f t="shared" si="20"/>
        <v>-2003.1349999999948</v>
      </c>
      <c r="AD40" s="6">
        <f t="shared" si="21"/>
        <v>-8.434735631177176E-2</v>
      </c>
      <c r="AE40" s="27">
        <f t="shared" si="22"/>
        <v>-9.2117198473891326E-2</v>
      </c>
      <c r="AF40" s="35">
        <f t="shared" si="28"/>
        <v>152.80000000000001</v>
      </c>
      <c r="AG40" s="5">
        <f>SUM(AF$5:AF40)</f>
        <v>2580.9000000000005</v>
      </c>
      <c r="AH40" s="5">
        <f t="shared" si="23"/>
        <v>26329.539999999994</v>
      </c>
      <c r="AI40" s="44">
        <f t="shared" si="29"/>
        <v>0.1120286346040822</v>
      </c>
      <c r="AJ40" s="27">
        <f>1-(($F40)/AH40)</f>
        <v>9.8022981031951284E-2</v>
      </c>
      <c r="AK40" s="35">
        <f t="shared" si="30"/>
        <v>177.99</v>
      </c>
      <c r="AL40" s="5">
        <f>SUM(AK$5:AK40)</f>
        <v>2991.923499999999</v>
      </c>
      <c r="AM40" s="5">
        <f t="shared" si="24"/>
        <v>26740.563499999989</v>
      </c>
      <c r="AN40" s="44">
        <f t="shared" si="31"/>
        <v>0.12986985336311618</v>
      </c>
      <c r="AO40" s="27">
        <f t="shared" si="32"/>
        <v>0.11188707747314297</v>
      </c>
      <c r="AP40" s="35">
        <f t="shared" si="33"/>
        <v>338.41050000000001</v>
      </c>
      <c r="AQ40" s="5">
        <f>SUM(AP$5:AP40)</f>
        <v>8000.4464999999973</v>
      </c>
      <c r="AR40" s="5">
        <f t="shared" si="25"/>
        <v>50200.886499999986</v>
      </c>
      <c r="AS40" s="44">
        <f t="shared" si="34"/>
        <v>0.19282988821793187</v>
      </c>
      <c r="AT40" s="27">
        <f t="shared" si="26"/>
        <v>0.15936862987469358</v>
      </c>
    </row>
    <row r="41" spans="1:46">
      <c r="A41" s="1">
        <v>37</v>
      </c>
      <c r="B41" s="4">
        <f>B40</f>
        <v>69337.5</v>
      </c>
      <c r="C41" s="5">
        <f>C40</f>
        <v>710.78</v>
      </c>
      <c r="D41" s="36">
        <f>ROUND(($E$2-A41+1)*$G$2,0)</f>
        <v>21</v>
      </c>
      <c r="E41" s="4">
        <f t="shared" si="0"/>
        <v>14926.38</v>
      </c>
      <c r="F41" s="5">
        <f>SUM($C$5:C41)</f>
        <v>24459.419999999991</v>
      </c>
      <c r="G41" s="5"/>
      <c r="H41" s="25">
        <f t="shared" si="1"/>
        <v>37027.274999999994</v>
      </c>
      <c r="I41" s="36">
        <f t="shared" si="2"/>
        <v>62</v>
      </c>
      <c r="J41" s="5">
        <f t="shared" si="3"/>
        <v>44068.36</v>
      </c>
      <c r="K41" s="5">
        <f t="shared" si="4"/>
        <v>81095.634999999995</v>
      </c>
      <c r="L41" s="6">
        <f t="shared" si="5"/>
        <v>1.3515939166666666</v>
      </c>
      <c r="M41" s="56">
        <f t="shared" si="6"/>
        <v>-2358.5249999999942</v>
      </c>
      <c r="N41" s="6">
        <f>M41/($F41+E41)</f>
        <v>-5.9882622671114841E-2</v>
      </c>
      <c r="O41" s="27">
        <f>1-(($F41+E41)/H41)</f>
        <v>-6.3696963927267092E-2</v>
      </c>
      <c r="P41" s="35">
        <f t="shared" si="7"/>
        <v>37027.274999999994</v>
      </c>
      <c r="Q41" s="36">
        <f t="shared" si="8"/>
        <v>62</v>
      </c>
      <c r="R41" s="5">
        <f t="shared" si="9"/>
        <v>44068.36</v>
      </c>
      <c r="S41" s="5">
        <f t="shared" si="10"/>
        <v>81095.634999999995</v>
      </c>
      <c r="T41" s="6">
        <f t="shared" si="11"/>
        <v>1.3515939166666666</v>
      </c>
      <c r="U41" s="56">
        <f t="shared" si="12"/>
        <v>-1179.2624999999971</v>
      </c>
      <c r="V41" s="6">
        <f t="shared" si="13"/>
        <v>-4.8213019769070463E-2</v>
      </c>
      <c r="W41" s="27">
        <f t="shared" si="14"/>
        <v>0.33942154803452329</v>
      </c>
      <c r="X41" s="35">
        <f t="shared" si="15"/>
        <v>22100.894999999997</v>
      </c>
      <c r="Y41" s="36">
        <f t="shared" si="16"/>
        <v>83</v>
      </c>
      <c r="Z41" s="5">
        <f t="shared" si="17"/>
        <v>58994.74</v>
      </c>
      <c r="AA41" s="5">
        <f t="shared" si="18"/>
        <v>81095.634999999995</v>
      </c>
      <c r="AB41" s="6">
        <f t="shared" si="19"/>
        <v>1.3515939166666666</v>
      </c>
      <c r="AC41" s="56">
        <f t="shared" si="20"/>
        <v>-2358.5249999999942</v>
      </c>
      <c r="AD41" s="6">
        <f t="shared" si="21"/>
        <v>-9.6426039538140926E-2</v>
      </c>
      <c r="AE41" s="27">
        <f t="shared" si="22"/>
        <v>-0.10671626646794152</v>
      </c>
      <c r="AF41" s="35">
        <f t="shared" si="28"/>
        <v>157.97999999999999</v>
      </c>
      <c r="AG41" s="5">
        <f>SUM(AF$5:AF41)</f>
        <v>2738.8800000000006</v>
      </c>
      <c r="AH41" s="5">
        <f t="shared" si="23"/>
        <v>27198.299999999992</v>
      </c>
      <c r="AI41" s="44">
        <f t="shared" si="29"/>
        <v>0.1153278671957637</v>
      </c>
      <c r="AJ41" s="27">
        <f>1-(($F41)/AH41)</f>
        <v>0.10070041142277286</v>
      </c>
      <c r="AK41" s="35">
        <f t="shared" si="30"/>
        <v>184.10999999999999</v>
      </c>
      <c r="AL41" s="5">
        <f>SUM(AK$5:AK41)</f>
        <v>3176.0334999999991</v>
      </c>
      <c r="AM41" s="5">
        <f t="shared" si="24"/>
        <v>27635.453499999989</v>
      </c>
      <c r="AN41" s="44">
        <f t="shared" si="31"/>
        <v>0.13373538442622399</v>
      </c>
      <c r="AO41" s="27">
        <f t="shared" si="32"/>
        <v>0.11492604961232133</v>
      </c>
      <c r="AP41" s="35">
        <f t="shared" si="33"/>
        <v>345.63549999999998</v>
      </c>
      <c r="AQ41" s="5">
        <f>SUM(AP$5:AP41)</f>
        <v>8346.0819999999967</v>
      </c>
      <c r="AR41" s="5">
        <f t="shared" si="25"/>
        <v>51257.301999999981</v>
      </c>
      <c r="AS41" s="44">
        <f t="shared" si="34"/>
        <v>0.19777239289448165</v>
      </c>
      <c r="AT41" s="27">
        <f t="shared" si="26"/>
        <v>0.16282718118874062</v>
      </c>
    </row>
    <row r="42" spans="1:46" s="46" customFormat="1">
      <c r="A42" s="46">
        <v>38</v>
      </c>
      <c r="B42" s="47">
        <f>B41*(1+$C$2)</f>
        <v>74537.8125</v>
      </c>
      <c r="C42" s="49">
        <f>C41*(1+$C$2)</f>
        <v>764.08849999999995</v>
      </c>
      <c r="D42" s="48">
        <f>ROUND(($E$2-A42+1)*$G$2,0)</f>
        <v>21</v>
      </c>
      <c r="E42" s="47">
        <f t="shared" si="0"/>
        <v>16045.858499999998</v>
      </c>
      <c r="F42" s="49">
        <f>SUM($C$5:C42)</f>
        <v>25223.508499999993</v>
      </c>
      <c r="G42" s="49"/>
      <c r="H42" s="53">
        <f t="shared" si="1"/>
        <v>39269.136624999999</v>
      </c>
      <c r="I42" s="48">
        <f t="shared" si="2"/>
        <v>61</v>
      </c>
      <c r="J42" s="49">
        <f t="shared" si="3"/>
        <v>46609.398499999996</v>
      </c>
      <c r="K42" s="49">
        <f t="shared" si="4"/>
        <v>85878.535124999995</v>
      </c>
      <c r="L42" s="66">
        <f t="shared" si="5"/>
        <v>1.4313089187499999</v>
      </c>
      <c r="M42" s="67">
        <f t="shared" si="6"/>
        <v>-2000.2303749999919</v>
      </c>
      <c r="N42" s="66">
        <f>M42/($F42+E42)</f>
        <v>-4.8467677611822649E-2</v>
      </c>
      <c r="O42" s="52">
        <f>1-(($F42+E42)/H42)</f>
        <v>-5.0936449000678508E-2</v>
      </c>
      <c r="P42" s="50">
        <f t="shared" si="7"/>
        <v>39269.136624999999</v>
      </c>
      <c r="Q42" s="48">
        <f t="shared" si="8"/>
        <v>61</v>
      </c>
      <c r="R42" s="49">
        <f t="shared" si="9"/>
        <v>46609.398499999996</v>
      </c>
      <c r="S42" s="49">
        <f t="shared" si="10"/>
        <v>85878.535124999995</v>
      </c>
      <c r="T42" s="66">
        <f t="shared" si="11"/>
        <v>1.4313089187499999</v>
      </c>
      <c r="U42" s="67">
        <f t="shared" si="12"/>
        <v>-1000.115187499996</v>
      </c>
      <c r="V42" s="66">
        <f t="shared" si="13"/>
        <v>-3.9650121928913901E-2</v>
      </c>
      <c r="W42" s="52">
        <f t="shared" si="14"/>
        <v>0.35767601053031828</v>
      </c>
      <c r="X42" s="50">
        <f t="shared" si="15"/>
        <v>23223.278124999997</v>
      </c>
      <c r="Y42" s="48">
        <f t="shared" si="16"/>
        <v>82</v>
      </c>
      <c r="Z42" s="49">
        <f t="shared" si="17"/>
        <v>62655.256999999998</v>
      </c>
      <c r="AA42" s="49">
        <f t="shared" si="18"/>
        <v>85878.535124999995</v>
      </c>
      <c r="AB42" s="66">
        <f t="shared" si="19"/>
        <v>1.4313089187499999</v>
      </c>
      <c r="AC42" s="67">
        <f t="shared" si="20"/>
        <v>-2000.2303749999955</v>
      </c>
      <c r="AD42" s="66">
        <f t="shared" si="21"/>
        <v>-7.9300243857827954E-2</v>
      </c>
      <c r="AE42" s="52">
        <f t="shared" si="22"/>
        <v>-8.6130406062128406E-2</v>
      </c>
      <c r="AF42" s="50">
        <f t="shared" si="28"/>
        <v>163.19</v>
      </c>
      <c r="AG42" s="49">
        <f>SUM(AF$5:AF42)</f>
        <v>2902.0700000000006</v>
      </c>
      <c r="AH42" s="49">
        <f t="shared" si="23"/>
        <v>28125.578499999992</v>
      </c>
      <c r="AI42" s="51">
        <f t="shared" si="29"/>
        <v>0.11864835715646575</v>
      </c>
      <c r="AJ42" s="52">
        <f>1-(($F42)/AH42)</f>
        <v>0.10318258875990771</v>
      </c>
      <c r="AK42" s="50">
        <f t="shared" si="30"/>
        <v>190.27249999999998</v>
      </c>
      <c r="AL42" s="49">
        <f>SUM(AK$5:AK42)</f>
        <v>3366.3059999999991</v>
      </c>
      <c r="AM42" s="49">
        <f t="shared" si="24"/>
        <v>28589.814499999993</v>
      </c>
      <c r="AN42" s="51">
        <f t="shared" si="31"/>
        <v>0.13762820214052501</v>
      </c>
      <c r="AO42" s="52">
        <f t="shared" si="32"/>
        <v>0.11774494024786353</v>
      </c>
      <c r="AP42" s="50">
        <f t="shared" si="33"/>
        <v>352.90300000000002</v>
      </c>
      <c r="AQ42" s="49">
        <f>SUM(AP$5:AP42)</f>
        <v>8698.9849999999969</v>
      </c>
      <c r="AR42" s="5">
        <f t="shared" si="25"/>
        <v>52374.293499999985</v>
      </c>
      <c r="AS42" s="44">
        <f t="shared" si="34"/>
        <v>0.20272052390959752</v>
      </c>
      <c r="AT42" s="27">
        <f t="shared" si="26"/>
        <v>0.16609264619483599</v>
      </c>
    </row>
    <row r="43" spans="1:46">
      <c r="A43" s="1">
        <v>39</v>
      </c>
      <c r="B43" s="5">
        <f t="shared" ref="B43:B52" si="38">B42</f>
        <v>74537.8125</v>
      </c>
      <c r="C43" s="5">
        <f t="shared" ref="C43:C52" si="39">C42</f>
        <v>764.08849999999995</v>
      </c>
      <c r="D43" s="36">
        <f>ROUND(($E$2-A43+1)*$G$2,0)</f>
        <v>21</v>
      </c>
      <c r="E43" s="4">
        <f t="shared" si="0"/>
        <v>16045.858499999998</v>
      </c>
      <c r="F43" s="5">
        <f>SUM($C$5:C43)</f>
        <v>25987.596999999994</v>
      </c>
      <c r="G43" s="5"/>
      <c r="H43" s="25">
        <f t="shared" si="1"/>
        <v>39651.180874999998</v>
      </c>
      <c r="I43" s="36">
        <f t="shared" si="2"/>
        <v>60</v>
      </c>
      <c r="J43" s="5">
        <f t="shared" si="3"/>
        <v>45845.31</v>
      </c>
      <c r="K43" s="5">
        <f t="shared" si="4"/>
        <v>85496.490874999989</v>
      </c>
      <c r="L43" s="6">
        <f t="shared" si="5"/>
        <v>1.4249415145833331</v>
      </c>
      <c r="M43" s="56">
        <f t="shared" si="6"/>
        <v>-2382.2746249999982</v>
      </c>
      <c r="N43" s="6">
        <f>M43/($F43+E43)</f>
        <v>-5.6675678853003134E-2</v>
      </c>
      <c r="O43" s="27">
        <f>1-(($F43+E43)/H43)</f>
        <v>-6.0080798917694134E-2</v>
      </c>
      <c r="P43" s="35">
        <f t="shared" si="7"/>
        <v>39651.180874999998</v>
      </c>
      <c r="Q43" s="36">
        <f t="shared" si="8"/>
        <v>60</v>
      </c>
      <c r="R43" s="5">
        <f t="shared" si="9"/>
        <v>45845.31</v>
      </c>
      <c r="S43" s="5">
        <f t="shared" si="10"/>
        <v>85496.490874999989</v>
      </c>
      <c r="T43" s="6">
        <f t="shared" si="11"/>
        <v>1.4249415145833331</v>
      </c>
      <c r="U43" s="56">
        <f t="shared" si="12"/>
        <v>-1191.1373124999991</v>
      </c>
      <c r="V43" s="6">
        <f t="shared" si="13"/>
        <v>-4.5834838538553579E-2</v>
      </c>
      <c r="W43" s="27">
        <f t="shared" si="14"/>
        <v>0.34459462677982611</v>
      </c>
      <c r="X43" s="35">
        <f t="shared" si="15"/>
        <v>23605.322374999989</v>
      </c>
      <c r="Y43" s="36">
        <f t="shared" si="16"/>
        <v>81</v>
      </c>
      <c r="Z43" s="5">
        <f t="shared" si="17"/>
        <v>61891.1685</v>
      </c>
      <c r="AA43" s="5">
        <f t="shared" si="18"/>
        <v>85496.490874999989</v>
      </c>
      <c r="AB43" s="6">
        <f t="shared" si="19"/>
        <v>1.4249415145833331</v>
      </c>
      <c r="AC43" s="56">
        <f t="shared" si="20"/>
        <v>-2382.2746250000055</v>
      </c>
      <c r="AD43" s="6">
        <f t="shared" si="21"/>
        <v>-9.1669677077107437E-2</v>
      </c>
      <c r="AE43" s="27">
        <f t="shared" si="22"/>
        <v>-0.100921079879978</v>
      </c>
      <c r="AF43" s="35">
        <f t="shared" si="28"/>
        <v>168.75</v>
      </c>
      <c r="AG43" s="5">
        <f>SUM(AF$5:AF43)</f>
        <v>3070.8200000000006</v>
      </c>
      <c r="AH43" s="5">
        <f t="shared" si="23"/>
        <v>29058.416999999994</v>
      </c>
      <c r="AI43" s="44">
        <f t="shared" si="29"/>
        <v>0.12174436399282049</v>
      </c>
      <c r="AJ43" s="27">
        <f>1-(($F43)/AH43)</f>
        <v>0.1056774703178085</v>
      </c>
      <c r="AK43" s="35">
        <f t="shared" si="30"/>
        <v>196.84300000000002</v>
      </c>
      <c r="AL43" s="5">
        <f>SUM(AK$5:AK43)</f>
        <v>3563.148999999999</v>
      </c>
      <c r="AM43" s="5">
        <f t="shared" si="24"/>
        <v>29550.745999999992</v>
      </c>
      <c r="AN43" s="44">
        <f t="shared" si="31"/>
        <v>0.14126302056670664</v>
      </c>
      <c r="AO43" s="27">
        <f t="shared" si="32"/>
        <v>0.12057729439385378</v>
      </c>
      <c r="AP43" s="35">
        <f t="shared" si="33"/>
        <v>360.59550000000002</v>
      </c>
      <c r="AQ43" s="5">
        <f>SUM(AP$5:AP43)</f>
        <v>9059.5804999999964</v>
      </c>
      <c r="AR43" s="5">
        <f t="shared" si="25"/>
        <v>53498.977499999994</v>
      </c>
      <c r="AS43" s="44">
        <f t="shared" si="34"/>
        <v>0.2074302577622319</v>
      </c>
      <c r="AT43" s="27">
        <f t="shared" si="26"/>
        <v>0.16934118974516843</v>
      </c>
    </row>
    <row r="44" spans="1:46">
      <c r="A44" s="1">
        <v>40</v>
      </c>
      <c r="B44" s="5">
        <f t="shared" si="38"/>
        <v>74537.8125</v>
      </c>
      <c r="C44" s="5">
        <f t="shared" si="39"/>
        <v>764.08849999999995</v>
      </c>
      <c r="D44" s="36">
        <f>ROUND(($E$2-A44+1)*$G$2,0)</f>
        <v>20</v>
      </c>
      <c r="E44" s="4">
        <f t="shared" si="0"/>
        <v>15281.769999999999</v>
      </c>
      <c r="F44" s="5">
        <f>SUM($C$5:C44)</f>
        <v>26751.685499999996</v>
      </c>
      <c r="G44" s="5"/>
      <c r="H44" s="25">
        <f t="shared" si="1"/>
        <v>39651.180874999998</v>
      </c>
      <c r="I44" s="36">
        <f t="shared" si="2"/>
        <v>60</v>
      </c>
      <c r="J44" s="5">
        <f t="shared" si="3"/>
        <v>45845.31</v>
      </c>
      <c r="K44" s="5">
        <f t="shared" si="4"/>
        <v>85496.490874999989</v>
      </c>
      <c r="L44" s="6">
        <f t="shared" si="5"/>
        <v>1.4249415145833331</v>
      </c>
      <c r="M44" s="56">
        <f t="shared" si="6"/>
        <v>-2382.2746249999982</v>
      </c>
      <c r="N44" s="6">
        <f>M44/($F44+E44)</f>
        <v>-5.6675678853003134E-2</v>
      </c>
      <c r="O44" s="27">
        <f>1-(($F44+E44)/H44)</f>
        <v>-6.0080798917694134E-2</v>
      </c>
      <c r="P44" s="35">
        <f t="shared" si="7"/>
        <v>39651.180874999998</v>
      </c>
      <c r="Q44" s="36">
        <f t="shared" si="8"/>
        <v>60</v>
      </c>
      <c r="R44" s="5">
        <f t="shared" si="9"/>
        <v>45845.31</v>
      </c>
      <c r="S44" s="5">
        <f t="shared" si="10"/>
        <v>85496.490874999989</v>
      </c>
      <c r="T44" s="6">
        <f t="shared" si="11"/>
        <v>1.4249415145833331</v>
      </c>
      <c r="U44" s="56">
        <f t="shared" si="12"/>
        <v>-1191.1373124999991</v>
      </c>
      <c r="V44" s="6">
        <f t="shared" si="13"/>
        <v>-4.4525692128819294E-2</v>
      </c>
      <c r="W44" s="27">
        <f t="shared" si="14"/>
        <v>0.3253243684132775</v>
      </c>
      <c r="X44" s="35">
        <f t="shared" si="15"/>
        <v>24369.410874999994</v>
      </c>
      <c r="Y44" s="36">
        <f t="shared" si="16"/>
        <v>80</v>
      </c>
      <c r="Z44" s="5">
        <f t="shared" si="17"/>
        <v>61127.079999999994</v>
      </c>
      <c r="AA44" s="5">
        <f t="shared" si="18"/>
        <v>85496.490874999989</v>
      </c>
      <c r="AB44" s="6">
        <f t="shared" si="19"/>
        <v>1.4249415145833331</v>
      </c>
      <c r="AC44" s="56">
        <f t="shared" si="20"/>
        <v>-2382.2746250000018</v>
      </c>
      <c r="AD44" s="6">
        <f t="shared" si="21"/>
        <v>-8.9051384257638727E-2</v>
      </c>
      <c r="AE44" s="27">
        <f t="shared" si="22"/>
        <v>-9.7756758963915669E-2</v>
      </c>
      <c r="AF44" s="35">
        <f t="shared" si="28"/>
        <v>174.35</v>
      </c>
      <c r="AG44" s="5">
        <f>SUM(AF$5:AF44)</f>
        <v>3245.1700000000005</v>
      </c>
      <c r="AH44" s="5">
        <f t="shared" si="23"/>
        <v>29996.855499999998</v>
      </c>
      <c r="AI44" s="44">
        <f t="shared" si="29"/>
        <v>0.12487380037484809</v>
      </c>
      <c r="AJ44" s="27">
        <f>1-(($F44)/AH44)</f>
        <v>0.1081836727853025</v>
      </c>
      <c r="AK44" s="35">
        <f t="shared" si="30"/>
        <v>203.45600000000002</v>
      </c>
      <c r="AL44" s="5">
        <f>SUM(AK$5:AK44)</f>
        <v>3766.6049999999991</v>
      </c>
      <c r="AM44" s="5">
        <f t="shared" si="24"/>
        <v>30518.290499999996</v>
      </c>
      <c r="AN44" s="44">
        <f t="shared" si="31"/>
        <v>0.1449385643466766</v>
      </c>
      <c r="AO44" s="27">
        <f t="shared" si="32"/>
        <v>0.12342123160535479</v>
      </c>
      <c r="AP44" s="35">
        <f t="shared" si="33"/>
        <v>368.33899999999994</v>
      </c>
      <c r="AQ44" s="5">
        <f>SUM(AP$5:AP44)</f>
        <v>9427.9194999999963</v>
      </c>
      <c r="AR44" s="5">
        <f t="shared" si="25"/>
        <v>54631.404999999992</v>
      </c>
      <c r="AS44" s="44">
        <f t="shared" si="34"/>
        <v>0.2121522823543262</v>
      </c>
      <c r="AT44" s="27">
        <f t="shared" si="26"/>
        <v>0.17257325708537052</v>
      </c>
    </row>
    <row r="45" spans="1:46">
      <c r="A45" s="1">
        <v>41</v>
      </c>
      <c r="B45" s="5">
        <f t="shared" si="38"/>
        <v>74537.8125</v>
      </c>
      <c r="C45" s="5">
        <f t="shared" si="39"/>
        <v>764.08849999999995</v>
      </c>
      <c r="D45" s="36">
        <f>ROUND(($E$2-A45+1)*$G$2,0)</f>
        <v>20</v>
      </c>
      <c r="E45" s="4">
        <f t="shared" si="0"/>
        <v>15281.769999999999</v>
      </c>
      <c r="F45" s="5">
        <f>SUM($C$5:C45)</f>
        <v>27515.773999999998</v>
      </c>
      <c r="G45" s="5"/>
      <c r="H45" s="25">
        <f t="shared" si="1"/>
        <v>40033.225124999997</v>
      </c>
      <c r="I45" s="36">
        <f t="shared" si="2"/>
        <v>59</v>
      </c>
      <c r="J45" s="5">
        <f t="shared" si="3"/>
        <v>45081.2215</v>
      </c>
      <c r="K45" s="5">
        <f t="shared" si="4"/>
        <v>85114.446624999997</v>
      </c>
      <c r="L45" s="6">
        <f t="shared" si="5"/>
        <v>1.4185741104166667</v>
      </c>
      <c r="M45" s="56">
        <f t="shared" si="6"/>
        <v>-2764.3188749999972</v>
      </c>
      <c r="N45" s="6">
        <f>M45/($F45+E45)</f>
        <v>-6.4590596016444249E-2</v>
      </c>
      <c r="O45" s="27">
        <f>1-(($F45+E45)/H45)</f>
        <v>-6.9050616490893946E-2</v>
      </c>
      <c r="P45" s="35">
        <f t="shared" si="7"/>
        <v>40033.225124999997</v>
      </c>
      <c r="Q45" s="36">
        <f t="shared" si="8"/>
        <v>59</v>
      </c>
      <c r="R45" s="5">
        <f t="shared" si="9"/>
        <v>45081.2215</v>
      </c>
      <c r="S45" s="5">
        <f t="shared" si="10"/>
        <v>85114.446624999997</v>
      </c>
      <c r="T45" s="6">
        <f t="shared" si="11"/>
        <v>1.4185741104166667</v>
      </c>
      <c r="U45" s="56">
        <f t="shared" si="12"/>
        <v>-1382.1594374999986</v>
      </c>
      <c r="V45" s="6">
        <f t="shared" si="13"/>
        <v>-5.0231530375994468E-2</v>
      </c>
      <c r="W45" s="27">
        <f t="shared" si="14"/>
        <v>0.31267656018008616</v>
      </c>
      <c r="X45" s="35">
        <f t="shared" si="15"/>
        <v>24751.455125</v>
      </c>
      <c r="Y45" s="36">
        <f t="shared" si="16"/>
        <v>79</v>
      </c>
      <c r="Z45" s="5">
        <f t="shared" si="17"/>
        <v>60362.991499999996</v>
      </c>
      <c r="AA45" s="5">
        <f t="shared" si="18"/>
        <v>85114.446624999997</v>
      </c>
      <c r="AB45" s="6">
        <f t="shared" si="19"/>
        <v>1.4185741104166667</v>
      </c>
      <c r="AC45" s="56">
        <f t="shared" si="20"/>
        <v>-2764.3188749999972</v>
      </c>
      <c r="AD45" s="6">
        <f t="shared" si="21"/>
        <v>-0.10046306075198894</v>
      </c>
      <c r="AE45" s="27">
        <f t="shared" si="22"/>
        <v>-0.11168308533941174</v>
      </c>
      <c r="AF45" s="35">
        <f t="shared" si="28"/>
        <v>179.98</v>
      </c>
      <c r="AG45" s="5">
        <f>SUM(AF$5:AF45)</f>
        <v>3425.1500000000005</v>
      </c>
      <c r="AH45" s="5">
        <f t="shared" si="23"/>
        <v>30940.923999999999</v>
      </c>
      <c r="AI45" s="44">
        <f t="shared" si="29"/>
        <v>0.12803492325745236</v>
      </c>
      <c r="AJ45" s="27">
        <f>1-(($F45)/AH45)</f>
        <v>0.11069966753416938</v>
      </c>
      <c r="AK45" s="35">
        <f t="shared" si="30"/>
        <v>210.11999999999998</v>
      </c>
      <c r="AL45" s="5">
        <f>SUM(AK$5:AK45)</f>
        <v>3976.724999999999</v>
      </c>
      <c r="AM45" s="5">
        <f t="shared" si="24"/>
        <v>31492.498999999996</v>
      </c>
      <c r="AN45" s="44">
        <f t="shared" si="31"/>
        <v>0.14865325027837964</v>
      </c>
      <c r="AO45" s="27">
        <f t="shared" si="32"/>
        <v>0.12627530765341932</v>
      </c>
      <c r="AP45" s="35">
        <f t="shared" si="33"/>
        <v>376.13349999999997</v>
      </c>
      <c r="AQ45" s="5">
        <f>SUM(AP$5:AP45)</f>
        <v>9804.0529999999962</v>
      </c>
      <c r="AR45" s="5">
        <f t="shared" si="25"/>
        <v>55771.626999999993</v>
      </c>
      <c r="AS45" s="44">
        <f t="shared" si="34"/>
        <v>0.21688710265494898</v>
      </c>
      <c r="AT45" s="27">
        <f t="shared" si="26"/>
        <v>0.1757892592948741</v>
      </c>
    </row>
    <row r="46" spans="1:46">
      <c r="A46" s="1">
        <v>42</v>
      </c>
      <c r="B46" s="5">
        <f t="shared" si="38"/>
        <v>74537.8125</v>
      </c>
      <c r="C46" s="5">
        <f t="shared" si="39"/>
        <v>764.08849999999995</v>
      </c>
      <c r="D46" s="36">
        <f>ROUND(($E$2-A46+1)*$G$2,0)</f>
        <v>20</v>
      </c>
      <c r="E46" s="4">
        <f t="shared" si="0"/>
        <v>15281.769999999999</v>
      </c>
      <c r="F46" s="5">
        <f>SUM($C$5:C46)</f>
        <v>28279.862499999999</v>
      </c>
      <c r="G46" s="5"/>
      <c r="H46" s="25">
        <f t="shared" si="1"/>
        <v>40415.269375000003</v>
      </c>
      <c r="I46" s="36">
        <f t="shared" si="2"/>
        <v>58</v>
      </c>
      <c r="J46" s="5">
        <f t="shared" si="3"/>
        <v>44317.132999999994</v>
      </c>
      <c r="K46" s="5">
        <f t="shared" si="4"/>
        <v>84732.402375000005</v>
      </c>
      <c r="L46" s="6">
        <f t="shared" si="5"/>
        <v>1.4122067062500001</v>
      </c>
      <c r="M46" s="56">
        <f t="shared" si="6"/>
        <v>-3146.3631249999962</v>
      </c>
      <c r="N46" s="6">
        <f>M46/($F46+E46)</f>
        <v>-7.2227851538851223E-2</v>
      </c>
      <c r="O46" s="27">
        <f>1-(($F46+E46)/H46)</f>
        <v>-7.7850851266285659E-2</v>
      </c>
      <c r="P46" s="35">
        <f t="shared" si="7"/>
        <v>40415.269375000003</v>
      </c>
      <c r="Q46" s="36">
        <f t="shared" si="8"/>
        <v>58</v>
      </c>
      <c r="R46" s="5">
        <f t="shared" si="9"/>
        <v>44317.132999999994</v>
      </c>
      <c r="S46" s="5">
        <f t="shared" si="10"/>
        <v>84732.402375000005</v>
      </c>
      <c r="T46" s="6">
        <f t="shared" si="11"/>
        <v>1.4122067062500001</v>
      </c>
      <c r="U46" s="56">
        <f t="shared" si="12"/>
        <v>-1573.1815624999981</v>
      </c>
      <c r="V46" s="6">
        <f t="shared" si="13"/>
        <v>-5.5629038595926633E-2</v>
      </c>
      <c r="W46" s="27">
        <f t="shared" si="14"/>
        <v>0.30026787060107285</v>
      </c>
      <c r="X46" s="35">
        <f t="shared" si="15"/>
        <v>25133.499375000007</v>
      </c>
      <c r="Y46" s="36">
        <f t="shared" si="16"/>
        <v>78</v>
      </c>
      <c r="Z46" s="5">
        <f t="shared" si="17"/>
        <v>59598.902999999998</v>
      </c>
      <c r="AA46" s="5">
        <f t="shared" si="18"/>
        <v>84732.402375000005</v>
      </c>
      <c r="AB46" s="6">
        <f t="shared" si="19"/>
        <v>1.4122067062500001</v>
      </c>
      <c r="AC46" s="56">
        <f t="shared" si="20"/>
        <v>-3146.3631249999926</v>
      </c>
      <c r="AD46" s="6">
        <f t="shared" si="21"/>
        <v>-0.11125807719185313</v>
      </c>
      <c r="AE46" s="27">
        <f t="shared" si="22"/>
        <v>-0.12518603470432943</v>
      </c>
      <c r="AF46" s="35">
        <f t="shared" si="28"/>
        <v>185.65</v>
      </c>
      <c r="AG46" s="5">
        <f>SUM(AF$5:AF46)</f>
        <v>3610.8000000000006</v>
      </c>
      <c r="AH46" s="5">
        <f t="shared" si="23"/>
        <v>31890.662499999999</v>
      </c>
      <c r="AI46" s="44">
        <f t="shared" si="29"/>
        <v>0.13122654663466857</v>
      </c>
      <c r="AJ46" s="27">
        <f>1-(($F46)/AH46)</f>
        <v>0.11322436465532815</v>
      </c>
      <c r="AK46" s="35">
        <f t="shared" si="30"/>
        <v>216.82650000000001</v>
      </c>
      <c r="AL46" s="5">
        <f>SUM(AK$5:AK46)</f>
        <v>4193.5514999999987</v>
      </c>
      <c r="AM46" s="5">
        <f t="shared" si="24"/>
        <v>32473.413999999997</v>
      </c>
      <c r="AN46" s="44">
        <f t="shared" si="31"/>
        <v>0.15240536210247979</v>
      </c>
      <c r="AO46" s="27">
        <f t="shared" si="32"/>
        <v>0.12913799269765713</v>
      </c>
      <c r="AP46" s="35">
        <f t="shared" si="33"/>
        <v>383.98750000000001</v>
      </c>
      <c r="AQ46" s="5">
        <f>SUM(AP$5:AP46)</f>
        <v>10188.040499999996</v>
      </c>
      <c r="AR46" s="5">
        <f t="shared" si="25"/>
        <v>56919.702999999994</v>
      </c>
      <c r="AS46" s="44">
        <f t="shared" si="34"/>
        <v>0.22163537497106106</v>
      </c>
      <c r="AT46" s="27">
        <f t="shared" si="26"/>
        <v>0.17898969887457061</v>
      </c>
    </row>
    <row r="47" spans="1:46">
      <c r="A47" s="1">
        <v>43</v>
      </c>
      <c r="B47" s="5">
        <f t="shared" si="38"/>
        <v>74537.8125</v>
      </c>
      <c r="C47" s="5">
        <f t="shared" si="39"/>
        <v>764.08849999999995</v>
      </c>
      <c r="D47" s="36">
        <f>ROUND(($E$2-A47+1)*$G$2,0)</f>
        <v>20</v>
      </c>
      <c r="E47" s="4">
        <f t="shared" si="0"/>
        <v>15281.769999999999</v>
      </c>
      <c r="F47" s="5">
        <f>SUM($C$5:C47)</f>
        <v>29043.951000000001</v>
      </c>
      <c r="G47" s="5"/>
      <c r="H47" s="25">
        <f t="shared" si="1"/>
        <v>40797.313624999995</v>
      </c>
      <c r="I47" s="36">
        <f t="shared" si="2"/>
        <v>57</v>
      </c>
      <c r="J47" s="5">
        <f t="shared" si="3"/>
        <v>43553.044499999996</v>
      </c>
      <c r="K47" s="5">
        <f t="shared" si="4"/>
        <v>84350.358124999999</v>
      </c>
      <c r="L47" s="6">
        <f t="shared" si="5"/>
        <v>1.4058393020833333</v>
      </c>
      <c r="M47" s="56">
        <f t="shared" si="6"/>
        <v>-3528.4073750000025</v>
      </c>
      <c r="N47" s="6">
        <f>M47/($F47+E47)</f>
        <v>-7.9601804446677873E-2</v>
      </c>
      <c r="O47" s="27">
        <f>1-(($F47+E47)/H47)</f>
        <v>-8.6486267390847082E-2</v>
      </c>
      <c r="P47" s="35">
        <f t="shared" si="7"/>
        <v>40797.313624999995</v>
      </c>
      <c r="Q47" s="36">
        <f t="shared" si="8"/>
        <v>57</v>
      </c>
      <c r="R47" s="5">
        <f t="shared" si="9"/>
        <v>43553.044499999996</v>
      </c>
      <c r="S47" s="5">
        <f t="shared" si="10"/>
        <v>84350.358124999999</v>
      </c>
      <c r="T47" s="6">
        <f t="shared" si="11"/>
        <v>1.4058393020833333</v>
      </c>
      <c r="U47" s="56">
        <f t="shared" si="12"/>
        <v>-1764.2036875000013</v>
      </c>
      <c r="V47" s="6">
        <f t="shared" si="13"/>
        <v>-6.0742551435236936E-2</v>
      </c>
      <c r="W47" s="27">
        <f t="shared" si="14"/>
        <v>0.28809158203489427</v>
      </c>
      <c r="X47" s="35">
        <f t="shared" si="15"/>
        <v>25515.543625000006</v>
      </c>
      <c r="Y47" s="36">
        <f t="shared" si="16"/>
        <v>77</v>
      </c>
      <c r="Z47" s="5">
        <f t="shared" si="17"/>
        <v>58834.814499999993</v>
      </c>
      <c r="AA47" s="5">
        <f t="shared" si="18"/>
        <v>84350.358124999999</v>
      </c>
      <c r="AB47" s="6">
        <f t="shared" si="19"/>
        <v>1.4058393020833333</v>
      </c>
      <c r="AC47" s="56">
        <f t="shared" si="20"/>
        <v>-3528.4073749999952</v>
      </c>
      <c r="AD47" s="6">
        <f t="shared" si="21"/>
        <v>-0.12148510287047362</v>
      </c>
      <c r="AE47" s="27">
        <f t="shared" si="22"/>
        <v>-0.13828462473136871</v>
      </c>
      <c r="AF47" s="35">
        <f t="shared" si="28"/>
        <v>191.34</v>
      </c>
      <c r="AG47" s="5">
        <f>SUM(AF$5:AF47)</f>
        <v>3802.1400000000008</v>
      </c>
      <c r="AH47" s="5">
        <f t="shared" si="23"/>
        <v>32846.091</v>
      </c>
      <c r="AI47" s="44">
        <f t="shared" si="29"/>
        <v>0.13444690546143925</v>
      </c>
      <c r="AJ47" s="27">
        <f>1-(($F47)/AH47)</f>
        <v>0.11575624021744324</v>
      </c>
      <c r="AK47" s="35">
        <f t="shared" si="30"/>
        <v>223.57549999999998</v>
      </c>
      <c r="AL47" s="5">
        <f>SUM(AK$5:AK47)</f>
        <v>4417.1269999999986</v>
      </c>
      <c r="AM47" s="5">
        <f t="shared" si="24"/>
        <v>33461.078000000001</v>
      </c>
      <c r="AN47" s="44">
        <f t="shared" si="31"/>
        <v>0.1561933690448459</v>
      </c>
      <c r="AO47" s="27">
        <f t="shared" si="32"/>
        <v>0.1320079108031128</v>
      </c>
      <c r="AP47" s="35">
        <f t="shared" si="33"/>
        <v>391.89249999999998</v>
      </c>
      <c r="AQ47" s="5">
        <f>SUM(AP$5:AP47)</f>
        <v>10579.932999999995</v>
      </c>
      <c r="AR47" s="5">
        <f t="shared" si="25"/>
        <v>58075.684000000001</v>
      </c>
      <c r="AS47" s="44">
        <f t="shared" si="34"/>
        <v>0.2263975307961705</v>
      </c>
      <c r="AT47" s="27">
        <f t="shared" si="26"/>
        <v>0.18217491850806267</v>
      </c>
    </row>
    <row r="48" spans="1:46">
      <c r="A48" s="1">
        <v>44</v>
      </c>
      <c r="B48" s="5">
        <f t="shared" si="38"/>
        <v>74537.8125</v>
      </c>
      <c r="C48" s="5">
        <f t="shared" si="39"/>
        <v>764.08849999999995</v>
      </c>
      <c r="D48" s="36">
        <f>ROUND(($E$2-A48+1)*$G$2,0)</f>
        <v>19</v>
      </c>
      <c r="E48" s="4">
        <f t="shared" si="0"/>
        <v>14517.681499999999</v>
      </c>
      <c r="F48" s="5">
        <f>SUM($C$5:C48)</f>
        <v>29808.039500000003</v>
      </c>
      <c r="G48" s="5"/>
      <c r="H48" s="25">
        <f t="shared" si="1"/>
        <v>40797.313625000003</v>
      </c>
      <c r="I48" s="36">
        <f t="shared" si="2"/>
        <v>57</v>
      </c>
      <c r="J48" s="5">
        <f t="shared" si="3"/>
        <v>43553.044499999996</v>
      </c>
      <c r="K48" s="5">
        <f t="shared" si="4"/>
        <v>84350.358124999999</v>
      </c>
      <c r="L48" s="6">
        <f t="shared" si="5"/>
        <v>1.4058393020833333</v>
      </c>
      <c r="M48" s="56">
        <f t="shared" si="6"/>
        <v>-3528.4073750000025</v>
      </c>
      <c r="N48" s="6">
        <f>M48/($F48+E48)</f>
        <v>-7.960180444667786E-2</v>
      </c>
      <c r="O48" s="27">
        <f>1-(($F48+E48)/H48)</f>
        <v>-8.6486267390847082E-2</v>
      </c>
      <c r="P48" s="35">
        <f t="shared" si="7"/>
        <v>40797.313625000003</v>
      </c>
      <c r="Q48" s="36">
        <f t="shared" si="8"/>
        <v>57</v>
      </c>
      <c r="R48" s="5">
        <f t="shared" si="9"/>
        <v>43553.044499999996</v>
      </c>
      <c r="S48" s="5">
        <f t="shared" si="10"/>
        <v>84350.358124999999</v>
      </c>
      <c r="T48" s="6">
        <f t="shared" si="11"/>
        <v>1.4058393020833333</v>
      </c>
      <c r="U48" s="56">
        <f t="shared" si="12"/>
        <v>-1764.2036875000013</v>
      </c>
      <c r="V48" s="6">
        <f t="shared" si="13"/>
        <v>-5.9185498848389577E-2</v>
      </c>
      <c r="W48" s="27">
        <f t="shared" si="14"/>
        <v>0.2693626895636072</v>
      </c>
      <c r="X48" s="35">
        <f t="shared" si="15"/>
        <v>26279.632125000004</v>
      </c>
      <c r="Y48" s="36">
        <f t="shared" si="16"/>
        <v>76</v>
      </c>
      <c r="Z48" s="5">
        <f t="shared" si="17"/>
        <v>58070.725999999995</v>
      </c>
      <c r="AA48" s="5">
        <f t="shared" si="18"/>
        <v>84350.358124999999</v>
      </c>
      <c r="AB48" s="6">
        <f t="shared" si="19"/>
        <v>1.4058393020833333</v>
      </c>
      <c r="AC48" s="56">
        <f t="shared" si="20"/>
        <v>-3528.4073749999989</v>
      </c>
      <c r="AD48" s="6">
        <f t="shared" si="21"/>
        <v>-0.11837099769677904</v>
      </c>
      <c r="AE48" s="27">
        <f t="shared" si="22"/>
        <v>-0.13426395613975894</v>
      </c>
      <c r="AF48" s="35">
        <f t="shared" si="28"/>
        <v>197.08</v>
      </c>
      <c r="AG48" s="5">
        <f>SUM(AF$5:AF48)</f>
        <v>3999.2200000000007</v>
      </c>
      <c r="AH48" s="5">
        <f t="shared" si="23"/>
        <v>33807.2595</v>
      </c>
      <c r="AI48" s="44">
        <f t="shared" si="29"/>
        <v>0.137695453349305</v>
      </c>
      <c r="AJ48" s="27">
        <f>1-(($F48)/AH48)</f>
        <v>0.1182947112291074</v>
      </c>
      <c r="AK48" s="35">
        <f t="shared" si="30"/>
        <v>230.37549999999996</v>
      </c>
      <c r="AL48" s="5">
        <f>SUM(AK$5:AK48)</f>
        <v>4647.5024999999987</v>
      </c>
      <c r="AM48" s="5">
        <f t="shared" si="24"/>
        <v>34455.542000000001</v>
      </c>
      <c r="AN48" s="44">
        <f t="shared" si="31"/>
        <v>0.16001619407772719</v>
      </c>
      <c r="AO48" s="27">
        <f t="shared" si="32"/>
        <v>0.13488403404015525</v>
      </c>
      <c r="AP48" s="35">
        <f t="shared" si="33"/>
        <v>399.8485</v>
      </c>
      <c r="AQ48" s="5">
        <f>SUM(AP$5:AP48)</f>
        <v>10979.781499999996</v>
      </c>
      <c r="AR48" s="5">
        <f t="shared" si="25"/>
        <v>59239.620999999999</v>
      </c>
      <c r="AS48" s="44">
        <f t="shared" si="34"/>
        <v>0.23117397385715607</v>
      </c>
      <c r="AT48" s="27">
        <f t="shared" si="26"/>
        <v>0.18534523541263026</v>
      </c>
    </row>
    <row r="49" spans="1:46">
      <c r="A49" s="1">
        <v>45</v>
      </c>
      <c r="B49" s="5">
        <f t="shared" si="38"/>
        <v>74537.8125</v>
      </c>
      <c r="C49" s="5">
        <f t="shared" si="39"/>
        <v>764.08849999999995</v>
      </c>
      <c r="D49" s="36">
        <f>ROUND(($E$2-A49+1)*$G$2,0)</f>
        <v>19</v>
      </c>
      <c r="E49" s="4">
        <f t="shared" si="0"/>
        <v>14517.681499999999</v>
      </c>
      <c r="F49" s="5">
        <f>SUM($C$5:C49)</f>
        <v>30572.128000000004</v>
      </c>
      <c r="G49" s="5"/>
      <c r="H49" s="25">
        <f t="shared" si="1"/>
        <v>41179.357875000002</v>
      </c>
      <c r="I49" s="36">
        <f t="shared" si="2"/>
        <v>56</v>
      </c>
      <c r="J49" s="5">
        <f t="shared" si="3"/>
        <v>42788.955999999998</v>
      </c>
      <c r="K49" s="5">
        <f t="shared" si="4"/>
        <v>83968.313874999993</v>
      </c>
      <c r="L49" s="6">
        <f t="shared" si="5"/>
        <v>1.3994718979166665</v>
      </c>
      <c r="M49" s="56">
        <f t="shared" si="6"/>
        <v>-3910.4516250000015</v>
      </c>
      <c r="N49" s="6">
        <f>M49/($F49+E49)</f>
        <v>-8.6725840458474354E-2</v>
      </c>
      <c r="O49" s="27">
        <f>1-(($F49+E49)/H49)</f>
        <v>-9.4961452212785513E-2</v>
      </c>
      <c r="P49" s="35">
        <f t="shared" si="7"/>
        <v>41179.357875000002</v>
      </c>
      <c r="Q49" s="36">
        <f t="shared" si="8"/>
        <v>56</v>
      </c>
      <c r="R49" s="5">
        <f t="shared" si="9"/>
        <v>42788.955999999998</v>
      </c>
      <c r="S49" s="5">
        <f t="shared" si="10"/>
        <v>83968.313874999993</v>
      </c>
      <c r="T49" s="6">
        <f t="shared" si="11"/>
        <v>1.3994718979166665</v>
      </c>
      <c r="U49" s="56">
        <f t="shared" si="12"/>
        <v>-1955.2258125000008</v>
      </c>
      <c r="V49" s="6">
        <f t="shared" si="13"/>
        <v>-6.3954521337212786E-2</v>
      </c>
      <c r="W49" s="27">
        <f t="shared" si="14"/>
        <v>0.25758609221635409</v>
      </c>
      <c r="X49" s="35">
        <f t="shared" si="15"/>
        <v>26661.676374999995</v>
      </c>
      <c r="Y49" s="36">
        <f t="shared" si="16"/>
        <v>75</v>
      </c>
      <c r="Z49" s="5">
        <f t="shared" si="17"/>
        <v>57306.637499999997</v>
      </c>
      <c r="AA49" s="5">
        <f t="shared" si="18"/>
        <v>83968.313874999993</v>
      </c>
      <c r="AB49" s="6">
        <f t="shared" si="19"/>
        <v>1.3994718979166665</v>
      </c>
      <c r="AC49" s="56">
        <f t="shared" si="20"/>
        <v>-3910.4516250000088</v>
      </c>
      <c r="AD49" s="6">
        <f t="shared" si="21"/>
        <v>-0.12790904267442582</v>
      </c>
      <c r="AE49" s="27">
        <f t="shared" si="22"/>
        <v>-0.14666938304999988</v>
      </c>
      <c r="AF49" s="35">
        <f t="shared" si="28"/>
        <v>202.84</v>
      </c>
      <c r="AG49" s="5">
        <f>SUM(AF$5:AF49)</f>
        <v>4202.0600000000004</v>
      </c>
      <c r="AH49" s="5">
        <f t="shared" si="23"/>
        <v>34774.188000000002</v>
      </c>
      <c r="AI49" s="44">
        <f t="shared" si="29"/>
        <v>0.14097069349361269</v>
      </c>
      <c r="AJ49" s="27">
        <f>1-(($F49)/AH49)</f>
        <v>0.12083847939166825</v>
      </c>
      <c r="AK49" s="35">
        <f t="shared" si="30"/>
        <v>237.22649999999996</v>
      </c>
      <c r="AL49" s="5">
        <f>SUM(AK$5:AK49)</f>
        <v>4884.7289999999985</v>
      </c>
      <c r="AM49" s="5">
        <f t="shared" si="24"/>
        <v>35456.857000000004</v>
      </c>
      <c r="AN49" s="44">
        <f t="shared" si="31"/>
        <v>0.16387287060593159</v>
      </c>
      <c r="AO49" s="27">
        <f t="shared" si="32"/>
        <v>0.13776542573979411</v>
      </c>
      <c r="AP49" s="35">
        <f t="shared" si="33"/>
        <v>407.86399999999998</v>
      </c>
      <c r="AQ49" s="5">
        <f>SUM(AP$5:AP49)</f>
        <v>11387.645499999995</v>
      </c>
      <c r="AR49" s="5">
        <f t="shared" si="25"/>
        <v>60411.573499999999</v>
      </c>
      <c r="AS49" s="44">
        <f t="shared" si="34"/>
        <v>0.23596525844227051</v>
      </c>
      <c r="AT49" s="27">
        <f t="shared" si="26"/>
        <v>0.18850105766571368</v>
      </c>
    </row>
    <row r="50" spans="1:46">
      <c r="A50" s="1">
        <v>46</v>
      </c>
      <c r="B50" s="5">
        <f t="shared" si="38"/>
        <v>74537.8125</v>
      </c>
      <c r="C50" s="5">
        <f t="shared" si="39"/>
        <v>764.08849999999995</v>
      </c>
      <c r="D50" s="36">
        <f>ROUND(($E$2-A50+1)*$G$2,0)</f>
        <v>19</v>
      </c>
      <c r="E50" s="4">
        <f t="shared" si="0"/>
        <v>14517.681499999999</v>
      </c>
      <c r="F50" s="5">
        <f>SUM($C$5:C50)</f>
        <v>31336.216500000006</v>
      </c>
      <c r="G50" s="5"/>
      <c r="H50" s="25">
        <f t="shared" si="1"/>
        <v>41561.402125000001</v>
      </c>
      <c r="I50" s="36">
        <f t="shared" si="2"/>
        <v>55</v>
      </c>
      <c r="J50" s="5">
        <f t="shared" si="3"/>
        <v>42024.8675</v>
      </c>
      <c r="K50" s="5">
        <f t="shared" si="4"/>
        <v>83586.269625000001</v>
      </c>
      <c r="L50" s="6">
        <f t="shared" si="5"/>
        <v>1.3931044937500001</v>
      </c>
      <c r="M50" s="56">
        <f t="shared" si="6"/>
        <v>-4292.4958750000005</v>
      </c>
      <c r="N50" s="6">
        <f>M50/($F50+E50)</f>
        <v>-9.3612453078689192E-2</v>
      </c>
      <c r="O50" s="27">
        <f>1-(($F50+E50)/H50)</f>
        <v>-0.103280824407461</v>
      </c>
      <c r="P50" s="35">
        <f t="shared" si="7"/>
        <v>41561.402125000001</v>
      </c>
      <c r="Q50" s="36">
        <f t="shared" si="8"/>
        <v>55</v>
      </c>
      <c r="R50" s="5">
        <f t="shared" si="9"/>
        <v>42024.8675</v>
      </c>
      <c r="S50" s="5">
        <f t="shared" si="10"/>
        <v>83586.269625000001</v>
      </c>
      <c r="T50" s="6">
        <f t="shared" si="11"/>
        <v>1.3931044937500001</v>
      </c>
      <c r="U50" s="56">
        <f t="shared" si="12"/>
        <v>-2146.2479375000003</v>
      </c>
      <c r="V50" s="6">
        <f t="shared" si="13"/>
        <v>-6.8490972338667619E-2</v>
      </c>
      <c r="W50" s="27">
        <f t="shared" si="14"/>
        <v>0.24602600254550466</v>
      </c>
      <c r="X50" s="35">
        <f t="shared" si="15"/>
        <v>27043.720625000002</v>
      </c>
      <c r="Y50" s="36">
        <f t="shared" si="16"/>
        <v>74</v>
      </c>
      <c r="Z50" s="5">
        <f t="shared" si="17"/>
        <v>56542.548999999999</v>
      </c>
      <c r="AA50" s="5">
        <f t="shared" si="18"/>
        <v>83586.269625000001</v>
      </c>
      <c r="AB50" s="6">
        <f t="shared" si="19"/>
        <v>1.3931044937500001</v>
      </c>
      <c r="AC50" s="56">
        <f t="shared" si="20"/>
        <v>-4292.4958750000042</v>
      </c>
      <c r="AD50" s="6">
        <f t="shared" si="21"/>
        <v>-0.13698194467733535</v>
      </c>
      <c r="AE50" s="27">
        <f t="shared" si="22"/>
        <v>-0.15872430922215242</v>
      </c>
      <c r="AF50" s="35">
        <f t="shared" si="28"/>
        <v>208.65</v>
      </c>
      <c r="AG50" s="5">
        <f>SUM(AF$5:AF50)</f>
        <v>4410.71</v>
      </c>
      <c r="AH50" s="5">
        <f t="shared" si="23"/>
        <v>35746.926500000009</v>
      </c>
      <c r="AI50" s="44">
        <f t="shared" si="29"/>
        <v>0.14427226001408863</v>
      </c>
      <c r="AJ50" s="27">
        <f>1-(($F50)/AH50)</f>
        <v>0.12338711133669078</v>
      </c>
      <c r="AK50" s="35">
        <f t="shared" si="30"/>
        <v>244.11999999999998</v>
      </c>
      <c r="AL50" s="5">
        <f>SUM(AK$5:AK50)</f>
        <v>5128.8489999999983</v>
      </c>
      <c r="AM50" s="5">
        <f t="shared" si="24"/>
        <v>36465.065500000004</v>
      </c>
      <c r="AN50" s="44">
        <f t="shared" si="31"/>
        <v>0.16776225063561154</v>
      </c>
      <c r="AO50" s="27">
        <f t="shared" si="32"/>
        <v>0.14065102940785879</v>
      </c>
      <c r="AP50" s="35">
        <f t="shared" si="33"/>
        <v>415.93049999999999</v>
      </c>
      <c r="AQ50" s="5">
        <f>SUM(AP$5:AP50)</f>
        <v>11803.575999999995</v>
      </c>
      <c r="AR50" s="5">
        <f t="shared" si="25"/>
        <v>61591.592499999999</v>
      </c>
      <c r="AS50" s="44">
        <f t="shared" si="34"/>
        <v>0.24077173089842976</v>
      </c>
      <c r="AT50" s="27">
        <f t="shared" si="26"/>
        <v>0.19164264992823488</v>
      </c>
    </row>
    <row r="51" spans="1:46">
      <c r="A51" s="1">
        <v>47</v>
      </c>
      <c r="B51" s="5">
        <f t="shared" si="38"/>
        <v>74537.8125</v>
      </c>
      <c r="C51" s="5">
        <f t="shared" si="39"/>
        <v>764.08849999999995</v>
      </c>
      <c r="D51" s="36">
        <f>ROUND(($E$2-A51+1)*$G$2,0)</f>
        <v>19</v>
      </c>
      <c r="E51" s="4">
        <f t="shared" si="0"/>
        <v>14517.681499999999</v>
      </c>
      <c r="F51" s="5">
        <f>SUM($C$5:C51)</f>
        <v>32100.305000000008</v>
      </c>
      <c r="G51" s="5"/>
      <c r="H51" s="25">
        <f t="shared" si="1"/>
        <v>41943.446375</v>
      </c>
      <c r="I51" s="36">
        <f t="shared" si="2"/>
        <v>54</v>
      </c>
      <c r="J51" s="5">
        <f t="shared" si="3"/>
        <v>41260.778999999995</v>
      </c>
      <c r="K51" s="5">
        <f t="shared" si="4"/>
        <v>83204.225374999995</v>
      </c>
      <c r="L51" s="6">
        <f t="shared" si="5"/>
        <v>1.3867370895833333</v>
      </c>
      <c r="M51" s="56">
        <f t="shared" si="6"/>
        <v>-4674.5401250000068</v>
      </c>
      <c r="N51" s="6">
        <f>M51/($F51+E51)</f>
        <v>-0.10027331671649968</v>
      </c>
      <c r="O51" s="27">
        <f>1-(($F51+E51)/H51)</f>
        <v>-0.11144864165921819</v>
      </c>
      <c r="P51" s="35">
        <f t="shared" si="7"/>
        <v>41943.446375</v>
      </c>
      <c r="Q51" s="36">
        <f t="shared" si="8"/>
        <v>54</v>
      </c>
      <c r="R51" s="5">
        <f t="shared" si="9"/>
        <v>41260.778999999995</v>
      </c>
      <c r="S51" s="5">
        <f t="shared" si="10"/>
        <v>83204.225374999995</v>
      </c>
      <c r="T51" s="6">
        <f t="shared" si="11"/>
        <v>1.3867370895833333</v>
      </c>
      <c r="U51" s="56">
        <f t="shared" si="12"/>
        <v>-2337.2700625000034</v>
      </c>
      <c r="V51" s="6">
        <f t="shared" si="13"/>
        <v>-7.2811459657470629E-2</v>
      </c>
      <c r="W51" s="27">
        <f t="shared" si="14"/>
        <v>0.23467650433386666</v>
      </c>
      <c r="X51" s="35">
        <f t="shared" si="15"/>
        <v>27425.764875000001</v>
      </c>
      <c r="Y51" s="36">
        <f t="shared" si="16"/>
        <v>73</v>
      </c>
      <c r="Z51" s="5">
        <f t="shared" si="17"/>
        <v>55778.460499999994</v>
      </c>
      <c r="AA51" s="5">
        <f t="shared" si="18"/>
        <v>83204.225374999995</v>
      </c>
      <c r="AB51" s="6">
        <f t="shared" si="19"/>
        <v>1.3867370895833333</v>
      </c>
      <c r="AC51" s="56">
        <f t="shared" si="20"/>
        <v>-4674.5401250000068</v>
      </c>
      <c r="AD51" s="6">
        <f t="shared" si="21"/>
        <v>-0.14562291931494126</v>
      </c>
      <c r="AE51" s="27">
        <f t="shared" si="22"/>
        <v>-0.1704433822103204</v>
      </c>
      <c r="AF51" s="35">
        <f t="shared" si="28"/>
        <v>214.48</v>
      </c>
      <c r="AG51" s="5">
        <f>SUM(AF$5:AF51)</f>
        <v>4625.1899999999996</v>
      </c>
      <c r="AH51" s="5">
        <f t="shared" si="23"/>
        <v>36725.49500000001</v>
      </c>
      <c r="AI51" s="44">
        <f t="shared" si="29"/>
        <v>0.14759886535759664</v>
      </c>
      <c r="AJ51" s="27">
        <f>1-(($F51)/AH51)</f>
        <v>0.12593948699670354</v>
      </c>
      <c r="AK51" s="35">
        <f t="shared" si="30"/>
        <v>251.06450000000001</v>
      </c>
      <c r="AL51" s="5">
        <f>SUM(AK$5:AK51)</f>
        <v>5379.9134999999987</v>
      </c>
      <c r="AM51" s="5">
        <f t="shared" si="24"/>
        <v>37480.218500000003</v>
      </c>
      <c r="AN51" s="44">
        <f t="shared" si="31"/>
        <v>0.1716835693932609</v>
      </c>
      <c r="AO51" s="27">
        <f t="shared" si="32"/>
        <v>0.14354007834826243</v>
      </c>
      <c r="AP51" s="35">
        <f t="shared" si="33"/>
        <v>424.05649999999997</v>
      </c>
      <c r="AQ51" s="5">
        <f>SUM(AP$5:AP51)</f>
        <v>12227.632499999996</v>
      </c>
      <c r="AR51" s="5">
        <f t="shared" si="25"/>
        <v>62779.737500000003</v>
      </c>
      <c r="AS51" s="44">
        <f t="shared" si="34"/>
        <v>0.24559388703504575</v>
      </c>
      <c r="AT51" s="27">
        <f t="shared" si="26"/>
        <v>0.19477036679231086</v>
      </c>
    </row>
    <row r="52" spans="1:46">
      <c r="A52" s="1">
        <v>48</v>
      </c>
      <c r="B52" s="5">
        <f t="shared" si="38"/>
        <v>74537.8125</v>
      </c>
      <c r="C52" s="5">
        <f t="shared" si="39"/>
        <v>764.08849999999995</v>
      </c>
      <c r="D52" s="36">
        <f>ROUND(($E$2-A52+1)*$G$2,0)</f>
        <v>18</v>
      </c>
      <c r="E52" s="4">
        <f t="shared" si="0"/>
        <v>13753.592999999999</v>
      </c>
      <c r="F52" s="5">
        <f>SUM($C$5:C52)</f>
        <v>32864.393500000006</v>
      </c>
      <c r="G52" s="5"/>
      <c r="H52" s="25">
        <f t="shared" si="1"/>
        <v>41943.446375</v>
      </c>
      <c r="I52" s="36">
        <f t="shared" si="2"/>
        <v>54</v>
      </c>
      <c r="J52" s="5">
        <f t="shared" si="3"/>
        <v>41260.778999999995</v>
      </c>
      <c r="K52" s="5">
        <f t="shared" si="4"/>
        <v>83204.225374999995</v>
      </c>
      <c r="L52" s="6">
        <f t="shared" si="5"/>
        <v>1.3867370895833333</v>
      </c>
      <c r="M52" s="56">
        <f t="shared" si="6"/>
        <v>-4674.5401250000068</v>
      </c>
      <c r="N52" s="6">
        <f>M52/($F52+E52)</f>
        <v>-0.10027331671649968</v>
      </c>
      <c r="O52" s="27">
        <f>1-(($F52+E52)/H52)</f>
        <v>-0.11144864165921819</v>
      </c>
      <c r="P52" s="35">
        <f t="shared" si="7"/>
        <v>41943.446375</v>
      </c>
      <c r="Q52" s="36">
        <f t="shared" si="8"/>
        <v>54</v>
      </c>
      <c r="R52" s="5">
        <f t="shared" si="9"/>
        <v>41260.778999999995</v>
      </c>
      <c r="S52" s="5">
        <f t="shared" si="10"/>
        <v>83204.225374999995</v>
      </c>
      <c r="T52" s="6">
        <f t="shared" si="11"/>
        <v>1.3867370895833333</v>
      </c>
      <c r="U52" s="56">
        <f t="shared" si="12"/>
        <v>-2337.2700625000034</v>
      </c>
      <c r="V52" s="6">
        <f t="shared" si="13"/>
        <v>-7.111861238212118E-2</v>
      </c>
      <c r="W52" s="27">
        <f t="shared" si="14"/>
        <v>0.21645939138686221</v>
      </c>
      <c r="X52" s="35">
        <f t="shared" si="15"/>
        <v>28189.853374999999</v>
      </c>
      <c r="Y52" s="36">
        <f t="shared" si="16"/>
        <v>72</v>
      </c>
      <c r="Z52" s="5">
        <f t="shared" si="17"/>
        <v>55014.371999999996</v>
      </c>
      <c r="AA52" s="5">
        <f t="shared" si="18"/>
        <v>83204.225374999995</v>
      </c>
      <c r="AB52" s="6">
        <f t="shared" si="19"/>
        <v>1.3867370895833333</v>
      </c>
      <c r="AC52" s="56">
        <f t="shared" si="20"/>
        <v>-4674.5401250000068</v>
      </c>
      <c r="AD52" s="6">
        <f t="shared" si="21"/>
        <v>-0.14223722476424236</v>
      </c>
      <c r="AE52" s="27">
        <f t="shared" si="22"/>
        <v>-0.16582349907309535</v>
      </c>
      <c r="AF52" s="35">
        <f t="shared" si="28"/>
        <v>220.35</v>
      </c>
      <c r="AG52" s="5">
        <f>SUM(AF$5:AF52)</f>
        <v>4845.54</v>
      </c>
      <c r="AH52" s="5">
        <f t="shared" si="23"/>
        <v>37709.933500000006</v>
      </c>
      <c r="AI52" s="44">
        <f t="shared" si="29"/>
        <v>0.15094996760934198</v>
      </c>
      <c r="AJ52" s="27">
        <f>1-(($F52)/AH52)</f>
        <v>0.12849505555346574</v>
      </c>
      <c r="AK52" s="35">
        <f t="shared" si="30"/>
        <v>258.05149999999998</v>
      </c>
      <c r="AL52" s="5">
        <f>SUM(AK$5:AK52)</f>
        <v>5637.9649999999983</v>
      </c>
      <c r="AM52" s="5">
        <f t="shared" si="24"/>
        <v>38502.358500000002</v>
      </c>
      <c r="AN52" s="44">
        <f t="shared" si="31"/>
        <v>0.17563587012646756</v>
      </c>
      <c r="AO52" s="27">
        <f t="shared" si="32"/>
        <v>0.14643167898402887</v>
      </c>
      <c r="AP52" s="35">
        <f t="shared" si="33"/>
        <v>432.24199999999996</v>
      </c>
      <c r="AQ52" s="5">
        <f>SUM(AP$5:AP52)</f>
        <v>12659.874499999996</v>
      </c>
      <c r="AR52" s="5">
        <f t="shared" si="25"/>
        <v>63976.068000000007</v>
      </c>
      <c r="AS52" s="44">
        <f t="shared" si="34"/>
        <v>0.25043219268515116</v>
      </c>
      <c r="AT52" s="27">
        <f t="shared" si="26"/>
        <v>0.19788453551099761</v>
      </c>
    </row>
    <row r="53" spans="1:46">
      <c r="A53" s="1">
        <v>49</v>
      </c>
      <c r="B53" s="4">
        <f>B52</f>
        <v>74537.8125</v>
      </c>
      <c r="C53" s="5">
        <f>C52</f>
        <v>764.08849999999995</v>
      </c>
      <c r="D53" s="36">
        <f>ROUND(($E$2-A53+1)*$G$2,0)</f>
        <v>18</v>
      </c>
      <c r="E53" s="4">
        <f t="shared" si="0"/>
        <v>13753.592999999999</v>
      </c>
      <c r="F53" s="5">
        <f>SUM($C$5:C53)</f>
        <v>33628.482000000004</v>
      </c>
      <c r="G53" s="5"/>
      <c r="H53" s="25">
        <f t="shared" si="1"/>
        <v>42325.490625000006</v>
      </c>
      <c r="I53" s="36">
        <f t="shared" si="2"/>
        <v>53</v>
      </c>
      <c r="J53" s="5">
        <f t="shared" si="3"/>
        <v>40496.690499999997</v>
      </c>
      <c r="K53" s="5">
        <f t="shared" si="4"/>
        <v>82822.181125000003</v>
      </c>
      <c r="L53" s="6">
        <f t="shared" si="5"/>
        <v>1.3803696854166667</v>
      </c>
      <c r="M53" s="56">
        <f t="shared" si="6"/>
        <v>-5056.5843749999985</v>
      </c>
      <c r="N53" s="6">
        <f>M53/($F53+E53)</f>
        <v>-0.1067193527299089</v>
      </c>
      <c r="O53" s="27">
        <f>1-(($F53+E53)/H53)</f>
        <v>-0.11946900792718207</v>
      </c>
      <c r="P53" s="35">
        <f t="shared" si="7"/>
        <v>42325.490625000006</v>
      </c>
      <c r="Q53" s="36">
        <f t="shared" si="8"/>
        <v>53</v>
      </c>
      <c r="R53" s="5">
        <f t="shared" si="9"/>
        <v>40496.690499999997</v>
      </c>
      <c r="S53" s="5">
        <f t="shared" si="10"/>
        <v>82822.181125000003</v>
      </c>
      <c r="T53" s="6">
        <f t="shared" si="11"/>
        <v>1.3803696854166667</v>
      </c>
      <c r="U53" s="56">
        <f t="shared" si="12"/>
        <v>-2528.2921874999993</v>
      </c>
      <c r="V53" s="6">
        <f t="shared" si="13"/>
        <v>-7.5183060225555196E-2</v>
      </c>
      <c r="W53" s="27">
        <f t="shared" si="14"/>
        <v>0.205479215871464</v>
      </c>
      <c r="X53" s="35">
        <f t="shared" si="15"/>
        <v>28571.897625000005</v>
      </c>
      <c r="Y53" s="36">
        <f t="shared" si="16"/>
        <v>71</v>
      </c>
      <c r="Z53" s="5">
        <f t="shared" si="17"/>
        <v>54250.283499999998</v>
      </c>
      <c r="AA53" s="5">
        <f t="shared" si="18"/>
        <v>82822.181125000003</v>
      </c>
      <c r="AB53" s="6">
        <f t="shared" si="19"/>
        <v>1.3803696854166667</v>
      </c>
      <c r="AC53" s="56">
        <f t="shared" si="20"/>
        <v>-5056.5843749999985</v>
      </c>
      <c r="AD53" s="6">
        <f t="shared" si="21"/>
        <v>-0.15036612045111039</v>
      </c>
      <c r="AE53" s="27">
        <f t="shared" si="22"/>
        <v>-0.17697754770672147</v>
      </c>
      <c r="AF53" s="35">
        <f t="shared" si="28"/>
        <v>226.26</v>
      </c>
      <c r="AG53" s="5">
        <f>SUM(AF$5:AF53)</f>
        <v>5071.8</v>
      </c>
      <c r="AH53" s="5">
        <f t="shared" si="23"/>
        <v>38700.282000000007</v>
      </c>
      <c r="AI53" s="44">
        <f t="shared" si="29"/>
        <v>0.15432507525203529</v>
      </c>
      <c r="AJ53" s="27">
        <f>1-(($F53)/AH53)</f>
        <v>0.13105330860379782</v>
      </c>
      <c r="AK53" s="35">
        <f t="shared" si="30"/>
        <v>265.08949999999999</v>
      </c>
      <c r="AL53" s="5">
        <f>SUM(AK$5:AK53)</f>
        <v>5903.0544999999984</v>
      </c>
      <c r="AM53" s="5">
        <f t="shared" si="24"/>
        <v>39531.536500000002</v>
      </c>
      <c r="AN53" s="44">
        <f t="shared" si="31"/>
        <v>0.17961854369836452</v>
      </c>
      <c r="AO53" s="27">
        <f t="shared" si="32"/>
        <v>0.14932519761785623</v>
      </c>
      <c r="AP53" s="35">
        <f t="shared" si="33"/>
        <v>440.4785</v>
      </c>
      <c r="AQ53" s="5">
        <f>SUM(AP$5:AP53)</f>
        <v>13100.352999999996</v>
      </c>
      <c r="AR53" s="5">
        <f t="shared" si="25"/>
        <v>65180.635000000002</v>
      </c>
      <c r="AS53" s="44">
        <f t="shared" si="34"/>
        <v>0.25528692029739097</v>
      </c>
      <c r="AT53" s="27">
        <f t="shared" si="26"/>
        <v>0.2009853540089015</v>
      </c>
    </row>
    <row r="54" spans="1:46" s="46" customFormat="1">
      <c r="A54" s="46">
        <v>50</v>
      </c>
      <c r="B54" s="47">
        <f>B53*(1+$C$2)</f>
        <v>80128.1484375</v>
      </c>
      <c r="C54" s="49">
        <f>C53*(1+$C$2)</f>
        <v>821.39513749999992</v>
      </c>
      <c r="D54" s="48">
        <f>ROUND(($E$2-A54+1)*$G$2,0)</f>
        <v>18</v>
      </c>
      <c r="E54" s="47">
        <f t="shared" si="0"/>
        <v>14785.112474999998</v>
      </c>
      <c r="F54" s="49">
        <f>SUM($C$5:C54)</f>
        <v>34449.877137500007</v>
      </c>
      <c r="G54" s="49"/>
      <c r="H54" s="53">
        <f t="shared" si="1"/>
        <v>44649.531915625004</v>
      </c>
      <c r="I54" s="48">
        <f t="shared" si="2"/>
        <v>52</v>
      </c>
      <c r="J54" s="49">
        <f t="shared" si="3"/>
        <v>42712.547149999999</v>
      </c>
      <c r="K54" s="49">
        <f t="shared" si="4"/>
        <v>87362.079065625003</v>
      </c>
      <c r="L54" s="66">
        <f t="shared" si="5"/>
        <v>1.4560346510937501</v>
      </c>
      <c r="M54" s="67">
        <f t="shared" si="6"/>
        <v>-4585.4576968750043</v>
      </c>
      <c r="N54" s="66">
        <f>M54/($F54+E54)</f>
        <v>-9.3134125404808185E-2</v>
      </c>
      <c r="O54" s="52">
        <f>1-(($F54+E54)/H54)</f>
        <v>-0.10269889739359916</v>
      </c>
      <c r="P54" s="50">
        <f t="shared" si="7"/>
        <v>44649.531915625004</v>
      </c>
      <c r="Q54" s="48">
        <f t="shared" si="8"/>
        <v>52</v>
      </c>
      <c r="R54" s="49">
        <f t="shared" si="9"/>
        <v>42712.547149999999</v>
      </c>
      <c r="S54" s="49">
        <f t="shared" si="10"/>
        <v>87362.079065625003</v>
      </c>
      <c r="T54" s="66">
        <f t="shared" si="11"/>
        <v>1.4560346510937501</v>
      </c>
      <c r="U54" s="67">
        <f t="shared" si="12"/>
        <v>-2292.7288484375022</v>
      </c>
      <c r="V54" s="66">
        <f t="shared" si="13"/>
        <v>-6.655259870119476E-2</v>
      </c>
      <c r="W54" s="52">
        <f t="shared" si="14"/>
        <v>0.22843811212622478</v>
      </c>
      <c r="X54" s="50">
        <f t="shared" si="15"/>
        <v>29864.41944062501</v>
      </c>
      <c r="Y54" s="48">
        <f t="shared" si="16"/>
        <v>70</v>
      </c>
      <c r="Z54" s="49">
        <f t="shared" si="17"/>
        <v>57497.659624999993</v>
      </c>
      <c r="AA54" s="49">
        <f t="shared" si="18"/>
        <v>87362.079065625003</v>
      </c>
      <c r="AB54" s="66">
        <f t="shared" si="19"/>
        <v>1.4560346510937501</v>
      </c>
      <c r="AC54" s="67">
        <f t="shared" si="20"/>
        <v>-4585.4576968749971</v>
      </c>
      <c r="AD54" s="66">
        <f t="shared" si="21"/>
        <v>-0.13310519740238932</v>
      </c>
      <c r="AE54" s="52">
        <f t="shared" si="22"/>
        <v>-0.15354250250843093</v>
      </c>
      <c r="AF54" s="50">
        <f t="shared" si="28"/>
        <v>232.2</v>
      </c>
      <c r="AG54" s="49">
        <f>SUM(AF$5:AF54)</f>
        <v>5304</v>
      </c>
      <c r="AH54" s="49">
        <f t="shared" si="23"/>
        <v>39753.877137500007</v>
      </c>
      <c r="AI54" s="51">
        <f t="shared" si="29"/>
        <v>0.15772344407338992</v>
      </c>
      <c r="AJ54" s="52">
        <f>1-(($F54)/AH54)</f>
        <v>0.13342094864494902</v>
      </c>
      <c r="AK54" s="50">
        <f t="shared" si="30"/>
        <v>272.17849999999999</v>
      </c>
      <c r="AL54" s="49">
        <f>SUM(AK$5:AK54)</f>
        <v>6175.2329999999984</v>
      </c>
      <c r="AM54" s="49">
        <f t="shared" si="24"/>
        <v>40625.110137500007</v>
      </c>
      <c r="AN54" s="51">
        <f t="shared" si="31"/>
        <v>0.18363103633402178</v>
      </c>
      <c r="AO54" s="52">
        <f t="shared" si="32"/>
        <v>0.15200532328649119</v>
      </c>
      <c r="AP54" s="50">
        <f t="shared" si="33"/>
        <v>448.76600000000002</v>
      </c>
      <c r="AQ54" s="49">
        <f>SUM(AP$5:AP54)</f>
        <v>13549.118999999995</v>
      </c>
      <c r="AR54" s="5">
        <f t="shared" si="25"/>
        <v>66450.796137500001</v>
      </c>
      <c r="AS54" s="44">
        <f t="shared" si="34"/>
        <v>0.26015832633164299</v>
      </c>
      <c r="AT54" s="27">
        <f t="shared" si="26"/>
        <v>0.20389701534898319</v>
      </c>
    </row>
    <row r="55" spans="1:46">
      <c r="A55" s="1">
        <v>51</v>
      </c>
      <c r="B55" s="5">
        <f t="shared" ref="B55:B64" si="40">B54</f>
        <v>80128.1484375</v>
      </c>
      <c r="C55" s="5">
        <f t="shared" ref="C55:C64" si="41">C54</f>
        <v>821.39513749999992</v>
      </c>
      <c r="D55" s="36">
        <f>ROUND(($E$2-A55+1)*$G$2,0)</f>
        <v>18</v>
      </c>
      <c r="E55" s="4">
        <f t="shared" si="0"/>
        <v>14785.112474999998</v>
      </c>
      <c r="F55" s="5">
        <f>SUM($C$5:C55)</f>
        <v>35271.27227500001</v>
      </c>
      <c r="G55" s="5"/>
      <c r="H55" s="25">
        <f t="shared" si="1"/>
        <v>45060.229484375006</v>
      </c>
      <c r="I55" s="36">
        <f t="shared" si="2"/>
        <v>51</v>
      </c>
      <c r="J55" s="5">
        <f t="shared" si="3"/>
        <v>41891.152012499995</v>
      </c>
      <c r="K55" s="5">
        <f t="shared" si="4"/>
        <v>86951.381496874994</v>
      </c>
      <c r="L55" s="6">
        <f t="shared" si="5"/>
        <v>1.4491896916145832</v>
      </c>
      <c r="M55" s="56">
        <f t="shared" si="6"/>
        <v>-4996.155265625006</v>
      </c>
      <c r="N55" s="6">
        <f>M55/($F55+E55)</f>
        <v>-9.9810549454932521E-2</v>
      </c>
      <c r="O55" s="27">
        <f>1-(($F55+E55)/H55)</f>
        <v>-0.11087727077283227</v>
      </c>
      <c r="P55" s="35">
        <f t="shared" si="7"/>
        <v>45060.229484375006</v>
      </c>
      <c r="Q55" s="36">
        <f t="shared" si="8"/>
        <v>51</v>
      </c>
      <c r="R55" s="5">
        <f t="shared" si="9"/>
        <v>41891.152012499995</v>
      </c>
      <c r="S55" s="5">
        <f t="shared" si="10"/>
        <v>86951.381496874994</v>
      </c>
      <c r="T55" s="6">
        <f t="shared" si="11"/>
        <v>1.4491896916145832</v>
      </c>
      <c r="U55" s="56">
        <f t="shared" si="12"/>
        <v>-2498.077632812503</v>
      </c>
      <c r="V55" s="6">
        <f t="shared" si="13"/>
        <v>-7.082471007384443E-2</v>
      </c>
      <c r="W55" s="27">
        <f t="shared" si="14"/>
        <v>0.21724161908162043</v>
      </c>
      <c r="X55" s="35">
        <f t="shared" si="15"/>
        <v>30275.117009374997</v>
      </c>
      <c r="Y55" s="36">
        <f t="shared" si="16"/>
        <v>69</v>
      </c>
      <c r="Z55" s="5">
        <f t="shared" si="17"/>
        <v>56676.264487499997</v>
      </c>
      <c r="AA55" s="5">
        <f t="shared" si="18"/>
        <v>86951.381496874994</v>
      </c>
      <c r="AB55" s="6">
        <f t="shared" si="19"/>
        <v>1.4491896916145832</v>
      </c>
      <c r="AC55" s="56">
        <f t="shared" si="20"/>
        <v>-4996.1552656250133</v>
      </c>
      <c r="AD55" s="6">
        <f t="shared" si="21"/>
        <v>-0.14164942014768908</v>
      </c>
      <c r="AE55" s="27">
        <f t="shared" si="22"/>
        <v>-0.16502513480221737</v>
      </c>
      <c r="AF55" s="35">
        <f t="shared" si="28"/>
        <v>238.52</v>
      </c>
      <c r="AG55" s="5">
        <f>SUM(AF$5:AF55)</f>
        <v>5542.52</v>
      </c>
      <c r="AH55" s="5">
        <f t="shared" si="23"/>
        <v>40813.792275000014</v>
      </c>
      <c r="AI55" s="44">
        <f t="shared" si="29"/>
        <v>0.1608864954112349</v>
      </c>
      <c r="AJ55" s="27">
        <f>1-(($F55)/AH55)</f>
        <v>0.13580017173251024</v>
      </c>
      <c r="AK55" s="35">
        <f t="shared" si="30"/>
        <v>279.70100000000002</v>
      </c>
      <c r="AL55" s="5">
        <f>SUM(AK$5:AK55)</f>
        <v>6454.9339999999984</v>
      </c>
      <c r="AM55" s="5">
        <f t="shared" si="24"/>
        <v>41726.206275000011</v>
      </c>
      <c r="AN55" s="44">
        <f t="shared" si="31"/>
        <v>0.18737175677684947</v>
      </c>
      <c r="AO55" s="27">
        <f t="shared" si="32"/>
        <v>0.15469736111301913</v>
      </c>
      <c r="AP55" s="35">
        <f t="shared" si="33"/>
        <v>457.51249999999999</v>
      </c>
      <c r="AQ55" s="5">
        <f>SUM(AP$5:AP55)</f>
        <v>14006.631499999996</v>
      </c>
      <c r="AR55" s="5">
        <f t="shared" si="25"/>
        <v>67729.703775000002</v>
      </c>
      <c r="AS55" s="44">
        <f t="shared" si="34"/>
        <v>0.2647672485617894</v>
      </c>
      <c r="AT55" s="27">
        <f t="shared" si="26"/>
        <v>0.20680190107623109</v>
      </c>
    </row>
    <row r="56" spans="1:46">
      <c r="A56" s="1">
        <v>52</v>
      </c>
      <c r="B56" s="5">
        <f t="shared" si="40"/>
        <v>80128.1484375</v>
      </c>
      <c r="C56" s="5">
        <f t="shared" si="41"/>
        <v>821.39513749999992</v>
      </c>
      <c r="D56" s="36">
        <f>ROUND(($E$2-A56+1)*$G$2,0)</f>
        <v>17</v>
      </c>
      <c r="E56" s="4">
        <f t="shared" si="0"/>
        <v>13963.717337499998</v>
      </c>
      <c r="F56" s="5">
        <f>SUM($C$5:C56)</f>
        <v>36092.667412500014</v>
      </c>
      <c r="G56" s="5"/>
      <c r="H56" s="25">
        <f t="shared" si="1"/>
        <v>45060.229484375006</v>
      </c>
      <c r="I56" s="36">
        <f t="shared" si="2"/>
        <v>51</v>
      </c>
      <c r="J56" s="5">
        <f t="shared" si="3"/>
        <v>41891.152012499995</v>
      </c>
      <c r="K56" s="5">
        <f t="shared" si="4"/>
        <v>86951.381496874994</v>
      </c>
      <c r="L56" s="6">
        <f t="shared" si="5"/>
        <v>1.4491896916145832</v>
      </c>
      <c r="M56" s="56">
        <f t="shared" si="6"/>
        <v>-4996.155265625006</v>
      </c>
      <c r="N56" s="6">
        <f>M56/($F56+E56)</f>
        <v>-9.9810549454932521E-2</v>
      </c>
      <c r="O56" s="27">
        <f>1-(($F56+E56)/H56)</f>
        <v>-0.11087727077283227</v>
      </c>
      <c r="P56" s="35">
        <f t="shared" si="7"/>
        <v>45060.229484375006</v>
      </c>
      <c r="Q56" s="36">
        <f t="shared" si="8"/>
        <v>51</v>
      </c>
      <c r="R56" s="5">
        <f t="shared" si="9"/>
        <v>41891.152012499995</v>
      </c>
      <c r="S56" s="5">
        <f t="shared" si="10"/>
        <v>86951.381496874994</v>
      </c>
      <c r="T56" s="6">
        <f t="shared" si="11"/>
        <v>1.4491896916145832</v>
      </c>
      <c r="U56" s="56">
        <f t="shared" si="12"/>
        <v>-2498.077632812503</v>
      </c>
      <c r="V56" s="6">
        <f t="shared" si="13"/>
        <v>-6.9212884829546878E-2</v>
      </c>
      <c r="W56" s="27">
        <f t="shared" si="14"/>
        <v>0.19901279186748411</v>
      </c>
      <c r="X56" s="35">
        <f t="shared" si="15"/>
        <v>31096.512146875</v>
      </c>
      <c r="Y56" s="36">
        <f t="shared" si="16"/>
        <v>68</v>
      </c>
      <c r="Z56" s="5">
        <f t="shared" si="17"/>
        <v>55854.869349999994</v>
      </c>
      <c r="AA56" s="5">
        <f t="shared" si="18"/>
        <v>86951.381496874994</v>
      </c>
      <c r="AB56" s="6">
        <f t="shared" si="19"/>
        <v>1.4491896916145832</v>
      </c>
      <c r="AC56" s="56">
        <f t="shared" si="20"/>
        <v>-4996.1552656250133</v>
      </c>
      <c r="AD56" s="6">
        <f t="shared" si="21"/>
        <v>-0.13842576965909395</v>
      </c>
      <c r="AE56" s="27">
        <f t="shared" si="22"/>
        <v>-0.16066609792208153</v>
      </c>
      <c r="AF56" s="35">
        <f t="shared" si="28"/>
        <v>244.88</v>
      </c>
      <c r="AG56" s="5">
        <f>SUM(AF$5:AF56)</f>
        <v>5787.4000000000005</v>
      </c>
      <c r="AH56" s="5">
        <f t="shared" si="23"/>
        <v>41880.067412500015</v>
      </c>
      <c r="AI56" s="44">
        <f t="shared" si="29"/>
        <v>0.16408254159014452</v>
      </c>
      <c r="AJ56" s="27">
        <f>1-(($F56)/AH56)</f>
        <v>0.13818984441922422</v>
      </c>
      <c r="AK56" s="35">
        <f t="shared" si="30"/>
        <v>287.28300000000002</v>
      </c>
      <c r="AL56" s="5">
        <f>SUM(AK$5:AK56)</f>
        <v>6742.2169999999987</v>
      </c>
      <c r="AM56" s="5">
        <f t="shared" si="24"/>
        <v>42834.884412500011</v>
      </c>
      <c r="AN56" s="44">
        <f t="shared" si="31"/>
        <v>0.19115321237728153</v>
      </c>
      <c r="AO56" s="27">
        <f t="shared" si="32"/>
        <v>0.15740014458945273</v>
      </c>
      <c r="AP56" s="35">
        <f t="shared" si="33"/>
        <v>466.31849999999997</v>
      </c>
      <c r="AQ56" s="5">
        <f>SUM(AP$5:AP56)</f>
        <v>14472.949999999995</v>
      </c>
      <c r="AR56" s="5">
        <f t="shared" si="25"/>
        <v>69017.417412500014</v>
      </c>
      <c r="AS56" s="44">
        <f t="shared" si="34"/>
        <v>0.26939914988322383</v>
      </c>
      <c r="AT56" s="27">
        <f t="shared" si="26"/>
        <v>0.20969996477119335</v>
      </c>
    </row>
    <row r="57" spans="1:46">
      <c r="A57" s="1">
        <v>53</v>
      </c>
      <c r="B57" s="5">
        <f t="shared" si="40"/>
        <v>80128.1484375</v>
      </c>
      <c r="C57" s="5">
        <f t="shared" si="41"/>
        <v>821.39513749999992</v>
      </c>
      <c r="D57" s="36">
        <f>ROUND(($E$2-A57+1)*$G$2,0)</f>
        <v>17</v>
      </c>
      <c r="E57" s="4">
        <f t="shared" si="0"/>
        <v>13963.717337499998</v>
      </c>
      <c r="F57" s="5">
        <f>SUM($C$5:C57)</f>
        <v>36914.062550000017</v>
      </c>
      <c r="G57" s="5"/>
      <c r="H57" s="25">
        <f t="shared" si="1"/>
        <v>45470.927053125008</v>
      </c>
      <c r="I57" s="36">
        <f t="shared" si="2"/>
        <v>50</v>
      </c>
      <c r="J57" s="5">
        <f t="shared" si="3"/>
        <v>41069.756874999999</v>
      </c>
      <c r="K57" s="5">
        <f t="shared" si="4"/>
        <v>86540.683928125014</v>
      </c>
      <c r="L57" s="6">
        <f t="shared" si="5"/>
        <v>1.4423447321354168</v>
      </c>
      <c r="M57" s="56">
        <f t="shared" si="6"/>
        <v>-5406.8528343750077</v>
      </c>
      <c r="N57" s="6">
        <f>M57/($F57+E57)</f>
        <v>-0.10627139875856491</v>
      </c>
      <c r="O57" s="27">
        <f>1-(($F57+E57)/H57)</f>
        <v>-0.11890790852049316</v>
      </c>
      <c r="P57" s="35">
        <f t="shared" si="7"/>
        <v>45470.927053125008</v>
      </c>
      <c r="Q57" s="36">
        <f t="shared" si="8"/>
        <v>50</v>
      </c>
      <c r="R57" s="5">
        <f t="shared" si="9"/>
        <v>41069.756874999999</v>
      </c>
      <c r="S57" s="5">
        <f t="shared" si="10"/>
        <v>86540.683928125014</v>
      </c>
      <c r="T57" s="6">
        <f t="shared" si="11"/>
        <v>1.4423447321354168</v>
      </c>
      <c r="U57" s="56">
        <f t="shared" si="12"/>
        <v>-2703.4264171875038</v>
      </c>
      <c r="V57" s="6">
        <f t="shared" si="13"/>
        <v>-7.3235678503977136E-2</v>
      </c>
      <c r="W57" s="27">
        <f t="shared" si="14"/>
        <v>0.18818319875307921</v>
      </c>
      <c r="X57" s="35">
        <f t="shared" si="15"/>
        <v>31507.209715625017</v>
      </c>
      <c r="Y57" s="36">
        <f t="shared" si="16"/>
        <v>67</v>
      </c>
      <c r="Z57" s="5">
        <f t="shared" si="17"/>
        <v>55033.474212499998</v>
      </c>
      <c r="AA57" s="5">
        <f t="shared" si="18"/>
        <v>86540.683928125014</v>
      </c>
      <c r="AB57" s="6">
        <f t="shared" si="19"/>
        <v>1.4423447321354168</v>
      </c>
      <c r="AC57" s="56">
        <f t="shared" si="20"/>
        <v>-5406.8528343750004</v>
      </c>
      <c r="AD57" s="6">
        <f t="shared" si="21"/>
        <v>-0.14647135700795408</v>
      </c>
      <c r="AE57" s="27">
        <f t="shared" si="22"/>
        <v>-0.17160684437548412</v>
      </c>
      <c r="AF57" s="35">
        <f t="shared" si="28"/>
        <v>251.28</v>
      </c>
      <c r="AG57" s="5">
        <f>SUM(AF$5:AF57)</f>
        <v>6038.68</v>
      </c>
      <c r="AH57" s="5">
        <f t="shared" si="23"/>
        <v>42952.742550000017</v>
      </c>
      <c r="AI57" s="44">
        <f t="shared" si="29"/>
        <v>0.1673104381835912</v>
      </c>
      <c r="AJ57" s="27">
        <f>1-(($F57)/AH57)</f>
        <v>0.14058892730704098</v>
      </c>
      <c r="AK57" s="35">
        <f t="shared" si="30"/>
        <v>294.916</v>
      </c>
      <c r="AL57" s="5">
        <f>SUM(AK$5:AK57)</f>
        <v>7037.1329999999989</v>
      </c>
      <c r="AM57" s="5">
        <f t="shared" si="24"/>
        <v>43951.195550000019</v>
      </c>
      <c r="AN57" s="44">
        <f t="shared" si="31"/>
        <v>0.19497403501861491</v>
      </c>
      <c r="AO57" s="27">
        <f t="shared" si="32"/>
        <v>0.16011243634986849</v>
      </c>
      <c r="AP57" s="35">
        <f t="shared" si="33"/>
        <v>475.18399999999997</v>
      </c>
      <c r="AQ57" s="5">
        <f>SUM(AP$5:AP57)</f>
        <v>14948.133999999995</v>
      </c>
      <c r="AR57" s="5">
        <f t="shared" si="25"/>
        <v>70313.996550000011</v>
      </c>
      <c r="AS57" s="44">
        <f t="shared" si="34"/>
        <v>0.27405408300997203</v>
      </c>
      <c r="AT57" s="27">
        <f t="shared" si="26"/>
        <v>0.21259115870864242</v>
      </c>
    </row>
    <row r="58" spans="1:46">
      <c r="A58" s="1">
        <v>54</v>
      </c>
      <c r="B58" s="5">
        <f t="shared" si="40"/>
        <v>80128.1484375</v>
      </c>
      <c r="C58" s="5">
        <f t="shared" si="41"/>
        <v>821.39513749999992</v>
      </c>
      <c r="D58" s="36">
        <f>ROUND(($E$2-A58+1)*$G$2,0)</f>
        <v>17</v>
      </c>
      <c r="E58" s="4">
        <f t="shared" si="0"/>
        <v>13963.717337499998</v>
      </c>
      <c r="F58" s="5">
        <f>SUM($C$5:C58)</f>
        <v>37735.45768750002</v>
      </c>
      <c r="G58" s="5"/>
      <c r="H58" s="25">
        <f t="shared" si="1"/>
        <v>45881.624621875009</v>
      </c>
      <c r="I58" s="36">
        <f t="shared" si="2"/>
        <v>49</v>
      </c>
      <c r="J58" s="5">
        <f t="shared" si="3"/>
        <v>40248.361737499996</v>
      </c>
      <c r="K58" s="5">
        <f t="shared" si="4"/>
        <v>86129.986359375005</v>
      </c>
      <c r="L58" s="6">
        <f t="shared" si="5"/>
        <v>1.4354997726562502</v>
      </c>
      <c r="M58" s="56">
        <f t="shared" si="6"/>
        <v>-5817.5504031250093</v>
      </c>
      <c r="N58" s="6">
        <f>M58/($F58+E58)</f>
        <v>-0.11252694845346824</v>
      </c>
      <c r="O58" s="27">
        <f>1-(($F58+E58)/H58)</f>
        <v>-0.12679477788917204</v>
      </c>
      <c r="P58" s="35">
        <f t="shared" si="7"/>
        <v>45881.624621875009</v>
      </c>
      <c r="Q58" s="36">
        <f t="shared" si="8"/>
        <v>49</v>
      </c>
      <c r="R58" s="5">
        <f t="shared" si="9"/>
        <v>40248.361737499996</v>
      </c>
      <c r="S58" s="5">
        <f t="shared" si="10"/>
        <v>86129.986359375005</v>
      </c>
      <c r="T58" s="6">
        <f t="shared" si="11"/>
        <v>1.4354997726562502</v>
      </c>
      <c r="U58" s="56">
        <f t="shared" si="12"/>
        <v>-2908.7752015625047</v>
      </c>
      <c r="V58" s="6">
        <f t="shared" si="13"/>
        <v>-7.7083342294428953E-2</v>
      </c>
      <c r="W58" s="27">
        <f t="shared" si="14"/>
        <v>0.17754748227662231</v>
      </c>
      <c r="X58" s="35">
        <f t="shared" si="15"/>
        <v>31917.907284375011</v>
      </c>
      <c r="Y58" s="36">
        <f t="shared" si="16"/>
        <v>66</v>
      </c>
      <c r="Z58" s="5">
        <f t="shared" si="17"/>
        <v>54212.079074999994</v>
      </c>
      <c r="AA58" s="5">
        <f t="shared" si="18"/>
        <v>86129.986359375005</v>
      </c>
      <c r="AB58" s="6">
        <f t="shared" si="19"/>
        <v>1.4354997726562502</v>
      </c>
      <c r="AC58" s="56">
        <f t="shared" si="20"/>
        <v>-5817.5504031250093</v>
      </c>
      <c r="AD58" s="6">
        <f t="shared" si="21"/>
        <v>-0.15416668458885791</v>
      </c>
      <c r="AE58" s="27">
        <f t="shared" si="22"/>
        <v>-0.1822660349030123</v>
      </c>
      <c r="AF58" s="35">
        <f t="shared" si="28"/>
        <v>257.72000000000003</v>
      </c>
      <c r="AG58" s="5">
        <f>SUM(AF$5:AF58)</f>
        <v>6296.4000000000005</v>
      </c>
      <c r="AH58" s="5">
        <f t="shared" si="23"/>
        <v>44031.857687500022</v>
      </c>
      <c r="AI58" s="44">
        <f t="shared" si="29"/>
        <v>0.17056914262610734</v>
      </c>
      <c r="AJ58" s="27">
        <f>1-(($F58)/AH58)</f>
        <v>0.14299646507504615</v>
      </c>
      <c r="AK58" s="35">
        <f t="shared" si="30"/>
        <v>302.59999999999997</v>
      </c>
      <c r="AL58" s="5">
        <f>SUM(AK$5:AK58)</f>
        <v>7339.7329999999993</v>
      </c>
      <c r="AM58" s="5">
        <f t="shared" si="24"/>
        <v>45075.19068750002</v>
      </c>
      <c r="AN58" s="44">
        <f t="shared" si="31"/>
        <v>0.19883297835501976</v>
      </c>
      <c r="AO58" s="27">
        <f t="shared" si="32"/>
        <v>0.16283309927373002</v>
      </c>
      <c r="AP58" s="35">
        <f t="shared" si="33"/>
        <v>484.10899999999998</v>
      </c>
      <c r="AQ58" s="5">
        <f>SUM(AP$5:AP58)</f>
        <v>15432.242999999995</v>
      </c>
      <c r="AR58" s="5">
        <f t="shared" si="25"/>
        <v>71619.500687500025</v>
      </c>
      <c r="AS58" s="44">
        <f t="shared" si="34"/>
        <v>0.27873209752784733</v>
      </c>
      <c r="AT58" s="27">
        <f t="shared" si="26"/>
        <v>0.21547543409072445</v>
      </c>
    </row>
    <row r="59" spans="1:46">
      <c r="A59" s="1">
        <v>55</v>
      </c>
      <c r="B59" s="5">
        <f t="shared" si="40"/>
        <v>80128.1484375</v>
      </c>
      <c r="C59" s="5">
        <f t="shared" si="41"/>
        <v>821.39513749999992</v>
      </c>
      <c r="D59" s="36">
        <f>ROUND(($E$2-A59+1)*$G$2,0)</f>
        <v>17</v>
      </c>
      <c r="E59" s="4">
        <f t="shared" si="0"/>
        <v>13963.717337499998</v>
      </c>
      <c r="F59" s="5">
        <f>SUM($C$5:C59)</f>
        <v>38556.852825000024</v>
      </c>
      <c r="G59" s="5"/>
      <c r="H59" s="25">
        <f t="shared" si="1"/>
        <v>46292.322190625011</v>
      </c>
      <c r="I59" s="36">
        <f t="shared" si="2"/>
        <v>48</v>
      </c>
      <c r="J59" s="5">
        <f t="shared" si="3"/>
        <v>39426.9666</v>
      </c>
      <c r="K59" s="5">
        <f t="shared" si="4"/>
        <v>85719.288790625011</v>
      </c>
      <c r="L59" s="6">
        <f t="shared" si="5"/>
        <v>1.4286548131770835</v>
      </c>
      <c r="M59" s="56">
        <f t="shared" si="6"/>
        <v>-6228.247971875011</v>
      </c>
      <c r="N59" s="6">
        <f>M59/($F59+E59)</f>
        <v>-0.11858683088558727</v>
      </c>
      <c r="O59" s="27">
        <f>1-(($F59+E59)/H59)</f>
        <v>-0.13454170534431165</v>
      </c>
      <c r="P59" s="35">
        <f t="shared" si="7"/>
        <v>46292.322190625011</v>
      </c>
      <c r="Q59" s="36">
        <f t="shared" si="8"/>
        <v>48</v>
      </c>
      <c r="R59" s="5">
        <f t="shared" si="9"/>
        <v>39426.9666</v>
      </c>
      <c r="S59" s="5">
        <f t="shared" si="10"/>
        <v>85719.288790625011</v>
      </c>
      <c r="T59" s="6">
        <f t="shared" si="11"/>
        <v>1.4286548131770835</v>
      </c>
      <c r="U59" s="56">
        <f t="shared" si="12"/>
        <v>-3114.1239859375055</v>
      </c>
      <c r="V59" s="6">
        <f t="shared" si="13"/>
        <v>-8.0767068828769314E-2</v>
      </c>
      <c r="W59" s="27">
        <f t="shared" si="14"/>
        <v>0.16710048231694785</v>
      </c>
      <c r="X59" s="35">
        <f t="shared" si="15"/>
        <v>32328.604853125013</v>
      </c>
      <c r="Y59" s="36">
        <f t="shared" si="16"/>
        <v>65</v>
      </c>
      <c r="Z59" s="5">
        <f t="shared" si="17"/>
        <v>53390.683937499998</v>
      </c>
      <c r="AA59" s="5">
        <f t="shared" si="18"/>
        <v>85719.288790625011</v>
      </c>
      <c r="AB59" s="6">
        <f t="shared" si="19"/>
        <v>1.4286548131770835</v>
      </c>
      <c r="AC59" s="56">
        <f t="shared" si="20"/>
        <v>-6228.247971875011</v>
      </c>
      <c r="AD59" s="6">
        <f t="shared" si="21"/>
        <v>-0.16153413765753863</v>
      </c>
      <c r="AE59" s="27">
        <f t="shared" si="22"/>
        <v>-0.19265440003276124</v>
      </c>
      <c r="AF59" s="35">
        <f t="shared" si="28"/>
        <v>264.19</v>
      </c>
      <c r="AG59" s="5">
        <f>SUM(AF$5:AF59)</f>
        <v>6560.59</v>
      </c>
      <c r="AH59" s="5">
        <f t="shared" si="23"/>
        <v>45117.44282500002</v>
      </c>
      <c r="AI59" s="44">
        <f t="shared" si="29"/>
        <v>0.17385743812438811</v>
      </c>
      <c r="AJ59" s="27">
        <f>1-(($F59)/AH59)</f>
        <v>0.1454113883503324</v>
      </c>
      <c r="AK59" s="35">
        <f t="shared" si="30"/>
        <v>310.34350000000001</v>
      </c>
      <c r="AL59" s="5">
        <f>SUM(AK$5:AK59)</f>
        <v>7650.0764999999992</v>
      </c>
      <c r="AM59" s="5">
        <f t="shared" si="24"/>
        <v>46206.929325000019</v>
      </c>
      <c r="AN59" s="44">
        <f t="shared" si="31"/>
        <v>0.20272912981082269</v>
      </c>
      <c r="AO59" s="27">
        <f t="shared" si="32"/>
        <v>0.16556123966153624</v>
      </c>
      <c r="AP59" s="35">
        <f t="shared" si="33"/>
        <v>493.10199999999998</v>
      </c>
      <c r="AQ59" s="5">
        <f>SUM(AP$5:AP59)</f>
        <v>15925.344999999996</v>
      </c>
      <c r="AR59" s="5">
        <f t="shared" si="25"/>
        <v>72933.997825000028</v>
      </c>
      <c r="AS59" s="44">
        <f t="shared" si="34"/>
        <v>0.28343339140295692</v>
      </c>
      <c r="AT59" s="27">
        <f t="shared" si="26"/>
        <v>0.21835283235414771</v>
      </c>
    </row>
    <row r="60" spans="1:46">
      <c r="A60" s="1">
        <v>56</v>
      </c>
      <c r="B60" s="5">
        <f t="shared" si="40"/>
        <v>80128.1484375</v>
      </c>
      <c r="C60" s="5">
        <f t="shared" si="41"/>
        <v>821.39513749999992</v>
      </c>
      <c r="D60" s="36">
        <f>ROUND(($E$2-A60+1)*$G$2,0)</f>
        <v>16</v>
      </c>
      <c r="E60" s="4">
        <f t="shared" si="0"/>
        <v>13142.322199999999</v>
      </c>
      <c r="F60" s="5">
        <f>SUM($C$5:C60)</f>
        <v>39378.247962500027</v>
      </c>
      <c r="G60" s="5"/>
      <c r="H60" s="25">
        <f t="shared" si="1"/>
        <v>46292.322190625011</v>
      </c>
      <c r="I60" s="36">
        <f t="shared" si="2"/>
        <v>48</v>
      </c>
      <c r="J60" s="5">
        <f t="shared" si="3"/>
        <v>39426.9666</v>
      </c>
      <c r="K60" s="5">
        <f t="shared" si="4"/>
        <v>85719.288790625011</v>
      </c>
      <c r="L60" s="6">
        <f t="shared" si="5"/>
        <v>1.4286548131770835</v>
      </c>
      <c r="M60" s="56">
        <f t="shared" si="6"/>
        <v>-6228.247971875011</v>
      </c>
      <c r="N60" s="6">
        <f>M60/($F60+E60)</f>
        <v>-0.11858683088558727</v>
      </c>
      <c r="O60" s="27">
        <f>1-(($F60+E60)/H60)</f>
        <v>-0.13454170534431165</v>
      </c>
      <c r="P60" s="35">
        <f t="shared" si="7"/>
        <v>46292.322190625011</v>
      </c>
      <c r="Q60" s="36">
        <f t="shared" si="8"/>
        <v>48</v>
      </c>
      <c r="R60" s="5">
        <f t="shared" si="9"/>
        <v>39426.9666</v>
      </c>
      <c r="S60" s="5">
        <f t="shared" si="10"/>
        <v>85719.288790625011</v>
      </c>
      <c r="T60" s="6">
        <f t="shared" si="11"/>
        <v>1.4286548131770835</v>
      </c>
      <c r="U60" s="56">
        <f t="shared" si="12"/>
        <v>-3114.1239859375055</v>
      </c>
      <c r="V60" s="6">
        <f t="shared" si="13"/>
        <v>-7.9082339795896739E-2</v>
      </c>
      <c r="W60" s="27">
        <f t="shared" si="14"/>
        <v>0.14935682421922658</v>
      </c>
      <c r="X60" s="35">
        <f t="shared" si="15"/>
        <v>33149.999990625016</v>
      </c>
      <c r="Y60" s="36">
        <f t="shared" si="16"/>
        <v>64</v>
      </c>
      <c r="Z60" s="5">
        <f t="shared" si="17"/>
        <v>52569.288799999995</v>
      </c>
      <c r="AA60" s="5">
        <f t="shared" si="18"/>
        <v>85719.288790625011</v>
      </c>
      <c r="AB60" s="6">
        <f t="shared" si="19"/>
        <v>1.4286548131770835</v>
      </c>
      <c r="AC60" s="56">
        <f t="shared" si="20"/>
        <v>-6228.247971875011</v>
      </c>
      <c r="AD60" s="6">
        <f t="shared" si="21"/>
        <v>-0.15816467959179348</v>
      </c>
      <c r="AE60" s="27">
        <f t="shared" si="22"/>
        <v>-0.18788078351844306</v>
      </c>
      <c r="AF60" s="35">
        <f t="shared" si="28"/>
        <v>270.7</v>
      </c>
      <c r="AG60" s="5">
        <f>SUM(AF$5:AF60)</f>
        <v>6831.29</v>
      </c>
      <c r="AH60" s="5">
        <f t="shared" si="23"/>
        <v>46209.537962500028</v>
      </c>
      <c r="AI60" s="44">
        <f t="shared" si="29"/>
        <v>0.17717447093012306</v>
      </c>
      <c r="AJ60" s="27">
        <f>1-(($F60)/AH60)</f>
        <v>0.14783289989923143</v>
      </c>
      <c r="AK60" s="35">
        <f t="shared" si="30"/>
        <v>318.13799999999998</v>
      </c>
      <c r="AL60" s="5">
        <f>SUM(AK$5:AK60)</f>
        <v>7968.2144999999991</v>
      </c>
      <c r="AM60" s="5">
        <f t="shared" si="24"/>
        <v>47346.462462500029</v>
      </c>
      <c r="AN60" s="44">
        <f t="shared" si="31"/>
        <v>0.20666143412082269</v>
      </c>
      <c r="AO60" s="27">
        <f t="shared" si="32"/>
        <v>0.16829587862685813</v>
      </c>
      <c r="AP60" s="35">
        <f t="shared" si="33"/>
        <v>502.15449999999998</v>
      </c>
      <c r="AQ60" s="5">
        <f>SUM(AP$5:AP60)</f>
        <v>16427.499499999994</v>
      </c>
      <c r="AR60" s="5">
        <f t="shared" si="25"/>
        <v>74257.547462500021</v>
      </c>
      <c r="AS60" s="44">
        <f t="shared" si="34"/>
        <v>0.2881580020918515</v>
      </c>
      <c r="AT60" s="27">
        <f t="shared" si="26"/>
        <v>0.22122329731258439</v>
      </c>
    </row>
    <row r="61" spans="1:46">
      <c r="A61" s="1">
        <v>57</v>
      </c>
      <c r="B61" s="5">
        <f t="shared" si="40"/>
        <v>80128.1484375</v>
      </c>
      <c r="C61" s="5">
        <f t="shared" si="41"/>
        <v>821.39513749999992</v>
      </c>
      <c r="D61" s="36">
        <f>ROUND(($E$2-A61+1)*$G$2,0)</f>
        <v>16</v>
      </c>
      <c r="E61" s="4">
        <f t="shared" si="0"/>
        <v>13142.322199999999</v>
      </c>
      <c r="F61" s="5">
        <f>SUM($C$5:C61)</f>
        <v>40199.64310000003</v>
      </c>
      <c r="G61" s="5"/>
      <c r="H61" s="25">
        <f t="shared" si="1"/>
        <v>46703.019759375013</v>
      </c>
      <c r="I61" s="36">
        <f t="shared" si="2"/>
        <v>47</v>
      </c>
      <c r="J61" s="5">
        <f t="shared" si="3"/>
        <v>38605.571462499996</v>
      </c>
      <c r="K61" s="5">
        <f t="shared" si="4"/>
        <v>85308.591221875016</v>
      </c>
      <c r="L61" s="6">
        <f t="shared" si="5"/>
        <v>1.4218098536979169</v>
      </c>
      <c r="M61" s="56">
        <f t="shared" si="6"/>
        <v>-6638.9455406250127</v>
      </c>
      <c r="N61" s="6">
        <f>M61/($F61+E61)</f>
        <v>-0.12446008509973309</v>
      </c>
      <c r="O61" s="27">
        <f>1-(($F61+E61)/H61)</f>
        <v>-0.14215238275448638</v>
      </c>
      <c r="P61" s="35">
        <f t="shared" si="7"/>
        <v>46703.019759375013</v>
      </c>
      <c r="Q61" s="36">
        <f t="shared" si="8"/>
        <v>47</v>
      </c>
      <c r="R61" s="5">
        <f t="shared" si="9"/>
        <v>38605.571462499996</v>
      </c>
      <c r="S61" s="5">
        <f t="shared" si="10"/>
        <v>85308.591221875016</v>
      </c>
      <c r="T61" s="6">
        <f t="shared" si="11"/>
        <v>1.4218098536979169</v>
      </c>
      <c r="U61" s="56">
        <f t="shared" si="12"/>
        <v>-3319.4727703125063</v>
      </c>
      <c r="V61" s="6">
        <f t="shared" si="13"/>
        <v>-8.2574682617331585E-2</v>
      </c>
      <c r="W61" s="27">
        <f t="shared" si="14"/>
        <v>0.13924959655461067</v>
      </c>
      <c r="X61" s="35">
        <f t="shared" si="15"/>
        <v>33560.697559375025</v>
      </c>
      <c r="Y61" s="36">
        <f t="shared" si="16"/>
        <v>63</v>
      </c>
      <c r="Z61" s="5">
        <f t="shared" si="17"/>
        <v>51747.893662499991</v>
      </c>
      <c r="AA61" s="5">
        <f t="shared" si="18"/>
        <v>85308.591221875016</v>
      </c>
      <c r="AB61" s="6">
        <f t="shared" si="19"/>
        <v>1.4218098536979169</v>
      </c>
      <c r="AC61" s="56">
        <f t="shared" si="20"/>
        <v>-6638.9455406250054</v>
      </c>
      <c r="AD61" s="6">
        <f t="shared" si="21"/>
        <v>-0.165149365234663</v>
      </c>
      <c r="AE61" s="27">
        <f t="shared" si="22"/>
        <v>-0.19781905691559287</v>
      </c>
      <c r="AF61" s="35">
        <f t="shared" si="28"/>
        <v>277.26</v>
      </c>
      <c r="AG61" s="5">
        <f>SUM(AF$5:AF61)</f>
        <v>7108.55</v>
      </c>
      <c r="AH61" s="5">
        <f t="shared" si="23"/>
        <v>47308.193100000033</v>
      </c>
      <c r="AI61" s="44">
        <f t="shared" si="29"/>
        <v>0.18051971247602192</v>
      </c>
      <c r="AJ61" s="27">
        <f>1-(($F61)/AH61)</f>
        <v>0.15026044188527665</v>
      </c>
      <c r="AK61" s="35">
        <f t="shared" si="30"/>
        <v>325.98349999999999</v>
      </c>
      <c r="AL61" s="5">
        <f>SUM(AK$5:AK61)</f>
        <v>8294.1979999999985</v>
      </c>
      <c r="AM61" s="5">
        <f t="shared" si="24"/>
        <v>48493.841100000027</v>
      </c>
      <c r="AN61" s="44">
        <f t="shared" si="31"/>
        <v>0.21062892406738304</v>
      </c>
      <c r="AO61" s="27">
        <f t="shared" si="32"/>
        <v>0.17103611122279183</v>
      </c>
      <c r="AP61" s="35">
        <f t="shared" si="33"/>
        <v>511.26650000000001</v>
      </c>
      <c r="AQ61" s="5">
        <f>SUM(AP$5:AP61)</f>
        <v>16938.765999999996</v>
      </c>
      <c r="AR61" s="5">
        <f t="shared" si="25"/>
        <v>75590.209100000036</v>
      </c>
      <c r="AS61" s="44">
        <f t="shared" si="34"/>
        <v>0.29290596492300958</v>
      </c>
      <c r="AT61" s="27">
        <f t="shared" si="26"/>
        <v>0.22408677263468502</v>
      </c>
    </row>
    <row r="62" spans="1:46">
      <c r="A62" s="1">
        <v>58</v>
      </c>
      <c r="B62" s="5">
        <f t="shared" si="40"/>
        <v>80128.1484375</v>
      </c>
      <c r="C62" s="5">
        <f t="shared" si="41"/>
        <v>821.39513749999992</v>
      </c>
      <c r="D62" s="36">
        <f>ROUND(($E$2-A62+1)*$G$2,0)</f>
        <v>16</v>
      </c>
      <c r="E62" s="4">
        <f t="shared" si="0"/>
        <v>13142.322199999999</v>
      </c>
      <c r="F62" s="5">
        <f>SUM($C$5:C62)</f>
        <v>41021.038237500034</v>
      </c>
      <c r="G62" s="5"/>
      <c r="H62" s="25">
        <f t="shared" si="1"/>
        <v>47113.717328125014</v>
      </c>
      <c r="I62" s="36">
        <f t="shared" si="2"/>
        <v>46</v>
      </c>
      <c r="J62" s="5">
        <f t="shared" si="3"/>
        <v>37784.176324999993</v>
      </c>
      <c r="K62" s="5">
        <f t="shared" si="4"/>
        <v>84897.893653125007</v>
      </c>
      <c r="L62" s="6">
        <f t="shared" si="5"/>
        <v>1.41496489421875</v>
      </c>
      <c r="M62" s="56">
        <f t="shared" si="6"/>
        <v>-7049.6431093750143</v>
      </c>
      <c r="N62" s="6">
        <f>M62/($F62+E62)</f>
        <v>-0.13015520182706741</v>
      </c>
      <c r="O62" s="27">
        <f>1-(($F62+E62)/H62)</f>
        <v>-0.14963037325791007</v>
      </c>
      <c r="P62" s="35">
        <f t="shared" si="7"/>
        <v>47113.717328125014</v>
      </c>
      <c r="Q62" s="36">
        <f t="shared" si="8"/>
        <v>46</v>
      </c>
      <c r="R62" s="5">
        <f t="shared" si="9"/>
        <v>37784.176324999993</v>
      </c>
      <c r="S62" s="5">
        <f t="shared" si="10"/>
        <v>84897.893653125007</v>
      </c>
      <c r="T62" s="6">
        <f t="shared" si="11"/>
        <v>1.41496489421875</v>
      </c>
      <c r="U62" s="56">
        <f t="shared" si="12"/>
        <v>-3524.8215546875072</v>
      </c>
      <c r="V62" s="6">
        <f t="shared" si="13"/>
        <v>-8.5927165818666079E-2</v>
      </c>
      <c r="W62" s="27">
        <f t="shared" si="14"/>
        <v>0.12931858142698271</v>
      </c>
      <c r="X62" s="35">
        <f t="shared" si="15"/>
        <v>33971.395128125012</v>
      </c>
      <c r="Y62" s="36">
        <f t="shared" si="16"/>
        <v>62</v>
      </c>
      <c r="Z62" s="5">
        <f t="shared" si="17"/>
        <v>50926.498524999995</v>
      </c>
      <c r="AA62" s="5">
        <f t="shared" si="18"/>
        <v>84897.893653125007</v>
      </c>
      <c r="AB62" s="6">
        <f t="shared" si="19"/>
        <v>1.41496489421875</v>
      </c>
      <c r="AC62" s="56">
        <f t="shared" si="20"/>
        <v>-7049.6431093750216</v>
      </c>
      <c r="AD62" s="6">
        <f t="shared" si="21"/>
        <v>-0.17185433163733232</v>
      </c>
      <c r="AE62" s="27">
        <f t="shared" si="22"/>
        <v>-0.20751703257363729</v>
      </c>
      <c r="AF62" s="35">
        <f t="shared" si="28"/>
        <v>283.85000000000002</v>
      </c>
      <c r="AG62" s="5">
        <f>SUM(AF$5:AF62)</f>
        <v>7392.4000000000005</v>
      </c>
      <c r="AH62" s="5">
        <f t="shared" si="23"/>
        <v>48413.438237500035</v>
      </c>
      <c r="AI62" s="44">
        <f t="shared" si="29"/>
        <v>0.18389217987858192</v>
      </c>
      <c r="AJ62" s="27">
        <f>1-(($F62)/AH62)</f>
        <v>0.1526931420101868</v>
      </c>
      <c r="AK62" s="35">
        <f t="shared" si="30"/>
        <v>333.88</v>
      </c>
      <c r="AL62" s="5">
        <f>SUM(AK$5:AK62)</f>
        <v>8628.0779999999977</v>
      </c>
      <c r="AM62" s="5">
        <f t="shared" si="24"/>
        <v>49649.116237500028</v>
      </c>
      <c r="AN62" s="44">
        <f t="shared" si="31"/>
        <v>0.21463071148509752</v>
      </c>
      <c r="AO62" s="27">
        <f t="shared" si="32"/>
        <v>0.17378109931961283</v>
      </c>
      <c r="AP62" s="35">
        <f t="shared" si="33"/>
        <v>520.43799999999999</v>
      </c>
      <c r="AQ62" s="5">
        <f>SUM(AP$5:AP62)</f>
        <v>17459.203999999994</v>
      </c>
      <c r="AR62" s="5">
        <f t="shared" si="25"/>
        <v>76932.042237500034</v>
      </c>
      <c r="AS62" s="44">
        <f t="shared" si="34"/>
        <v>0.29767731324585234</v>
      </c>
      <c r="AT62" s="27">
        <f t="shared" si="26"/>
        <v>0.2269432019768951</v>
      </c>
    </row>
    <row r="63" spans="1:46">
      <c r="A63" s="1">
        <v>59</v>
      </c>
      <c r="B63" s="5">
        <f t="shared" si="40"/>
        <v>80128.1484375</v>
      </c>
      <c r="C63" s="5">
        <f t="shared" si="41"/>
        <v>821.39513749999992</v>
      </c>
      <c r="D63" s="36">
        <f>ROUND(($E$2-A63+1)*$G$2,0)</f>
        <v>16</v>
      </c>
      <c r="E63" s="4">
        <f t="shared" si="0"/>
        <v>13142.322199999999</v>
      </c>
      <c r="F63" s="5">
        <f>SUM($C$5:C63)</f>
        <v>41842.433375000037</v>
      </c>
      <c r="G63" s="5"/>
      <c r="H63" s="25">
        <f t="shared" si="1"/>
        <v>47524.414896875016</v>
      </c>
      <c r="I63" s="36">
        <f t="shared" si="2"/>
        <v>45</v>
      </c>
      <c r="J63" s="5">
        <f t="shared" si="3"/>
        <v>36962.781187499997</v>
      </c>
      <c r="K63" s="5">
        <f t="shared" si="4"/>
        <v>84487.196084375013</v>
      </c>
      <c r="L63" s="6">
        <f t="shared" si="5"/>
        <v>1.4081199347395836</v>
      </c>
      <c r="M63" s="56">
        <f t="shared" si="6"/>
        <v>-7460.340678125016</v>
      </c>
      <c r="N63" s="6">
        <f>M63/($F63+E63)</f>
        <v>-0.13568016444028744</v>
      </c>
      <c r="O63" s="27">
        <f>1-(($F63+E63)/H63)</f>
        <v>-0.15697911682476229</v>
      </c>
      <c r="P63" s="35">
        <f t="shared" si="7"/>
        <v>47524.414896875016</v>
      </c>
      <c r="Q63" s="36">
        <f t="shared" si="8"/>
        <v>45</v>
      </c>
      <c r="R63" s="5">
        <f t="shared" si="9"/>
        <v>36962.781187499997</v>
      </c>
      <c r="S63" s="5">
        <f t="shared" si="10"/>
        <v>84487.196084375013</v>
      </c>
      <c r="T63" s="6">
        <f t="shared" si="11"/>
        <v>1.4081199347395836</v>
      </c>
      <c r="U63" s="56">
        <f t="shared" si="12"/>
        <v>-3730.170339062508</v>
      </c>
      <c r="V63" s="6">
        <f t="shared" si="13"/>
        <v>-8.9148026015408693E-2</v>
      </c>
      <c r="W63" s="27">
        <f t="shared" si="14"/>
        <v>0.11955921044382178</v>
      </c>
      <c r="X63" s="35">
        <f t="shared" si="15"/>
        <v>34382.092696875021</v>
      </c>
      <c r="Y63" s="36">
        <f t="shared" si="16"/>
        <v>61</v>
      </c>
      <c r="Z63" s="5">
        <f t="shared" si="17"/>
        <v>50105.103387499992</v>
      </c>
      <c r="AA63" s="5">
        <f t="shared" si="18"/>
        <v>84487.196084375013</v>
      </c>
      <c r="AB63" s="6">
        <f t="shared" si="19"/>
        <v>1.4081199347395836</v>
      </c>
      <c r="AC63" s="56">
        <f t="shared" si="20"/>
        <v>-7460.340678125016</v>
      </c>
      <c r="AD63" s="6">
        <f t="shared" si="21"/>
        <v>-0.17829605203081739</v>
      </c>
      <c r="AE63" s="27">
        <f t="shared" si="22"/>
        <v>-0.21698332163484291</v>
      </c>
      <c r="AF63" s="35">
        <f t="shared" si="28"/>
        <v>290.48</v>
      </c>
      <c r="AG63" s="5">
        <f>SUM(AF$5:AF63)</f>
        <v>7682.880000000001</v>
      </c>
      <c r="AH63" s="5">
        <f t="shared" si="23"/>
        <v>49525.313375000042</v>
      </c>
      <c r="AI63" s="44">
        <f t="shared" si="29"/>
        <v>0.1872912127557165</v>
      </c>
      <c r="AJ63" s="27">
        <f>1-(($F63)/AH63)</f>
        <v>0.15513036619932341</v>
      </c>
      <c r="AK63" s="35">
        <f t="shared" si="30"/>
        <v>341.83600000000001</v>
      </c>
      <c r="AL63" s="5">
        <f>SUM(AK$5:AK63)</f>
        <v>8969.913999999997</v>
      </c>
      <c r="AM63" s="5">
        <f t="shared" si="24"/>
        <v>50812.347375000034</v>
      </c>
      <c r="AN63" s="44">
        <f t="shared" si="31"/>
        <v>0.21866618655692649</v>
      </c>
      <c r="AO63" s="27">
        <f t="shared" si="32"/>
        <v>0.17653020305874012</v>
      </c>
      <c r="AP63" s="35">
        <f t="shared" si="33"/>
        <v>529.67750000000001</v>
      </c>
      <c r="AQ63" s="5">
        <f>SUM(AP$5:AP63)</f>
        <v>17988.881499999996</v>
      </c>
      <c r="AR63" s="5">
        <f t="shared" si="25"/>
        <v>78283.114875000028</v>
      </c>
      <c r="AS63" s="44">
        <f t="shared" si="34"/>
        <v>0.3024722214897973</v>
      </c>
      <c r="AT63" s="27">
        <f t="shared" si="26"/>
        <v>0.22979261273295093</v>
      </c>
    </row>
    <row r="64" spans="1:46">
      <c r="A64" s="1">
        <v>60</v>
      </c>
      <c r="B64" s="5">
        <f t="shared" si="40"/>
        <v>80128.1484375</v>
      </c>
      <c r="C64" s="5">
        <f t="shared" si="41"/>
        <v>821.39513749999992</v>
      </c>
      <c r="D64" s="36">
        <f>ROUND(($E$2-A64+1)*$G$2,0)</f>
        <v>15</v>
      </c>
      <c r="E64" s="4">
        <f t="shared" si="0"/>
        <v>12320.927062499999</v>
      </c>
      <c r="F64" s="5">
        <f>SUM($C$5:C64)</f>
        <v>42663.82851250004</v>
      </c>
      <c r="G64" s="5"/>
      <c r="H64" s="25">
        <f t="shared" si="1"/>
        <v>47524.414896875023</v>
      </c>
      <c r="I64" s="36">
        <f t="shared" si="2"/>
        <v>45</v>
      </c>
      <c r="J64" s="5">
        <f t="shared" si="3"/>
        <v>36962.781187499997</v>
      </c>
      <c r="K64" s="5">
        <f t="shared" si="4"/>
        <v>84487.196084375028</v>
      </c>
      <c r="L64" s="6">
        <f t="shared" si="5"/>
        <v>1.4081199347395839</v>
      </c>
      <c r="M64" s="56">
        <f t="shared" si="6"/>
        <v>-7460.340678125016</v>
      </c>
      <c r="N64" s="6">
        <f>M64/($F64+E64)</f>
        <v>-0.13568016444028741</v>
      </c>
      <c r="O64" s="27">
        <f>1-(($F64+E64)/H64)</f>
        <v>-0.15697911682476229</v>
      </c>
      <c r="P64" s="35">
        <f t="shared" si="7"/>
        <v>47524.414896875023</v>
      </c>
      <c r="Q64" s="36">
        <f t="shared" si="8"/>
        <v>45</v>
      </c>
      <c r="R64" s="5">
        <f t="shared" si="9"/>
        <v>36962.781187499997</v>
      </c>
      <c r="S64" s="5">
        <f t="shared" si="10"/>
        <v>84487.196084375028</v>
      </c>
      <c r="T64" s="6">
        <f t="shared" si="11"/>
        <v>1.4081199347395839</v>
      </c>
      <c r="U64" s="56">
        <f t="shared" si="12"/>
        <v>-3730.170339062508</v>
      </c>
      <c r="V64" s="6">
        <f t="shared" si="13"/>
        <v>-8.7431683210746278E-2</v>
      </c>
      <c r="W64" s="27">
        <f t="shared" si="14"/>
        <v>0.10227556498953538</v>
      </c>
      <c r="X64" s="35">
        <f t="shared" si="15"/>
        <v>35203.487834375032</v>
      </c>
      <c r="Y64" s="36">
        <f t="shared" si="16"/>
        <v>60</v>
      </c>
      <c r="Z64" s="5">
        <f t="shared" si="17"/>
        <v>49283.708249999996</v>
      </c>
      <c r="AA64" s="5">
        <f t="shared" si="18"/>
        <v>84487.196084375028</v>
      </c>
      <c r="AB64" s="6">
        <f t="shared" si="19"/>
        <v>1.4081199347395839</v>
      </c>
      <c r="AC64" s="56">
        <f t="shared" si="20"/>
        <v>-7460.3406781250087</v>
      </c>
      <c r="AD64" s="6">
        <f t="shared" si="21"/>
        <v>-0.17486336642149239</v>
      </c>
      <c r="AE64" s="27">
        <f t="shared" si="22"/>
        <v>-0.2119204981399665</v>
      </c>
      <c r="AF64" s="35">
        <f t="shared" si="28"/>
        <v>297.14999999999998</v>
      </c>
      <c r="AG64" s="5">
        <f>SUM(AF$5:AF64)</f>
        <v>7980.0300000000007</v>
      </c>
      <c r="AH64" s="5">
        <f t="shared" si="23"/>
        <v>50643.858512500039</v>
      </c>
      <c r="AI64" s="44">
        <f t="shared" si="29"/>
        <v>0.19071620258031882</v>
      </c>
      <c r="AJ64" s="27">
        <f>1-(($F64)/AH64)</f>
        <v>0.15757152465052304</v>
      </c>
      <c r="AK64" s="35">
        <f t="shared" si="30"/>
        <v>349.84299999999996</v>
      </c>
      <c r="AL64" s="5">
        <f>SUM(AK$5:AK64)</f>
        <v>9319.7569999999978</v>
      </c>
      <c r="AM64" s="5">
        <f t="shared" si="24"/>
        <v>51983.585512500038</v>
      </c>
      <c r="AN64" s="44">
        <f t="shared" si="31"/>
        <v>0.22273458420724532</v>
      </c>
      <c r="AO64" s="27">
        <f t="shared" si="32"/>
        <v>0.17928268910498601</v>
      </c>
      <c r="AP64" s="35">
        <f t="shared" si="33"/>
        <v>538.97649999999999</v>
      </c>
      <c r="AQ64" s="5">
        <f>SUM(AP$5:AP64)</f>
        <v>18527.857999999997</v>
      </c>
      <c r="AR64" s="5">
        <f t="shared" si="25"/>
        <v>79643.486512500036</v>
      </c>
      <c r="AS64" s="44">
        <f t="shared" si="34"/>
        <v>0.30729071360383614</v>
      </c>
      <c r="AT64" s="27">
        <f t="shared" si="26"/>
        <v>0.23263494368860971</v>
      </c>
    </row>
    <row r="65" spans="1:46">
      <c r="A65" s="1">
        <v>61</v>
      </c>
      <c r="B65" s="4">
        <f>B64</f>
        <v>80128.1484375</v>
      </c>
      <c r="C65" s="5">
        <f>C64</f>
        <v>821.39513749999992</v>
      </c>
      <c r="D65" s="36">
        <f>ROUND(($E$2-A65+1)*$G$2,0)</f>
        <v>15</v>
      </c>
      <c r="E65" s="4">
        <f t="shared" si="0"/>
        <v>12320.927062499999</v>
      </c>
      <c r="F65" s="5">
        <f>SUM($C$5:C65)</f>
        <v>43485.223650000044</v>
      </c>
      <c r="G65" s="5"/>
      <c r="H65" s="25">
        <f t="shared" si="1"/>
        <v>47935.112465625018</v>
      </c>
      <c r="I65" s="36">
        <f t="shared" si="2"/>
        <v>44</v>
      </c>
      <c r="J65" s="5">
        <f t="shared" si="3"/>
        <v>36141.386049999994</v>
      </c>
      <c r="K65" s="5">
        <f t="shared" si="4"/>
        <v>84076.498515625019</v>
      </c>
      <c r="L65" s="6">
        <f t="shared" si="5"/>
        <v>1.401274975260417</v>
      </c>
      <c r="M65" s="56">
        <f t="shared" si="6"/>
        <v>-7871.0382468750249</v>
      </c>
      <c r="N65" s="6">
        <f>M65/($F65+E65)</f>
        <v>-0.14104248629196328</v>
      </c>
      <c r="O65" s="27">
        <f>1-(($F65+E65)/H65)</f>
        <v>-0.16420193553357088</v>
      </c>
      <c r="P65" s="35">
        <f t="shared" si="7"/>
        <v>47935.112465625018</v>
      </c>
      <c r="Q65" s="36">
        <f t="shared" si="8"/>
        <v>44</v>
      </c>
      <c r="R65" s="5">
        <f t="shared" si="9"/>
        <v>36141.386049999994</v>
      </c>
      <c r="S65" s="5">
        <f t="shared" si="10"/>
        <v>84076.498515625019</v>
      </c>
      <c r="T65" s="6">
        <f t="shared" si="11"/>
        <v>1.401274975260417</v>
      </c>
      <c r="U65" s="56">
        <f t="shared" si="12"/>
        <v>-3935.5191234375125</v>
      </c>
      <c r="V65" s="6">
        <f t="shared" si="13"/>
        <v>-9.0502446419808369E-2</v>
      </c>
      <c r="W65" s="27">
        <f t="shared" si="14"/>
        <v>9.2831508819679054E-2</v>
      </c>
      <c r="X65" s="35">
        <f t="shared" si="15"/>
        <v>35614.185403125026</v>
      </c>
      <c r="Y65" s="36">
        <f t="shared" si="16"/>
        <v>59</v>
      </c>
      <c r="Z65" s="5">
        <f t="shared" si="17"/>
        <v>48462.313112499993</v>
      </c>
      <c r="AA65" s="5">
        <f t="shared" si="18"/>
        <v>84076.498515625019</v>
      </c>
      <c r="AB65" s="6">
        <f t="shared" si="19"/>
        <v>1.401274975260417</v>
      </c>
      <c r="AC65" s="56">
        <f t="shared" si="20"/>
        <v>-7871.0382468750176</v>
      </c>
      <c r="AD65" s="6">
        <f t="shared" si="21"/>
        <v>-0.18100489283961657</v>
      </c>
      <c r="AE65" s="27">
        <f t="shared" si="22"/>
        <v>-0.22100851550529521</v>
      </c>
      <c r="AF65" s="35">
        <f t="shared" si="28"/>
        <v>303.86</v>
      </c>
      <c r="AG65" s="5">
        <f>SUM(AF$5:AF65)</f>
        <v>8283.8900000000012</v>
      </c>
      <c r="AH65" s="5">
        <f t="shared" si="23"/>
        <v>51769.113650000043</v>
      </c>
      <c r="AI65" s="44">
        <f t="shared" si="29"/>
        <v>0.19416658768851255</v>
      </c>
      <c r="AJ65" s="27">
        <f>1-(($F65)/AH65)</f>
        <v>0.16001606780455269</v>
      </c>
      <c r="AK65" s="35">
        <f t="shared" si="30"/>
        <v>357.90949999999998</v>
      </c>
      <c r="AL65" s="5">
        <f>SUM(AK$5:AK65)</f>
        <v>9677.6664999999975</v>
      </c>
      <c r="AM65" s="5">
        <f t="shared" si="24"/>
        <v>53162.890150000043</v>
      </c>
      <c r="AN65" s="44">
        <f t="shared" si="31"/>
        <v>0.22683539751160742</v>
      </c>
      <c r="AO65" s="27">
        <f t="shared" si="32"/>
        <v>0.18203800569709983</v>
      </c>
      <c r="AP65" s="35">
        <f t="shared" si="33"/>
        <v>548.34349999999995</v>
      </c>
      <c r="AQ65" s="5">
        <f>SUM(AP$5:AP65)</f>
        <v>19076.201499999996</v>
      </c>
      <c r="AR65" s="5">
        <f t="shared" si="25"/>
        <v>81013.225150000042</v>
      </c>
      <c r="AS65" s="44">
        <f t="shared" si="34"/>
        <v>0.31213295133008934</v>
      </c>
      <c r="AT65" s="27">
        <f t="shared" si="26"/>
        <v>0.23547021445794136</v>
      </c>
    </row>
    <row r="66" spans="1:46" s="46" customFormat="1">
      <c r="A66" s="46">
        <v>62</v>
      </c>
      <c r="B66" s="47">
        <f>B65*(1+$C$2)</f>
        <v>86137.759570312497</v>
      </c>
      <c r="C66" s="49">
        <f>C65*(1+$C$2)</f>
        <v>882.99977281249983</v>
      </c>
      <c r="D66" s="48">
        <f>ROUND(($E$2-A66+1)*$G$2,0)</f>
        <v>15</v>
      </c>
      <c r="E66" s="47">
        <f t="shared" si="0"/>
        <v>13244.996592187497</v>
      </c>
      <c r="F66" s="49">
        <f>SUM($C$5:C66)</f>
        <v>44368.223422812545</v>
      </c>
      <c r="G66" s="49"/>
      <c r="H66" s="53">
        <f t="shared" si="1"/>
        <v>50341.049900078142</v>
      </c>
      <c r="I66" s="48">
        <f t="shared" si="2"/>
        <v>43</v>
      </c>
      <c r="J66" s="49">
        <f t="shared" si="3"/>
        <v>37968.990230937496</v>
      </c>
      <c r="K66" s="49">
        <f t="shared" si="4"/>
        <v>88310.040131015645</v>
      </c>
      <c r="L66" s="66">
        <f t="shared" si="5"/>
        <v>1.4718340021835941</v>
      </c>
      <c r="M66" s="67">
        <f t="shared" si="6"/>
        <v>-7272.1701149219007</v>
      </c>
      <c r="N66" s="66">
        <f>M66/($F66+E66)</f>
        <v>-0.12622398319393596</v>
      </c>
      <c r="O66" s="52">
        <f>1-(($F66+E66)/H66)</f>
        <v>-0.14445805419943403</v>
      </c>
      <c r="P66" s="50">
        <f t="shared" si="7"/>
        <v>50341.049900078142</v>
      </c>
      <c r="Q66" s="48">
        <f t="shared" si="8"/>
        <v>43</v>
      </c>
      <c r="R66" s="49">
        <f t="shared" si="9"/>
        <v>37968.990230937496</v>
      </c>
      <c r="S66" s="49">
        <f t="shared" si="10"/>
        <v>88310.040131015645</v>
      </c>
      <c r="T66" s="66">
        <f t="shared" si="11"/>
        <v>1.4718340021835941</v>
      </c>
      <c r="U66" s="67">
        <f t="shared" si="12"/>
        <v>-3636.0850574609503</v>
      </c>
      <c r="V66" s="66">
        <f t="shared" si="13"/>
        <v>-8.1952460048048847E-2</v>
      </c>
      <c r="W66" s="52">
        <f t="shared" si="14"/>
        <v>0.11864723697898727</v>
      </c>
      <c r="X66" s="50">
        <f t="shared" si="15"/>
        <v>37096.053307890652</v>
      </c>
      <c r="Y66" s="48">
        <f t="shared" si="16"/>
        <v>58</v>
      </c>
      <c r="Z66" s="49">
        <f t="shared" si="17"/>
        <v>51213.986823124993</v>
      </c>
      <c r="AA66" s="49">
        <f t="shared" si="18"/>
        <v>88310.040131015645</v>
      </c>
      <c r="AB66" s="66">
        <f t="shared" si="19"/>
        <v>1.4718340021835941</v>
      </c>
      <c r="AC66" s="67">
        <f t="shared" si="20"/>
        <v>-7272.1701149218934</v>
      </c>
      <c r="AD66" s="66">
        <f t="shared" si="21"/>
        <v>-0.16390492009609753</v>
      </c>
      <c r="AE66" s="52">
        <f t="shared" si="22"/>
        <v>-0.19603622128112042</v>
      </c>
      <c r="AF66" s="50">
        <f t="shared" si="28"/>
        <v>310.61</v>
      </c>
      <c r="AG66" s="49">
        <f>SUM(AF$5:AF66)</f>
        <v>8594.5000000000018</v>
      </c>
      <c r="AH66" s="49">
        <f t="shared" si="23"/>
        <v>52962.723422812545</v>
      </c>
      <c r="AI66" s="51">
        <f t="shared" si="29"/>
        <v>0.19764184885363911</v>
      </c>
      <c r="AJ66" s="52">
        <f>1-(($F66)/AH66)</f>
        <v>0.16227451015666816</v>
      </c>
      <c r="AK66" s="50">
        <f t="shared" si="30"/>
        <v>366.02699999999999</v>
      </c>
      <c r="AL66" s="49">
        <f>SUM(AK$5:AK66)</f>
        <v>10043.693499999998</v>
      </c>
      <c r="AM66" s="49">
        <f t="shared" si="24"/>
        <v>54411.916922812539</v>
      </c>
      <c r="AN66" s="51">
        <f t="shared" si="31"/>
        <v>0.23096796237818101</v>
      </c>
      <c r="AO66" s="52">
        <f t="shared" si="32"/>
        <v>0.18458628307926994</v>
      </c>
      <c r="AP66" s="50">
        <f t="shared" si="33"/>
        <v>557.77850000000001</v>
      </c>
      <c r="AQ66" s="49">
        <f>SUM(AP$5:AP66)</f>
        <v>19633.979999999996</v>
      </c>
      <c r="AR66" s="5">
        <f t="shared" si="25"/>
        <v>82454.003422812544</v>
      </c>
      <c r="AS66" s="44">
        <f t="shared" si="34"/>
        <v>0.316999087830724</v>
      </c>
      <c r="AT66" s="27">
        <f t="shared" si="26"/>
        <v>0.23812039664489915</v>
      </c>
    </row>
    <row r="67" spans="1:46">
      <c r="A67" s="1">
        <v>63</v>
      </c>
      <c r="B67" s="5">
        <f t="shared" ref="B67:B76" si="42">B66</f>
        <v>86137.759570312497</v>
      </c>
      <c r="C67" s="5">
        <f t="shared" ref="C67:C76" si="43">C66</f>
        <v>882.99977281249983</v>
      </c>
      <c r="D67" s="36">
        <f>ROUND(($E$2-A67+1)*$G$2,0)</f>
        <v>15</v>
      </c>
      <c r="E67" s="4">
        <f t="shared" si="0"/>
        <v>13244.996592187497</v>
      </c>
      <c r="F67" s="5">
        <f>SUM($C$5:C67)</f>
        <v>45251.223195625047</v>
      </c>
      <c r="G67" s="5"/>
      <c r="H67" s="25">
        <f t="shared" si="1"/>
        <v>50782.549786484393</v>
      </c>
      <c r="I67" s="36">
        <f t="shared" si="2"/>
        <v>42</v>
      </c>
      <c r="J67" s="5">
        <f t="shared" si="3"/>
        <v>37085.990458124994</v>
      </c>
      <c r="K67" s="5">
        <f t="shared" si="4"/>
        <v>87868.540244609379</v>
      </c>
      <c r="L67" s="6">
        <f t="shared" si="5"/>
        <v>1.4644756707434896</v>
      </c>
      <c r="M67" s="56">
        <f t="shared" si="6"/>
        <v>-7713.6700013281516</v>
      </c>
      <c r="N67" s="6">
        <f>M67/($F67+E67)</f>
        <v>-0.1318661279191799</v>
      </c>
      <c r="O67" s="27">
        <f>1-(($F67+E67)/H67)</f>
        <v>-0.15189607520221671</v>
      </c>
      <c r="P67" s="35">
        <f t="shared" si="7"/>
        <v>50782.549786484393</v>
      </c>
      <c r="Q67" s="36">
        <f t="shared" si="8"/>
        <v>42</v>
      </c>
      <c r="R67" s="5">
        <f t="shared" si="9"/>
        <v>37085.990458124994</v>
      </c>
      <c r="S67" s="5">
        <f t="shared" si="10"/>
        <v>87868.540244609379</v>
      </c>
      <c r="T67" s="6">
        <f t="shared" si="11"/>
        <v>1.4644756707434896</v>
      </c>
      <c r="U67" s="56">
        <f t="shared" si="12"/>
        <v>-3856.8350006640758</v>
      </c>
      <c r="V67" s="6">
        <f t="shared" si="13"/>
        <v>-8.5231618689966371E-2</v>
      </c>
      <c r="W67" s="27">
        <f t="shared" si="14"/>
        <v>0.10892179723381057</v>
      </c>
      <c r="X67" s="35">
        <f t="shared" si="15"/>
        <v>37537.553194296888</v>
      </c>
      <c r="Y67" s="36">
        <f t="shared" si="16"/>
        <v>57</v>
      </c>
      <c r="Z67" s="5">
        <f t="shared" si="17"/>
        <v>50330.987050312491</v>
      </c>
      <c r="AA67" s="5">
        <f t="shared" si="18"/>
        <v>87868.540244609379</v>
      </c>
      <c r="AB67" s="6">
        <f t="shared" si="19"/>
        <v>1.4644756707434896</v>
      </c>
      <c r="AC67" s="56">
        <f t="shared" si="20"/>
        <v>-7713.6700013281588</v>
      </c>
      <c r="AD67" s="6">
        <f t="shared" si="21"/>
        <v>-0.17046323737993291</v>
      </c>
      <c r="AE67" s="27">
        <f t="shared" si="22"/>
        <v>-0.20549208312544209</v>
      </c>
      <c r="AF67" s="35">
        <f t="shared" si="28"/>
        <v>317.77999999999997</v>
      </c>
      <c r="AG67" s="5">
        <f>SUM(AF$5:AF67)</f>
        <v>8912.2800000000025</v>
      </c>
      <c r="AH67" s="5">
        <f t="shared" si="23"/>
        <v>54163.503195625046</v>
      </c>
      <c r="AI67" s="44">
        <f t="shared" si="29"/>
        <v>0.20087078797519822</v>
      </c>
      <c r="AJ67" s="27">
        <f>1-(($F67)/AH67)</f>
        <v>0.16454400978849304</v>
      </c>
      <c r="AK67" s="35">
        <f t="shared" si="30"/>
        <v>374.62900000000002</v>
      </c>
      <c r="AL67" s="5">
        <f>SUM(AK$5:AK67)</f>
        <v>10418.322499999998</v>
      </c>
      <c r="AM67" s="5">
        <f t="shared" si="24"/>
        <v>55669.545695625042</v>
      </c>
      <c r="AN67" s="44">
        <f t="shared" si="31"/>
        <v>0.23481495755909107</v>
      </c>
      <c r="AO67" s="27">
        <f t="shared" si="32"/>
        <v>0.18714581500202088</v>
      </c>
      <c r="AP67" s="35">
        <f t="shared" si="33"/>
        <v>567.69799999999998</v>
      </c>
      <c r="AQ67" s="5">
        <f>SUM(AP$5:AP67)</f>
        <v>20201.677999999996</v>
      </c>
      <c r="AR67" s="5">
        <f t="shared" si="25"/>
        <v>83904.70119562505</v>
      </c>
      <c r="AS67" s="44">
        <f t="shared" si="34"/>
        <v>0.32158023667122559</v>
      </c>
      <c r="AT67" s="27">
        <f t="shared" si="26"/>
        <v>0.24076932176779331</v>
      </c>
    </row>
    <row r="68" spans="1:46">
      <c r="A68" s="1">
        <v>64</v>
      </c>
      <c r="B68" s="5">
        <f t="shared" si="42"/>
        <v>86137.759570312497</v>
      </c>
      <c r="C68" s="5">
        <f t="shared" si="43"/>
        <v>882.99977281249983</v>
      </c>
      <c r="D68" s="36">
        <f>ROUND(($E$2-A68+1)*$G$2,0)</f>
        <v>14</v>
      </c>
      <c r="E68" s="4">
        <f t="shared" si="0"/>
        <v>12361.996819374997</v>
      </c>
      <c r="F68" s="5">
        <f>SUM($C$5:C68)</f>
        <v>46134.222968437549</v>
      </c>
      <c r="G68" s="5"/>
      <c r="H68" s="25">
        <f t="shared" si="1"/>
        <v>50782.549786484393</v>
      </c>
      <c r="I68" s="36">
        <f t="shared" si="2"/>
        <v>42</v>
      </c>
      <c r="J68" s="5">
        <f t="shared" si="3"/>
        <v>37085.990458124994</v>
      </c>
      <c r="K68" s="5">
        <f t="shared" si="4"/>
        <v>87868.540244609379</v>
      </c>
      <c r="L68" s="6">
        <f t="shared" si="5"/>
        <v>1.4644756707434896</v>
      </c>
      <c r="M68" s="56">
        <f t="shared" si="6"/>
        <v>-7713.6700013281516</v>
      </c>
      <c r="N68" s="6">
        <f>M68/($F68+E68)</f>
        <v>-0.1318661279191799</v>
      </c>
      <c r="O68" s="27">
        <f>1-(($F68+E68)/H68)</f>
        <v>-0.15189607520221671</v>
      </c>
      <c r="P68" s="35">
        <f t="shared" si="7"/>
        <v>50782.549786484393</v>
      </c>
      <c r="Q68" s="36">
        <f t="shared" si="8"/>
        <v>42</v>
      </c>
      <c r="R68" s="5">
        <f t="shared" si="9"/>
        <v>37085.990458124994</v>
      </c>
      <c r="S68" s="5">
        <f t="shared" si="10"/>
        <v>87868.540244609379</v>
      </c>
      <c r="T68" s="6">
        <f t="shared" si="11"/>
        <v>1.4644756707434896</v>
      </c>
      <c r="U68" s="56">
        <f t="shared" si="12"/>
        <v>-3856.8350006640758</v>
      </c>
      <c r="V68" s="6">
        <f t="shared" si="13"/>
        <v>-8.3600302606217217E-2</v>
      </c>
      <c r="W68" s="27">
        <f t="shared" si="14"/>
        <v>9.1533939071408721E-2</v>
      </c>
      <c r="X68" s="35">
        <f t="shared" si="15"/>
        <v>38420.55296710939</v>
      </c>
      <c r="Y68" s="36">
        <f t="shared" si="16"/>
        <v>56</v>
      </c>
      <c r="Z68" s="5">
        <f t="shared" si="17"/>
        <v>49447.987277499989</v>
      </c>
      <c r="AA68" s="5">
        <f t="shared" si="18"/>
        <v>87868.540244609379</v>
      </c>
      <c r="AB68" s="6">
        <f t="shared" si="19"/>
        <v>1.4644756707434896</v>
      </c>
      <c r="AC68" s="56">
        <f t="shared" si="20"/>
        <v>-7713.6700013281588</v>
      </c>
      <c r="AD68" s="6">
        <f t="shared" si="21"/>
        <v>-0.1672006052124346</v>
      </c>
      <c r="AE68" s="27">
        <f t="shared" si="22"/>
        <v>-0.2007693644579136</v>
      </c>
      <c r="AF68" s="35">
        <f t="shared" si="28"/>
        <v>324.98</v>
      </c>
      <c r="AG68" s="5">
        <f>SUM(AF$5:AF68)</f>
        <v>9237.260000000002</v>
      </c>
      <c r="AH68" s="5">
        <f t="shared" si="23"/>
        <v>55371.482968437551</v>
      </c>
      <c r="AI68" s="44">
        <f t="shared" si="29"/>
        <v>0.20413282443364036</v>
      </c>
      <c r="AJ68" s="27">
        <f>1-(($F68)/AH68)</f>
        <v>0.16682341712367277</v>
      </c>
      <c r="AK68" s="35">
        <f t="shared" si="30"/>
        <v>383.28199999999998</v>
      </c>
      <c r="AL68" s="5">
        <f>SUM(AK$5:AK68)</f>
        <v>10801.604499999998</v>
      </c>
      <c r="AM68" s="5">
        <f t="shared" si="24"/>
        <v>56935.82746843755</v>
      </c>
      <c r="AN68" s="44">
        <f t="shared" si="31"/>
        <v>0.23870303910468241</v>
      </c>
      <c r="AO68" s="27">
        <f t="shared" si="32"/>
        <v>0.18971542138362496</v>
      </c>
      <c r="AP68" s="35">
        <f t="shared" si="33"/>
        <v>577.68549999999993</v>
      </c>
      <c r="AQ68" s="5">
        <f>SUM(AP$5:AP68)</f>
        <v>20779.363499999996</v>
      </c>
      <c r="AR68" s="5">
        <f t="shared" si="25"/>
        <v>85365.386468437544</v>
      </c>
      <c r="AS68" s="44">
        <f t="shared" si="34"/>
        <v>0.32619116735149023</v>
      </c>
      <c r="AT68" s="27">
        <f t="shared" si="26"/>
        <v>0.24341673317068413</v>
      </c>
    </row>
    <row r="69" spans="1:46">
      <c r="A69" s="1">
        <v>65</v>
      </c>
      <c r="B69" s="5">
        <f t="shared" si="42"/>
        <v>86137.759570312497</v>
      </c>
      <c r="C69" s="5">
        <f t="shared" si="43"/>
        <v>882.99977281249983</v>
      </c>
      <c r="D69" s="36">
        <f>ROUND(($E$2-A69+1)*$G$2,0)</f>
        <v>14</v>
      </c>
      <c r="E69" s="4">
        <f t="shared" si="0"/>
        <v>12361.996819374997</v>
      </c>
      <c r="F69" s="5">
        <f>SUM($C$5:C69)</f>
        <v>47017.222741250051</v>
      </c>
      <c r="G69" s="5"/>
      <c r="H69" s="25">
        <f t="shared" si="1"/>
        <v>51224.049672890644</v>
      </c>
      <c r="I69" s="36">
        <f t="shared" si="2"/>
        <v>41</v>
      </c>
      <c r="J69" s="5">
        <f t="shared" si="3"/>
        <v>36202.990685312492</v>
      </c>
      <c r="K69" s="5">
        <f t="shared" si="4"/>
        <v>87427.040358203143</v>
      </c>
      <c r="L69" s="6">
        <f t="shared" si="5"/>
        <v>1.4571173393033858</v>
      </c>
      <c r="M69" s="56">
        <f t="shared" si="6"/>
        <v>-8155.1698877344024</v>
      </c>
      <c r="N69" s="6">
        <f>M69/($F69+E69)</f>
        <v>-0.13734046941132547</v>
      </c>
      <c r="O69" s="27">
        <f>1-(($F69+E69)/H69)</f>
        <v>-0.15920587965637489</v>
      </c>
      <c r="P69" s="35">
        <f t="shared" si="7"/>
        <v>51224.049672890644</v>
      </c>
      <c r="Q69" s="36">
        <f t="shared" si="8"/>
        <v>41</v>
      </c>
      <c r="R69" s="5">
        <f t="shared" si="9"/>
        <v>36202.990685312492</v>
      </c>
      <c r="S69" s="5">
        <f t="shared" si="10"/>
        <v>87427.040358203143</v>
      </c>
      <c r="T69" s="6">
        <f t="shared" si="11"/>
        <v>1.4571173393033858</v>
      </c>
      <c r="U69" s="56">
        <f t="shared" si="12"/>
        <v>-4077.5849438672012</v>
      </c>
      <c r="V69" s="6">
        <f t="shared" si="13"/>
        <v>-8.6725346716189089E-2</v>
      </c>
      <c r="W69" s="27">
        <f t="shared" si="14"/>
        <v>8.2126012263863957E-2</v>
      </c>
      <c r="X69" s="35">
        <f t="shared" si="15"/>
        <v>38862.052853515655</v>
      </c>
      <c r="Y69" s="36">
        <f t="shared" si="16"/>
        <v>55</v>
      </c>
      <c r="Z69" s="5">
        <f t="shared" si="17"/>
        <v>48564.987504687488</v>
      </c>
      <c r="AA69" s="5">
        <f t="shared" si="18"/>
        <v>87427.040358203143</v>
      </c>
      <c r="AB69" s="6">
        <f t="shared" si="19"/>
        <v>1.4571173393033858</v>
      </c>
      <c r="AC69" s="56">
        <f t="shared" si="20"/>
        <v>-8155.1698877343952</v>
      </c>
      <c r="AD69" s="6">
        <f t="shared" si="21"/>
        <v>-0.17345069343237804</v>
      </c>
      <c r="AE69" s="27">
        <f t="shared" si="22"/>
        <v>-0.20984917905582634</v>
      </c>
      <c r="AF69" s="35">
        <f t="shared" si="28"/>
        <v>332.23</v>
      </c>
      <c r="AG69" s="5">
        <f>SUM(AF$5:AF69)</f>
        <v>9569.4900000000016</v>
      </c>
      <c r="AH69" s="5">
        <f t="shared" si="23"/>
        <v>56586.712741250056</v>
      </c>
      <c r="AI69" s="44">
        <f t="shared" si="29"/>
        <v>0.20742714159392933</v>
      </c>
      <c r="AJ69" s="27">
        <f>1-(($F69)/AH69)</f>
        <v>0.16911196173839815</v>
      </c>
      <c r="AK69" s="35">
        <f t="shared" si="30"/>
        <v>392.00299999999999</v>
      </c>
      <c r="AL69" s="5">
        <f>SUM(AK$5:AK69)</f>
        <v>11193.607499999998</v>
      </c>
      <c r="AM69" s="5">
        <f t="shared" si="24"/>
        <v>58210.830241250049</v>
      </c>
      <c r="AN69" s="44">
        <f t="shared" si="31"/>
        <v>0.2426313218206371</v>
      </c>
      <c r="AO69" s="27">
        <f t="shared" si="32"/>
        <v>0.19229424238769666</v>
      </c>
      <c r="AP69" s="35">
        <f t="shared" si="33"/>
        <v>587.74099999999999</v>
      </c>
      <c r="AQ69" s="5">
        <f>SUM(AP$5:AP69)</f>
        <v>21367.104499999994</v>
      </c>
      <c r="AR69" s="5">
        <f t="shared" si="25"/>
        <v>86836.12724125004</v>
      </c>
      <c r="AS69" s="44">
        <f t="shared" si="34"/>
        <v>0.33083171122708471</v>
      </c>
      <c r="AT69" s="27">
        <f t="shared" si="26"/>
        <v>0.24606238415766091</v>
      </c>
    </row>
    <row r="70" spans="1:46">
      <c r="A70" s="1">
        <v>66</v>
      </c>
      <c r="B70" s="5">
        <f t="shared" si="42"/>
        <v>86137.759570312497</v>
      </c>
      <c r="C70" s="5">
        <f t="shared" si="43"/>
        <v>882.99977281249983</v>
      </c>
      <c r="D70" s="36">
        <f>ROUND(($E$2-A70+1)*$G$2,0)</f>
        <v>14</v>
      </c>
      <c r="E70" s="4">
        <f t="shared" ref="E70:E124" si="44">C70*D70</f>
        <v>12361.996819374997</v>
      </c>
      <c r="F70" s="5">
        <f>SUM($C$5:C70)</f>
        <v>47900.222514062552</v>
      </c>
      <c r="G70" s="5"/>
      <c r="H70" s="25">
        <f t="shared" ref="H70:H124" si="45">(($B70/2)+($F70+$E70))/2</f>
        <v>51665.549559296895</v>
      </c>
      <c r="I70" s="36">
        <f t="shared" ref="I70:I124" si="46">$E$2-($A70+$D70)</f>
        <v>40</v>
      </c>
      <c r="J70" s="5">
        <f t="shared" ref="J70:J124" si="47">I70*$C70</f>
        <v>35319.99091249999</v>
      </c>
      <c r="K70" s="5">
        <f t="shared" ref="K70:K124" si="48">J70+H70</f>
        <v>86985.540471796878</v>
      </c>
      <c r="L70" s="6">
        <f t="shared" ref="L70:L124" si="49">K70/$D$2</f>
        <v>1.4497590078632814</v>
      </c>
      <c r="M70" s="56">
        <f t="shared" ref="M70:M124" si="50">H70-($F70+$E70)</f>
        <v>-8596.6697741406533</v>
      </c>
      <c r="N70" s="6">
        <f>M70/($F70+E70)</f>
        <v>-0.14265438394451299</v>
      </c>
      <c r="O70" s="27">
        <f>1-(($F70+E70)/H70)</f>
        <v>-0.16639075452539598</v>
      </c>
      <c r="P70" s="35">
        <f t="shared" ref="P70:P124" si="51">H70</f>
        <v>51665.549559296895</v>
      </c>
      <c r="Q70" s="36">
        <f t="shared" ref="Q70:Q124" si="52">$E$2-($A70+$D70)</f>
        <v>40</v>
      </c>
      <c r="R70" s="5">
        <f t="shared" ref="R70:R124" si="53">Q70*$C70</f>
        <v>35319.99091249999</v>
      </c>
      <c r="S70" s="5">
        <f t="shared" ref="S70:S124" si="54">R70+P70</f>
        <v>86985.540471796878</v>
      </c>
      <c r="T70" s="6">
        <f t="shared" ref="T70:T124" si="55">S70/$D$2</f>
        <v>1.4497590078632814</v>
      </c>
      <c r="U70" s="56">
        <f t="shared" ref="U70:U124" si="56">(P70-($F70+$E70))/2</f>
        <v>-4298.3348870703267</v>
      </c>
      <c r="V70" s="6">
        <f t="shared" ref="V70:V124" si="57">U70/($F70)</f>
        <v>-8.9735175777282059E-2</v>
      </c>
      <c r="W70" s="27">
        <f t="shared" ref="W70:W124" si="58">1-(($F70)/P70)</f>
        <v>7.2878873395372468E-2</v>
      </c>
      <c r="X70" s="35">
        <f t="shared" ref="X70:X124" si="59">AA70-Z70</f>
        <v>39303.552739921884</v>
      </c>
      <c r="Y70" s="36">
        <f t="shared" ref="Y70:Y124" si="60">$E$2-$A70</f>
        <v>54</v>
      </c>
      <c r="Z70" s="5">
        <f t="shared" ref="Z70:Z124" si="61">Y70*$C70</f>
        <v>47681.987731874993</v>
      </c>
      <c r="AA70" s="5">
        <f t="shared" ref="AA70:AA124" si="62">K70</f>
        <v>86985.540471796878</v>
      </c>
      <c r="AB70" s="6">
        <f t="shared" ref="AB70:AB124" si="63">AA70/$D$2</f>
        <v>1.4497590078632814</v>
      </c>
      <c r="AC70" s="56">
        <f t="shared" ref="AC70:AC124" si="64">X70-$F70</f>
        <v>-8596.6697741406679</v>
      </c>
      <c r="AD70" s="6">
        <f t="shared" ref="AD70:AD124" si="65">AC70/$F70</f>
        <v>-0.17947035155456442</v>
      </c>
      <c r="AE70" s="27">
        <f t="shared" ref="AE70:AE124" si="66">1-(($F70)/X70)</f>
        <v>-0.21872500511661763</v>
      </c>
      <c r="AF70" s="35">
        <f t="shared" si="28"/>
        <v>339.52</v>
      </c>
      <c r="AG70" s="5">
        <f>SUM(AF$5:AF70)</f>
        <v>9909.010000000002</v>
      </c>
      <c r="AH70" s="5">
        <f t="shared" ref="AH70:AH124" si="67">$F70+AG70</f>
        <v>57809.232514062554</v>
      </c>
      <c r="AI70" s="44">
        <f t="shared" si="29"/>
        <v>0.21075277147976756</v>
      </c>
      <c r="AJ70" s="27">
        <f t="shared" ref="AJ70:AJ124" si="68">1-(($F70)/AH70)</f>
        <v>0.17140877968911894</v>
      </c>
      <c r="AK70" s="35">
        <f t="shared" si="30"/>
        <v>400.7835</v>
      </c>
      <c r="AL70" s="5">
        <f>SUM(AK$5:AK70)</f>
        <v>11594.390999999998</v>
      </c>
      <c r="AM70" s="5">
        <f t="shared" ref="AM70:AM124" si="69">$F70+AL70</f>
        <v>59494.613514062548</v>
      </c>
      <c r="AN70" s="44">
        <f t="shared" si="31"/>
        <v>0.24659880622484714</v>
      </c>
      <c r="AO70" s="27">
        <f t="shared" si="32"/>
        <v>0.194881356734244</v>
      </c>
      <c r="AP70" s="35">
        <f t="shared" si="33"/>
        <v>597.86450000000002</v>
      </c>
      <c r="AQ70" s="5">
        <f>SUM(AP$5:AP70)</f>
        <v>21964.968999999994</v>
      </c>
      <c r="AR70" s="5">
        <f t="shared" ref="AR70:AR124" si="70">$E$5+$F70+AQ70</f>
        <v>88316.991514062553</v>
      </c>
      <c r="AS70" s="44">
        <f t="shared" si="34"/>
        <v>0.33550170875180224</v>
      </c>
      <c r="AT70" s="27">
        <f t="shared" ref="AT70:AT124" si="71">1-(($E$5+$F70)/AR70)</f>
        <v>0.24870603746168773</v>
      </c>
    </row>
    <row r="71" spans="1:46">
      <c r="A71" s="1">
        <v>67</v>
      </c>
      <c r="B71" s="5">
        <f t="shared" si="42"/>
        <v>86137.759570312497</v>
      </c>
      <c r="C71" s="5">
        <f t="shared" si="43"/>
        <v>882.99977281249983</v>
      </c>
      <c r="D71" s="36">
        <f>ROUND(($E$2-A71+1)*$G$2,0)</f>
        <v>14</v>
      </c>
      <c r="E71" s="4">
        <f t="shared" si="44"/>
        <v>12361.996819374997</v>
      </c>
      <c r="F71" s="5">
        <f>SUM($C$5:C71)</f>
        <v>48783.222286875054</v>
      </c>
      <c r="G71" s="5"/>
      <c r="H71" s="25">
        <f t="shared" si="45"/>
        <v>52107.049445703145</v>
      </c>
      <c r="I71" s="36">
        <f t="shared" si="46"/>
        <v>39</v>
      </c>
      <c r="J71" s="5">
        <f t="shared" si="47"/>
        <v>34436.991139687496</v>
      </c>
      <c r="K71" s="5">
        <f t="shared" si="48"/>
        <v>86544.040585390641</v>
      </c>
      <c r="L71" s="6">
        <f t="shared" si="49"/>
        <v>1.4424006764231774</v>
      </c>
      <c r="M71" s="56">
        <f t="shared" si="50"/>
        <v>-9038.1696605469042</v>
      </c>
      <c r="N71" s="6">
        <f>M71/($F71+E71)</f>
        <v>-0.14781482170898058</v>
      </c>
      <c r="O71" s="27">
        <f>1-(($F71+E71)/H71)</f>
        <v>-0.17345387537179402</v>
      </c>
      <c r="P71" s="35">
        <f t="shared" si="51"/>
        <v>52107.049445703145</v>
      </c>
      <c r="Q71" s="36">
        <f t="shared" si="52"/>
        <v>39</v>
      </c>
      <c r="R71" s="5">
        <f t="shared" si="53"/>
        <v>34436.991139687496</v>
      </c>
      <c r="S71" s="5">
        <f t="shared" si="54"/>
        <v>86544.040585390641</v>
      </c>
      <c r="T71" s="6">
        <f t="shared" si="55"/>
        <v>1.4424006764231774</v>
      </c>
      <c r="U71" s="56">
        <f t="shared" si="56"/>
        <v>-4519.0848302734521</v>
      </c>
      <c r="V71" s="6">
        <f t="shared" si="57"/>
        <v>-9.2636046132797079E-2</v>
      </c>
      <c r="W71" s="27">
        <f t="shared" si="58"/>
        <v>6.3788435426411993E-2</v>
      </c>
      <c r="X71" s="35">
        <f t="shared" si="59"/>
        <v>39745.05262632815</v>
      </c>
      <c r="Y71" s="36">
        <f t="shared" si="60"/>
        <v>53</v>
      </c>
      <c r="Z71" s="5">
        <f t="shared" si="61"/>
        <v>46798.987959062491</v>
      </c>
      <c r="AA71" s="5">
        <f t="shared" si="62"/>
        <v>86544.040585390641</v>
      </c>
      <c r="AB71" s="6">
        <f t="shared" si="63"/>
        <v>1.4424006764231774</v>
      </c>
      <c r="AC71" s="56">
        <f t="shared" si="64"/>
        <v>-9038.1696605469042</v>
      </c>
      <c r="AD71" s="6">
        <f t="shared" si="65"/>
        <v>-0.18527209226559416</v>
      </c>
      <c r="AE71" s="27">
        <f t="shared" si="66"/>
        <v>-0.22740364053662843</v>
      </c>
      <c r="AF71" s="35">
        <f t="shared" ref="AF71:AF124" si="72">ROUND(AH70*$A$2,2)</f>
        <v>346.86</v>
      </c>
      <c r="AG71" s="5">
        <f>SUM(AF$5:AF71)</f>
        <v>10255.870000000003</v>
      </c>
      <c r="AH71" s="5">
        <f t="shared" si="67"/>
        <v>59039.092286875057</v>
      </c>
      <c r="AI71" s="44">
        <f t="shared" ref="AI71:AI124" si="73">AG71/$F70</f>
        <v>0.21410902625742675</v>
      </c>
      <c r="AJ71" s="27">
        <f t="shared" si="68"/>
        <v>0.17371320599182005</v>
      </c>
      <c r="AK71" s="35">
        <f t="shared" ref="AK71:AK124" si="74">ROUND(AM70*$B$2,2)*85%</f>
        <v>409.62350000000004</v>
      </c>
      <c r="AL71" s="5">
        <f>SUM(AK$5:AK71)</f>
        <v>12004.014499999997</v>
      </c>
      <c r="AM71" s="5">
        <f t="shared" si="69"/>
        <v>60787.236786875052</v>
      </c>
      <c r="AN71" s="44">
        <f t="shared" ref="AN71:AN124" si="75">AL71/$F70</f>
        <v>0.25060456653360758</v>
      </c>
      <c r="AO71" s="27">
        <f t="shared" ref="AO71:AO124" si="76">1-(($F71)/AM71)</f>
        <v>0.19747590340529941</v>
      </c>
      <c r="AP71" s="35">
        <f t="shared" ref="AP71:AP124" si="77">ROUND(AR70*$B$2,2)*85%</f>
        <v>608.06449999999995</v>
      </c>
      <c r="AQ71" s="5">
        <f>SUM(AP$5:AP71)</f>
        <v>22573.033499999994</v>
      </c>
      <c r="AR71" s="5">
        <f t="shared" si="70"/>
        <v>89808.055786875047</v>
      </c>
      <c r="AS71" s="44">
        <f t="shared" ref="AS71:AS124" si="78">AQ71/($E$5+$F70)</f>
        <v>0.34020113697688564</v>
      </c>
      <c r="AT71" s="27">
        <f t="shared" si="71"/>
        <v>0.25134753561048495</v>
      </c>
    </row>
    <row r="72" spans="1:46">
      <c r="A72" s="1">
        <v>68</v>
      </c>
      <c r="B72" s="5">
        <f t="shared" si="42"/>
        <v>86137.759570312497</v>
      </c>
      <c r="C72" s="5">
        <f t="shared" si="43"/>
        <v>882.99977281249983</v>
      </c>
      <c r="D72" s="36">
        <f>ROUND(($E$2-A72+1)*$G$2,0)</f>
        <v>13</v>
      </c>
      <c r="E72" s="4">
        <f t="shared" si="44"/>
        <v>11478.997046562497</v>
      </c>
      <c r="F72" s="5">
        <f>SUM($C$5:C72)</f>
        <v>49666.222059687556</v>
      </c>
      <c r="G72" s="5"/>
      <c r="H72" s="25">
        <f t="shared" si="45"/>
        <v>52107.049445703145</v>
      </c>
      <c r="I72" s="36">
        <f t="shared" si="46"/>
        <v>39</v>
      </c>
      <c r="J72" s="5">
        <f t="shared" si="47"/>
        <v>34436.991139687496</v>
      </c>
      <c r="K72" s="5">
        <f t="shared" si="48"/>
        <v>86544.040585390641</v>
      </c>
      <c r="L72" s="6">
        <f t="shared" si="49"/>
        <v>1.4424006764231774</v>
      </c>
      <c r="M72" s="56">
        <f t="shared" si="50"/>
        <v>-9038.1696605469042</v>
      </c>
      <c r="N72" s="6">
        <f>M72/($F72+E72)</f>
        <v>-0.14781482170898058</v>
      </c>
      <c r="O72" s="27">
        <f>1-(($F72+E72)/H72)</f>
        <v>-0.17345387537179402</v>
      </c>
      <c r="P72" s="35">
        <f t="shared" si="51"/>
        <v>52107.049445703145</v>
      </c>
      <c r="Q72" s="36">
        <f t="shared" si="52"/>
        <v>39</v>
      </c>
      <c r="R72" s="5">
        <f t="shared" si="53"/>
        <v>34436.991139687496</v>
      </c>
      <c r="S72" s="5">
        <f t="shared" si="54"/>
        <v>86544.040585390641</v>
      </c>
      <c r="T72" s="6">
        <f t="shared" si="55"/>
        <v>1.4424006764231774</v>
      </c>
      <c r="U72" s="56">
        <f t="shared" si="56"/>
        <v>-4519.0848302734521</v>
      </c>
      <c r="V72" s="6">
        <f t="shared" si="57"/>
        <v>-9.0989099691185196E-2</v>
      </c>
      <c r="W72" s="27">
        <f t="shared" si="58"/>
        <v>4.6842556083682929E-2</v>
      </c>
      <c r="X72" s="35">
        <f t="shared" si="59"/>
        <v>40628.052399140652</v>
      </c>
      <c r="Y72" s="36">
        <f t="shared" si="60"/>
        <v>52</v>
      </c>
      <c r="Z72" s="5">
        <f t="shared" si="61"/>
        <v>45915.98818624999</v>
      </c>
      <c r="AA72" s="5">
        <f t="shared" si="62"/>
        <v>86544.040585390641</v>
      </c>
      <c r="AB72" s="6">
        <f t="shared" si="63"/>
        <v>1.4424006764231774</v>
      </c>
      <c r="AC72" s="56">
        <f t="shared" si="64"/>
        <v>-9038.1696605469042</v>
      </c>
      <c r="AD72" s="6">
        <f t="shared" si="65"/>
        <v>-0.18197819938237039</v>
      </c>
      <c r="AE72" s="27">
        <f t="shared" si="66"/>
        <v>-0.22246130756536275</v>
      </c>
      <c r="AF72" s="35">
        <f t="shared" si="72"/>
        <v>354.23</v>
      </c>
      <c r="AG72" s="5">
        <f>SUM(AF$5:AF72)</f>
        <v>10610.100000000002</v>
      </c>
      <c r="AH72" s="5">
        <f t="shared" si="67"/>
        <v>60276.322059687562</v>
      </c>
      <c r="AI72" s="44">
        <f t="shared" si="73"/>
        <v>0.21749485791664505</v>
      </c>
      <c r="AJ72" s="27">
        <f t="shared" si="68"/>
        <v>0.17602434318227878</v>
      </c>
      <c r="AK72" s="35">
        <f t="shared" si="74"/>
        <v>418.52299999999997</v>
      </c>
      <c r="AL72" s="5">
        <f>SUM(AK$5:AK72)</f>
        <v>12422.537499999997</v>
      </c>
      <c r="AM72" s="5">
        <f t="shared" si="69"/>
        <v>62088.759559687554</v>
      </c>
      <c r="AN72" s="44">
        <f t="shared" si="75"/>
        <v>0.25464774399173368</v>
      </c>
      <c r="AO72" s="27">
        <f t="shared" si="76"/>
        <v>0.20007707656098184</v>
      </c>
      <c r="AP72" s="35">
        <f t="shared" si="77"/>
        <v>618.33249999999998</v>
      </c>
      <c r="AQ72" s="5">
        <f>SUM(AP$5:AP72)</f>
        <v>23191.365999999995</v>
      </c>
      <c r="AR72" s="5">
        <f t="shared" si="70"/>
        <v>91309.388059687553</v>
      </c>
      <c r="AS72" s="44">
        <f t="shared" si="78"/>
        <v>0.34492984773691643</v>
      </c>
      <c r="AT72" s="27">
        <f t="shared" si="71"/>
        <v>0.25398665452494495</v>
      </c>
    </row>
    <row r="73" spans="1:46">
      <c r="A73" s="1">
        <v>69</v>
      </c>
      <c r="B73" s="5">
        <f t="shared" si="42"/>
        <v>86137.759570312497</v>
      </c>
      <c r="C73" s="5">
        <f t="shared" si="43"/>
        <v>882.99977281249983</v>
      </c>
      <c r="D73" s="36">
        <f>ROUND(($E$2-A73+1)*$G$2,0)</f>
        <v>13</v>
      </c>
      <c r="E73" s="4">
        <f t="shared" si="44"/>
        <v>11478.997046562497</v>
      </c>
      <c r="F73" s="5">
        <f>SUM($C$5:C73)</f>
        <v>50549.221832500058</v>
      </c>
      <c r="G73" s="5"/>
      <c r="H73" s="25">
        <f t="shared" si="45"/>
        <v>52548.549332109396</v>
      </c>
      <c r="I73" s="36">
        <f t="shared" si="46"/>
        <v>38</v>
      </c>
      <c r="J73" s="5">
        <f t="shared" si="47"/>
        <v>33553.991366874994</v>
      </c>
      <c r="K73" s="5">
        <f t="shared" si="48"/>
        <v>86102.54069898439</v>
      </c>
      <c r="L73" s="6">
        <f t="shared" si="49"/>
        <v>1.4350423449830731</v>
      </c>
      <c r="M73" s="56">
        <f t="shared" si="50"/>
        <v>-9479.6695469531551</v>
      </c>
      <c r="N73" s="6">
        <f>M73/($F73+E73)</f>
        <v>-0.15282833713855018</v>
      </c>
      <c r="O73" s="27">
        <f>1-(($F73+E73)/H73)</f>
        <v>-0.18039831103692672</v>
      </c>
      <c r="P73" s="35">
        <f t="shared" si="51"/>
        <v>52548.549332109396</v>
      </c>
      <c r="Q73" s="36">
        <f t="shared" si="52"/>
        <v>38</v>
      </c>
      <c r="R73" s="5">
        <f t="shared" si="53"/>
        <v>33553.991366874994</v>
      </c>
      <c r="S73" s="5">
        <f t="shared" si="54"/>
        <v>86102.54069898439</v>
      </c>
      <c r="T73" s="6">
        <f t="shared" si="55"/>
        <v>1.4350423449830731</v>
      </c>
      <c r="U73" s="56">
        <f t="shared" si="56"/>
        <v>-4739.8347734765775</v>
      </c>
      <c r="V73" s="6">
        <f t="shared" si="57"/>
        <v>-9.37667208643191E-2</v>
      </c>
      <c r="W73" s="27">
        <f t="shared" si="58"/>
        <v>3.8047244405806313E-2</v>
      </c>
      <c r="X73" s="35">
        <f t="shared" si="59"/>
        <v>41069.552285546903</v>
      </c>
      <c r="Y73" s="36">
        <f t="shared" si="60"/>
        <v>51</v>
      </c>
      <c r="Z73" s="5">
        <f t="shared" si="61"/>
        <v>45032.988413437488</v>
      </c>
      <c r="AA73" s="5">
        <f t="shared" si="62"/>
        <v>86102.54069898439</v>
      </c>
      <c r="AB73" s="6">
        <f t="shared" si="63"/>
        <v>1.4350423449830731</v>
      </c>
      <c r="AC73" s="56">
        <f t="shared" si="64"/>
        <v>-9479.6695469531551</v>
      </c>
      <c r="AD73" s="6">
        <f t="shared" si="65"/>
        <v>-0.1875334417286382</v>
      </c>
      <c r="AE73" s="27">
        <f t="shared" si="66"/>
        <v>-0.23081989014740767</v>
      </c>
      <c r="AF73" s="35">
        <f t="shared" si="72"/>
        <v>361.66</v>
      </c>
      <c r="AG73" s="5">
        <f>SUM(AF$5:AF73)</f>
        <v>10971.760000000002</v>
      </c>
      <c r="AH73" s="5">
        <f t="shared" si="67"/>
        <v>61520.98183250006</v>
      </c>
      <c r="AI73" s="44">
        <f t="shared" si="73"/>
        <v>0.22090989700836175</v>
      </c>
      <c r="AJ73" s="27">
        <f t="shared" si="68"/>
        <v>0.17834175712397171</v>
      </c>
      <c r="AK73" s="35">
        <f t="shared" si="74"/>
        <v>427.48200000000003</v>
      </c>
      <c r="AL73" s="5">
        <f>SUM(AK$5:AK73)</f>
        <v>12850.019499999997</v>
      </c>
      <c r="AM73" s="5">
        <f t="shared" si="69"/>
        <v>63399.241332500053</v>
      </c>
      <c r="AN73" s="44">
        <f t="shared" si="75"/>
        <v>0.25872754091416861</v>
      </c>
      <c r="AO73" s="27">
        <f t="shared" si="76"/>
        <v>0.20268412097563615</v>
      </c>
      <c r="AP73" s="35">
        <f t="shared" si="77"/>
        <v>628.66849999999999</v>
      </c>
      <c r="AQ73" s="5">
        <f>SUM(AP$5:AP73)</f>
        <v>23820.034499999994</v>
      </c>
      <c r="AR73" s="5">
        <f t="shared" si="70"/>
        <v>92821.056332500055</v>
      </c>
      <c r="AS73" s="44">
        <f t="shared" si="78"/>
        <v>0.34968770054902637</v>
      </c>
      <c r="AT73" s="27">
        <f t="shared" si="71"/>
        <v>0.25662317841625049</v>
      </c>
    </row>
    <row r="74" spans="1:46">
      <c r="A74" s="1">
        <v>70</v>
      </c>
      <c r="B74" s="5">
        <f t="shared" si="42"/>
        <v>86137.759570312497</v>
      </c>
      <c r="C74" s="5">
        <f t="shared" si="43"/>
        <v>882.99977281249983</v>
      </c>
      <c r="D74" s="36">
        <f>ROUND(($E$2-A74+1)*$G$2,0)</f>
        <v>13</v>
      </c>
      <c r="E74" s="4">
        <f t="shared" si="44"/>
        <v>11478.997046562497</v>
      </c>
      <c r="F74" s="5">
        <f>SUM($C$5:C74)</f>
        <v>51432.221605312559</v>
      </c>
      <c r="G74" s="5"/>
      <c r="H74" s="25">
        <f t="shared" si="45"/>
        <v>52990.049218515647</v>
      </c>
      <c r="I74" s="36">
        <f t="shared" si="46"/>
        <v>37</v>
      </c>
      <c r="J74" s="5">
        <f t="shared" si="47"/>
        <v>32670.991594062492</v>
      </c>
      <c r="K74" s="5">
        <f t="shared" si="48"/>
        <v>85661.04081257814</v>
      </c>
      <c r="L74" s="6">
        <f t="shared" si="49"/>
        <v>1.4276840135429689</v>
      </c>
      <c r="M74" s="56">
        <f t="shared" si="50"/>
        <v>-9921.169433359406</v>
      </c>
      <c r="N74" s="6">
        <f>M74/($F74+E74)</f>
        <v>-0.15770111668411796</v>
      </c>
      <c r="O74" s="27">
        <f>1-(($F74+E74)/H74)</f>
        <v>-0.18722702808686531</v>
      </c>
      <c r="P74" s="35">
        <f t="shared" si="51"/>
        <v>52990.049218515647</v>
      </c>
      <c r="Q74" s="36">
        <f t="shared" si="52"/>
        <v>37</v>
      </c>
      <c r="R74" s="5">
        <f t="shared" si="53"/>
        <v>32670.991594062492</v>
      </c>
      <c r="S74" s="5">
        <f t="shared" si="54"/>
        <v>85661.04081257814</v>
      </c>
      <c r="T74" s="6">
        <f t="shared" si="55"/>
        <v>1.4276840135429689</v>
      </c>
      <c r="U74" s="56">
        <f t="shared" si="56"/>
        <v>-4960.584716679703</v>
      </c>
      <c r="V74" s="6">
        <f t="shared" si="57"/>
        <v>-9.6448968406360108E-2</v>
      </c>
      <c r="W74" s="27">
        <f t="shared" si="58"/>
        <v>2.9398493418623883E-2</v>
      </c>
      <c r="X74" s="35">
        <f t="shared" si="59"/>
        <v>41511.052171953146</v>
      </c>
      <c r="Y74" s="36">
        <f t="shared" si="60"/>
        <v>50</v>
      </c>
      <c r="Z74" s="5">
        <f t="shared" si="61"/>
        <v>44149.988640624993</v>
      </c>
      <c r="AA74" s="5">
        <f t="shared" si="62"/>
        <v>85661.04081257814</v>
      </c>
      <c r="AB74" s="6">
        <f t="shared" si="63"/>
        <v>1.4276840135429689</v>
      </c>
      <c r="AC74" s="56">
        <f t="shared" si="64"/>
        <v>-9921.1694333594132</v>
      </c>
      <c r="AD74" s="6">
        <f t="shared" si="65"/>
        <v>-0.19289793681272036</v>
      </c>
      <c r="AE74" s="27">
        <f t="shared" si="66"/>
        <v>-0.2390006736582464</v>
      </c>
      <c r="AF74" s="35">
        <f t="shared" si="72"/>
        <v>369.13</v>
      </c>
      <c r="AG74" s="5">
        <f>SUM(AF$5:AF74)</f>
        <v>11340.890000000001</v>
      </c>
      <c r="AH74" s="5">
        <f t="shared" si="67"/>
        <v>62773.111605312559</v>
      </c>
      <c r="AI74" s="44">
        <f t="shared" si="73"/>
        <v>0.22435340424387112</v>
      </c>
      <c r="AJ74" s="27">
        <f t="shared" si="68"/>
        <v>0.18066477365828404</v>
      </c>
      <c r="AK74" s="35">
        <f t="shared" si="74"/>
        <v>436.50049999999999</v>
      </c>
      <c r="AL74" s="5">
        <f>SUM(AK$5:AK74)</f>
        <v>13286.519999999997</v>
      </c>
      <c r="AM74" s="5">
        <f t="shared" si="69"/>
        <v>64718.741605312556</v>
      </c>
      <c r="AN74" s="44">
        <f t="shared" si="75"/>
        <v>0.26284321535208238</v>
      </c>
      <c r="AO74" s="27">
        <f t="shared" si="76"/>
        <v>0.20529632793276298</v>
      </c>
      <c r="AP74" s="35">
        <f t="shared" si="77"/>
        <v>639.07249999999999</v>
      </c>
      <c r="AQ74" s="5">
        <f>SUM(AP$5:AP74)</f>
        <v>24459.106999999993</v>
      </c>
      <c r="AR74" s="5">
        <f t="shared" si="70"/>
        <v>94343.128605312551</v>
      </c>
      <c r="AS74" s="44">
        <f t="shared" si="78"/>
        <v>0.35447456212133294</v>
      </c>
      <c r="AT74" s="27">
        <f t="shared" si="71"/>
        <v>0.25925689937976759</v>
      </c>
    </row>
    <row r="75" spans="1:46">
      <c r="A75" s="1">
        <v>71</v>
      </c>
      <c r="B75" s="5">
        <f t="shared" si="42"/>
        <v>86137.759570312497</v>
      </c>
      <c r="C75" s="5">
        <f t="shared" si="43"/>
        <v>882.99977281249983</v>
      </c>
      <c r="D75" s="36">
        <f>ROUND(($E$2-A75+1)*$G$2,0)</f>
        <v>13</v>
      </c>
      <c r="E75" s="4">
        <f t="shared" si="44"/>
        <v>11478.997046562497</v>
      </c>
      <c r="F75" s="5">
        <f>SUM($C$5:C75)</f>
        <v>52315.221378125061</v>
      </c>
      <c r="G75" s="5"/>
      <c r="H75" s="25">
        <f t="shared" si="45"/>
        <v>53431.549104921898</v>
      </c>
      <c r="I75" s="36">
        <f t="shared" si="46"/>
        <v>36</v>
      </c>
      <c r="J75" s="5">
        <f t="shared" si="47"/>
        <v>31787.991821249994</v>
      </c>
      <c r="K75" s="5">
        <f t="shared" si="48"/>
        <v>85219.540926171889</v>
      </c>
      <c r="L75" s="6">
        <f t="shared" si="49"/>
        <v>1.4203256821028649</v>
      </c>
      <c r="M75" s="56">
        <f t="shared" si="50"/>
        <v>-10362.669319765657</v>
      </c>
      <c r="N75" s="6">
        <f>M75/($F75+E75)</f>
        <v>-0.16243900428060476</v>
      </c>
      <c r="O75" s="27">
        <f>1-(($F75+E75)/H75)</f>
        <v>-0.19394289503785123</v>
      </c>
      <c r="P75" s="35">
        <f t="shared" si="51"/>
        <v>53431.549104921898</v>
      </c>
      <c r="Q75" s="36">
        <f t="shared" si="52"/>
        <v>36</v>
      </c>
      <c r="R75" s="5">
        <f t="shared" si="53"/>
        <v>31787.991821249994</v>
      </c>
      <c r="S75" s="5">
        <f t="shared" si="54"/>
        <v>85219.540926171889</v>
      </c>
      <c r="T75" s="6">
        <f t="shared" si="55"/>
        <v>1.4203256821028649</v>
      </c>
      <c r="U75" s="56">
        <f t="shared" si="56"/>
        <v>-5181.3346598828284</v>
      </c>
      <c r="V75" s="6">
        <f t="shared" si="57"/>
        <v>-9.9040671594086707E-2</v>
      </c>
      <c r="W75" s="27">
        <f t="shared" si="58"/>
        <v>2.0892670070350006E-2</v>
      </c>
      <c r="X75" s="35">
        <f t="shared" si="59"/>
        <v>41952.552058359397</v>
      </c>
      <c r="Y75" s="36">
        <f t="shared" si="60"/>
        <v>49</v>
      </c>
      <c r="Z75" s="5">
        <f t="shared" si="61"/>
        <v>43266.988867812492</v>
      </c>
      <c r="AA75" s="5">
        <f t="shared" si="62"/>
        <v>85219.540926171889</v>
      </c>
      <c r="AB75" s="6">
        <f t="shared" si="63"/>
        <v>1.4203256821028649</v>
      </c>
      <c r="AC75" s="56">
        <f t="shared" si="64"/>
        <v>-10362.669319765664</v>
      </c>
      <c r="AD75" s="6">
        <f t="shared" si="65"/>
        <v>-0.19808134318817355</v>
      </c>
      <c r="AE75" s="27">
        <f t="shared" si="66"/>
        <v>-0.24700927145863139</v>
      </c>
      <c r="AF75" s="35">
        <f t="shared" si="72"/>
        <v>376.64</v>
      </c>
      <c r="AG75" s="5">
        <f>SUM(AF$5:AF75)</f>
        <v>11717.53</v>
      </c>
      <c r="AH75" s="5">
        <f t="shared" si="67"/>
        <v>64032.75137812506</v>
      </c>
      <c r="AI75" s="44">
        <f t="shared" si="73"/>
        <v>0.22782469110355655</v>
      </c>
      <c r="AJ75" s="27">
        <f t="shared" si="68"/>
        <v>0.18299276148241472</v>
      </c>
      <c r="AK75" s="35">
        <f t="shared" si="74"/>
        <v>445.58699999999999</v>
      </c>
      <c r="AL75" s="5">
        <f>SUM(AK$5:AK75)</f>
        <v>13732.106999999996</v>
      </c>
      <c r="AM75" s="5">
        <f t="shared" si="69"/>
        <v>66047.328378125065</v>
      </c>
      <c r="AN75" s="44">
        <f t="shared" si="75"/>
        <v>0.26699424157446028</v>
      </c>
      <c r="AO75" s="27">
        <f t="shared" si="76"/>
        <v>0.20791313346367069</v>
      </c>
      <c r="AP75" s="35">
        <f t="shared" si="77"/>
        <v>649.553</v>
      </c>
      <c r="AQ75" s="5">
        <f>SUM(AP$5:AP75)</f>
        <v>25108.659999999993</v>
      </c>
      <c r="AR75" s="5">
        <f t="shared" si="70"/>
        <v>95875.681378125053</v>
      </c>
      <c r="AS75" s="44">
        <f t="shared" si="78"/>
        <v>0.35929042752873341</v>
      </c>
      <c r="AT75" s="27">
        <f t="shared" si="71"/>
        <v>0.26188768245592642</v>
      </c>
    </row>
    <row r="76" spans="1:46">
      <c r="A76" s="1">
        <v>72</v>
      </c>
      <c r="B76" s="5">
        <f t="shared" si="42"/>
        <v>86137.759570312497</v>
      </c>
      <c r="C76" s="5">
        <f t="shared" si="43"/>
        <v>882.99977281249983</v>
      </c>
      <c r="D76" s="36">
        <f>ROUND(($E$2-A76+1)*$G$2,0)</f>
        <v>12</v>
      </c>
      <c r="E76" s="4">
        <f t="shared" si="44"/>
        <v>10595.997273749997</v>
      </c>
      <c r="F76" s="5">
        <f>SUM($C$5:C76)</f>
        <v>53198.221150937563</v>
      </c>
      <c r="G76" s="5"/>
      <c r="H76" s="25">
        <f t="shared" si="45"/>
        <v>53431.549104921905</v>
      </c>
      <c r="I76" s="36">
        <f t="shared" si="46"/>
        <v>36</v>
      </c>
      <c r="J76" s="5">
        <f t="shared" si="47"/>
        <v>31787.991821249994</v>
      </c>
      <c r="K76" s="5">
        <f t="shared" si="48"/>
        <v>85219.540926171903</v>
      </c>
      <c r="L76" s="6">
        <f t="shared" si="49"/>
        <v>1.4203256821028651</v>
      </c>
      <c r="M76" s="56">
        <f t="shared" si="50"/>
        <v>-10362.669319765657</v>
      </c>
      <c r="N76" s="6">
        <f>M76/($F76+E76)</f>
        <v>-0.16243900428060473</v>
      </c>
      <c r="O76" s="27">
        <f>1-(($F76+E76)/H76)</f>
        <v>-0.19394289503785123</v>
      </c>
      <c r="P76" s="35">
        <f t="shared" si="51"/>
        <v>53431.549104921905</v>
      </c>
      <c r="Q76" s="36">
        <f t="shared" si="52"/>
        <v>36</v>
      </c>
      <c r="R76" s="5">
        <f t="shared" si="53"/>
        <v>31787.991821249994</v>
      </c>
      <c r="S76" s="5">
        <f t="shared" si="54"/>
        <v>85219.540926171903</v>
      </c>
      <c r="T76" s="6">
        <f t="shared" si="55"/>
        <v>1.4203256821028651</v>
      </c>
      <c r="U76" s="56">
        <f t="shared" si="56"/>
        <v>-5181.3346598828284</v>
      </c>
      <c r="V76" s="6">
        <f t="shared" si="57"/>
        <v>-9.7396765301268215E-2</v>
      </c>
      <c r="W76" s="27">
        <f t="shared" si="58"/>
        <v>4.3668573697192015E-3</v>
      </c>
      <c r="X76" s="35">
        <f t="shared" si="59"/>
        <v>42835.551831171913</v>
      </c>
      <c r="Y76" s="36">
        <f t="shared" si="60"/>
        <v>48</v>
      </c>
      <c r="Z76" s="5">
        <f t="shared" si="61"/>
        <v>42383.98909499999</v>
      </c>
      <c r="AA76" s="5">
        <f t="shared" si="62"/>
        <v>85219.540926171903</v>
      </c>
      <c r="AB76" s="6">
        <f t="shared" si="63"/>
        <v>1.4203256821028651</v>
      </c>
      <c r="AC76" s="56">
        <f t="shared" si="64"/>
        <v>-10362.66931976565</v>
      </c>
      <c r="AD76" s="6">
        <f t="shared" si="65"/>
        <v>-0.19479353060253629</v>
      </c>
      <c r="AE76" s="27">
        <f t="shared" si="66"/>
        <v>-0.24191749322170786</v>
      </c>
      <c r="AF76" s="35">
        <f t="shared" si="72"/>
        <v>384.2</v>
      </c>
      <c r="AG76" s="5">
        <f>SUM(AF$5:AF76)</f>
        <v>12101.730000000001</v>
      </c>
      <c r="AH76" s="5">
        <f t="shared" si="67"/>
        <v>65299.951150937566</v>
      </c>
      <c r="AI76" s="44">
        <f t="shared" si="73"/>
        <v>0.23132330670133003</v>
      </c>
      <c r="AJ76" s="27">
        <f t="shared" si="68"/>
        <v>0.18532525349103957</v>
      </c>
      <c r="AK76" s="35">
        <f t="shared" si="74"/>
        <v>454.733</v>
      </c>
      <c r="AL76" s="5">
        <f>SUM(AK$5:AK76)</f>
        <v>14186.839999999997</v>
      </c>
      <c r="AM76" s="5">
        <f t="shared" si="69"/>
        <v>67385.061150937559</v>
      </c>
      <c r="AN76" s="44">
        <f t="shared" si="75"/>
        <v>0.27117996686776979</v>
      </c>
      <c r="AO76" s="27">
        <f t="shared" si="76"/>
        <v>0.21053390406847772</v>
      </c>
      <c r="AP76" s="35">
        <f t="shared" si="77"/>
        <v>660.10149999999999</v>
      </c>
      <c r="AQ76" s="5">
        <f>SUM(AP$5:AP76)</f>
        <v>25768.761499999993</v>
      </c>
      <c r="AR76" s="5">
        <f t="shared" si="70"/>
        <v>97418.782650937559</v>
      </c>
      <c r="AS76" s="44">
        <f t="shared" si="78"/>
        <v>0.36413517197949252</v>
      </c>
      <c r="AT76" s="27">
        <f t="shared" si="71"/>
        <v>0.26451533060449295</v>
      </c>
    </row>
    <row r="77" spans="1:46">
      <c r="A77" s="1">
        <v>73</v>
      </c>
      <c r="B77" s="4">
        <f>B76</f>
        <v>86137.759570312497</v>
      </c>
      <c r="C77" s="5">
        <f>C76</f>
        <v>882.99977281249983</v>
      </c>
      <c r="D77" s="36">
        <f>ROUND(($E$2-A77+1)*$G$2,0)</f>
        <v>12</v>
      </c>
      <c r="E77" s="4">
        <f t="shared" si="44"/>
        <v>10595.997273749997</v>
      </c>
      <c r="F77" s="5">
        <f>SUM($C$5:C77)</f>
        <v>54081.220923750065</v>
      </c>
      <c r="G77" s="5"/>
      <c r="H77" s="25">
        <f t="shared" si="45"/>
        <v>53873.048991328156</v>
      </c>
      <c r="I77" s="36">
        <f t="shared" si="46"/>
        <v>35</v>
      </c>
      <c r="J77" s="5">
        <f t="shared" si="47"/>
        <v>30904.992048437492</v>
      </c>
      <c r="K77" s="5">
        <f t="shared" si="48"/>
        <v>84778.041039765652</v>
      </c>
      <c r="L77" s="6">
        <f t="shared" si="49"/>
        <v>1.4129673506627609</v>
      </c>
      <c r="M77" s="56">
        <f t="shared" si="50"/>
        <v>-10804.169206171908</v>
      </c>
      <c r="N77" s="6">
        <f>M77/($F77+E77)</f>
        <v>-0.16704752472779535</v>
      </c>
      <c r="O77" s="27">
        <f>1-(($F77+E77)/H77)</f>
        <v>-0.2005486863739796</v>
      </c>
      <c r="P77" s="35">
        <f t="shared" si="51"/>
        <v>53873.048991328156</v>
      </c>
      <c r="Q77" s="36">
        <f t="shared" si="52"/>
        <v>35</v>
      </c>
      <c r="R77" s="5">
        <f t="shared" si="53"/>
        <v>30904.992048437492</v>
      </c>
      <c r="S77" s="5">
        <f t="shared" si="54"/>
        <v>84778.041039765652</v>
      </c>
      <c r="T77" s="6">
        <f t="shared" si="55"/>
        <v>1.4129673506627609</v>
      </c>
      <c r="U77" s="56">
        <f t="shared" si="56"/>
        <v>-5402.0846030859539</v>
      </c>
      <c r="V77" s="6">
        <f t="shared" si="57"/>
        <v>-9.9888362555690724E-2</v>
      </c>
      <c r="W77" s="27">
        <f t="shared" si="58"/>
        <v>-3.8641201179354656E-3</v>
      </c>
      <c r="X77" s="35">
        <f t="shared" si="59"/>
        <v>43277.051717578157</v>
      </c>
      <c r="Y77" s="36">
        <f t="shared" si="60"/>
        <v>47</v>
      </c>
      <c r="Z77" s="5">
        <f t="shared" si="61"/>
        <v>41500.989322187495</v>
      </c>
      <c r="AA77" s="5">
        <f t="shared" si="62"/>
        <v>84778.041039765652</v>
      </c>
      <c r="AB77" s="6">
        <f t="shared" si="63"/>
        <v>1.4129673506627609</v>
      </c>
      <c r="AC77" s="56">
        <f t="shared" si="64"/>
        <v>-10804.169206171908</v>
      </c>
      <c r="AD77" s="6">
        <f t="shared" si="65"/>
        <v>-0.19977672511138145</v>
      </c>
      <c r="AE77" s="27">
        <f t="shared" si="66"/>
        <v>-0.24965123032592129</v>
      </c>
      <c r="AF77" s="35">
        <f t="shared" si="72"/>
        <v>391.8</v>
      </c>
      <c r="AG77" s="5">
        <f>SUM(AF$5:AF77)</f>
        <v>12493.53</v>
      </c>
      <c r="AH77" s="5">
        <f t="shared" si="67"/>
        <v>66574.750923750064</v>
      </c>
      <c r="AI77" s="44">
        <f t="shared" si="73"/>
        <v>0.23484864211065476</v>
      </c>
      <c r="AJ77" s="27">
        <f t="shared" si="68"/>
        <v>0.18766168594921506</v>
      </c>
      <c r="AK77" s="35">
        <f t="shared" si="74"/>
        <v>463.947</v>
      </c>
      <c r="AL77" s="5">
        <f>SUM(AK$5:AK77)</f>
        <v>14650.786999999997</v>
      </c>
      <c r="AM77" s="5">
        <f t="shared" si="69"/>
        <v>68732.007923750061</v>
      </c>
      <c r="AN77" s="44">
        <f t="shared" si="75"/>
        <v>0.27539994163398435</v>
      </c>
      <c r="AO77" s="27">
        <f t="shared" si="76"/>
        <v>0.21315814047296988</v>
      </c>
      <c r="AP77" s="35">
        <f t="shared" si="77"/>
        <v>670.72649999999999</v>
      </c>
      <c r="AQ77" s="5">
        <f>SUM(AP$5:AP77)</f>
        <v>26439.487999999994</v>
      </c>
      <c r="AR77" s="5">
        <f t="shared" si="70"/>
        <v>98972.508923750065</v>
      </c>
      <c r="AS77" s="44">
        <f t="shared" si="78"/>
        <v>0.36900879546570831</v>
      </c>
      <c r="AT77" s="27">
        <f t="shared" si="71"/>
        <v>0.26713971675073311</v>
      </c>
    </row>
    <row r="78" spans="1:46" s="46" customFormat="1">
      <c r="A78" s="46">
        <v>74</v>
      </c>
      <c r="B78" s="47">
        <f>B77*(1+$C$2)</f>
        <v>92598.091538085937</v>
      </c>
      <c r="C78" s="49">
        <f>C77*(1+$C$2)</f>
        <v>949.22475577343732</v>
      </c>
      <c r="D78" s="48">
        <f>ROUND(($E$2-A78+1)*$G$2,0)</f>
        <v>12</v>
      </c>
      <c r="E78" s="47">
        <f t="shared" si="44"/>
        <v>11390.697069281248</v>
      </c>
      <c r="F78" s="49">
        <f>SUM($C$5:C78)</f>
        <v>55030.445679523502</v>
      </c>
      <c r="G78" s="49"/>
      <c r="H78" s="53">
        <f t="shared" si="45"/>
        <v>56360.094258923855</v>
      </c>
      <c r="I78" s="48">
        <f t="shared" si="46"/>
        <v>34</v>
      </c>
      <c r="J78" s="49">
        <f t="shared" si="47"/>
        <v>32273.641696296869</v>
      </c>
      <c r="K78" s="49">
        <f t="shared" si="48"/>
        <v>88633.73595522072</v>
      </c>
      <c r="L78" s="66">
        <f t="shared" si="49"/>
        <v>1.477228932587012</v>
      </c>
      <c r="M78" s="67">
        <f t="shared" si="50"/>
        <v>-10061.048489880894</v>
      </c>
      <c r="N78" s="66">
        <f>M78/($F78+E78)</f>
        <v>-0.15147358316207143</v>
      </c>
      <c r="O78" s="52">
        <f>1-(($F78+E78)/H78)</f>
        <v>-0.17851369168510334</v>
      </c>
      <c r="P78" s="50">
        <f t="shared" si="51"/>
        <v>56360.094258923855</v>
      </c>
      <c r="Q78" s="48">
        <f t="shared" si="52"/>
        <v>34</v>
      </c>
      <c r="R78" s="49">
        <f t="shared" si="53"/>
        <v>32273.641696296869</v>
      </c>
      <c r="S78" s="49">
        <f t="shared" si="54"/>
        <v>88633.73595522072</v>
      </c>
      <c r="T78" s="66">
        <f t="shared" si="55"/>
        <v>1.477228932587012</v>
      </c>
      <c r="U78" s="67">
        <f t="shared" si="56"/>
        <v>-5030.5242449404468</v>
      </c>
      <c r="V78" s="66">
        <f t="shared" si="57"/>
        <v>-9.1413474538009687E-2</v>
      </c>
      <c r="W78" s="52">
        <f t="shared" si="58"/>
        <v>2.3592021924090711E-2</v>
      </c>
      <c r="X78" s="50">
        <f t="shared" si="59"/>
        <v>44969.397189642601</v>
      </c>
      <c r="Y78" s="48">
        <f t="shared" si="60"/>
        <v>46</v>
      </c>
      <c r="Z78" s="49">
        <f t="shared" si="61"/>
        <v>43664.338765578119</v>
      </c>
      <c r="AA78" s="49">
        <f t="shared" si="62"/>
        <v>88633.73595522072</v>
      </c>
      <c r="AB78" s="66">
        <f t="shared" si="63"/>
        <v>1.477228932587012</v>
      </c>
      <c r="AC78" s="67">
        <f t="shared" si="64"/>
        <v>-10061.048489880901</v>
      </c>
      <c r="AD78" s="66">
        <f t="shared" si="65"/>
        <v>-0.18282694907601951</v>
      </c>
      <c r="AE78" s="52">
        <f t="shared" si="66"/>
        <v>-0.22373100638756549</v>
      </c>
      <c r="AF78" s="50">
        <f t="shared" si="72"/>
        <v>399.45</v>
      </c>
      <c r="AG78" s="49">
        <f>SUM(AF$5:AF78)</f>
        <v>12892.980000000001</v>
      </c>
      <c r="AH78" s="49">
        <f t="shared" si="67"/>
        <v>67923.425679523498</v>
      </c>
      <c r="AI78" s="51">
        <f t="shared" si="73"/>
        <v>0.23840031308054249</v>
      </c>
      <c r="AJ78" s="52">
        <f t="shared" si="68"/>
        <v>0.18981639796602268</v>
      </c>
      <c r="AK78" s="50">
        <f t="shared" si="74"/>
        <v>473.22050000000002</v>
      </c>
      <c r="AL78" s="49">
        <f>SUM(AK$5:AK78)</f>
        <v>15124.007499999996</v>
      </c>
      <c r="AM78" s="49">
        <f t="shared" si="69"/>
        <v>70154.453179523494</v>
      </c>
      <c r="AN78" s="51">
        <f t="shared" si="75"/>
        <v>0.27965358846693872</v>
      </c>
      <c r="AO78" s="52">
        <f t="shared" si="76"/>
        <v>0.21558157486165608</v>
      </c>
      <c r="AP78" s="50">
        <f t="shared" si="77"/>
        <v>681.42799999999988</v>
      </c>
      <c r="AQ78" s="49">
        <f>SUM(AP$5:AP78)</f>
        <v>27120.915999999994</v>
      </c>
      <c r="AR78" s="5">
        <f t="shared" si="70"/>
        <v>100603.1616795235</v>
      </c>
      <c r="AS78" s="44">
        <f t="shared" si="78"/>
        <v>0.37391129797986361</v>
      </c>
      <c r="AT78" s="27">
        <f t="shared" si="71"/>
        <v>0.26958313781822341</v>
      </c>
    </row>
    <row r="79" spans="1:46">
      <c r="A79" s="1">
        <v>75</v>
      </c>
      <c r="B79" s="5">
        <f t="shared" ref="B79:B88" si="79">B78</f>
        <v>92598.091538085937</v>
      </c>
      <c r="C79" s="5">
        <f t="shared" ref="C79:C88" si="80">C78</f>
        <v>949.22475577343732</v>
      </c>
      <c r="D79" s="36">
        <f>ROUND(($E$2-A79+1)*$G$2,0)</f>
        <v>12</v>
      </c>
      <c r="E79" s="4">
        <f t="shared" si="44"/>
        <v>11390.697069281248</v>
      </c>
      <c r="F79" s="5">
        <f>SUM($C$5:C79)</f>
        <v>55979.670435296939</v>
      </c>
      <c r="G79" s="5"/>
      <c r="H79" s="25">
        <f t="shared" si="45"/>
        <v>56834.706636810573</v>
      </c>
      <c r="I79" s="36">
        <f t="shared" si="46"/>
        <v>33</v>
      </c>
      <c r="J79" s="5">
        <f t="shared" si="47"/>
        <v>31324.416940523432</v>
      </c>
      <c r="K79" s="5">
        <f t="shared" si="48"/>
        <v>88159.123577334001</v>
      </c>
      <c r="L79" s="6">
        <f t="shared" si="49"/>
        <v>1.4693187262889</v>
      </c>
      <c r="M79" s="56">
        <f t="shared" si="50"/>
        <v>-10535.660867767612</v>
      </c>
      <c r="N79" s="6">
        <f>M79/($F79+E79)</f>
        <v>-0.15638419765264983</v>
      </c>
      <c r="O79" s="27">
        <f>1-(($F79+E79)/H79)</f>
        <v>-0.18537371777237088</v>
      </c>
      <c r="P79" s="35">
        <f t="shared" si="51"/>
        <v>56834.706636810573</v>
      </c>
      <c r="Q79" s="36">
        <f t="shared" si="52"/>
        <v>33</v>
      </c>
      <c r="R79" s="5">
        <f t="shared" si="53"/>
        <v>31324.416940523432</v>
      </c>
      <c r="S79" s="5">
        <f t="shared" si="54"/>
        <v>88159.123577334001</v>
      </c>
      <c r="T79" s="6">
        <f t="shared" si="55"/>
        <v>1.4693187262889</v>
      </c>
      <c r="U79" s="56">
        <f t="shared" si="56"/>
        <v>-5267.8304338838061</v>
      </c>
      <c r="V79" s="6">
        <f t="shared" si="57"/>
        <v>-9.4102562464574172E-2</v>
      </c>
      <c r="W79" s="27">
        <f t="shared" si="58"/>
        <v>1.5044261721584129E-2</v>
      </c>
      <c r="X79" s="35">
        <f t="shared" si="59"/>
        <v>45444.00956752932</v>
      </c>
      <c r="Y79" s="36">
        <f t="shared" si="60"/>
        <v>45</v>
      </c>
      <c r="Z79" s="5">
        <f t="shared" si="61"/>
        <v>42715.114009804682</v>
      </c>
      <c r="AA79" s="5">
        <f t="shared" si="62"/>
        <v>88159.123577334001</v>
      </c>
      <c r="AB79" s="6">
        <f t="shared" si="63"/>
        <v>1.4693187262889</v>
      </c>
      <c r="AC79" s="56">
        <f t="shared" si="64"/>
        <v>-10535.660867767619</v>
      </c>
      <c r="AD79" s="6">
        <f t="shared" si="65"/>
        <v>-0.18820512492914848</v>
      </c>
      <c r="AE79" s="27">
        <f t="shared" si="66"/>
        <v>-0.2318382767724696</v>
      </c>
      <c r="AF79" s="35">
        <f t="shared" si="72"/>
        <v>407.54</v>
      </c>
      <c r="AG79" s="5">
        <f>SUM(AF$5:AF79)</f>
        <v>13300.520000000002</v>
      </c>
      <c r="AH79" s="5">
        <f t="shared" si="67"/>
        <v>69280.190435296943</v>
      </c>
      <c r="AI79" s="44">
        <f t="shared" si="73"/>
        <v>0.24169384484830814</v>
      </c>
      <c r="AJ79" s="27">
        <f t="shared" si="68"/>
        <v>0.19198157390202031</v>
      </c>
      <c r="AK79" s="35">
        <f t="shared" si="74"/>
        <v>483.01249999999999</v>
      </c>
      <c r="AL79" s="5">
        <f>SUM(AK$5:AK79)</f>
        <v>15607.019999999997</v>
      </c>
      <c r="AM79" s="5">
        <f t="shared" si="69"/>
        <v>71586.690435296943</v>
      </c>
      <c r="AN79" s="44">
        <f t="shared" si="75"/>
        <v>0.28360700712637105</v>
      </c>
      <c r="AO79" s="27">
        <f t="shared" si="76"/>
        <v>0.21801566611193302</v>
      </c>
      <c r="AP79" s="35">
        <f t="shared" si="77"/>
        <v>692.65649999999994</v>
      </c>
      <c r="AQ79" s="5">
        <f>SUM(AP$5:AP79)</f>
        <v>27813.572499999995</v>
      </c>
      <c r="AR79" s="5">
        <f t="shared" si="70"/>
        <v>102245.04293529694</v>
      </c>
      <c r="AS79" s="44">
        <f t="shared" si="78"/>
        <v>0.37850738287589514</v>
      </c>
      <c r="AT79" s="27">
        <f t="shared" si="71"/>
        <v>0.2720285668773309</v>
      </c>
    </row>
    <row r="80" spans="1:46">
      <c r="A80" s="1">
        <v>76</v>
      </c>
      <c r="B80" s="5">
        <f t="shared" si="79"/>
        <v>92598.091538085937</v>
      </c>
      <c r="C80" s="5">
        <f t="shared" si="80"/>
        <v>949.22475577343732</v>
      </c>
      <c r="D80" s="36">
        <f>ROUND(($E$2-A80+1)*$G$2,0)</f>
        <v>11</v>
      </c>
      <c r="E80" s="4">
        <f t="shared" si="44"/>
        <v>10441.472313507811</v>
      </c>
      <c r="F80" s="5">
        <f>SUM($C$5:C80)</f>
        <v>56928.895191070376</v>
      </c>
      <c r="G80" s="5"/>
      <c r="H80" s="25">
        <f t="shared" si="45"/>
        <v>56834.706636810573</v>
      </c>
      <c r="I80" s="36">
        <f t="shared" si="46"/>
        <v>33</v>
      </c>
      <c r="J80" s="5">
        <f t="shared" si="47"/>
        <v>31324.416940523432</v>
      </c>
      <c r="K80" s="5">
        <f t="shared" si="48"/>
        <v>88159.123577334001</v>
      </c>
      <c r="L80" s="6">
        <f t="shared" si="49"/>
        <v>1.4693187262889</v>
      </c>
      <c r="M80" s="56">
        <f t="shared" si="50"/>
        <v>-10535.660867767612</v>
      </c>
      <c r="N80" s="6">
        <f>M80/($F80+E80)</f>
        <v>-0.15638419765264983</v>
      </c>
      <c r="O80" s="27">
        <f>1-(($F80+E80)/H80)</f>
        <v>-0.18537371777237088</v>
      </c>
      <c r="P80" s="35">
        <f t="shared" si="51"/>
        <v>56834.706636810573</v>
      </c>
      <c r="Q80" s="36">
        <f t="shared" si="52"/>
        <v>33</v>
      </c>
      <c r="R80" s="5">
        <f t="shared" si="53"/>
        <v>31324.416940523432</v>
      </c>
      <c r="S80" s="5">
        <f t="shared" si="54"/>
        <v>88159.123577334001</v>
      </c>
      <c r="T80" s="6">
        <f t="shared" si="55"/>
        <v>1.4693187262889</v>
      </c>
      <c r="U80" s="56">
        <f t="shared" si="56"/>
        <v>-5267.8304338838061</v>
      </c>
      <c r="V80" s="6">
        <f t="shared" si="57"/>
        <v>-9.2533508971206865E-2</v>
      </c>
      <c r="W80" s="27">
        <f t="shared" si="58"/>
        <v>-1.6572365695788349E-3</v>
      </c>
      <c r="X80" s="35">
        <f t="shared" si="59"/>
        <v>46393.234323302757</v>
      </c>
      <c r="Y80" s="36">
        <f t="shared" si="60"/>
        <v>44</v>
      </c>
      <c r="Z80" s="5">
        <f t="shared" si="61"/>
        <v>41765.889254031244</v>
      </c>
      <c r="AA80" s="5">
        <f t="shared" si="62"/>
        <v>88159.123577334001</v>
      </c>
      <c r="AB80" s="6">
        <f t="shared" si="63"/>
        <v>1.4693187262889</v>
      </c>
      <c r="AC80" s="56">
        <f t="shared" si="64"/>
        <v>-10535.660867767619</v>
      </c>
      <c r="AD80" s="6">
        <f t="shared" si="65"/>
        <v>-0.18506701794241387</v>
      </c>
      <c r="AE80" s="27">
        <f t="shared" si="66"/>
        <v>-0.22709476977499032</v>
      </c>
      <c r="AF80" s="35">
        <f t="shared" si="72"/>
        <v>415.68</v>
      </c>
      <c r="AG80" s="5">
        <f>SUM(AF$5:AF80)</f>
        <v>13716.200000000003</v>
      </c>
      <c r="AH80" s="5">
        <f t="shared" si="67"/>
        <v>70645.095191070373</v>
      </c>
      <c r="AI80" s="44">
        <f t="shared" si="73"/>
        <v>0.24502109235983477</v>
      </c>
      <c r="AJ80" s="27">
        <f t="shared" si="68"/>
        <v>0.19415643737052735</v>
      </c>
      <c r="AK80" s="35">
        <f t="shared" si="74"/>
        <v>492.8725</v>
      </c>
      <c r="AL80" s="5">
        <f>SUM(AK$5:AK80)</f>
        <v>16099.892499999996</v>
      </c>
      <c r="AM80" s="5">
        <f t="shared" si="69"/>
        <v>73028.787691070378</v>
      </c>
      <c r="AN80" s="44">
        <f t="shared" si="75"/>
        <v>0.2876024880962591</v>
      </c>
      <c r="AO80" s="27">
        <f t="shared" si="76"/>
        <v>0.22045953395949114</v>
      </c>
      <c r="AP80" s="35">
        <f t="shared" si="77"/>
        <v>703.95299999999997</v>
      </c>
      <c r="AQ80" s="5">
        <f>SUM(AP$5:AP80)</f>
        <v>28517.525499999996</v>
      </c>
      <c r="AR80" s="5">
        <f t="shared" si="70"/>
        <v>103898.22069107037</v>
      </c>
      <c r="AS80" s="44">
        <f t="shared" si="78"/>
        <v>0.38313801048429103</v>
      </c>
      <c r="AT80" s="27">
        <f t="shared" si="71"/>
        <v>0.27447559073021699</v>
      </c>
    </row>
    <row r="81" spans="1:46">
      <c r="A81" s="1">
        <v>77</v>
      </c>
      <c r="B81" s="5">
        <f t="shared" si="79"/>
        <v>92598.091538085937</v>
      </c>
      <c r="C81" s="5">
        <f t="shared" si="80"/>
        <v>949.22475577343732</v>
      </c>
      <c r="D81" s="36">
        <f>ROUND(($E$2-A81+1)*$G$2,0)</f>
        <v>11</v>
      </c>
      <c r="E81" s="4">
        <f t="shared" si="44"/>
        <v>10441.472313507811</v>
      </c>
      <c r="F81" s="5">
        <f>SUM($C$5:C81)</f>
        <v>57878.119946843814</v>
      </c>
      <c r="G81" s="5"/>
      <c r="H81" s="25">
        <f t="shared" si="45"/>
        <v>57309.319014697292</v>
      </c>
      <c r="I81" s="36">
        <f t="shared" si="46"/>
        <v>32</v>
      </c>
      <c r="J81" s="5">
        <f t="shared" si="47"/>
        <v>30375.192184749994</v>
      </c>
      <c r="K81" s="5">
        <f t="shared" si="48"/>
        <v>87684.511199447283</v>
      </c>
      <c r="L81" s="6">
        <f t="shared" si="49"/>
        <v>1.461408519990788</v>
      </c>
      <c r="M81" s="56">
        <f t="shared" si="50"/>
        <v>-11010.273245654331</v>
      </c>
      <c r="N81" s="6">
        <f>M81/($F81+E81)</f>
        <v>-0.16115835708879073</v>
      </c>
      <c r="O81" s="27">
        <f>1-(($F81+E81)/H81)</f>
        <v>-0.19212011999009593</v>
      </c>
      <c r="P81" s="35">
        <f t="shared" si="51"/>
        <v>57309.319014697292</v>
      </c>
      <c r="Q81" s="36">
        <f t="shared" si="52"/>
        <v>32</v>
      </c>
      <c r="R81" s="5">
        <f t="shared" si="53"/>
        <v>30375.192184749994</v>
      </c>
      <c r="S81" s="5">
        <f t="shared" si="54"/>
        <v>87684.511199447283</v>
      </c>
      <c r="T81" s="6">
        <f t="shared" si="55"/>
        <v>1.461408519990788</v>
      </c>
      <c r="U81" s="56">
        <f t="shared" si="56"/>
        <v>-5505.1366228271654</v>
      </c>
      <c r="V81" s="6">
        <f t="shared" si="57"/>
        <v>-9.5116023600683136E-2</v>
      </c>
      <c r="W81" s="27">
        <f t="shared" si="58"/>
        <v>-9.9251036642165058E-3</v>
      </c>
      <c r="X81" s="35">
        <f t="shared" si="59"/>
        <v>46867.846701189475</v>
      </c>
      <c r="Y81" s="36">
        <f t="shared" si="60"/>
        <v>43</v>
      </c>
      <c r="Z81" s="5">
        <f t="shared" si="61"/>
        <v>40816.664498257807</v>
      </c>
      <c r="AA81" s="5">
        <f t="shared" si="62"/>
        <v>87684.511199447283</v>
      </c>
      <c r="AB81" s="6">
        <f t="shared" si="63"/>
        <v>1.461408519990788</v>
      </c>
      <c r="AC81" s="56">
        <f t="shared" si="64"/>
        <v>-11010.273245654338</v>
      </c>
      <c r="AD81" s="6">
        <f t="shared" si="65"/>
        <v>-0.19023204720136638</v>
      </c>
      <c r="AE81" s="27">
        <f t="shared" si="66"/>
        <v>-0.23492167915994533</v>
      </c>
      <c r="AF81" s="35">
        <f t="shared" si="72"/>
        <v>423.87</v>
      </c>
      <c r="AG81" s="5">
        <f>SUM(AF$5:AF81)</f>
        <v>14140.070000000003</v>
      </c>
      <c r="AH81" s="5">
        <f t="shared" si="67"/>
        <v>72018.189946843821</v>
      </c>
      <c r="AI81" s="44">
        <f t="shared" si="73"/>
        <v>0.24838124738837289</v>
      </c>
      <c r="AJ81" s="27">
        <f t="shared" si="68"/>
        <v>0.19634025807142208</v>
      </c>
      <c r="AK81" s="35">
        <f t="shared" si="74"/>
        <v>502.80049999999994</v>
      </c>
      <c r="AL81" s="5">
        <f>SUM(AK$5:AK81)</f>
        <v>16602.692999999996</v>
      </c>
      <c r="AM81" s="5">
        <f t="shared" si="69"/>
        <v>74480.812946843813</v>
      </c>
      <c r="AN81" s="44">
        <f t="shared" si="75"/>
        <v>0.29163912182515395</v>
      </c>
      <c r="AO81" s="27">
        <f t="shared" si="76"/>
        <v>0.22291234941070215</v>
      </c>
      <c r="AP81" s="35">
        <f t="shared" si="77"/>
        <v>715.34299999999996</v>
      </c>
      <c r="AQ81" s="5">
        <f>SUM(AP$5:AP81)</f>
        <v>29232.868499999997</v>
      </c>
      <c r="AR81" s="5">
        <f t="shared" si="70"/>
        <v>105562.78844684381</v>
      </c>
      <c r="AS81" s="44">
        <f t="shared" si="78"/>
        <v>0.38780311624749958</v>
      </c>
      <c r="AT81" s="27">
        <f t="shared" si="71"/>
        <v>0.27692398931580153</v>
      </c>
    </row>
    <row r="82" spans="1:46">
      <c r="A82" s="1">
        <v>78</v>
      </c>
      <c r="B82" s="5">
        <f t="shared" si="79"/>
        <v>92598.091538085937</v>
      </c>
      <c r="C82" s="5">
        <f t="shared" si="80"/>
        <v>949.22475577343732</v>
      </c>
      <c r="D82" s="36">
        <f>ROUND(($E$2-A82+1)*$G$2,0)</f>
        <v>11</v>
      </c>
      <c r="E82" s="4">
        <f t="shared" si="44"/>
        <v>10441.472313507811</v>
      </c>
      <c r="F82" s="5">
        <f>SUM($C$5:C82)</f>
        <v>58827.344702617251</v>
      </c>
      <c r="G82" s="5"/>
      <c r="H82" s="25">
        <f t="shared" si="45"/>
        <v>57783.931392584011</v>
      </c>
      <c r="I82" s="36">
        <f t="shared" si="46"/>
        <v>31</v>
      </c>
      <c r="J82" s="5">
        <f t="shared" si="47"/>
        <v>29425.967428976557</v>
      </c>
      <c r="K82" s="5">
        <f t="shared" si="48"/>
        <v>87209.898821560564</v>
      </c>
      <c r="L82" s="6">
        <f t="shared" si="49"/>
        <v>1.453498313692676</v>
      </c>
      <c r="M82" s="56">
        <f t="shared" si="50"/>
        <v>-11484.885623541049</v>
      </c>
      <c r="N82" s="6">
        <f>M82/($F82+E82)</f>
        <v>-0.16580167120318351</v>
      </c>
      <c r="O82" s="27">
        <f>1-(($F82+E82)/H82)</f>
        <v>-0.19875569811117111</v>
      </c>
      <c r="P82" s="35">
        <f t="shared" si="51"/>
        <v>57783.931392584011</v>
      </c>
      <c r="Q82" s="36">
        <f t="shared" si="52"/>
        <v>31</v>
      </c>
      <c r="R82" s="5">
        <f t="shared" si="53"/>
        <v>29425.967428976557</v>
      </c>
      <c r="S82" s="5">
        <f t="shared" si="54"/>
        <v>87209.898821560564</v>
      </c>
      <c r="T82" s="6">
        <f t="shared" si="55"/>
        <v>1.453498313692676</v>
      </c>
      <c r="U82" s="56">
        <f t="shared" si="56"/>
        <v>-5742.4428117705247</v>
      </c>
      <c r="V82" s="6">
        <f t="shared" si="57"/>
        <v>-9.7615196483873276E-2</v>
      </c>
      <c r="W82" s="27">
        <f t="shared" si="58"/>
        <v>-1.8057153345006682E-2</v>
      </c>
      <c r="X82" s="35">
        <f t="shared" si="59"/>
        <v>47342.459079076194</v>
      </c>
      <c r="Y82" s="36">
        <f t="shared" si="60"/>
        <v>42</v>
      </c>
      <c r="Z82" s="5">
        <f t="shared" si="61"/>
        <v>39867.43974248437</v>
      </c>
      <c r="AA82" s="5">
        <f t="shared" si="62"/>
        <v>87209.898821560564</v>
      </c>
      <c r="AB82" s="6">
        <f t="shared" si="63"/>
        <v>1.453498313692676</v>
      </c>
      <c r="AC82" s="56">
        <f t="shared" si="64"/>
        <v>-11484.885623541057</v>
      </c>
      <c r="AD82" s="6">
        <f t="shared" si="65"/>
        <v>-0.19523039296774669</v>
      </c>
      <c r="AE82" s="27">
        <f t="shared" si="66"/>
        <v>-0.24259165761452794</v>
      </c>
      <c r="AF82" s="35">
        <f t="shared" si="72"/>
        <v>432.11</v>
      </c>
      <c r="AG82" s="5">
        <f>SUM(AF$5:AF82)</f>
        <v>14572.180000000004</v>
      </c>
      <c r="AH82" s="5">
        <f t="shared" si="67"/>
        <v>73399.524702617258</v>
      </c>
      <c r="AI82" s="44">
        <f t="shared" si="73"/>
        <v>0.25177355472816543</v>
      </c>
      <c r="AJ82" s="27">
        <f t="shared" si="68"/>
        <v>0.19853234825484367</v>
      </c>
      <c r="AK82" s="35">
        <f t="shared" si="74"/>
        <v>512.79649999999992</v>
      </c>
      <c r="AL82" s="5">
        <f>SUM(AK$5:AK82)</f>
        <v>17115.489499999996</v>
      </c>
      <c r="AM82" s="5">
        <f t="shared" si="69"/>
        <v>75942.834202617247</v>
      </c>
      <c r="AN82" s="44">
        <f t="shared" si="75"/>
        <v>0.29571605842966453</v>
      </c>
      <c r="AO82" s="27">
        <f t="shared" si="76"/>
        <v>0.22537333087063183</v>
      </c>
      <c r="AP82" s="35">
        <f t="shared" si="77"/>
        <v>726.80099999999993</v>
      </c>
      <c r="AQ82" s="5">
        <f>SUM(AP$5:AP82)</f>
        <v>29959.669499999996</v>
      </c>
      <c r="AR82" s="5">
        <f t="shared" si="70"/>
        <v>107238.81420261724</v>
      </c>
      <c r="AS82" s="44">
        <f t="shared" si="78"/>
        <v>0.39250230474319797</v>
      </c>
      <c r="AT82" s="27">
        <f t="shared" si="71"/>
        <v>0.27937337542164653</v>
      </c>
    </row>
    <row r="83" spans="1:46">
      <c r="A83" s="1">
        <v>79</v>
      </c>
      <c r="B83" s="5">
        <f t="shared" si="79"/>
        <v>92598.091538085937</v>
      </c>
      <c r="C83" s="5">
        <f t="shared" si="80"/>
        <v>949.22475577343732</v>
      </c>
      <c r="D83" s="36">
        <f>ROUND(($E$2-A83+1)*$G$2,0)</f>
        <v>11</v>
      </c>
      <c r="E83" s="4">
        <f t="shared" si="44"/>
        <v>10441.472313507811</v>
      </c>
      <c r="F83" s="5">
        <f>SUM($C$5:C83)</f>
        <v>59776.569458390688</v>
      </c>
      <c r="G83" s="5"/>
      <c r="H83" s="25">
        <f t="shared" si="45"/>
        <v>58258.543770470729</v>
      </c>
      <c r="I83" s="36">
        <f t="shared" si="46"/>
        <v>30</v>
      </c>
      <c r="J83" s="5">
        <f t="shared" si="47"/>
        <v>28476.74267320312</v>
      </c>
      <c r="K83" s="5">
        <f t="shared" si="48"/>
        <v>86735.286443673845</v>
      </c>
      <c r="L83" s="6">
        <f t="shared" si="49"/>
        <v>1.445588107394564</v>
      </c>
      <c r="M83" s="56">
        <f t="shared" si="50"/>
        <v>-11959.498001427768</v>
      </c>
      <c r="N83" s="6">
        <f>M83/($F83+E83)</f>
        <v>-0.17031944639353358</v>
      </c>
      <c r="O83" s="27">
        <f>1-(($F83+E83)/H83)</f>
        <v>-0.20528316067332986</v>
      </c>
      <c r="P83" s="35">
        <f t="shared" si="51"/>
        <v>58258.543770470729</v>
      </c>
      <c r="Q83" s="36">
        <f t="shared" si="52"/>
        <v>30</v>
      </c>
      <c r="R83" s="5">
        <f t="shared" si="53"/>
        <v>28476.74267320312</v>
      </c>
      <c r="S83" s="5">
        <f t="shared" si="54"/>
        <v>86735.286443673845</v>
      </c>
      <c r="T83" s="6">
        <f t="shared" si="55"/>
        <v>1.445588107394564</v>
      </c>
      <c r="U83" s="56">
        <f t="shared" si="56"/>
        <v>-5979.749000713884</v>
      </c>
      <c r="V83" s="6">
        <f t="shared" si="57"/>
        <v>-0.10003499790793902</v>
      </c>
      <c r="W83" s="27">
        <f t="shared" si="58"/>
        <v>-2.6056704985636614E-2</v>
      </c>
      <c r="X83" s="35">
        <f t="shared" si="59"/>
        <v>47817.071456962913</v>
      </c>
      <c r="Y83" s="36">
        <f t="shared" si="60"/>
        <v>41</v>
      </c>
      <c r="Z83" s="5">
        <f t="shared" si="61"/>
        <v>38918.214986710933</v>
      </c>
      <c r="AA83" s="5">
        <f t="shared" si="62"/>
        <v>86735.286443673845</v>
      </c>
      <c r="AB83" s="6">
        <f t="shared" si="63"/>
        <v>1.445588107394564</v>
      </c>
      <c r="AC83" s="56">
        <f t="shared" si="64"/>
        <v>-11959.498001427775</v>
      </c>
      <c r="AD83" s="6">
        <f t="shared" si="65"/>
        <v>-0.20006999581587817</v>
      </c>
      <c r="AE83" s="27">
        <f t="shared" si="66"/>
        <v>-0.25010937803231537</v>
      </c>
      <c r="AF83" s="35">
        <f t="shared" si="72"/>
        <v>440.4</v>
      </c>
      <c r="AG83" s="5">
        <f>SUM(AF$5:AF83)</f>
        <v>15012.580000000004</v>
      </c>
      <c r="AH83" s="5">
        <f t="shared" si="67"/>
        <v>74789.14945839069</v>
      </c>
      <c r="AI83" s="44">
        <f t="shared" si="73"/>
        <v>0.25519730791677375</v>
      </c>
      <c r="AJ83" s="27">
        <f t="shared" si="68"/>
        <v>0.20073205951288864</v>
      </c>
      <c r="AK83" s="35">
        <f t="shared" si="74"/>
        <v>522.86900000000003</v>
      </c>
      <c r="AL83" s="5">
        <f>SUM(AK$5:AK83)</f>
        <v>17638.358499999995</v>
      </c>
      <c r="AM83" s="5">
        <f t="shared" si="69"/>
        <v>77414.927958390675</v>
      </c>
      <c r="AN83" s="44">
        <f t="shared" si="75"/>
        <v>0.29983264737113413</v>
      </c>
      <c r="AO83" s="27">
        <f t="shared" si="76"/>
        <v>0.22784182540969788</v>
      </c>
      <c r="AP83" s="35">
        <f t="shared" si="77"/>
        <v>738.33550000000002</v>
      </c>
      <c r="AQ83" s="5">
        <f>SUM(AP$5:AP83)</f>
        <v>30698.004999999997</v>
      </c>
      <c r="AR83" s="5">
        <f t="shared" si="70"/>
        <v>108926.3744583907</v>
      </c>
      <c r="AS83" s="44">
        <f t="shared" si="78"/>
        <v>0.39723530996792117</v>
      </c>
      <c r="AT83" s="27">
        <f t="shared" si="71"/>
        <v>0.28182343489020178</v>
      </c>
    </row>
    <row r="84" spans="1:46">
      <c r="A84" s="1">
        <v>80</v>
      </c>
      <c r="B84" s="5">
        <f t="shared" si="79"/>
        <v>92598.091538085937</v>
      </c>
      <c r="C84" s="5">
        <f t="shared" si="80"/>
        <v>949.22475577343732</v>
      </c>
      <c r="D84" s="36">
        <f>ROUND(($E$2-A84+1)*$G$2,0)</f>
        <v>10</v>
      </c>
      <c r="E84" s="4">
        <f t="shared" si="44"/>
        <v>9492.2475577343739</v>
      </c>
      <c r="F84" s="5">
        <f>SUM($C$5:C84)</f>
        <v>60725.794214164125</v>
      </c>
      <c r="G84" s="5"/>
      <c r="H84" s="25">
        <f t="shared" si="45"/>
        <v>58258.543770470729</v>
      </c>
      <c r="I84" s="36">
        <f t="shared" si="46"/>
        <v>30</v>
      </c>
      <c r="J84" s="5">
        <f t="shared" si="47"/>
        <v>28476.74267320312</v>
      </c>
      <c r="K84" s="5">
        <f t="shared" si="48"/>
        <v>86735.286443673845</v>
      </c>
      <c r="L84" s="6">
        <f t="shared" si="49"/>
        <v>1.445588107394564</v>
      </c>
      <c r="M84" s="56">
        <f t="shared" si="50"/>
        <v>-11959.498001427768</v>
      </c>
      <c r="N84" s="6">
        <f>M84/($F84+E84)</f>
        <v>-0.17031944639353358</v>
      </c>
      <c r="O84" s="27">
        <f>1-(($F84+E84)/H84)</f>
        <v>-0.20528316067332986</v>
      </c>
      <c r="P84" s="35">
        <f t="shared" si="51"/>
        <v>58258.543770470729</v>
      </c>
      <c r="Q84" s="36">
        <f t="shared" si="52"/>
        <v>30</v>
      </c>
      <c r="R84" s="5">
        <f t="shared" si="53"/>
        <v>28476.74267320312</v>
      </c>
      <c r="S84" s="5">
        <f t="shared" si="54"/>
        <v>86735.286443673845</v>
      </c>
      <c r="T84" s="6">
        <f t="shared" si="55"/>
        <v>1.445588107394564</v>
      </c>
      <c r="U84" s="56">
        <f t="shared" si="56"/>
        <v>-5979.749000713884</v>
      </c>
      <c r="V84" s="6">
        <f t="shared" si="57"/>
        <v>-9.8471318129242744E-2</v>
      </c>
      <c r="W84" s="27">
        <f t="shared" si="58"/>
        <v>-4.2350019139063333E-2</v>
      </c>
      <c r="X84" s="35">
        <f t="shared" si="59"/>
        <v>48766.29621273635</v>
      </c>
      <c r="Y84" s="36">
        <f t="shared" si="60"/>
        <v>40</v>
      </c>
      <c r="Z84" s="5">
        <f t="shared" si="61"/>
        <v>37968.990230937496</v>
      </c>
      <c r="AA84" s="5">
        <f t="shared" si="62"/>
        <v>86735.286443673845</v>
      </c>
      <c r="AB84" s="6">
        <f t="shared" si="63"/>
        <v>1.445588107394564</v>
      </c>
      <c r="AC84" s="56">
        <f t="shared" si="64"/>
        <v>-11959.498001427775</v>
      </c>
      <c r="AD84" s="6">
        <f t="shared" si="65"/>
        <v>-0.1969426362584856</v>
      </c>
      <c r="AE84" s="27">
        <f t="shared" si="66"/>
        <v>-0.24524105643077942</v>
      </c>
      <c r="AF84" s="35">
        <f t="shared" si="72"/>
        <v>448.73</v>
      </c>
      <c r="AG84" s="5">
        <f>SUM(AF$5:AF84)</f>
        <v>15461.310000000003</v>
      </c>
      <c r="AH84" s="5">
        <f t="shared" si="67"/>
        <v>76187.104214164123</v>
      </c>
      <c r="AI84" s="44">
        <f t="shared" si="73"/>
        <v>0.25865167807534223</v>
      </c>
      <c r="AJ84" s="27">
        <f t="shared" si="68"/>
        <v>0.20293867524532516</v>
      </c>
      <c r="AK84" s="35">
        <f t="shared" si="74"/>
        <v>533.00099999999998</v>
      </c>
      <c r="AL84" s="5">
        <f>SUM(AK$5:AK84)</f>
        <v>18171.359499999995</v>
      </c>
      <c r="AM84" s="5">
        <f t="shared" si="69"/>
        <v>78897.153714164117</v>
      </c>
      <c r="AN84" s="44">
        <f t="shared" si="75"/>
        <v>0.30398799503957358</v>
      </c>
      <c r="AO84" s="27">
        <f t="shared" si="76"/>
        <v>0.23031704750507054</v>
      </c>
      <c r="AP84" s="35">
        <f t="shared" si="77"/>
        <v>749.95499999999993</v>
      </c>
      <c r="AQ84" s="5">
        <f>SUM(AP$5:AP84)</f>
        <v>31447.96</v>
      </c>
      <c r="AR84" s="5">
        <f t="shared" si="70"/>
        <v>110625.55421416412</v>
      </c>
      <c r="AS84" s="44">
        <f t="shared" si="78"/>
        <v>0.40200198748520538</v>
      </c>
      <c r="AT84" s="27">
        <f t="shared" si="71"/>
        <v>0.28427392046433253</v>
      </c>
    </row>
    <row r="85" spans="1:46">
      <c r="A85" s="1">
        <v>81</v>
      </c>
      <c r="B85" s="5">
        <f t="shared" si="79"/>
        <v>92598.091538085937</v>
      </c>
      <c r="C85" s="5">
        <f t="shared" si="80"/>
        <v>949.22475577343732</v>
      </c>
      <c r="D85" s="36">
        <f>ROUND(($E$2-A85+1)*$G$2,0)</f>
        <v>10</v>
      </c>
      <c r="E85" s="4">
        <f t="shared" si="44"/>
        <v>9492.2475577343739</v>
      </c>
      <c r="F85" s="5">
        <f>SUM($C$5:C85)</f>
        <v>61675.018969937562</v>
      </c>
      <c r="G85" s="5"/>
      <c r="H85" s="25">
        <f t="shared" si="45"/>
        <v>58733.156148357448</v>
      </c>
      <c r="I85" s="36">
        <f t="shared" si="46"/>
        <v>29</v>
      </c>
      <c r="J85" s="5">
        <f t="shared" si="47"/>
        <v>27527.517917429683</v>
      </c>
      <c r="K85" s="5">
        <f t="shared" si="48"/>
        <v>86260.674065787127</v>
      </c>
      <c r="L85" s="6">
        <f t="shared" si="49"/>
        <v>1.4376779010964522</v>
      </c>
      <c r="M85" s="56">
        <f t="shared" si="50"/>
        <v>-12434.110379314487</v>
      </c>
      <c r="N85" s="6">
        <f>M85/($F85+E85)</f>
        <v>-0.17471670595188221</v>
      </c>
      <c r="O85" s="27">
        <f>1-(($F85+E85)/H85)</f>
        <v>-0.21170512866542457</v>
      </c>
      <c r="P85" s="35">
        <f t="shared" si="51"/>
        <v>58733.156148357448</v>
      </c>
      <c r="Q85" s="36">
        <f t="shared" si="52"/>
        <v>29</v>
      </c>
      <c r="R85" s="5">
        <f t="shared" si="53"/>
        <v>27527.517917429683</v>
      </c>
      <c r="S85" s="5">
        <f t="shared" si="54"/>
        <v>86260.674065787127</v>
      </c>
      <c r="T85" s="6">
        <f t="shared" si="55"/>
        <v>1.4376779010964522</v>
      </c>
      <c r="U85" s="56">
        <f t="shared" si="56"/>
        <v>-6217.0551896572433</v>
      </c>
      <c r="V85" s="6">
        <f t="shared" si="57"/>
        <v>-0.10080345808547933</v>
      </c>
      <c r="W85" s="27">
        <f t="shared" si="58"/>
        <v>-5.0088621393835853E-2</v>
      </c>
      <c r="X85" s="35">
        <f t="shared" si="59"/>
        <v>49240.908590623068</v>
      </c>
      <c r="Y85" s="36">
        <f t="shared" si="60"/>
        <v>39</v>
      </c>
      <c r="Z85" s="5">
        <f t="shared" si="61"/>
        <v>37019.765475164058</v>
      </c>
      <c r="AA85" s="5">
        <f t="shared" si="62"/>
        <v>86260.674065787127</v>
      </c>
      <c r="AB85" s="6">
        <f t="shared" si="63"/>
        <v>1.4376779010964522</v>
      </c>
      <c r="AC85" s="56">
        <f t="shared" si="64"/>
        <v>-12434.110379314494</v>
      </c>
      <c r="AD85" s="6">
        <f t="shared" si="65"/>
        <v>-0.20160691617095877</v>
      </c>
      <c r="AE85" s="27">
        <f t="shared" si="66"/>
        <v>-0.2525158599872448</v>
      </c>
      <c r="AF85" s="35">
        <f t="shared" si="72"/>
        <v>457.12</v>
      </c>
      <c r="AG85" s="5">
        <f>SUM(AF$5:AF85)</f>
        <v>15918.430000000004</v>
      </c>
      <c r="AH85" s="5">
        <f t="shared" si="67"/>
        <v>77593.44896993757</v>
      </c>
      <c r="AI85" s="44">
        <f t="shared" si="73"/>
        <v>0.26213621750025745</v>
      </c>
      <c r="AJ85" s="27">
        <f t="shared" si="68"/>
        <v>0.20515172622584887</v>
      </c>
      <c r="AK85" s="35">
        <f t="shared" si="74"/>
        <v>543.20950000000005</v>
      </c>
      <c r="AL85" s="5">
        <f>SUM(AK$5:AK85)</f>
        <v>18714.568999999996</v>
      </c>
      <c r="AM85" s="5">
        <f t="shared" si="69"/>
        <v>80389.587969937566</v>
      </c>
      <c r="AN85" s="44">
        <f t="shared" si="75"/>
        <v>0.30818154364516936</v>
      </c>
      <c r="AO85" s="27">
        <f t="shared" si="76"/>
        <v>0.2327984192057122</v>
      </c>
      <c r="AP85" s="35">
        <f t="shared" si="77"/>
        <v>761.65949999999998</v>
      </c>
      <c r="AQ85" s="5">
        <f>SUM(AP$5:AP85)</f>
        <v>32209.619500000001</v>
      </c>
      <c r="AR85" s="5">
        <f t="shared" si="70"/>
        <v>112336.43846993757</v>
      </c>
      <c r="AS85" s="44">
        <f t="shared" si="78"/>
        <v>0.40680219978492355</v>
      </c>
      <c r="AT85" s="27">
        <f t="shared" si="71"/>
        <v>0.28672459211549273</v>
      </c>
    </row>
    <row r="86" spans="1:46">
      <c r="A86" s="1">
        <v>82</v>
      </c>
      <c r="B86" s="5">
        <f t="shared" si="79"/>
        <v>92598.091538085937</v>
      </c>
      <c r="C86" s="5">
        <f t="shared" si="80"/>
        <v>949.22475577343732</v>
      </c>
      <c r="D86" s="36">
        <f>ROUND(($E$2-A86+1)*$G$2,0)</f>
        <v>10</v>
      </c>
      <c r="E86" s="4">
        <f t="shared" si="44"/>
        <v>9492.2475577343739</v>
      </c>
      <c r="F86" s="5">
        <f>SUM($C$5:C86)</f>
        <v>62624.243725711</v>
      </c>
      <c r="G86" s="5"/>
      <c r="H86" s="25">
        <f t="shared" si="45"/>
        <v>59207.768526244166</v>
      </c>
      <c r="I86" s="36">
        <f t="shared" si="46"/>
        <v>28</v>
      </c>
      <c r="J86" s="5">
        <f t="shared" si="47"/>
        <v>26578.293161656246</v>
      </c>
      <c r="K86" s="5">
        <f t="shared" si="48"/>
        <v>85786.061687900408</v>
      </c>
      <c r="L86" s="6">
        <f t="shared" si="49"/>
        <v>1.4297676947983402</v>
      </c>
      <c r="M86" s="56">
        <f t="shared" si="50"/>
        <v>-12908.722757201205</v>
      </c>
      <c r="N86" s="6">
        <f>M86/($F86+E86)</f>
        <v>-0.17899820869632982</v>
      </c>
      <c r="O86" s="27">
        <f>1-(($F86+E86)/H86)</f>
        <v>-0.21802413903640616</v>
      </c>
      <c r="P86" s="35">
        <f t="shared" si="51"/>
        <v>59207.768526244166</v>
      </c>
      <c r="Q86" s="36">
        <f t="shared" si="52"/>
        <v>28</v>
      </c>
      <c r="R86" s="5">
        <f t="shared" si="53"/>
        <v>26578.293161656246</v>
      </c>
      <c r="S86" s="5">
        <f t="shared" si="54"/>
        <v>85786.061687900408</v>
      </c>
      <c r="T86" s="6">
        <f t="shared" si="55"/>
        <v>1.4297676947983402</v>
      </c>
      <c r="U86" s="56">
        <f t="shared" si="56"/>
        <v>-6454.3613786006026</v>
      </c>
      <c r="V86" s="6">
        <f t="shared" si="57"/>
        <v>-0.10306489938417733</v>
      </c>
      <c r="W86" s="27">
        <f t="shared" si="58"/>
        <v>-5.7703157617778889E-2</v>
      </c>
      <c r="X86" s="35">
        <f t="shared" si="59"/>
        <v>49715.520968509787</v>
      </c>
      <c r="Y86" s="36">
        <f t="shared" si="60"/>
        <v>38</v>
      </c>
      <c r="Z86" s="5">
        <f t="shared" si="61"/>
        <v>36070.540719390621</v>
      </c>
      <c r="AA86" s="5">
        <f t="shared" si="62"/>
        <v>85786.061687900408</v>
      </c>
      <c r="AB86" s="6">
        <f t="shared" si="63"/>
        <v>1.4297676947983402</v>
      </c>
      <c r="AC86" s="56">
        <f t="shared" si="64"/>
        <v>-12908.722757201213</v>
      </c>
      <c r="AD86" s="6">
        <f t="shared" si="65"/>
        <v>-0.20612979876835477</v>
      </c>
      <c r="AE86" s="27">
        <f t="shared" si="66"/>
        <v>-0.25965176479549923</v>
      </c>
      <c r="AF86" s="35">
        <f t="shared" si="72"/>
        <v>465.56</v>
      </c>
      <c r="AG86" s="5">
        <f>SUM(AF$5:AF86)</f>
        <v>16383.990000000003</v>
      </c>
      <c r="AH86" s="5">
        <f t="shared" si="67"/>
        <v>79008.233725711005</v>
      </c>
      <c r="AI86" s="44">
        <f t="shared" si="73"/>
        <v>0.26565034390968084</v>
      </c>
      <c r="AJ86" s="27">
        <f t="shared" si="68"/>
        <v>0.20737066540279203</v>
      </c>
      <c r="AK86" s="35">
        <f t="shared" si="74"/>
        <v>553.48599999999999</v>
      </c>
      <c r="AL86" s="5">
        <f>SUM(AK$5:AK86)</f>
        <v>19268.054999999997</v>
      </c>
      <c r="AM86" s="5">
        <f t="shared" si="69"/>
        <v>81892.298725710993</v>
      </c>
      <c r="AN86" s="44">
        <f t="shared" si="75"/>
        <v>0.31241263191814961</v>
      </c>
      <c r="AO86" s="27">
        <f t="shared" si="76"/>
        <v>0.23528531131524555</v>
      </c>
      <c r="AP86" s="35">
        <f t="shared" si="77"/>
        <v>773.44049999999993</v>
      </c>
      <c r="AQ86" s="5">
        <f>SUM(AP$5:AP86)</f>
        <v>32983.06</v>
      </c>
      <c r="AR86" s="5">
        <f t="shared" si="70"/>
        <v>114059.103725711</v>
      </c>
      <c r="AS86" s="44">
        <f t="shared" si="78"/>
        <v>0.41163570979118452</v>
      </c>
      <c r="AT86" s="27">
        <f t="shared" si="71"/>
        <v>0.28917516377576979</v>
      </c>
    </row>
    <row r="87" spans="1:46">
      <c r="A87" s="1">
        <v>83</v>
      </c>
      <c r="B87" s="5">
        <f t="shared" si="79"/>
        <v>92598.091538085937</v>
      </c>
      <c r="C87" s="5">
        <f t="shared" si="80"/>
        <v>949.22475577343732</v>
      </c>
      <c r="D87" s="36">
        <f>ROUND(($E$2-A87+1)*$G$2,0)</f>
        <v>10</v>
      </c>
      <c r="E87" s="4">
        <f t="shared" si="44"/>
        <v>9492.2475577343739</v>
      </c>
      <c r="F87" s="5">
        <f>SUM($C$5:C87)</f>
        <v>63573.468481484437</v>
      </c>
      <c r="G87" s="5"/>
      <c r="H87" s="25">
        <f t="shared" si="45"/>
        <v>59682.380904130885</v>
      </c>
      <c r="I87" s="36">
        <f t="shared" si="46"/>
        <v>27</v>
      </c>
      <c r="J87" s="5">
        <f t="shared" si="47"/>
        <v>25629.068405882808</v>
      </c>
      <c r="K87" s="5">
        <f t="shared" si="48"/>
        <v>85311.44931001369</v>
      </c>
      <c r="L87" s="6">
        <f t="shared" si="49"/>
        <v>1.4218574885002282</v>
      </c>
      <c r="M87" s="56">
        <f t="shared" si="50"/>
        <v>-13383.335135087924</v>
      </c>
      <c r="N87" s="6">
        <f>M87/($F87+E87)</f>
        <v>-0.18316846615044838</v>
      </c>
      <c r="O87" s="27">
        <f>1-(($F87+E87)/H87)</f>
        <v>-0.22424264803687821</v>
      </c>
      <c r="P87" s="35">
        <f t="shared" si="51"/>
        <v>59682.380904130885</v>
      </c>
      <c r="Q87" s="36">
        <f t="shared" si="52"/>
        <v>27</v>
      </c>
      <c r="R87" s="5">
        <f t="shared" si="53"/>
        <v>25629.068405882808</v>
      </c>
      <c r="S87" s="5">
        <f t="shared" si="54"/>
        <v>85311.44931001369</v>
      </c>
      <c r="T87" s="6">
        <f t="shared" si="55"/>
        <v>1.4218574885002282</v>
      </c>
      <c r="U87" s="56">
        <f t="shared" si="56"/>
        <v>-6691.6675675439619</v>
      </c>
      <c r="V87" s="6">
        <f t="shared" si="57"/>
        <v>-0.10525880886132377</v>
      </c>
      <c r="W87" s="27">
        <f t="shared" si="58"/>
        <v>-6.5196587642907478E-2</v>
      </c>
      <c r="X87" s="35">
        <f t="shared" si="59"/>
        <v>50190.133346396506</v>
      </c>
      <c r="Y87" s="36">
        <f t="shared" si="60"/>
        <v>37</v>
      </c>
      <c r="Z87" s="5">
        <f t="shared" si="61"/>
        <v>35121.315963617184</v>
      </c>
      <c r="AA87" s="5">
        <f t="shared" si="62"/>
        <v>85311.44931001369</v>
      </c>
      <c r="AB87" s="6">
        <f t="shared" si="63"/>
        <v>1.4218574885002282</v>
      </c>
      <c r="AC87" s="56">
        <f t="shared" si="64"/>
        <v>-13383.335135087931</v>
      </c>
      <c r="AD87" s="6">
        <f t="shared" si="65"/>
        <v>-0.21051761772264768</v>
      </c>
      <c r="AE87" s="27">
        <f t="shared" si="66"/>
        <v>-0.26665271125542467</v>
      </c>
      <c r="AF87" s="35">
        <f t="shared" si="72"/>
        <v>474.05</v>
      </c>
      <c r="AG87" s="5">
        <f>SUM(AF$5:AF87)</f>
        <v>16858.040000000005</v>
      </c>
      <c r="AH87" s="5">
        <f t="shared" si="67"/>
        <v>80431.508481484445</v>
      </c>
      <c r="AI87" s="44">
        <f t="shared" si="73"/>
        <v>0.2691935103254392</v>
      </c>
      <c r="AJ87" s="27">
        <f t="shared" si="68"/>
        <v>0.20959497488326695</v>
      </c>
      <c r="AK87" s="35">
        <f t="shared" si="74"/>
        <v>563.83050000000003</v>
      </c>
      <c r="AL87" s="5">
        <f>SUM(AK$5:AK87)</f>
        <v>19831.885499999997</v>
      </c>
      <c r="AM87" s="5">
        <f t="shared" si="69"/>
        <v>83405.353981484426</v>
      </c>
      <c r="AN87" s="44">
        <f t="shared" si="75"/>
        <v>0.31668063868143481</v>
      </c>
      <c r="AO87" s="27">
        <f t="shared" si="76"/>
        <v>0.23777712764581715</v>
      </c>
      <c r="AP87" s="35">
        <f t="shared" si="77"/>
        <v>785.298</v>
      </c>
      <c r="AQ87" s="5">
        <f>SUM(AP$5:AP87)</f>
        <v>33768.358</v>
      </c>
      <c r="AR87" s="5">
        <f t="shared" si="70"/>
        <v>115793.62648148445</v>
      </c>
      <c r="AS87" s="44">
        <f t="shared" si="78"/>
        <v>0.41650229153067703</v>
      </c>
      <c r="AT87" s="27">
        <f t="shared" si="71"/>
        <v>0.29162535992772975</v>
      </c>
    </row>
    <row r="88" spans="1:46">
      <c r="A88" s="1">
        <v>84</v>
      </c>
      <c r="B88" s="5">
        <f t="shared" si="79"/>
        <v>92598.091538085937</v>
      </c>
      <c r="C88" s="5">
        <f t="shared" si="80"/>
        <v>949.22475577343732</v>
      </c>
      <c r="D88" s="36">
        <f>ROUND(($E$2-A88+1)*$G$2,0)</f>
        <v>9</v>
      </c>
      <c r="E88" s="4">
        <f t="shared" si="44"/>
        <v>8543.0228019609367</v>
      </c>
      <c r="F88" s="5">
        <f>SUM($C$5:C88)</f>
        <v>64522.693237257874</v>
      </c>
      <c r="G88" s="5"/>
      <c r="H88" s="25">
        <f t="shared" si="45"/>
        <v>59682.380904130885</v>
      </c>
      <c r="I88" s="36">
        <f t="shared" si="46"/>
        <v>27</v>
      </c>
      <c r="J88" s="5">
        <f t="shared" si="47"/>
        <v>25629.068405882808</v>
      </c>
      <c r="K88" s="5">
        <f t="shared" si="48"/>
        <v>85311.44931001369</v>
      </c>
      <c r="L88" s="6">
        <f t="shared" si="49"/>
        <v>1.4218574885002282</v>
      </c>
      <c r="M88" s="56">
        <f t="shared" si="50"/>
        <v>-13383.335135087924</v>
      </c>
      <c r="N88" s="6">
        <f>M88/($F88+E88)</f>
        <v>-0.18316846615044838</v>
      </c>
      <c r="O88" s="27">
        <f>1-(($F88+E88)/H88)</f>
        <v>-0.22424264803687821</v>
      </c>
      <c r="P88" s="35">
        <f t="shared" si="51"/>
        <v>59682.380904130885</v>
      </c>
      <c r="Q88" s="36">
        <f t="shared" si="52"/>
        <v>27</v>
      </c>
      <c r="R88" s="5">
        <f t="shared" si="53"/>
        <v>25629.068405882808</v>
      </c>
      <c r="S88" s="5">
        <f t="shared" si="54"/>
        <v>85311.44931001369</v>
      </c>
      <c r="T88" s="6">
        <f t="shared" si="55"/>
        <v>1.4218574885002282</v>
      </c>
      <c r="U88" s="56">
        <f t="shared" si="56"/>
        <v>-6691.6675675439619</v>
      </c>
      <c r="V88" s="6">
        <f t="shared" si="57"/>
        <v>-0.10371029527453043</v>
      </c>
      <c r="W88" s="27">
        <f t="shared" si="58"/>
        <v>-8.1101193682304507E-2</v>
      </c>
      <c r="X88" s="35">
        <f t="shared" si="59"/>
        <v>51139.358102169943</v>
      </c>
      <c r="Y88" s="36">
        <f t="shared" si="60"/>
        <v>36</v>
      </c>
      <c r="Z88" s="5">
        <f t="shared" si="61"/>
        <v>34172.091207843747</v>
      </c>
      <c r="AA88" s="5">
        <f t="shared" si="62"/>
        <v>85311.44931001369</v>
      </c>
      <c r="AB88" s="6">
        <f t="shared" si="63"/>
        <v>1.4218574885002282</v>
      </c>
      <c r="AC88" s="56">
        <f t="shared" si="64"/>
        <v>-13383.335135087931</v>
      </c>
      <c r="AD88" s="6">
        <f t="shared" si="65"/>
        <v>-0.20742059054906098</v>
      </c>
      <c r="AE88" s="27">
        <f t="shared" si="66"/>
        <v>-0.26170322881937103</v>
      </c>
      <c r="AF88" s="35">
        <f t="shared" si="72"/>
        <v>482.59</v>
      </c>
      <c r="AG88" s="5">
        <f>SUM(AF$5:AF88)</f>
        <v>17340.630000000005</v>
      </c>
      <c r="AH88" s="5">
        <f t="shared" si="67"/>
        <v>81863.323237257879</v>
      </c>
      <c r="AI88" s="44">
        <f t="shared" si="73"/>
        <v>0.27276520243740365</v>
      </c>
      <c r="AJ88" s="27">
        <f t="shared" si="68"/>
        <v>0.21182416391456593</v>
      </c>
      <c r="AK88" s="35">
        <f t="shared" si="74"/>
        <v>574.24300000000005</v>
      </c>
      <c r="AL88" s="5">
        <f>SUM(AK$5:AK88)</f>
        <v>20406.128499999995</v>
      </c>
      <c r="AM88" s="5">
        <f t="shared" si="69"/>
        <v>84928.821737257866</v>
      </c>
      <c r="AN88" s="44">
        <f t="shared" si="75"/>
        <v>0.32098497985748903</v>
      </c>
      <c r="AO88" s="27">
        <f t="shared" si="76"/>
        <v>0.24027330277970782</v>
      </c>
      <c r="AP88" s="35">
        <f t="shared" si="77"/>
        <v>797.24049999999988</v>
      </c>
      <c r="AQ88" s="5">
        <f>SUM(AP$5:AP88)</f>
        <v>34565.5985</v>
      </c>
      <c r="AR88" s="5">
        <f t="shared" si="70"/>
        <v>117540.09173725787</v>
      </c>
      <c r="AS88" s="44">
        <f t="shared" si="78"/>
        <v>0.42140183311685825</v>
      </c>
      <c r="AT88" s="27">
        <f t="shared" si="71"/>
        <v>0.29407496615934137</v>
      </c>
    </row>
    <row r="89" spans="1:46">
      <c r="A89" s="1">
        <v>85</v>
      </c>
      <c r="B89" s="4">
        <f>B88</f>
        <v>92598.091538085937</v>
      </c>
      <c r="C89" s="5">
        <f>C88</f>
        <v>949.22475577343732</v>
      </c>
      <c r="D89" s="36">
        <f>ROUND(($E$2-A89+1)*$G$2,0)</f>
        <v>9</v>
      </c>
      <c r="E89" s="4">
        <f t="shared" si="44"/>
        <v>8543.0228019609367</v>
      </c>
      <c r="F89" s="5">
        <f>SUM($C$5:C89)</f>
        <v>65471.917993031311</v>
      </c>
      <c r="G89" s="5"/>
      <c r="H89" s="25">
        <f t="shared" si="45"/>
        <v>60156.993282017604</v>
      </c>
      <c r="I89" s="36">
        <f t="shared" si="46"/>
        <v>26</v>
      </c>
      <c r="J89" s="5">
        <f t="shared" si="47"/>
        <v>24679.843650109371</v>
      </c>
      <c r="K89" s="5">
        <f t="shared" si="48"/>
        <v>84836.836932126971</v>
      </c>
      <c r="L89" s="6">
        <f t="shared" si="49"/>
        <v>1.4139472822021162</v>
      </c>
      <c r="M89" s="56">
        <f t="shared" si="50"/>
        <v>-13857.947512974642</v>
      </c>
      <c r="N89" s="6">
        <f>M89/($F89+E89)</f>
        <v>-0.18723175840076134</v>
      </c>
      <c r="O89" s="27">
        <f>1-(($F89+E89)/H89)</f>
        <v>-0.23036303440247097</v>
      </c>
      <c r="P89" s="35">
        <f t="shared" si="51"/>
        <v>60156.993282017604</v>
      </c>
      <c r="Q89" s="36">
        <f t="shared" si="52"/>
        <v>26</v>
      </c>
      <c r="R89" s="5">
        <f t="shared" si="53"/>
        <v>24679.843650109371</v>
      </c>
      <c r="S89" s="5">
        <f t="shared" si="54"/>
        <v>84836.836932126971</v>
      </c>
      <c r="T89" s="6">
        <f t="shared" si="55"/>
        <v>1.4139472822021162</v>
      </c>
      <c r="U89" s="56">
        <f t="shared" si="56"/>
        <v>-6928.9737564873212</v>
      </c>
      <c r="V89" s="6">
        <f t="shared" si="57"/>
        <v>-0.10583123221202755</v>
      </c>
      <c r="W89" s="27">
        <f t="shared" si="58"/>
        <v>-8.8350903544949455E-2</v>
      </c>
      <c r="X89" s="35">
        <f t="shared" si="59"/>
        <v>51613.970480056661</v>
      </c>
      <c r="Y89" s="36">
        <f t="shared" si="60"/>
        <v>35</v>
      </c>
      <c r="Z89" s="5">
        <f t="shared" si="61"/>
        <v>33222.86645207031</v>
      </c>
      <c r="AA89" s="5">
        <f t="shared" si="62"/>
        <v>84836.836932126971</v>
      </c>
      <c r="AB89" s="6">
        <f t="shared" si="63"/>
        <v>1.4139472822021162</v>
      </c>
      <c r="AC89" s="56">
        <f t="shared" si="64"/>
        <v>-13857.94751297465</v>
      </c>
      <c r="AD89" s="6">
        <f t="shared" si="65"/>
        <v>-0.2116624644240552</v>
      </c>
      <c r="AE89" s="27">
        <f t="shared" si="66"/>
        <v>-0.26849218116884233</v>
      </c>
      <c r="AF89" s="35">
        <f t="shared" si="72"/>
        <v>491.18</v>
      </c>
      <c r="AG89" s="5">
        <f>SUM(AF$5:AF89)</f>
        <v>17831.810000000005</v>
      </c>
      <c r="AH89" s="5">
        <f t="shared" si="67"/>
        <v>83303.727993031323</v>
      </c>
      <c r="AI89" s="44">
        <f t="shared" si="73"/>
        <v>0.27636493620051239</v>
      </c>
      <c r="AJ89" s="27">
        <f t="shared" si="68"/>
        <v>0.21405776703644896</v>
      </c>
      <c r="AK89" s="35">
        <f t="shared" si="74"/>
        <v>584.73199999999997</v>
      </c>
      <c r="AL89" s="5">
        <f>SUM(AK$5:AK89)</f>
        <v>20990.860499999995</v>
      </c>
      <c r="AM89" s="5">
        <f t="shared" si="69"/>
        <v>86462.778493031306</v>
      </c>
      <c r="AN89" s="44">
        <f t="shared" si="75"/>
        <v>0.32532523747596864</v>
      </c>
      <c r="AO89" s="27">
        <f t="shared" si="76"/>
        <v>0.24277337446068548</v>
      </c>
      <c r="AP89" s="35">
        <f t="shared" si="77"/>
        <v>809.2595</v>
      </c>
      <c r="AQ89" s="5">
        <f>SUM(AP$5:AP89)</f>
        <v>35374.858</v>
      </c>
      <c r="AR89" s="5">
        <f t="shared" si="70"/>
        <v>119298.57599303132</v>
      </c>
      <c r="AS89" s="44">
        <f t="shared" si="78"/>
        <v>0.42633412534197551</v>
      </c>
      <c r="AT89" s="27">
        <f t="shared" si="71"/>
        <v>0.29652372382103187</v>
      </c>
    </row>
    <row r="90" spans="1:46" s="46" customFormat="1">
      <c r="A90" s="46">
        <v>86</v>
      </c>
      <c r="B90" s="47">
        <f>B89*(1+$C$2)</f>
        <v>99542.94840344238</v>
      </c>
      <c r="C90" s="49">
        <f>C89*(1+$C$2)</f>
        <v>1020.4166124564451</v>
      </c>
      <c r="D90" s="48">
        <f>ROUND(($E$2-A90+1)*$G$2,0)</f>
        <v>9</v>
      </c>
      <c r="E90" s="47">
        <f t="shared" si="44"/>
        <v>9183.7495121080065</v>
      </c>
      <c r="F90" s="49">
        <f>SUM($C$5:C90)</f>
        <v>66492.334605487762</v>
      </c>
      <c r="G90" s="49"/>
      <c r="H90" s="53">
        <f t="shared" si="45"/>
        <v>62723.779159658487</v>
      </c>
      <c r="I90" s="48">
        <f t="shared" si="46"/>
        <v>25</v>
      </c>
      <c r="J90" s="49">
        <f t="shared" si="47"/>
        <v>25510.415311411129</v>
      </c>
      <c r="K90" s="49">
        <f t="shared" si="48"/>
        <v>88234.194471069612</v>
      </c>
      <c r="L90" s="66">
        <f t="shared" si="49"/>
        <v>1.4705699078511603</v>
      </c>
      <c r="M90" s="67">
        <f t="shared" si="50"/>
        <v>-12952.304957937289</v>
      </c>
      <c r="N90" s="66">
        <f>M90/($F90+E90)</f>
        <v>-0.17115453460581073</v>
      </c>
      <c r="O90" s="52">
        <f>1-(($F90+E90)/H90)</f>
        <v>-0.20649752185639536</v>
      </c>
      <c r="P90" s="50">
        <f t="shared" si="51"/>
        <v>62723.779159658487</v>
      </c>
      <c r="Q90" s="48">
        <f t="shared" si="52"/>
        <v>25</v>
      </c>
      <c r="R90" s="49">
        <f t="shared" si="53"/>
        <v>25510.415311411129</v>
      </c>
      <c r="S90" s="49">
        <f t="shared" si="54"/>
        <v>88234.194471069612</v>
      </c>
      <c r="T90" s="66">
        <f t="shared" si="55"/>
        <v>1.4705699078511603</v>
      </c>
      <c r="U90" s="67">
        <f t="shared" si="56"/>
        <v>-6476.1524789686446</v>
      </c>
      <c r="V90" s="66">
        <f t="shared" si="57"/>
        <v>-9.7396978424549904E-2</v>
      </c>
      <c r="W90" s="52">
        <f t="shared" si="58"/>
        <v>-6.008176637821383E-2</v>
      </c>
      <c r="X90" s="50">
        <f t="shared" si="59"/>
        <v>53540.02964755048</v>
      </c>
      <c r="Y90" s="48">
        <f t="shared" si="60"/>
        <v>34</v>
      </c>
      <c r="Z90" s="49">
        <f t="shared" si="61"/>
        <v>34694.164823519131</v>
      </c>
      <c r="AA90" s="49">
        <f t="shared" si="62"/>
        <v>88234.194471069612</v>
      </c>
      <c r="AB90" s="66">
        <f t="shared" si="63"/>
        <v>1.4705699078511603</v>
      </c>
      <c r="AC90" s="67">
        <f t="shared" si="64"/>
        <v>-12952.304957937282</v>
      </c>
      <c r="AD90" s="66">
        <f t="shared" si="65"/>
        <v>-0.1947939568490997</v>
      </c>
      <c r="AE90" s="52">
        <f t="shared" si="66"/>
        <v>-0.24191815064730471</v>
      </c>
      <c r="AF90" s="50">
        <f t="shared" si="72"/>
        <v>499.82</v>
      </c>
      <c r="AG90" s="49">
        <f>SUM(AF$5:AF90)</f>
        <v>18331.630000000005</v>
      </c>
      <c r="AH90" s="49">
        <f t="shared" si="67"/>
        <v>84823.964605487767</v>
      </c>
      <c r="AI90" s="51">
        <f t="shared" si="73"/>
        <v>0.2799922556408258</v>
      </c>
      <c r="AJ90" s="52">
        <f t="shared" si="68"/>
        <v>0.21611380799352575</v>
      </c>
      <c r="AK90" s="50">
        <f t="shared" si="74"/>
        <v>595.29750000000001</v>
      </c>
      <c r="AL90" s="49">
        <f>SUM(AK$5:AK90)</f>
        <v>21586.157999999996</v>
      </c>
      <c r="AM90" s="49">
        <f t="shared" si="69"/>
        <v>88078.492605487758</v>
      </c>
      <c r="AN90" s="51">
        <f t="shared" si="75"/>
        <v>0.32970101780579547</v>
      </c>
      <c r="AO90" s="52">
        <f t="shared" si="76"/>
        <v>0.24507864929849021</v>
      </c>
      <c r="AP90" s="50">
        <f t="shared" si="77"/>
        <v>821.37200000000007</v>
      </c>
      <c r="AQ90" s="49">
        <f>SUM(AP$5:AP90)</f>
        <v>36196.230000000003</v>
      </c>
      <c r="AR90" s="5">
        <f t="shared" si="70"/>
        <v>121140.36460548776</v>
      </c>
      <c r="AS90" s="44">
        <f t="shared" si="78"/>
        <v>0.43129917102821386</v>
      </c>
      <c r="AT90" s="27">
        <f t="shared" si="71"/>
        <v>0.29879578221411651</v>
      </c>
    </row>
    <row r="91" spans="1:46">
      <c r="A91" s="1">
        <v>87</v>
      </c>
      <c r="B91" s="5">
        <f t="shared" ref="B91:B100" si="81">B90</f>
        <v>99542.94840344238</v>
      </c>
      <c r="C91" s="5">
        <f t="shared" ref="C91:C100" si="82">C90</f>
        <v>1020.4166124564451</v>
      </c>
      <c r="D91" s="36">
        <f>ROUND(($E$2-A91+1)*$G$2,0)</f>
        <v>9</v>
      </c>
      <c r="E91" s="4">
        <f t="shared" si="44"/>
        <v>9183.7495121080065</v>
      </c>
      <c r="F91" s="5">
        <f>SUM($C$5:C91)</f>
        <v>67512.751217944213</v>
      </c>
      <c r="G91" s="5"/>
      <c r="H91" s="25">
        <f t="shared" si="45"/>
        <v>63233.987465886705</v>
      </c>
      <c r="I91" s="36">
        <f t="shared" si="46"/>
        <v>24</v>
      </c>
      <c r="J91" s="5">
        <f t="shared" si="47"/>
        <v>24489.998698954681</v>
      </c>
      <c r="K91" s="5">
        <f t="shared" si="48"/>
        <v>87723.986164841393</v>
      </c>
      <c r="L91" s="6">
        <f t="shared" si="49"/>
        <v>1.4620664360806899</v>
      </c>
      <c r="M91" s="56">
        <f t="shared" si="50"/>
        <v>-13462.513264165507</v>
      </c>
      <c r="N91" s="6">
        <f>M91/($F91+E91)</f>
        <v>-0.17552969348040218</v>
      </c>
      <c r="O91" s="27">
        <f>1-(($F91+E91)/H91)</f>
        <v>-0.21289995781822602</v>
      </c>
      <c r="P91" s="35">
        <f t="shared" si="51"/>
        <v>63233.987465886705</v>
      </c>
      <c r="Q91" s="36">
        <f t="shared" si="52"/>
        <v>24</v>
      </c>
      <c r="R91" s="5">
        <f t="shared" si="53"/>
        <v>24489.998698954681</v>
      </c>
      <c r="S91" s="5">
        <f t="shared" si="54"/>
        <v>87723.986164841393</v>
      </c>
      <c r="T91" s="6">
        <f t="shared" si="55"/>
        <v>1.4620664360806899</v>
      </c>
      <c r="U91" s="56">
        <f t="shared" si="56"/>
        <v>-6731.2566320827536</v>
      </c>
      <c r="V91" s="6">
        <f t="shared" si="57"/>
        <v>-9.9703485795638161E-2</v>
      </c>
      <c r="W91" s="27">
        <f t="shared" si="58"/>
        <v>-6.7665569158766203E-2</v>
      </c>
      <c r="X91" s="35">
        <f t="shared" si="59"/>
        <v>54050.237953778706</v>
      </c>
      <c r="Y91" s="36">
        <f t="shared" si="60"/>
        <v>33</v>
      </c>
      <c r="Z91" s="5">
        <f t="shared" si="61"/>
        <v>33673.748211062688</v>
      </c>
      <c r="AA91" s="5">
        <f t="shared" si="62"/>
        <v>87723.986164841393</v>
      </c>
      <c r="AB91" s="6">
        <f t="shared" si="63"/>
        <v>1.4620664360806899</v>
      </c>
      <c r="AC91" s="56">
        <f t="shared" si="64"/>
        <v>-13462.513264165507</v>
      </c>
      <c r="AD91" s="6">
        <f t="shared" si="65"/>
        <v>-0.19940697159127632</v>
      </c>
      <c r="AE91" s="27">
        <f t="shared" si="66"/>
        <v>-0.24907407948283278</v>
      </c>
      <c r="AF91" s="35">
        <f t="shared" si="72"/>
        <v>508.94</v>
      </c>
      <c r="AG91" s="5">
        <f>SUM(AF$5:AF91)</f>
        <v>18840.570000000003</v>
      </c>
      <c r="AH91" s="5">
        <f t="shared" si="67"/>
        <v>86353.32121794422</v>
      </c>
      <c r="AI91" s="44">
        <f t="shared" si="73"/>
        <v>0.28334950354480481</v>
      </c>
      <c r="AJ91" s="27">
        <f t="shared" si="68"/>
        <v>0.21818002752261179</v>
      </c>
      <c r="AK91" s="35">
        <f t="shared" si="74"/>
        <v>606.42399999999998</v>
      </c>
      <c r="AL91" s="5">
        <f>SUM(AK$5:AK91)</f>
        <v>22192.581999999995</v>
      </c>
      <c r="AM91" s="5">
        <f t="shared" si="69"/>
        <v>89705.333217944208</v>
      </c>
      <c r="AN91" s="44">
        <f t="shared" si="75"/>
        <v>0.33376150997965398</v>
      </c>
      <c r="AO91" s="27">
        <f t="shared" si="76"/>
        <v>0.24739423180204745</v>
      </c>
      <c r="AP91" s="35">
        <f t="shared" si="77"/>
        <v>834.05399999999997</v>
      </c>
      <c r="AQ91" s="5">
        <f>SUM(AP$5:AP91)</f>
        <v>37030.284</v>
      </c>
      <c r="AR91" s="5">
        <f t="shared" si="70"/>
        <v>122994.83521794422</v>
      </c>
      <c r="AS91" s="44">
        <f t="shared" si="78"/>
        <v>0.43593691514996824</v>
      </c>
      <c r="AT91" s="27">
        <f t="shared" si="71"/>
        <v>0.30107186154917098</v>
      </c>
    </row>
    <row r="92" spans="1:46">
      <c r="A92" s="1">
        <v>88</v>
      </c>
      <c r="B92" s="5">
        <f t="shared" si="81"/>
        <v>99542.94840344238</v>
      </c>
      <c r="C92" s="5">
        <f t="shared" si="82"/>
        <v>1020.4166124564451</v>
      </c>
      <c r="D92" s="36">
        <f>ROUND(($E$2-A92+1)*$G$2,0)</f>
        <v>8</v>
      </c>
      <c r="E92" s="4">
        <f t="shared" si="44"/>
        <v>8163.3328996515611</v>
      </c>
      <c r="F92" s="5">
        <f>SUM($C$5:C92)</f>
        <v>68533.167830400664</v>
      </c>
      <c r="G92" s="5"/>
      <c r="H92" s="25">
        <f t="shared" si="45"/>
        <v>63233.987465886705</v>
      </c>
      <c r="I92" s="36">
        <f t="shared" si="46"/>
        <v>24</v>
      </c>
      <c r="J92" s="5">
        <f t="shared" si="47"/>
        <v>24489.998698954681</v>
      </c>
      <c r="K92" s="5">
        <f t="shared" si="48"/>
        <v>87723.986164841393</v>
      </c>
      <c r="L92" s="6">
        <f t="shared" si="49"/>
        <v>1.4620664360806899</v>
      </c>
      <c r="M92" s="56">
        <f t="shared" si="50"/>
        <v>-13462.513264165522</v>
      </c>
      <c r="N92" s="6">
        <f>M92/($F92+E92)</f>
        <v>-0.17552969348040234</v>
      </c>
      <c r="O92" s="27">
        <f>1-(($F92+E92)/H92)</f>
        <v>-0.21289995781822624</v>
      </c>
      <c r="P92" s="35">
        <f t="shared" si="51"/>
        <v>63233.987465886705</v>
      </c>
      <c r="Q92" s="36">
        <f t="shared" si="52"/>
        <v>24</v>
      </c>
      <c r="R92" s="5">
        <f t="shared" si="53"/>
        <v>24489.998698954681</v>
      </c>
      <c r="S92" s="5">
        <f t="shared" si="54"/>
        <v>87723.986164841393</v>
      </c>
      <c r="T92" s="6">
        <f t="shared" si="55"/>
        <v>1.4620664360806899</v>
      </c>
      <c r="U92" s="56">
        <f t="shared" si="56"/>
        <v>-6731.2566320827609</v>
      </c>
      <c r="V92" s="6">
        <f t="shared" si="57"/>
        <v>-9.8218962367836726E-2</v>
      </c>
      <c r="W92" s="27">
        <f t="shared" si="58"/>
        <v>-8.3802723454261763E-2</v>
      </c>
      <c r="X92" s="35">
        <f t="shared" si="59"/>
        <v>55070.654566235149</v>
      </c>
      <c r="Y92" s="36">
        <f t="shared" si="60"/>
        <v>32</v>
      </c>
      <c r="Z92" s="5">
        <f t="shared" si="61"/>
        <v>32653.331598606244</v>
      </c>
      <c r="AA92" s="5">
        <f t="shared" si="62"/>
        <v>87723.986164841393</v>
      </c>
      <c r="AB92" s="6">
        <f t="shared" si="63"/>
        <v>1.4620664360806899</v>
      </c>
      <c r="AC92" s="56">
        <f t="shared" si="64"/>
        <v>-13462.513264165515</v>
      </c>
      <c r="AD92" s="6">
        <f t="shared" si="65"/>
        <v>-0.19643792473567334</v>
      </c>
      <c r="AE92" s="27">
        <f t="shared" si="66"/>
        <v>-0.24445892953703208</v>
      </c>
      <c r="AF92" s="35">
        <f t="shared" si="72"/>
        <v>518.12</v>
      </c>
      <c r="AG92" s="5">
        <f>SUM(AF$5:AF92)</f>
        <v>19358.690000000002</v>
      </c>
      <c r="AH92" s="5">
        <f t="shared" si="67"/>
        <v>87891.857830400666</v>
      </c>
      <c r="AI92" s="44">
        <f t="shared" si="73"/>
        <v>0.28674123999933593</v>
      </c>
      <c r="AJ92" s="27">
        <f t="shared" si="68"/>
        <v>0.22025578338957441</v>
      </c>
      <c r="AK92" s="35">
        <f t="shared" si="74"/>
        <v>617.61850000000004</v>
      </c>
      <c r="AL92" s="5">
        <f>SUM(AK$5:AK92)</f>
        <v>22810.200499999995</v>
      </c>
      <c r="AM92" s="5">
        <f t="shared" si="69"/>
        <v>91343.368330400655</v>
      </c>
      <c r="AN92" s="44">
        <f t="shared" si="75"/>
        <v>0.3378650712420867</v>
      </c>
      <c r="AO92" s="27">
        <f t="shared" si="76"/>
        <v>0.24971928358819195</v>
      </c>
      <c r="AP92" s="35">
        <f t="shared" si="77"/>
        <v>846.82100000000003</v>
      </c>
      <c r="AQ92" s="5">
        <f>SUM(AP$5:AP92)</f>
        <v>37877.105000000003</v>
      </c>
      <c r="AR92" s="5">
        <f t="shared" si="70"/>
        <v>124862.07283040066</v>
      </c>
      <c r="AS92" s="44">
        <f t="shared" si="78"/>
        <v>0.4406130720553747</v>
      </c>
      <c r="AT92" s="27">
        <f t="shared" si="71"/>
        <v>0.30335156338024449</v>
      </c>
    </row>
    <row r="93" spans="1:46">
      <c r="A93" s="1">
        <v>89</v>
      </c>
      <c r="B93" s="5">
        <f t="shared" si="81"/>
        <v>99542.94840344238</v>
      </c>
      <c r="C93" s="5">
        <f t="shared" si="82"/>
        <v>1020.4166124564451</v>
      </c>
      <c r="D93" s="36">
        <f>ROUND(($E$2-A93+1)*$G$2,0)</f>
        <v>8</v>
      </c>
      <c r="E93" s="4">
        <f t="shared" si="44"/>
        <v>8163.3328996515611</v>
      </c>
      <c r="F93" s="5">
        <f>SUM($C$5:C93)</f>
        <v>69553.584442857114</v>
      </c>
      <c r="G93" s="5"/>
      <c r="H93" s="25">
        <f t="shared" si="45"/>
        <v>63744.195772114937</v>
      </c>
      <c r="I93" s="36">
        <f t="shared" si="46"/>
        <v>23</v>
      </c>
      <c r="J93" s="5">
        <f t="shared" si="47"/>
        <v>23469.582086498238</v>
      </c>
      <c r="K93" s="5">
        <f t="shared" si="48"/>
        <v>87213.777858613175</v>
      </c>
      <c r="L93" s="6">
        <f t="shared" si="49"/>
        <v>1.4535629643102197</v>
      </c>
      <c r="M93" s="56">
        <f t="shared" si="50"/>
        <v>-13972.72157039374</v>
      </c>
      <c r="N93" s="6">
        <f>M93/($F93+E93)</f>
        <v>-0.17978996141617556</v>
      </c>
      <c r="O93" s="27">
        <f>1-(($F93+E93)/H93)</f>
        <v>-0.21919990363273434</v>
      </c>
      <c r="P93" s="35">
        <f t="shared" si="51"/>
        <v>63744.195772114937</v>
      </c>
      <c r="Q93" s="36">
        <f t="shared" si="52"/>
        <v>23</v>
      </c>
      <c r="R93" s="5">
        <f t="shared" si="53"/>
        <v>23469.582086498238</v>
      </c>
      <c r="S93" s="5">
        <f t="shared" si="54"/>
        <v>87213.777858613175</v>
      </c>
      <c r="T93" s="6">
        <f t="shared" si="55"/>
        <v>1.4535629643102197</v>
      </c>
      <c r="U93" s="56">
        <f t="shared" si="56"/>
        <v>-6986.36078519687</v>
      </c>
      <c r="V93" s="6">
        <f t="shared" si="57"/>
        <v>-0.10044573318772132</v>
      </c>
      <c r="W93" s="27">
        <f t="shared" si="58"/>
        <v>-9.1135963053180502E-2</v>
      </c>
      <c r="X93" s="35">
        <f t="shared" si="59"/>
        <v>55580.862872463375</v>
      </c>
      <c r="Y93" s="36">
        <f t="shared" si="60"/>
        <v>31</v>
      </c>
      <c r="Z93" s="5">
        <f t="shared" si="61"/>
        <v>31632.914986149801</v>
      </c>
      <c r="AA93" s="5">
        <f t="shared" si="62"/>
        <v>87213.777858613175</v>
      </c>
      <c r="AB93" s="6">
        <f t="shared" si="63"/>
        <v>1.4535629643102197</v>
      </c>
      <c r="AC93" s="56">
        <f t="shared" si="64"/>
        <v>-13972.72157039374</v>
      </c>
      <c r="AD93" s="6">
        <f t="shared" si="65"/>
        <v>-0.20089146637544264</v>
      </c>
      <c r="AE93" s="27">
        <f t="shared" si="66"/>
        <v>-0.25139447011565363</v>
      </c>
      <c r="AF93" s="35">
        <f t="shared" si="72"/>
        <v>527.35</v>
      </c>
      <c r="AG93" s="5">
        <f>SUM(AF$5:AF93)</f>
        <v>19886.04</v>
      </c>
      <c r="AH93" s="5">
        <f t="shared" si="67"/>
        <v>89439.624442857108</v>
      </c>
      <c r="AI93" s="44">
        <f t="shared" si="73"/>
        <v>0.29016665403840769</v>
      </c>
      <c r="AJ93" s="27">
        <f t="shared" si="68"/>
        <v>0.22234037904201132</v>
      </c>
      <c r="AK93" s="35">
        <f t="shared" si="74"/>
        <v>628.89800000000002</v>
      </c>
      <c r="AL93" s="5">
        <f>SUM(AK$5:AK93)</f>
        <v>23439.098499999996</v>
      </c>
      <c r="AM93" s="5">
        <f t="shared" si="69"/>
        <v>92992.682942857107</v>
      </c>
      <c r="AN93" s="44">
        <f t="shared" si="75"/>
        <v>0.34201101805194295</v>
      </c>
      <c r="AO93" s="27">
        <f t="shared" si="76"/>
        <v>0.25205314825041703</v>
      </c>
      <c r="AP93" s="35">
        <f t="shared" si="77"/>
        <v>859.673</v>
      </c>
      <c r="AQ93" s="5">
        <f>SUM(AP$5:AP93)</f>
        <v>38736.778000000006</v>
      </c>
      <c r="AR93" s="5">
        <f t="shared" si="70"/>
        <v>126742.16244285712</v>
      </c>
      <c r="AS93" s="44">
        <f t="shared" si="78"/>
        <v>0.44532726706903214</v>
      </c>
      <c r="AT93" s="27">
        <f t="shared" si="71"/>
        <v>0.30563450436207318</v>
      </c>
    </row>
    <row r="94" spans="1:46">
      <c r="A94" s="1">
        <v>90</v>
      </c>
      <c r="B94" s="5">
        <f t="shared" si="81"/>
        <v>99542.94840344238</v>
      </c>
      <c r="C94" s="5">
        <f t="shared" si="82"/>
        <v>1020.4166124564451</v>
      </c>
      <c r="D94" s="36">
        <f>ROUND(($E$2-A94+1)*$G$2,0)</f>
        <v>8</v>
      </c>
      <c r="E94" s="4">
        <f t="shared" si="44"/>
        <v>8163.3328996515611</v>
      </c>
      <c r="F94" s="5">
        <f>SUM($C$5:C94)</f>
        <v>70574.001055313565</v>
      </c>
      <c r="G94" s="5"/>
      <c r="H94" s="25">
        <f t="shared" si="45"/>
        <v>64254.404078343156</v>
      </c>
      <c r="I94" s="36">
        <f t="shared" si="46"/>
        <v>22</v>
      </c>
      <c r="J94" s="5">
        <f t="shared" si="47"/>
        <v>22449.165474041794</v>
      </c>
      <c r="K94" s="5">
        <f t="shared" si="48"/>
        <v>86703.569552384957</v>
      </c>
      <c r="L94" s="6">
        <f t="shared" si="49"/>
        <v>1.4450594925397493</v>
      </c>
      <c r="M94" s="56">
        <f t="shared" si="50"/>
        <v>-14482.929876621973</v>
      </c>
      <c r="N94" s="6">
        <f>M94/($F94+E94)</f>
        <v>-0.18393980528862811</v>
      </c>
      <c r="O94" s="27">
        <f>1-(($F94+E94)/H94)</f>
        <v>-0.22539980075083177</v>
      </c>
      <c r="P94" s="35">
        <f t="shared" si="51"/>
        <v>64254.404078343156</v>
      </c>
      <c r="Q94" s="36">
        <f t="shared" si="52"/>
        <v>22</v>
      </c>
      <c r="R94" s="5">
        <f t="shared" si="53"/>
        <v>22449.165474041794</v>
      </c>
      <c r="S94" s="5">
        <f t="shared" si="54"/>
        <v>86703.569552384957</v>
      </c>
      <c r="T94" s="6">
        <f t="shared" si="55"/>
        <v>1.4450594925397493</v>
      </c>
      <c r="U94" s="56">
        <f t="shared" si="56"/>
        <v>-7241.4649383109863</v>
      </c>
      <c r="V94" s="6">
        <f t="shared" si="57"/>
        <v>-0.10260811106111677</v>
      </c>
      <c r="W94" s="27">
        <f t="shared" si="58"/>
        <v>-9.8352744338974007E-2</v>
      </c>
      <c r="X94" s="35">
        <f t="shared" si="59"/>
        <v>56091.071178691607</v>
      </c>
      <c r="Y94" s="36">
        <f t="shared" si="60"/>
        <v>30</v>
      </c>
      <c r="Z94" s="5">
        <f t="shared" si="61"/>
        <v>30612.498373693354</v>
      </c>
      <c r="AA94" s="5">
        <f t="shared" si="62"/>
        <v>86703.569552384957</v>
      </c>
      <c r="AB94" s="6">
        <f t="shared" si="63"/>
        <v>1.4450594925397493</v>
      </c>
      <c r="AC94" s="56">
        <f t="shared" si="64"/>
        <v>-14482.929876621958</v>
      </c>
      <c r="AD94" s="6">
        <f t="shared" si="65"/>
        <v>-0.20521622212223334</v>
      </c>
      <c r="AE94" s="27">
        <f t="shared" si="66"/>
        <v>-0.25820383836998051</v>
      </c>
      <c r="AF94" s="35">
        <f t="shared" si="72"/>
        <v>536.64</v>
      </c>
      <c r="AG94" s="5">
        <f>SUM(AF$5:AF94)</f>
        <v>20422.68</v>
      </c>
      <c r="AH94" s="5">
        <f t="shared" si="67"/>
        <v>90996.681055313558</v>
      </c>
      <c r="AI94" s="44">
        <f t="shared" si="73"/>
        <v>0.29362512606059271</v>
      </c>
      <c r="AJ94" s="27">
        <f t="shared" si="68"/>
        <v>0.22443324045616331</v>
      </c>
      <c r="AK94" s="35">
        <f t="shared" si="74"/>
        <v>640.25400000000002</v>
      </c>
      <c r="AL94" s="5">
        <f>SUM(AK$5:AK94)</f>
        <v>24079.352499999997</v>
      </c>
      <c r="AM94" s="5">
        <f t="shared" si="69"/>
        <v>94653.353555313559</v>
      </c>
      <c r="AN94" s="44">
        <f t="shared" si="75"/>
        <v>0.34619858477290677</v>
      </c>
      <c r="AO94" s="27">
        <f t="shared" si="76"/>
        <v>0.25439513335286634</v>
      </c>
      <c r="AP94" s="35">
        <f t="shared" si="77"/>
        <v>872.61849999999993</v>
      </c>
      <c r="AQ94" s="5">
        <f>SUM(AP$5:AP94)</f>
        <v>39609.396500000003</v>
      </c>
      <c r="AR94" s="5">
        <f t="shared" si="70"/>
        <v>128635.19755531357</v>
      </c>
      <c r="AS94" s="44">
        <f t="shared" si="78"/>
        <v>0.45007923947788475</v>
      </c>
      <c r="AT94" s="27">
        <f t="shared" si="71"/>
        <v>0.30792036124457944</v>
      </c>
    </row>
    <row r="95" spans="1:46">
      <c r="A95" s="1">
        <v>91</v>
      </c>
      <c r="B95" s="5">
        <f t="shared" si="81"/>
        <v>99542.94840344238</v>
      </c>
      <c r="C95" s="5">
        <f t="shared" si="82"/>
        <v>1020.4166124564451</v>
      </c>
      <c r="D95" s="36">
        <f>ROUND(($E$2-A95+1)*$G$2,0)</f>
        <v>8</v>
      </c>
      <c r="E95" s="4">
        <f t="shared" si="44"/>
        <v>8163.3328996515611</v>
      </c>
      <c r="F95" s="5">
        <f>SUM($C$5:C95)</f>
        <v>71594.417667770016</v>
      </c>
      <c r="G95" s="5"/>
      <c r="H95" s="25">
        <f t="shared" si="45"/>
        <v>64764.612384571388</v>
      </c>
      <c r="I95" s="36">
        <f t="shared" si="46"/>
        <v>21</v>
      </c>
      <c r="J95" s="5">
        <f t="shared" si="47"/>
        <v>21428.748861585347</v>
      </c>
      <c r="K95" s="5">
        <f t="shared" si="48"/>
        <v>86193.361246156739</v>
      </c>
      <c r="L95" s="6">
        <f t="shared" si="49"/>
        <v>1.4365560207692789</v>
      </c>
      <c r="M95" s="56">
        <f t="shared" si="50"/>
        <v>-14993.138182850191</v>
      </c>
      <c r="N95" s="6">
        <f>M95/($F95+E95)</f>
        <v>-0.18798346337734348</v>
      </c>
      <c r="O95" s="27">
        <f>1-(($F95+E95)/H95)</f>
        <v>-0.23150201368953072</v>
      </c>
      <c r="P95" s="35">
        <f t="shared" si="51"/>
        <v>64764.612384571388</v>
      </c>
      <c r="Q95" s="36">
        <f t="shared" si="52"/>
        <v>21</v>
      </c>
      <c r="R95" s="5">
        <f t="shared" si="53"/>
        <v>21428.748861585347</v>
      </c>
      <c r="S95" s="5">
        <f t="shared" si="54"/>
        <v>86193.361246156739</v>
      </c>
      <c r="T95" s="6">
        <f t="shared" si="55"/>
        <v>1.4365560207692789</v>
      </c>
      <c r="U95" s="56">
        <f t="shared" si="56"/>
        <v>-7496.5690914250954</v>
      </c>
      <c r="V95" s="6">
        <f t="shared" si="57"/>
        <v>-0.10470884931577368</v>
      </c>
      <c r="W95" s="27">
        <f t="shared" si="58"/>
        <v>-0.1054558196479789</v>
      </c>
      <c r="X95" s="35">
        <f t="shared" si="59"/>
        <v>56601.279484919825</v>
      </c>
      <c r="Y95" s="36">
        <f t="shared" si="60"/>
        <v>29</v>
      </c>
      <c r="Z95" s="5">
        <f t="shared" si="61"/>
        <v>29592.08176123691</v>
      </c>
      <c r="AA95" s="5">
        <f t="shared" si="62"/>
        <v>86193.361246156739</v>
      </c>
      <c r="AB95" s="6">
        <f t="shared" si="63"/>
        <v>1.4365560207692789</v>
      </c>
      <c r="AC95" s="56">
        <f t="shared" si="64"/>
        <v>-14993.138182850191</v>
      </c>
      <c r="AD95" s="6">
        <f t="shared" si="65"/>
        <v>-0.20941769863154736</v>
      </c>
      <c r="AE95" s="27">
        <f t="shared" si="66"/>
        <v>-0.26489044628125025</v>
      </c>
      <c r="AF95" s="35">
        <f t="shared" si="72"/>
        <v>545.98</v>
      </c>
      <c r="AG95" s="5">
        <f>SUM(AF$5:AF95)</f>
        <v>20968.66</v>
      </c>
      <c r="AH95" s="5">
        <f t="shared" si="67"/>
        <v>92563.07766777002</v>
      </c>
      <c r="AI95" s="44">
        <f t="shared" si="73"/>
        <v>0.29711593060404012</v>
      </c>
      <c r="AJ95" s="27">
        <f t="shared" si="68"/>
        <v>0.22653373816351807</v>
      </c>
      <c r="AK95" s="35">
        <f t="shared" si="74"/>
        <v>651.68650000000002</v>
      </c>
      <c r="AL95" s="5">
        <f>SUM(AK$5:AK95)</f>
        <v>24731.038999999997</v>
      </c>
      <c r="AM95" s="5">
        <f t="shared" si="69"/>
        <v>96325.45666777002</v>
      </c>
      <c r="AN95" s="44">
        <f t="shared" si="75"/>
        <v>0.35042705004944563</v>
      </c>
      <c r="AO95" s="27">
        <f t="shared" si="76"/>
        <v>0.25674458087749585</v>
      </c>
      <c r="AP95" s="35">
        <f t="shared" si="77"/>
        <v>885.65750000000003</v>
      </c>
      <c r="AQ95" s="5">
        <f>SUM(AP$5:AP95)</f>
        <v>40495.054000000004</v>
      </c>
      <c r="AR95" s="5">
        <f t="shared" si="70"/>
        <v>130541.27166777002</v>
      </c>
      <c r="AS95" s="44">
        <f t="shared" si="78"/>
        <v>0.45486874052208293</v>
      </c>
      <c r="AT95" s="27">
        <f t="shared" si="71"/>
        <v>0.31020882118461868</v>
      </c>
    </row>
    <row r="96" spans="1:46">
      <c r="A96" s="1">
        <v>92</v>
      </c>
      <c r="B96" s="5">
        <f t="shared" si="81"/>
        <v>99542.94840344238</v>
      </c>
      <c r="C96" s="5">
        <f t="shared" si="82"/>
        <v>1020.4166124564451</v>
      </c>
      <c r="D96" s="36">
        <f>ROUND(($E$2-A96+1)*$G$2,0)</f>
        <v>7</v>
      </c>
      <c r="E96" s="4">
        <f t="shared" si="44"/>
        <v>7142.9162871951157</v>
      </c>
      <c r="F96" s="5">
        <f>SUM($C$5:C96)</f>
        <v>72614.834280226467</v>
      </c>
      <c r="G96" s="5"/>
      <c r="H96" s="25">
        <f t="shared" si="45"/>
        <v>64764.612384571388</v>
      </c>
      <c r="I96" s="36">
        <f t="shared" si="46"/>
        <v>21</v>
      </c>
      <c r="J96" s="5">
        <f t="shared" si="47"/>
        <v>21428.748861585347</v>
      </c>
      <c r="K96" s="5">
        <f t="shared" si="48"/>
        <v>86193.361246156739</v>
      </c>
      <c r="L96" s="6">
        <f t="shared" si="49"/>
        <v>1.4365560207692789</v>
      </c>
      <c r="M96" s="56">
        <f t="shared" si="50"/>
        <v>-14993.138182850191</v>
      </c>
      <c r="N96" s="6">
        <f>M96/($F96+E96)</f>
        <v>-0.18798346337734348</v>
      </c>
      <c r="O96" s="27">
        <f>1-(($F96+E96)/H96)</f>
        <v>-0.23150201368953072</v>
      </c>
      <c r="P96" s="35">
        <f t="shared" si="51"/>
        <v>64764.612384571388</v>
      </c>
      <c r="Q96" s="36">
        <f t="shared" si="52"/>
        <v>21</v>
      </c>
      <c r="R96" s="5">
        <f t="shared" si="53"/>
        <v>21428.748861585347</v>
      </c>
      <c r="S96" s="5">
        <f t="shared" si="54"/>
        <v>86193.361246156739</v>
      </c>
      <c r="T96" s="6">
        <f t="shared" si="55"/>
        <v>1.4365560207692789</v>
      </c>
      <c r="U96" s="56">
        <f t="shared" si="56"/>
        <v>-7496.5690914250954</v>
      </c>
      <c r="V96" s="6">
        <f t="shared" si="57"/>
        <v>-0.10323743303599971</v>
      </c>
      <c r="W96" s="27">
        <f t="shared" si="58"/>
        <v>-0.12121159390317304</v>
      </c>
      <c r="X96" s="35">
        <f t="shared" si="59"/>
        <v>57621.696097376276</v>
      </c>
      <c r="Y96" s="36">
        <f t="shared" si="60"/>
        <v>28</v>
      </c>
      <c r="Z96" s="5">
        <f t="shared" si="61"/>
        <v>28571.665148780463</v>
      </c>
      <c r="AA96" s="5">
        <f t="shared" si="62"/>
        <v>86193.361246156739</v>
      </c>
      <c r="AB96" s="6">
        <f t="shared" si="63"/>
        <v>1.4365560207692789</v>
      </c>
      <c r="AC96" s="56">
        <f t="shared" si="64"/>
        <v>-14993.138182850191</v>
      </c>
      <c r="AD96" s="6">
        <f t="shared" si="65"/>
        <v>-0.20647486607199941</v>
      </c>
      <c r="AE96" s="27">
        <f t="shared" si="66"/>
        <v>-0.26019952896757714</v>
      </c>
      <c r="AF96" s="35">
        <f t="shared" si="72"/>
        <v>555.38</v>
      </c>
      <c r="AG96" s="5">
        <f>SUM(AF$5:AF96)</f>
        <v>21524.04</v>
      </c>
      <c r="AH96" s="5">
        <f t="shared" si="67"/>
        <v>94138.874280226475</v>
      </c>
      <c r="AI96" s="44">
        <f t="shared" si="73"/>
        <v>0.30063852324186968</v>
      </c>
      <c r="AJ96" s="27">
        <f t="shared" si="68"/>
        <v>0.22864135740489788</v>
      </c>
      <c r="AK96" s="35">
        <f t="shared" si="74"/>
        <v>663.20399999999995</v>
      </c>
      <c r="AL96" s="5">
        <f>SUM(AK$5:AK96)</f>
        <v>25394.242999999999</v>
      </c>
      <c r="AM96" s="5">
        <f t="shared" si="69"/>
        <v>98009.077280226469</v>
      </c>
      <c r="AN96" s="44">
        <f t="shared" si="75"/>
        <v>0.35469585237553847</v>
      </c>
      <c r="AO96" s="27">
        <f t="shared" si="76"/>
        <v>0.25910092926793982</v>
      </c>
      <c r="AP96" s="35">
        <f t="shared" si="77"/>
        <v>898.77300000000002</v>
      </c>
      <c r="AQ96" s="5">
        <f>SUM(AP$5:AP96)</f>
        <v>41393.827000000005</v>
      </c>
      <c r="AR96" s="5">
        <f t="shared" si="70"/>
        <v>132460.46128022647</v>
      </c>
      <c r="AS96" s="44">
        <f t="shared" si="78"/>
        <v>0.45969534392576689</v>
      </c>
      <c r="AT96" s="27">
        <f t="shared" si="71"/>
        <v>0.3124994930557381</v>
      </c>
    </row>
    <row r="97" spans="1:46">
      <c r="A97" s="1">
        <v>93</v>
      </c>
      <c r="B97" s="5">
        <f t="shared" si="81"/>
        <v>99542.94840344238</v>
      </c>
      <c r="C97" s="5">
        <f t="shared" si="82"/>
        <v>1020.4166124564451</v>
      </c>
      <c r="D97" s="36">
        <f>ROUND(($E$2-A97+1)*$G$2,0)</f>
        <v>7</v>
      </c>
      <c r="E97" s="4">
        <f t="shared" si="44"/>
        <v>7142.9162871951157</v>
      </c>
      <c r="F97" s="5">
        <f>SUM($C$5:C97)</f>
        <v>73635.250892682918</v>
      </c>
      <c r="G97" s="5"/>
      <c r="H97" s="25">
        <f t="shared" si="45"/>
        <v>65274.820690799606</v>
      </c>
      <c r="I97" s="36">
        <f t="shared" si="46"/>
        <v>20</v>
      </c>
      <c r="J97" s="5">
        <f t="shared" si="47"/>
        <v>20408.332249128904</v>
      </c>
      <c r="K97" s="5">
        <f t="shared" si="48"/>
        <v>85683.152939928506</v>
      </c>
      <c r="L97" s="6">
        <f t="shared" si="49"/>
        <v>1.4280525489988085</v>
      </c>
      <c r="M97" s="56">
        <f t="shared" si="50"/>
        <v>-15503.346489078423</v>
      </c>
      <c r="N97" s="6">
        <f>M97/($F97+E97)</f>
        <v>-0.19192495980448951</v>
      </c>
      <c r="O97" s="27">
        <f>1-(($F97+E97)/H97)</f>
        <v>-0.23750883303864212</v>
      </c>
      <c r="P97" s="35">
        <f t="shared" si="51"/>
        <v>65274.820690799606</v>
      </c>
      <c r="Q97" s="36">
        <f t="shared" si="52"/>
        <v>20</v>
      </c>
      <c r="R97" s="5">
        <f t="shared" si="53"/>
        <v>20408.332249128904</v>
      </c>
      <c r="S97" s="5">
        <f t="shared" si="54"/>
        <v>85683.152939928506</v>
      </c>
      <c r="T97" s="6">
        <f t="shared" si="55"/>
        <v>1.4280525489988085</v>
      </c>
      <c r="U97" s="56">
        <f t="shared" si="56"/>
        <v>-7751.6732445392117</v>
      </c>
      <c r="V97" s="6">
        <f t="shared" si="57"/>
        <v>-0.10527122744290791</v>
      </c>
      <c r="W97" s="27">
        <f t="shared" si="58"/>
        <v>-0.12808047748588769</v>
      </c>
      <c r="X97" s="35">
        <f t="shared" si="59"/>
        <v>58131.904403604487</v>
      </c>
      <c r="Y97" s="36">
        <f t="shared" si="60"/>
        <v>27</v>
      </c>
      <c r="Z97" s="5">
        <f t="shared" si="61"/>
        <v>27551.248536324019</v>
      </c>
      <c r="AA97" s="5">
        <f t="shared" si="62"/>
        <v>85683.152939928506</v>
      </c>
      <c r="AB97" s="6">
        <f t="shared" si="63"/>
        <v>1.4280525489988085</v>
      </c>
      <c r="AC97" s="56">
        <f t="shared" si="64"/>
        <v>-15503.346489078431</v>
      </c>
      <c r="AD97" s="6">
        <f t="shared" si="65"/>
        <v>-0.21054245488581594</v>
      </c>
      <c r="AE97" s="27">
        <f t="shared" si="66"/>
        <v>-0.26669256147949527</v>
      </c>
      <c r="AF97" s="35">
        <f t="shared" si="72"/>
        <v>564.83000000000004</v>
      </c>
      <c r="AG97" s="5">
        <f>SUM(AF$5:AF97)</f>
        <v>22088.870000000003</v>
      </c>
      <c r="AH97" s="5">
        <f t="shared" si="67"/>
        <v>95724.120892682928</v>
      </c>
      <c r="AI97" s="44">
        <f t="shared" si="73"/>
        <v>0.30419225243642756</v>
      </c>
      <c r="AJ97" s="27">
        <f t="shared" si="68"/>
        <v>0.23075552738440941</v>
      </c>
      <c r="AK97" s="35">
        <f t="shared" si="74"/>
        <v>674.78949999999998</v>
      </c>
      <c r="AL97" s="5">
        <f>SUM(AK$5:AK97)</f>
        <v>26069.032499999998</v>
      </c>
      <c r="AM97" s="5">
        <f t="shared" si="69"/>
        <v>99704.283392682919</v>
      </c>
      <c r="AN97" s="44">
        <f t="shared" si="75"/>
        <v>0.35900422769537021</v>
      </c>
      <c r="AO97" s="27">
        <f t="shared" si="76"/>
        <v>0.26146351603900253</v>
      </c>
      <c r="AP97" s="35">
        <f t="shared" si="77"/>
        <v>911.9905</v>
      </c>
      <c r="AQ97" s="5">
        <f>SUM(AP$5:AP97)</f>
        <v>42305.817500000005</v>
      </c>
      <c r="AR97" s="5">
        <f t="shared" si="70"/>
        <v>134392.86839268293</v>
      </c>
      <c r="AS97" s="44">
        <f t="shared" si="78"/>
        <v>0.46455892253378223</v>
      </c>
      <c r="AT97" s="27">
        <f t="shared" si="71"/>
        <v>0.31479213150199692</v>
      </c>
    </row>
    <row r="98" spans="1:46">
      <c r="A98" s="1">
        <v>94</v>
      </c>
      <c r="B98" s="5">
        <f t="shared" si="81"/>
        <v>99542.94840344238</v>
      </c>
      <c r="C98" s="5">
        <f t="shared" si="82"/>
        <v>1020.4166124564451</v>
      </c>
      <c r="D98" s="36">
        <f>ROUND(($E$2-A98+1)*$G$2,0)</f>
        <v>7</v>
      </c>
      <c r="E98" s="4">
        <f t="shared" si="44"/>
        <v>7142.9162871951157</v>
      </c>
      <c r="F98" s="5">
        <f>SUM($C$5:C98)</f>
        <v>74655.667505139369</v>
      </c>
      <c r="G98" s="5"/>
      <c r="H98" s="25">
        <f t="shared" si="45"/>
        <v>65785.028997027839</v>
      </c>
      <c r="I98" s="36">
        <f t="shared" si="46"/>
        <v>19</v>
      </c>
      <c r="J98" s="5">
        <f t="shared" si="47"/>
        <v>19387.915636672456</v>
      </c>
      <c r="K98" s="5">
        <f t="shared" si="48"/>
        <v>85172.944633700303</v>
      </c>
      <c r="L98" s="6">
        <f t="shared" si="49"/>
        <v>1.4195490772283383</v>
      </c>
      <c r="M98" s="56">
        <f t="shared" si="50"/>
        <v>-16013.554795306642</v>
      </c>
      <c r="N98" s="6">
        <f>M98/($F98+E98)</f>
        <v>-0.1957681178926145</v>
      </c>
      <c r="O98" s="27">
        <f>1-(($F98+E98)/H98)</f>
        <v>-0.24342247832755581</v>
      </c>
      <c r="P98" s="35">
        <f t="shared" si="51"/>
        <v>65785.028997027839</v>
      </c>
      <c r="Q98" s="36">
        <f t="shared" si="52"/>
        <v>19</v>
      </c>
      <c r="R98" s="5">
        <f t="shared" si="53"/>
        <v>19387.915636672456</v>
      </c>
      <c r="S98" s="5">
        <f t="shared" si="54"/>
        <v>85172.944633700303</v>
      </c>
      <c r="T98" s="6">
        <f t="shared" si="55"/>
        <v>1.4195490772283383</v>
      </c>
      <c r="U98" s="56">
        <f t="shared" si="56"/>
        <v>-8006.7773976533208</v>
      </c>
      <c r="V98" s="6">
        <f t="shared" si="57"/>
        <v>-0.10724942479554049</v>
      </c>
      <c r="W98" s="27">
        <f t="shared" si="58"/>
        <v>-0.13484281520210772</v>
      </c>
      <c r="X98" s="35">
        <f t="shared" si="59"/>
        <v>58642.112709832727</v>
      </c>
      <c r="Y98" s="36">
        <f t="shared" si="60"/>
        <v>26</v>
      </c>
      <c r="Z98" s="5">
        <f t="shared" si="61"/>
        <v>26530.831923867572</v>
      </c>
      <c r="AA98" s="5">
        <f t="shared" si="62"/>
        <v>85172.944633700303</v>
      </c>
      <c r="AB98" s="6">
        <f t="shared" si="63"/>
        <v>1.4195490772283383</v>
      </c>
      <c r="AC98" s="56">
        <f t="shared" si="64"/>
        <v>-16013.554795306642</v>
      </c>
      <c r="AD98" s="6">
        <f t="shared" si="65"/>
        <v>-0.21449884959108098</v>
      </c>
      <c r="AE98" s="27">
        <f t="shared" si="66"/>
        <v>-0.27307261037035579</v>
      </c>
      <c r="AF98" s="35">
        <f t="shared" si="72"/>
        <v>574.34</v>
      </c>
      <c r="AG98" s="5">
        <f>SUM(AF$5:AF98)</f>
        <v>22663.210000000003</v>
      </c>
      <c r="AH98" s="5">
        <f t="shared" si="67"/>
        <v>97318.877505139375</v>
      </c>
      <c r="AI98" s="44">
        <f t="shared" si="73"/>
        <v>0.30777663856988408</v>
      </c>
      <c r="AJ98" s="27">
        <f t="shared" si="68"/>
        <v>0.23287578505828088</v>
      </c>
      <c r="AK98" s="35">
        <f t="shared" si="74"/>
        <v>686.46</v>
      </c>
      <c r="AL98" s="5">
        <f>SUM(AK$5:AK98)</f>
        <v>26755.492499999997</v>
      </c>
      <c r="AM98" s="5">
        <f t="shared" si="69"/>
        <v>101411.16000513936</v>
      </c>
      <c r="AN98" s="44">
        <f t="shared" si="75"/>
        <v>0.36335168517309513</v>
      </c>
      <c r="AO98" s="27">
        <f t="shared" si="76"/>
        <v>0.2638318356544197</v>
      </c>
      <c r="AP98" s="35">
        <f t="shared" si="77"/>
        <v>925.29299999999989</v>
      </c>
      <c r="AQ98" s="5">
        <f>SUM(AP$5:AP98)</f>
        <v>43231.110500000003</v>
      </c>
      <c r="AR98" s="5">
        <f t="shared" si="70"/>
        <v>136338.57800513937</v>
      </c>
      <c r="AS98" s="44">
        <f t="shared" si="78"/>
        <v>0.46945917021906791</v>
      </c>
      <c r="AT98" s="27">
        <f t="shared" si="71"/>
        <v>0.31708641187654441</v>
      </c>
    </row>
    <row r="99" spans="1:46">
      <c r="A99" s="1">
        <v>95</v>
      </c>
      <c r="B99" s="5">
        <f t="shared" si="81"/>
        <v>99542.94840344238</v>
      </c>
      <c r="C99" s="5">
        <f t="shared" si="82"/>
        <v>1020.4166124564451</v>
      </c>
      <c r="D99" s="36">
        <f>ROUND(($E$2-A99+1)*$G$2,0)</f>
        <v>7</v>
      </c>
      <c r="E99" s="4">
        <f t="shared" si="44"/>
        <v>7142.9162871951157</v>
      </c>
      <c r="F99" s="5">
        <f>SUM($C$5:C99)</f>
        <v>75676.084117595819</v>
      </c>
      <c r="G99" s="5"/>
      <c r="H99" s="25">
        <f t="shared" si="45"/>
        <v>66295.237303256057</v>
      </c>
      <c r="I99" s="36">
        <f t="shared" si="46"/>
        <v>18</v>
      </c>
      <c r="J99" s="5">
        <f t="shared" si="47"/>
        <v>18367.499024216013</v>
      </c>
      <c r="K99" s="5">
        <f t="shared" si="48"/>
        <v>84662.73632747207</v>
      </c>
      <c r="L99" s="6">
        <f t="shared" si="49"/>
        <v>1.4110456054578677</v>
      </c>
      <c r="M99" s="56">
        <f t="shared" si="50"/>
        <v>-16523.763101534874</v>
      </c>
      <c r="N99" s="6">
        <f>M99/($F99+E99)</f>
        <v>-0.19951657253495425</v>
      </c>
      <c r="O99" s="27">
        <f>1-(($F99+E99)/H99)</f>
        <v>-0.24924510075964856</v>
      </c>
      <c r="P99" s="35">
        <f t="shared" si="51"/>
        <v>66295.237303256057</v>
      </c>
      <c r="Q99" s="36">
        <f t="shared" si="52"/>
        <v>18</v>
      </c>
      <c r="R99" s="5">
        <f t="shared" si="53"/>
        <v>18367.499024216013</v>
      </c>
      <c r="S99" s="5">
        <f t="shared" si="54"/>
        <v>84662.73632747207</v>
      </c>
      <c r="T99" s="6">
        <f t="shared" si="55"/>
        <v>1.4110456054578677</v>
      </c>
      <c r="U99" s="56">
        <f t="shared" si="56"/>
        <v>-8261.8815507674371</v>
      </c>
      <c r="V99" s="6">
        <f t="shared" si="57"/>
        <v>-0.10917427410658563</v>
      </c>
      <c r="W99" s="27">
        <f t="shared" si="58"/>
        <v>-0.14150106698357079</v>
      </c>
      <c r="X99" s="35">
        <f t="shared" si="59"/>
        <v>59152.321016060945</v>
      </c>
      <c r="Y99" s="36">
        <f t="shared" si="60"/>
        <v>25</v>
      </c>
      <c r="Z99" s="5">
        <f t="shared" si="61"/>
        <v>25510.415311411129</v>
      </c>
      <c r="AA99" s="5">
        <f t="shared" si="62"/>
        <v>84662.73632747207</v>
      </c>
      <c r="AB99" s="6">
        <f t="shared" si="63"/>
        <v>1.4110456054578677</v>
      </c>
      <c r="AC99" s="56">
        <f t="shared" si="64"/>
        <v>-16523.763101534874</v>
      </c>
      <c r="AD99" s="6">
        <f t="shared" si="65"/>
        <v>-0.21834854821317126</v>
      </c>
      <c r="AE99" s="27">
        <f t="shared" si="66"/>
        <v>-0.27934259920330717</v>
      </c>
      <c r="AF99" s="35">
        <f t="shared" si="72"/>
        <v>583.91</v>
      </c>
      <c r="AG99" s="5">
        <f>SUM(AF$5:AF99)</f>
        <v>23247.120000000003</v>
      </c>
      <c r="AH99" s="5">
        <f t="shared" si="67"/>
        <v>98923.204117595829</v>
      </c>
      <c r="AI99" s="44">
        <f t="shared" si="73"/>
        <v>0.31139122824666526</v>
      </c>
      <c r="AJ99" s="27">
        <f t="shared" si="68"/>
        <v>0.23500168850540659</v>
      </c>
      <c r="AK99" s="35">
        <f t="shared" si="74"/>
        <v>698.21549999999991</v>
      </c>
      <c r="AL99" s="5">
        <f>SUM(AK$5:AK99)</f>
        <v>27453.707999999995</v>
      </c>
      <c r="AM99" s="5">
        <f t="shared" si="69"/>
        <v>103129.79211759582</v>
      </c>
      <c r="AN99" s="44">
        <f t="shared" si="75"/>
        <v>0.36773776080844839</v>
      </c>
      <c r="AO99" s="27">
        <f t="shared" si="76"/>
        <v>0.26620540424143735</v>
      </c>
      <c r="AP99" s="35">
        <f t="shared" si="77"/>
        <v>938.68899999999985</v>
      </c>
      <c r="AQ99" s="5">
        <f>SUM(AP$5:AP99)</f>
        <v>44169.799500000001</v>
      </c>
      <c r="AR99" s="5">
        <f t="shared" si="70"/>
        <v>138297.68361759582</v>
      </c>
      <c r="AS99" s="44">
        <f t="shared" si="78"/>
        <v>0.47439588556698636</v>
      </c>
      <c r="AT99" s="27">
        <f t="shared" si="71"/>
        <v>0.31938206298619598</v>
      </c>
    </row>
    <row r="100" spans="1:46">
      <c r="A100" s="1">
        <v>96</v>
      </c>
      <c r="B100" s="5">
        <f t="shared" si="81"/>
        <v>99542.94840344238</v>
      </c>
      <c r="C100" s="5">
        <f t="shared" si="82"/>
        <v>1020.4166124564451</v>
      </c>
      <c r="D100" s="36">
        <f>ROUND(($E$2-A100+1)*$G$2,0)</f>
        <v>6</v>
      </c>
      <c r="E100" s="4">
        <f t="shared" si="44"/>
        <v>6122.4996747386704</v>
      </c>
      <c r="F100" s="5">
        <f>SUM($C$5:C100)</f>
        <v>76696.50073005227</v>
      </c>
      <c r="G100" s="5"/>
      <c r="H100" s="25">
        <f t="shared" si="45"/>
        <v>66295.237303256072</v>
      </c>
      <c r="I100" s="36">
        <f t="shared" si="46"/>
        <v>18</v>
      </c>
      <c r="J100" s="5">
        <f t="shared" si="47"/>
        <v>18367.499024216013</v>
      </c>
      <c r="K100" s="5">
        <f t="shared" si="48"/>
        <v>84662.736327472085</v>
      </c>
      <c r="L100" s="6">
        <f t="shared" si="49"/>
        <v>1.4110456054578682</v>
      </c>
      <c r="M100" s="56">
        <f t="shared" si="50"/>
        <v>-16523.763101534874</v>
      </c>
      <c r="N100" s="6">
        <f>M100/($F100+E100)</f>
        <v>-0.1995165725349542</v>
      </c>
      <c r="O100" s="27">
        <f>1-(($F100+E100)/H100)</f>
        <v>-0.24924510075964856</v>
      </c>
      <c r="P100" s="35">
        <f t="shared" si="51"/>
        <v>66295.237303256072</v>
      </c>
      <c r="Q100" s="36">
        <f t="shared" si="52"/>
        <v>18</v>
      </c>
      <c r="R100" s="5">
        <f t="shared" si="53"/>
        <v>18367.499024216013</v>
      </c>
      <c r="S100" s="5">
        <f t="shared" si="54"/>
        <v>84662.736327472085</v>
      </c>
      <c r="T100" s="6">
        <f t="shared" si="55"/>
        <v>1.4110456054578682</v>
      </c>
      <c r="U100" s="56">
        <f t="shared" si="56"/>
        <v>-8261.8815507674371</v>
      </c>
      <c r="V100" s="6">
        <f t="shared" si="57"/>
        <v>-0.10772175356274311</v>
      </c>
      <c r="W100" s="27">
        <f t="shared" si="58"/>
        <v>-0.15689307180872469</v>
      </c>
      <c r="X100" s="35">
        <f t="shared" si="59"/>
        <v>60172.737628517403</v>
      </c>
      <c r="Y100" s="36">
        <f t="shared" si="60"/>
        <v>24</v>
      </c>
      <c r="Z100" s="5">
        <f t="shared" si="61"/>
        <v>24489.998698954681</v>
      </c>
      <c r="AA100" s="5">
        <f t="shared" si="62"/>
        <v>84662.736327472085</v>
      </c>
      <c r="AB100" s="6">
        <f t="shared" si="63"/>
        <v>1.4110456054578682</v>
      </c>
      <c r="AC100" s="56">
        <f t="shared" si="64"/>
        <v>-16523.763101534867</v>
      </c>
      <c r="AD100" s="6">
        <f t="shared" si="65"/>
        <v>-0.2154435071254861</v>
      </c>
      <c r="AE100" s="27">
        <f t="shared" si="66"/>
        <v>-0.27460547338806518</v>
      </c>
      <c r="AF100" s="35">
        <f t="shared" si="72"/>
        <v>593.54</v>
      </c>
      <c r="AG100" s="5">
        <f>SUM(AF$5:AF100)</f>
        <v>23840.660000000003</v>
      </c>
      <c r="AH100" s="5">
        <f t="shared" si="67"/>
        <v>100537.16073005227</v>
      </c>
      <c r="AI100" s="44">
        <f t="shared" si="73"/>
        <v>0.31503559252554791</v>
      </c>
      <c r="AJ100" s="27">
        <f t="shared" si="68"/>
        <v>0.23713281563633437</v>
      </c>
      <c r="AK100" s="35">
        <f t="shared" si="74"/>
        <v>710.04750000000001</v>
      </c>
      <c r="AL100" s="5">
        <f>SUM(AK$5:AK100)</f>
        <v>28163.755499999996</v>
      </c>
      <c r="AM100" s="5">
        <f t="shared" si="69"/>
        <v>104860.25623005227</v>
      </c>
      <c r="AN100" s="44">
        <f t="shared" si="75"/>
        <v>0.37216190330666837</v>
      </c>
      <c r="AO100" s="27">
        <f t="shared" si="76"/>
        <v>0.26858369903475832</v>
      </c>
      <c r="AP100" s="35">
        <f t="shared" si="77"/>
        <v>952.17849999999999</v>
      </c>
      <c r="AQ100" s="5">
        <f>SUM(AP$5:AP100)</f>
        <v>45121.978000000003</v>
      </c>
      <c r="AR100" s="5">
        <f t="shared" si="70"/>
        <v>140270.27873005229</v>
      </c>
      <c r="AS100" s="44">
        <f t="shared" si="78"/>
        <v>0.4793688758968408</v>
      </c>
      <c r="AT100" s="27">
        <f t="shared" si="71"/>
        <v>0.32167882183250296</v>
      </c>
    </row>
    <row r="101" spans="1:46">
      <c r="A101" s="1">
        <v>97</v>
      </c>
      <c r="B101" s="4">
        <f>B100</f>
        <v>99542.94840344238</v>
      </c>
      <c r="C101" s="5">
        <f>C100</f>
        <v>1020.4166124564451</v>
      </c>
      <c r="D101" s="36">
        <f>ROUND(($E$2-A101+1)*$G$2,0)</f>
        <v>6</v>
      </c>
      <c r="E101" s="4">
        <f t="shared" si="44"/>
        <v>6122.4996747386704</v>
      </c>
      <c r="F101" s="5">
        <f>SUM($C$5:C101)</f>
        <v>77716.917342508721</v>
      </c>
      <c r="G101" s="5"/>
      <c r="H101" s="25">
        <f t="shared" si="45"/>
        <v>66805.44560948429</v>
      </c>
      <c r="I101" s="36">
        <f t="shared" si="46"/>
        <v>17</v>
      </c>
      <c r="J101" s="5">
        <f t="shared" si="47"/>
        <v>17347.082411759566</v>
      </c>
      <c r="K101" s="5">
        <f t="shared" si="48"/>
        <v>84152.528021243852</v>
      </c>
      <c r="L101" s="6">
        <f t="shared" si="49"/>
        <v>1.4025421336873976</v>
      </c>
      <c r="M101" s="56">
        <f t="shared" si="50"/>
        <v>-17033.971407763107</v>
      </c>
      <c r="N101" s="6">
        <f>M101/($F101+E101)</f>
        <v>-0.20317378166237593</v>
      </c>
      <c r="O101" s="27">
        <f>1-(($F101+E101)/H101)</f>
        <v>-0.25497878582138833</v>
      </c>
      <c r="P101" s="35">
        <f t="shared" si="51"/>
        <v>66805.44560948429</v>
      </c>
      <c r="Q101" s="36">
        <f t="shared" si="52"/>
        <v>17</v>
      </c>
      <c r="R101" s="5">
        <f t="shared" si="53"/>
        <v>17347.082411759566</v>
      </c>
      <c r="S101" s="5">
        <f t="shared" si="54"/>
        <v>84152.528021243852</v>
      </c>
      <c r="T101" s="6">
        <f t="shared" si="55"/>
        <v>1.4025421336873976</v>
      </c>
      <c r="U101" s="56">
        <f t="shared" si="56"/>
        <v>-8516.9857038815535</v>
      </c>
      <c r="V101" s="6">
        <f t="shared" si="57"/>
        <v>-0.10958985501632897</v>
      </c>
      <c r="W101" s="27">
        <f t="shared" si="58"/>
        <v>-0.16333207021487706</v>
      </c>
      <c r="X101" s="35">
        <f t="shared" si="59"/>
        <v>60682.945934745614</v>
      </c>
      <c r="Y101" s="36">
        <f t="shared" si="60"/>
        <v>23</v>
      </c>
      <c r="Z101" s="5">
        <f t="shared" si="61"/>
        <v>23469.582086498238</v>
      </c>
      <c r="AA101" s="5">
        <f t="shared" si="62"/>
        <v>84152.528021243852</v>
      </c>
      <c r="AB101" s="6">
        <f t="shared" si="63"/>
        <v>1.4025421336873976</v>
      </c>
      <c r="AC101" s="56">
        <f t="shared" si="64"/>
        <v>-17033.971407763107</v>
      </c>
      <c r="AD101" s="6">
        <f t="shared" si="65"/>
        <v>-0.21917971003265793</v>
      </c>
      <c r="AE101" s="27">
        <f t="shared" si="66"/>
        <v>-0.28070442437122778</v>
      </c>
      <c r="AF101" s="35">
        <f t="shared" si="72"/>
        <v>603.22</v>
      </c>
      <c r="AG101" s="5">
        <f>SUM(AF$5:AF101)</f>
        <v>24443.880000000005</v>
      </c>
      <c r="AH101" s="5">
        <f t="shared" si="67"/>
        <v>102160.79734250873</v>
      </c>
      <c r="AI101" s="44">
        <f t="shared" si="73"/>
        <v>0.3187091949088372</v>
      </c>
      <c r="AJ101" s="27">
        <f t="shared" si="68"/>
        <v>0.23926868853664474</v>
      </c>
      <c r="AK101" s="35">
        <f t="shared" si="74"/>
        <v>721.96449999999993</v>
      </c>
      <c r="AL101" s="5">
        <f>SUM(AK$5:AK101)</f>
        <v>28885.719999999994</v>
      </c>
      <c r="AM101" s="5">
        <f t="shared" si="69"/>
        <v>106602.63734250871</v>
      </c>
      <c r="AN101" s="44">
        <f t="shared" si="75"/>
        <v>0.37662370153846664</v>
      </c>
      <c r="AO101" s="27">
        <f t="shared" si="76"/>
        <v>0.27096627925997441</v>
      </c>
      <c r="AP101" s="35">
        <f t="shared" si="77"/>
        <v>965.76150000000007</v>
      </c>
      <c r="AQ101" s="5">
        <f>SUM(AP$5:AP101)</f>
        <v>46087.739500000003</v>
      </c>
      <c r="AR101" s="5">
        <f t="shared" si="70"/>
        <v>142256.45684250872</v>
      </c>
      <c r="AS101" s="44">
        <f t="shared" si="78"/>
        <v>0.4843779567935399</v>
      </c>
      <c r="AT101" s="27">
        <f t="shared" si="71"/>
        <v>0.32397643328782932</v>
      </c>
    </row>
    <row r="102" spans="1:46" s="46" customFormat="1">
      <c r="A102" s="46">
        <v>98</v>
      </c>
      <c r="B102" s="47">
        <f>B101*(1+$C$2)</f>
        <v>107008.66953370055</v>
      </c>
      <c r="C102" s="49">
        <f>C101*(1+$C$2)</f>
        <v>1096.9478583906784</v>
      </c>
      <c r="D102" s="48">
        <f>ROUND(($E$2-A102+1)*$G$2,0)</f>
        <v>6</v>
      </c>
      <c r="E102" s="47">
        <f t="shared" si="44"/>
        <v>6581.6871503440707</v>
      </c>
      <c r="F102" s="49">
        <f>SUM($C$5:C102)</f>
        <v>78813.865200899396</v>
      </c>
      <c r="G102" s="49"/>
      <c r="H102" s="53">
        <f t="shared" si="45"/>
        <v>69449.943559046878</v>
      </c>
      <c r="I102" s="48">
        <f t="shared" si="46"/>
        <v>16</v>
      </c>
      <c r="J102" s="49">
        <f t="shared" si="47"/>
        <v>17551.165734250855</v>
      </c>
      <c r="K102" s="49">
        <f t="shared" si="48"/>
        <v>87001.109293297734</v>
      </c>
      <c r="L102" s="66">
        <f t="shared" si="49"/>
        <v>1.4500184882216289</v>
      </c>
      <c r="M102" s="67">
        <f t="shared" si="50"/>
        <v>-15945.608792196595</v>
      </c>
      <c r="N102" s="66">
        <f>M102/($F102+E102)</f>
        <v>-0.18672645533821419</v>
      </c>
      <c r="O102" s="52">
        <f>1-(($F102+E102)/H102)</f>
        <v>-0.22959858532699196</v>
      </c>
      <c r="P102" s="50">
        <f t="shared" si="51"/>
        <v>69449.943559046878</v>
      </c>
      <c r="Q102" s="48">
        <f t="shared" si="52"/>
        <v>16</v>
      </c>
      <c r="R102" s="49">
        <f t="shared" si="53"/>
        <v>17551.165734250855</v>
      </c>
      <c r="S102" s="49">
        <f t="shared" si="54"/>
        <v>87001.109293297734</v>
      </c>
      <c r="T102" s="66">
        <f t="shared" si="55"/>
        <v>1.4500184882216289</v>
      </c>
      <c r="U102" s="67">
        <f t="shared" si="56"/>
        <v>-7972.8043960982977</v>
      </c>
      <c r="V102" s="66">
        <f t="shared" si="57"/>
        <v>-0.1011599212368957</v>
      </c>
      <c r="W102" s="52">
        <f t="shared" si="58"/>
        <v>-0.13482979484196767</v>
      </c>
      <c r="X102" s="50">
        <f t="shared" si="59"/>
        <v>62868.256408702808</v>
      </c>
      <c r="Y102" s="48">
        <f t="shared" si="60"/>
        <v>22</v>
      </c>
      <c r="Z102" s="49">
        <f t="shared" si="61"/>
        <v>24132.852884594926</v>
      </c>
      <c r="AA102" s="49">
        <f t="shared" si="62"/>
        <v>87001.109293297734</v>
      </c>
      <c r="AB102" s="66">
        <f t="shared" si="63"/>
        <v>1.4500184882216289</v>
      </c>
      <c r="AC102" s="67">
        <f t="shared" si="64"/>
        <v>-15945.608792196588</v>
      </c>
      <c r="AD102" s="66">
        <f t="shared" si="65"/>
        <v>-0.20231984247379131</v>
      </c>
      <c r="AE102" s="52">
        <f t="shared" si="66"/>
        <v>-0.25363529550644981</v>
      </c>
      <c r="AF102" s="50">
        <f t="shared" si="72"/>
        <v>612.96</v>
      </c>
      <c r="AG102" s="49">
        <f>SUM(AF$5:AF102)</f>
        <v>25056.840000000004</v>
      </c>
      <c r="AH102" s="49">
        <f t="shared" si="67"/>
        <v>103870.70520089939</v>
      </c>
      <c r="AI102" s="51">
        <f t="shared" si="73"/>
        <v>0.32241165574763087</v>
      </c>
      <c r="AJ102" s="52">
        <f t="shared" si="68"/>
        <v>0.24123105693310565</v>
      </c>
      <c r="AK102" s="50">
        <f t="shared" si="74"/>
        <v>733.95799999999997</v>
      </c>
      <c r="AL102" s="49">
        <f>SUM(AK$5:AK102)</f>
        <v>29619.677999999993</v>
      </c>
      <c r="AM102" s="49">
        <f t="shared" si="69"/>
        <v>108433.54320089938</v>
      </c>
      <c r="AN102" s="51">
        <f t="shared" si="75"/>
        <v>0.38112265659563105</v>
      </c>
      <c r="AO102" s="52">
        <f t="shared" si="76"/>
        <v>0.27315973568365615</v>
      </c>
      <c r="AP102" s="50">
        <f t="shared" si="77"/>
        <v>979.43799999999999</v>
      </c>
      <c r="AQ102" s="49">
        <f>SUM(AP$5:AP102)</f>
        <v>47067.177500000005</v>
      </c>
      <c r="AR102" s="5">
        <f t="shared" si="70"/>
        <v>144332.8427008994</v>
      </c>
      <c r="AS102" s="44">
        <f t="shared" si="78"/>
        <v>0.4894229516690794</v>
      </c>
      <c r="AT102" s="27">
        <f t="shared" si="71"/>
        <v>0.32610164546912723</v>
      </c>
    </row>
    <row r="103" spans="1:46">
      <c r="A103" s="1">
        <v>99</v>
      </c>
      <c r="B103" s="5">
        <f t="shared" ref="B103:B112" si="83">B102</f>
        <v>107008.66953370055</v>
      </c>
      <c r="C103" s="5">
        <f t="shared" ref="C103:C112" si="84">C102</f>
        <v>1096.9478583906784</v>
      </c>
      <c r="D103" s="36">
        <f>ROUND(($E$2-A103+1)*$G$2,0)</f>
        <v>6</v>
      </c>
      <c r="E103" s="4">
        <f t="shared" si="44"/>
        <v>6581.6871503440707</v>
      </c>
      <c r="F103" s="5">
        <f>SUM($C$5:C103)</f>
        <v>79910.813059290071</v>
      </c>
      <c r="G103" s="5"/>
      <c r="H103" s="25">
        <f t="shared" si="45"/>
        <v>69998.417488242208</v>
      </c>
      <c r="I103" s="36">
        <f t="shared" si="46"/>
        <v>15</v>
      </c>
      <c r="J103" s="5">
        <f t="shared" si="47"/>
        <v>16454.217875860177</v>
      </c>
      <c r="K103" s="5">
        <f t="shared" si="48"/>
        <v>86452.635364102389</v>
      </c>
      <c r="L103" s="6">
        <f t="shared" si="49"/>
        <v>1.4408772560683731</v>
      </c>
      <c r="M103" s="56">
        <f t="shared" si="50"/>
        <v>-16494.082721391926</v>
      </c>
      <c r="N103" s="6">
        <f>M103/($F103+E103)</f>
        <v>-0.19069957142428287</v>
      </c>
      <c r="O103" s="27">
        <f>1-(($F103+E103)/H103)</f>
        <v>-0.23563508023824209</v>
      </c>
      <c r="P103" s="35">
        <f t="shared" si="51"/>
        <v>69998.417488242208</v>
      </c>
      <c r="Q103" s="36">
        <f t="shared" si="52"/>
        <v>15</v>
      </c>
      <c r="R103" s="5">
        <f t="shared" si="53"/>
        <v>16454.217875860177</v>
      </c>
      <c r="S103" s="5">
        <f t="shared" si="54"/>
        <v>86452.635364102389</v>
      </c>
      <c r="T103" s="6">
        <f t="shared" si="55"/>
        <v>1.4408772560683731</v>
      </c>
      <c r="U103" s="56">
        <f t="shared" si="56"/>
        <v>-8247.0413606959628</v>
      </c>
      <c r="V103" s="6">
        <f t="shared" si="57"/>
        <v>-0.10320307158653291</v>
      </c>
      <c r="W103" s="27">
        <f t="shared" si="58"/>
        <v>-0.14160885241031163</v>
      </c>
      <c r="X103" s="35">
        <f t="shared" si="59"/>
        <v>63416.730337898145</v>
      </c>
      <c r="Y103" s="36">
        <f t="shared" si="60"/>
        <v>21</v>
      </c>
      <c r="Z103" s="5">
        <f t="shared" si="61"/>
        <v>23035.905026204247</v>
      </c>
      <c r="AA103" s="5">
        <f t="shared" si="62"/>
        <v>86452.635364102389</v>
      </c>
      <c r="AB103" s="6">
        <f t="shared" si="63"/>
        <v>1.4408772560683731</v>
      </c>
      <c r="AC103" s="56">
        <f t="shared" si="64"/>
        <v>-16494.082721391926</v>
      </c>
      <c r="AD103" s="6">
        <f t="shared" si="65"/>
        <v>-0.20640614317306583</v>
      </c>
      <c r="AE103" s="27">
        <f t="shared" si="66"/>
        <v>-0.2600903993868473</v>
      </c>
      <c r="AF103" s="35">
        <f t="shared" si="72"/>
        <v>623.22</v>
      </c>
      <c r="AG103" s="5">
        <f>SUM(AF$5:AF103)</f>
        <v>25680.060000000005</v>
      </c>
      <c r="AH103" s="5">
        <f t="shared" si="67"/>
        <v>105590.87305929008</v>
      </c>
      <c r="AI103" s="44">
        <f t="shared" si="73"/>
        <v>0.32583175478756943</v>
      </c>
      <c r="AJ103" s="27">
        <f t="shared" si="68"/>
        <v>0.24320340627906789</v>
      </c>
      <c r="AK103" s="35">
        <f t="shared" si="74"/>
        <v>746.56349999999998</v>
      </c>
      <c r="AL103" s="5">
        <f>SUM(AK$5:AK103)</f>
        <v>30366.241499999993</v>
      </c>
      <c r="AM103" s="5">
        <f t="shared" si="69"/>
        <v>110277.05455929006</v>
      </c>
      <c r="AN103" s="44">
        <f t="shared" si="75"/>
        <v>0.38529060112196434</v>
      </c>
      <c r="AO103" s="27">
        <f t="shared" si="76"/>
        <v>0.27536318975289364</v>
      </c>
      <c r="AP103" s="35">
        <f t="shared" si="77"/>
        <v>993.7349999999999</v>
      </c>
      <c r="AQ103" s="5">
        <f>SUM(AP$5:AP103)</f>
        <v>48060.912500000006</v>
      </c>
      <c r="AR103" s="5">
        <f t="shared" si="70"/>
        <v>146423.52555929008</v>
      </c>
      <c r="AS103" s="44">
        <f t="shared" si="78"/>
        <v>0.49412002067462951</v>
      </c>
      <c r="AT103" s="27">
        <f t="shared" si="71"/>
        <v>0.32823217660156045</v>
      </c>
    </row>
    <row r="104" spans="1:46">
      <c r="A104" s="1">
        <v>100</v>
      </c>
      <c r="B104" s="5">
        <f t="shared" si="83"/>
        <v>107008.66953370055</v>
      </c>
      <c r="C104" s="5">
        <f t="shared" si="84"/>
        <v>1096.9478583906784</v>
      </c>
      <c r="D104" s="36">
        <f>ROUND(($E$2-A104+1)*$G$2,0)</f>
        <v>5</v>
      </c>
      <c r="E104" s="4">
        <f t="shared" si="44"/>
        <v>5484.7392919533922</v>
      </c>
      <c r="F104" s="5">
        <f>SUM($C$5:C104)</f>
        <v>81007.760917680745</v>
      </c>
      <c r="G104" s="5"/>
      <c r="H104" s="25">
        <f t="shared" si="45"/>
        <v>69998.417488242208</v>
      </c>
      <c r="I104" s="36">
        <f t="shared" si="46"/>
        <v>15</v>
      </c>
      <c r="J104" s="5">
        <f t="shared" si="47"/>
        <v>16454.217875860177</v>
      </c>
      <c r="K104" s="5">
        <f t="shared" si="48"/>
        <v>86452.635364102389</v>
      </c>
      <c r="L104" s="6">
        <f t="shared" si="49"/>
        <v>1.4408772560683731</v>
      </c>
      <c r="M104" s="56">
        <f t="shared" si="50"/>
        <v>-16494.082721391926</v>
      </c>
      <c r="N104" s="6">
        <f>M104/($F104+E104)</f>
        <v>-0.19069957142428287</v>
      </c>
      <c r="O104" s="27">
        <f>1-(($F104+E104)/H104)</f>
        <v>-0.23563508023824209</v>
      </c>
      <c r="P104" s="35">
        <f t="shared" si="51"/>
        <v>69998.417488242208</v>
      </c>
      <c r="Q104" s="36">
        <f t="shared" si="52"/>
        <v>15</v>
      </c>
      <c r="R104" s="5">
        <f t="shared" si="53"/>
        <v>16454.217875860177</v>
      </c>
      <c r="S104" s="5">
        <f t="shared" si="54"/>
        <v>86452.635364102389</v>
      </c>
      <c r="T104" s="6">
        <f t="shared" si="55"/>
        <v>1.4408772560683731</v>
      </c>
      <c r="U104" s="56">
        <f t="shared" si="56"/>
        <v>-8247.0413606959628</v>
      </c>
      <c r="V104" s="6">
        <f t="shared" si="57"/>
        <v>-0.10180557106221615</v>
      </c>
      <c r="W104" s="27">
        <f t="shared" si="58"/>
        <v>-0.15727989038163326</v>
      </c>
      <c r="X104" s="35">
        <f t="shared" si="59"/>
        <v>64513.67819628882</v>
      </c>
      <c r="Y104" s="36">
        <f t="shared" si="60"/>
        <v>20</v>
      </c>
      <c r="Z104" s="5">
        <f t="shared" si="61"/>
        <v>21938.957167813569</v>
      </c>
      <c r="AA104" s="5">
        <f t="shared" si="62"/>
        <v>86452.635364102389</v>
      </c>
      <c r="AB104" s="6">
        <f t="shared" si="63"/>
        <v>1.4408772560683731</v>
      </c>
      <c r="AC104" s="56">
        <f t="shared" si="64"/>
        <v>-16494.082721391926</v>
      </c>
      <c r="AD104" s="6">
        <f t="shared" si="65"/>
        <v>-0.20361114212443229</v>
      </c>
      <c r="AE104" s="27">
        <f t="shared" si="66"/>
        <v>-0.25566799448648947</v>
      </c>
      <c r="AF104" s="35">
        <f t="shared" si="72"/>
        <v>633.54999999999995</v>
      </c>
      <c r="AG104" s="5">
        <f>SUM(AF$5:AF104)</f>
        <v>26313.610000000004</v>
      </c>
      <c r="AH104" s="5">
        <f t="shared" si="67"/>
        <v>107321.37091768075</v>
      </c>
      <c r="AI104" s="44">
        <f t="shared" si="73"/>
        <v>0.32928722650433478</v>
      </c>
      <c r="AJ104" s="27">
        <f t="shared" si="68"/>
        <v>0.24518518329572458</v>
      </c>
      <c r="AK104" s="35">
        <f t="shared" si="74"/>
        <v>759.25400000000002</v>
      </c>
      <c r="AL104" s="5">
        <f>SUM(AK$5:AK104)</f>
        <v>31125.495499999994</v>
      </c>
      <c r="AM104" s="5">
        <f t="shared" si="69"/>
        <v>112133.25641768074</v>
      </c>
      <c r="AN104" s="44">
        <f t="shared" si="75"/>
        <v>0.38950292592951519</v>
      </c>
      <c r="AO104" s="27">
        <f t="shared" si="76"/>
        <v>0.27757595288289727</v>
      </c>
      <c r="AP104" s="35">
        <f t="shared" si="77"/>
        <v>1008.1255</v>
      </c>
      <c r="AQ104" s="5">
        <f>SUM(AP$5:AP104)</f>
        <v>49069.038000000008</v>
      </c>
      <c r="AR104" s="5">
        <f t="shared" si="70"/>
        <v>148528.59891768076</v>
      </c>
      <c r="AS104" s="44">
        <f t="shared" si="78"/>
        <v>0.49885862599464131</v>
      </c>
      <c r="AT104" s="27">
        <f t="shared" si="71"/>
        <v>0.33036760837685963</v>
      </c>
    </row>
    <row r="105" spans="1:46">
      <c r="A105" s="1">
        <v>101</v>
      </c>
      <c r="B105" s="5">
        <f t="shared" si="83"/>
        <v>107008.66953370055</v>
      </c>
      <c r="C105" s="5">
        <f t="shared" si="84"/>
        <v>1096.9478583906784</v>
      </c>
      <c r="D105" s="36">
        <f>ROUND(($E$2-A105+1)*$G$2,0)</f>
        <v>5</v>
      </c>
      <c r="E105" s="4">
        <f t="shared" si="44"/>
        <v>5484.7392919533922</v>
      </c>
      <c r="F105" s="5">
        <f>SUM($C$5:C105)</f>
        <v>82104.70877607142</v>
      </c>
      <c r="G105" s="5"/>
      <c r="H105" s="25">
        <f t="shared" si="45"/>
        <v>70546.891417437539</v>
      </c>
      <c r="I105" s="36">
        <f t="shared" si="46"/>
        <v>14</v>
      </c>
      <c r="J105" s="5">
        <f t="shared" si="47"/>
        <v>15357.270017469498</v>
      </c>
      <c r="K105" s="5">
        <f t="shared" si="48"/>
        <v>85904.16143490703</v>
      </c>
      <c r="L105" s="6">
        <f t="shared" si="49"/>
        <v>1.4317360239151171</v>
      </c>
      <c r="M105" s="56">
        <f t="shared" si="50"/>
        <v>-17042.55665058727</v>
      </c>
      <c r="N105" s="6">
        <f>M105/($F105+E105)</f>
        <v>-0.1945731709298073</v>
      </c>
      <c r="O105" s="27">
        <f>1-(($F105+E105)/H105)</f>
        <v>-0.24157771247132165</v>
      </c>
      <c r="P105" s="35">
        <f t="shared" si="51"/>
        <v>70546.891417437539</v>
      </c>
      <c r="Q105" s="36">
        <f t="shared" si="52"/>
        <v>14</v>
      </c>
      <c r="R105" s="5">
        <f t="shared" si="53"/>
        <v>15357.270017469498</v>
      </c>
      <c r="S105" s="5">
        <f t="shared" si="54"/>
        <v>85904.16143490703</v>
      </c>
      <c r="T105" s="6">
        <f t="shared" si="55"/>
        <v>1.4317360239151171</v>
      </c>
      <c r="U105" s="56">
        <f t="shared" si="56"/>
        <v>-8521.2783252936351</v>
      </c>
      <c r="V105" s="6">
        <f t="shared" si="57"/>
        <v>-0.10378550088441547</v>
      </c>
      <c r="W105" s="27">
        <f t="shared" si="58"/>
        <v>-0.16383170294838911</v>
      </c>
      <c r="X105" s="35">
        <f t="shared" si="59"/>
        <v>65062.152125484135</v>
      </c>
      <c r="Y105" s="36">
        <f t="shared" si="60"/>
        <v>19</v>
      </c>
      <c r="Z105" s="5">
        <f t="shared" si="61"/>
        <v>20842.009309422891</v>
      </c>
      <c r="AA105" s="5">
        <f t="shared" si="62"/>
        <v>85904.16143490703</v>
      </c>
      <c r="AB105" s="6">
        <f t="shared" si="63"/>
        <v>1.4317360239151171</v>
      </c>
      <c r="AC105" s="56">
        <f t="shared" si="64"/>
        <v>-17042.556650587285</v>
      </c>
      <c r="AD105" s="6">
        <f t="shared" si="65"/>
        <v>-0.20757100176883111</v>
      </c>
      <c r="AE105" s="27">
        <f t="shared" si="66"/>
        <v>-0.26194271314169915</v>
      </c>
      <c r="AF105" s="35">
        <f t="shared" si="72"/>
        <v>643.92999999999995</v>
      </c>
      <c r="AG105" s="5">
        <f>SUM(AF$5:AF105)</f>
        <v>26957.540000000005</v>
      </c>
      <c r="AH105" s="5">
        <f t="shared" si="67"/>
        <v>109062.24877607143</v>
      </c>
      <c r="AI105" s="44">
        <f t="shared" si="73"/>
        <v>0.33277725114997292</v>
      </c>
      <c r="AJ105" s="27">
        <f t="shared" si="68"/>
        <v>0.24717572122824749</v>
      </c>
      <c r="AK105" s="35">
        <f t="shared" si="74"/>
        <v>772.03800000000001</v>
      </c>
      <c r="AL105" s="5">
        <f>SUM(AK$5:AK105)</f>
        <v>31897.533499999994</v>
      </c>
      <c r="AM105" s="5">
        <f t="shared" si="69"/>
        <v>114002.24227607141</v>
      </c>
      <c r="AN105" s="44">
        <f t="shared" si="75"/>
        <v>0.39375898233274143</v>
      </c>
      <c r="AO105" s="27">
        <f t="shared" si="76"/>
        <v>0.27979742207838265</v>
      </c>
      <c r="AP105" s="35">
        <f t="shared" si="77"/>
        <v>1022.6179999999999</v>
      </c>
      <c r="AQ105" s="5">
        <f>SUM(AP$5:AP105)</f>
        <v>50091.65600000001</v>
      </c>
      <c r="AR105" s="5">
        <f t="shared" si="70"/>
        <v>150648.16477607144</v>
      </c>
      <c r="AS105" s="44">
        <f t="shared" si="78"/>
        <v>0.50363841884903504</v>
      </c>
      <c r="AT105" s="27">
        <f t="shared" si="71"/>
        <v>0.33250757534589259</v>
      </c>
    </row>
    <row r="106" spans="1:46">
      <c r="A106" s="1">
        <v>102</v>
      </c>
      <c r="B106" s="5">
        <f t="shared" si="83"/>
        <v>107008.66953370055</v>
      </c>
      <c r="C106" s="5">
        <f t="shared" si="84"/>
        <v>1096.9478583906784</v>
      </c>
      <c r="D106" s="36">
        <f>ROUND(($E$2-A106+1)*$G$2,0)</f>
        <v>5</v>
      </c>
      <c r="E106" s="4">
        <f t="shared" si="44"/>
        <v>5484.7392919533922</v>
      </c>
      <c r="F106" s="5">
        <f>SUM($C$5:C106)</f>
        <v>83201.656634462095</v>
      </c>
      <c r="G106" s="5"/>
      <c r="H106" s="25">
        <f t="shared" si="45"/>
        <v>71095.365346632883</v>
      </c>
      <c r="I106" s="36">
        <f t="shared" si="46"/>
        <v>13</v>
      </c>
      <c r="J106" s="5">
        <f t="shared" si="47"/>
        <v>14260.32215907882</v>
      </c>
      <c r="K106" s="5">
        <f t="shared" si="48"/>
        <v>85355.687505711699</v>
      </c>
      <c r="L106" s="6">
        <f t="shared" si="49"/>
        <v>1.4225947917618618</v>
      </c>
      <c r="M106" s="56">
        <f t="shared" si="50"/>
        <v>-17591.0305797826</v>
      </c>
      <c r="N106" s="6">
        <f>M106/($F106+E106)</f>
        <v>-0.19835094656883068</v>
      </c>
      <c r="O106" s="27">
        <f>1-(($F106+E106)/H106)</f>
        <v>-0.24742865437171169</v>
      </c>
      <c r="P106" s="35">
        <f t="shared" si="51"/>
        <v>71095.365346632883</v>
      </c>
      <c r="Q106" s="36">
        <f t="shared" si="52"/>
        <v>13</v>
      </c>
      <c r="R106" s="5">
        <f t="shared" si="53"/>
        <v>14260.32215907882</v>
      </c>
      <c r="S106" s="5">
        <f t="shared" si="54"/>
        <v>85355.687505711699</v>
      </c>
      <c r="T106" s="6">
        <f t="shared" si="55"/>
        <v>1.4225947917618618</v>
      </c>
      <c r="U106" s="56">
        <f t="shared" si="56"/>
        <v>-8795.5152898913002</v>
      </c>
      <c r="V106" s="6">
        <f t="shared" si="57"/>
        <v>-0.10571322309763002</v>
      </c>
      <c r="W106" s="27">
        <f t="shared" si="58"/>
        <v>-0.170282425989426</v>
      </c>
      <c r="X106" s="35">
        <f t="shared" si="59"/>
        <v>65610.62605467948</v>
      </c>
      <c r="Y106" s="36">
        <f t="shared" si="60"/>
        <v>18</v>
      </c>
      <c r="Z106" s="5">
        <f t="shared" si="61"/>
        <v>19745.061451032212</v>
      </c>
      <c r="AA106" s="5">
        <f t="shared" si="62"/>
        <v>85355.687505711699</v>
      </c>
      <c r="AB106" s="6">
        <f t="shared" si="63"/>
        <v>1.4225947917618618</v>
      </c>
      <c r="AC106" s="56">
        <f t="shared" si="64"/>
        <v>-17591.030579782615</v>
      </c>
      <c r="AD106" s="6">
        <f t="shared" si="65"/>
        <v>-0.21142644619526021</v>
      </c>
      <c r="AE106" s="27">
        <f t="shared" si="66"/>
        <v>-0.26811252441216404</v>
      </c>
      <c r="AF106" s="35">
        <f t="shared" si="72"/>
        <v>654.37</v>
      </c>
      <c r="AG106" s="5">
        <f>SUM(AF$5:AF106)</f>
        <v>27611.910000000003</v>
      </c>
      <c r="AH106" s="5">
        <f t="shared" si="67"/>
        <v>110813.5666344621</v>
      </c>
      <c r="AI106" s="44">
        <f t="shared" si="73"/>
        <v>0.33630117458071068</v>
      </c>
      <c r="AJ106" s="27">
        <f t="shared" si="68"/>
        <v>0.24917445434350749</v>
      </c>
      <c r="AK106" s="35">
        <f t="shared" si="74"/>
        <v>784.90699999999993</v>
      </c>
      <c r="AL106" s="5">
        <f>SUM(AK$5:AK106)</f>
        <v>32682.440499999993</v>
      </c>
      <c r="AM106" s="5">
        <f t="shared" si="69"/>
        <v>115884.09713446209</v>
      </c>
      <c r="AN106" s="44">
        <f t="shared" si="75"/>
        <v>0.39805805278643114</v>
      </c>
      <c r="AO106" s="27">
        <f t="shared" si="76"/>
        <v>0.28202696753186129</v>
      </c>
      <c r="AP106" s="35">
        <f t="shared" si="77"/>
        <v>1037.2124999999999</v>
      </c>
      <c r="AQ106" s="5">
        <f>SUM(AP$5:AP106)</f>
        <v>51128.868500000011</v>
      </c>
      <c r="AR106" s="5">
        <f t="shared" si="70"/>
        <v>152782.32513446209</v>
      </c>
      <c r="AS106" s="44">
        <f t="shared" si="78"/>
        <v>0.50845906567677812</v>
      </c>
      <c r="AT106" s="27">
        <f t="shared" si="71"/>
        <v>0.33465172398051946</v>
      </c>
    </row>
    <row r="107" spans="1:46">
      <c r="A107" s="1">
        <v>103</v>
      </c>
      <c r="B107" s="5">
        <f t="shared" si="83"/>
        <v>107008.66953370055</v>
      </c>
      <c r="C107" s="5">
        <f t="shared" si="84"/>
        <v>1096.9478583906784</v>
      </c>
      <c r="D107" s="36">
        <f>ROUND(($E$2-A107+1)*$G$2,0)</f>
        <v>5</v>
      </c>
      <c r="E107" s="4">
        <f t="shared" si="44"/>
        <v>5484.7392919533922</v>
      </c>
      <c r="F107" s="5">
        <f>SUM($C$5:C107)</f>
        <v>84298.60449285277</v>
      </c>
      <c r="G107" s="5"/>
      <c r="H107" s="25">
        <f t="shared" si="45"/>
        <v>71643.839275828213</v>
      </c>
      <c r="I107" s="36">
        <f t="shared" si="46"/>
        <v>12</v>
      </c>
      <c r="J107" s="5">
        <f t="shared" si="47"/>
        <v>13163.374300688141</v>
      </c>
      <c r="K107" s="5">
        <f t="shared" si="48"/>
        <v>84807.213576516355</v>
      </c>
      <c r="L107" s="6">
        <f t="shared" si="49"/>
        <v>1.413453559608606</v>
      </c>
      <c r="M107" s="56">
        <f t="shared" si="50"/>
        <v>-18139.504508977945</v>
      </c>
      <c r="N107" s="6">
        <f>M107/($F107+E107)</f>
        <v>-0.202036410589195</v>
      </c>
      <c r="O107" s="27">
        <f>1-(($F107+E107)/H107)</f>
        <v>-0.25319001176278388</v>
      </c>
      <c r="P107" s="35">
        <f t="shared" si="51"/>
        <v>71643.839275828213</v>
      </c>
      <c r="Q107" s="36">
        <f t="shared" si="52"/>
        <v>12</v>
      </c>
      <c r="R107" s="5">
        <f t="shared" si="53"/>
        <v>13163.374300688141</v>
      </c>
      <c r="S107" s="5">
        <f t="shared" si="54"/>
        <v>84807.213576516355</v>
      </c>
      <c r="T107" s="6">
        <f t="shared" si="55"/>
        <v>1.413453559608606</v>
      </c>
      <c r="U107" s="56">
        <f t="shared" si="56"/>
        <v>-9069.7522544889725</v>
      </c>
      <c r="V107" s="6">
        <f t="shared" si="57"/>
        <v>-0.10759077577918801</v>
      </c>
      <c r="W107" s="27">
        <f t="shared" si="58"/>
        <v>-0.17663438119646013</v>
      </c>
      <c r="X107" s="35">
        <f t="shared" si="59"/>
        <v>66159.099983874825</v>
      </c>
      <c r="Y107" s="36">
        <f t="shared" si="60"/>
        <v>17</v>
      </c>
      <c r="Z107" s="5">
        <f t="shared" si="61"/>
        <v>18648.113592641534</v>
      </c>
      <c r="AA107" s="5">
        <f t="shared" si="62"/>
        <v>84807.213576516355</v>
      </c>
      <c r="AB107" s="6">
        <f t="shared" si="63"/>
        <v>1.413453559608606</v>
      </c>
      <c r="AC107" s="56">
        <f t="shared" si="64"/>
        <v>-18139.504508977945</v>
      </c>
      <c r="AD107" s="6">
        <f t="shared" si="65"/>
        <v>-0.21518155155837601</v>
      </c>
      <c r="AE107" s="27">
        <f t="shared" si="66"/>
        <v>-0.27418003741585273</v>
      </c>
      <c r="AF107" s="35">
        <f t="shared" si="72"/>
        <v>664.88</v>
      </c>
      <c r="AG107" s="5">
        <f>SUM(AF$5:AF107)</f>
        <v>28276.790000000005</v>
      </c>
      <c r="AH107" s="5">
        <f t="shared" si="67"/>
        <v>112575.39449285278</v>
      </c>
      <c r="AI107" s="44">
        <f t="shared" si="73"/>
        <v>0.33985849734015716</v>
      </c>
      <c r="AJ107" s="27">
        <f t="shared" si="68"/>
        <v>0.25118090971287033</v>
      </c>
      <c r="AK107" s="35">
        <f t="shared" si="74"/>
        <v>797.86099999999999</v>
      </c>
      <c r="AL107" s="5">
        <f>SUM(AK$5:AK107)</f>
        <v>33480.301499999994</v>
      </c>
      <c r="AM107" s="5">
        <f t="shared" si="69"/>
        <v>117778.90599285276</v>
      </c>
      <c r="AN107" s="44">
        <f t="shared" si="75"/>
        <v>0.40239945758643064</v>
      </c>
      <c r="AO107" s="27">
        <f t="shared" si="76"/>
        <v>0.28426398783184226</v>
      </c>
      <c r="AP107" s="35">
        <f t="shared" si="77"/>
        <v>1051.9089999999999</v>
      </c>
      <c r="AQ107" s="5">
        <f>SUM(AP$5:AP107)</f>
        <v>52180.777500000011</v>
      </c>
      <c r="AR107" s="5">
        <f t="shared" si="70"/>
        <v>154931.18199285277</v>
      </c>
      <c r="AS107" s="44">
        <f t="shared" si="78"/>
        <v>0.51332024731473735</v>
      </c>
      <c r="AT107" s="27">
        <f t="shared" si="71"/>
        <v>0.33679971216128191</v>
      </c>
    </row>
    <row r="108" spans="1:46">
      <c r="A108" s="1">
        <v>104</v>
      </c>
      <c r="B108" s="5">
        <f t="shared" si="83"/>
        <v>107008.66953370055</v>
      </c>
      <c r="C108" s="5">
        <f t="shared" si="84"/>
        <v>1096.9478583906784</v>
      </c>
      <c r="D108" s="36">
        <f>ROUND(($E$2-A108+1)*$G$2,0)</f>
        <v>4</v>
      </c>
      <c r="E108" s="4">
        <f t="shared" si="44"/>
        <v>4387.7914335627138</v>
      </c>
      <c r="F108" s="5">
        <f>SUM($C$5:C108)</f>
        <v>85395.552351243445</v>
      </c>
      <c r="G108" s="5"/>
      <c r="H108" s="25">
        <f t="shared" si="45"/>
        <v>71643.839275828213</v>
      </c>
      <c r="I108" s="36">
        <f t="shared" si="46"/>
        <v>12</v>
      </c>
      <c r="J108" s="5">
        <f t="shared" si="47"/>
        <v>13163.374300688141</v>
      </c>
      <c r="K108" s="5">
        <f t="shared" si="48"/>
        <v>84807.213576516355</v>
      </c>
      <c r="L108" s="6">
        <f t="shared" si="49"/>
        <v>1.413453559608606</v>
      </c>
      <c r="M108" s="56">
        <f t="shared" si="50"/>
        <v>-18139.504508977945</v>
      </c>
      <c r="N108" s="6">
        <f>M108/($F108+E108)</f>
        <v>-0.202036410589195</v>
      </c>
      <c r="O108" s="27">
        <f>1-(($F108+E108)/H108)</f>
        <v>-0.25319001176278388</v>
      </c>
      <c r="P108" s="35">
        <f t="shared" si="51"/>
        <v>71643.839275828213</v>
      </c>
      <c r="Q108" s="36">
        <f t="shared" si="52"/>
        <v>12</v>
      </c>
      <c r="R108" s="5">
        <f t="shared" si="53"/>
        <v>13163.374300688141</v>
      </c>
      <c r="S108" s="5">
        <f t="shared" si="54"/>
        <v>84807.213576516355</v>
      </c>
      <c r="T108" s="6">
        <f t="shared" si="55"/>
        <v>1.413453559608606</v>
      </c>
      <c r="U108" s="56">
        <f t="shared" si="56"/>
        <v>-9069.7522544889725</v>
      </c>
      <c r="V108" s="6">
        <f t="shared" si="57"/>
        <v>-0.10620871936261804</v>
      </c>
      <c r="W108" s="27">
        <f t="shared" si="58"/>
        <v>-0.19194550730972471</v>
      </c>
      <c r="X108" s="35">
        <f t="shared" si="59"/>
        <v>67256.0478422655</v>
      </c>
      <c r="Y108" s="36">
        <f t="shared" si="60"/>
        <v>16</v>
      </c>
      <c r="Z108" s="5">
        <f t="shared" si="61"/>
        <v>17551.165734250855</v>
      </c>
      <c r="AA108" s="5">
        <f t="shared" si="62"/>
        <v>84807.213576516355</v>
      </c>
      <c r="AB108" s="6">
        <f t="shared" si="63"/>
        <v>1.413453559608606</v>
      </c>
      <c r="AC108" s="56">
        <f t="shared" si="64"/>
        <v>-18139.504508977945</v>
      </c>
      <c r="AD108" s="6">
        <f t="shared" si="65"/>
        <v>-0.21241743872523608</v>
      </c>
      <c r="AE108" s="27">
        <f t="shared" si="66"/>
        <v>-0.26970815400155868</v>
      </c>
      <c r="AF108" s="35">
        <f t="shared" si="72"/>
        <v>675.45</v>
      </c>
      <c r="AG108" s="5">
        <f>SUM(AF$5:AF108)</f>
        <v>28952.240000000005</v>
      </c>
      <c r="AH108" s="5">
        <f t="shared" si="67"/>
        <v>114347.79235124345</v>
      </c>
      <c r="AI108" s="44">
        <f t="shared" si="73"/>
        <v>0.34344862734299131</v>
      </c>
      <c r="AJ108" s="27">
        <f t="shared" si="68"/>
        <v>0.25319456899584969</v>
      </c>
      <c r="AK108" s="35">
        <f t="shared" si="74"/>
        <v>810.9085</v>
      </c>
      <c r="AL108" s="5">
        <f>SUM(AK$5:AK108)</f>
        <v>34291.209999999992</v>
      </c>
      <c r="AM108" s="5">
        <f t="shared" si="69"/>
        <v>119686.76235124344</v>
      </c>
      <c r="AN108" s="44">
        <f t="shared" si="75"/>
        <v>0.40678265323961987</v>
      </c>
      <c r="AO108" s="27">
        <f t="shared" si="76"/>
        <v>0.28650795899521408</v>
      </c>
      <c r="AP108" s="35">
        <f t="shared" si="77"/>
        <v>1066.6990000000001</v>
      </c>
      <c r="AQ108" s="5">
        <f>SUM(AP$5:AP108)</f>
        <v>53247.476500000012</v>
      </c>
      <c r="AR108" s="5">
        <f t="shared" si="70"/>
        <v>157094.82885124345</v>
      </c>
      <c r="AS108" s="44">
        <f t="shared" si="78"/>
        <v>0.51822157550439485</v>
      </c>
      <c r="AT108" s="27">
        <f t="shared" si="71"/>
        <v>0.33895117292766663</v>
      </c>
    </row>
    <row r="109" spans="1:46">
      <c r="A109" s="1">
        <v>105</v>
      </c>
      <c r="B109" s="5">
        <f t="shared" si="83"/>
        <v>107008.66953370055</v>
      </c>
      <c r="C109" s="5">
        <f t="shared" si="84"/>
        <v>1096.9478583906784</v>
      </c>
      <c r="D109" s="36">
        <f>ROUND(($E$2-A109+1)*$G$2,0)</f>
        <v>4</v>
      </c>
      <c r="E109" s="4">
        <f t="shared" si="44"/>
        <v>4387.7914335627138</v>
      </c>
      <c r="F109" s="5">
        <f>SUM($C$5:C109)</f>
        <v>86492.50020963412</v>
      </c>
      <c r="G109" s="5"/>
      <c r="H109" s="25">
        <f t="shared" si="45"/>
        <v>72192.313205023558</v>
      </c>
      <c r="I109" s="36">
        <f t="shared" si="46"/>
        <v>11</v>
      </c>
      <c r="J109" s="5">
        <f t="shared" si="47"/>
        <v>12066.426442297463</v>
      </c>
      <c r="K109" s="5">
        <f t="shared" si="48"/>
        <v>84258.739647321025</v>
      </c>
      <c r="L109" s="6">
        <f t="shared" si="49"/>
        <v>1.4043123274553504</v>
      </c>
      <c r="M109" s="56">
        <f t="shared" si="50"/>
        <v>-18687.978438173275</v>
      </c>
      <c r="N109" s="6">
        <f>M109/($F109+E109)</f>
        <v>-0.20563290566390066</v>
      </c>
      <c r="O109" s="27">
        <f>1-(($F109+E109)/H109)</f>
        <v>-0.25886382647277273</v>
      </c>
      <c r="P109" s="35">
        <f t="shared" si="51"/>
        <v>72192.313205023558</v>
      </c>
      <c r="Q109" s="36">
        <f t="shared" si="52"/>
        <v>11</v>
      </c>
      <c r="R109" s="5">
        <f t="shared" si="53"/>
        <v>12066.426442297463</v>
      </c>
      <c r="S109" s="5">
        <f t="shared" si="54"/>
        <v>84258.739647321025</v>
      </c>
      <c r="T109" s="6">
        <f t="shared" si="55"/>
        <v>1.4043123274553504</v>
      </c>
      <c r="U109" s="56">
        <f t="shared" si="56"/>
        <v>-9343.9892190866376</v>
      </c>
      <c r="V109" s="6">
        <f t="shared" si="57"/>
        <v>-0.10803236345855846</v>
      </c>
      <c r="W109" s="27">
        <f t="shared" si="58"/>
        <v>-0.19808462105928859</v>
      </c>
      <c r="X109" s="35">
        <f t="shared" si="59"/>
        <v>67804.521771460844</v>
      </c>
      <c r="Y109" s="36">
        <f t="shared" si="60"/>
        <v>15</v>
      </c>
      <c r="Z109" s="5">
        <f t="shared" si="61"/>
        <v>16454.217875860177</v>
      </c>
      <c r="AA109" s="5">
        <f t="shared" si="62"/>
        <v>84258.739647321025</v>
      </c>
      <c r="AB109" s="6">
        <f t="shared" si="63"/>
        <v>1.4043123274553504</v>
      </c>
      <c r="AC109" s="56">
        <f t="shared" si="64"/>
        <v>-18687.978438173275</v>
      </c>
      <c r="AD109" s="6">
        <f t="shared" si="65"/>
        <v>-0.21606472691711692</v>
      </c>
      <c r="AE109" s="27">
        <f t="shared" si="66"/>
        <v>-0.2756155186989182</v>
      </c>
      <c r="AF109" s="35">
        <f t="shared" si="72"/>
        <v>686.09</v>
      </c>
      <c r="AG109" s="5">
        <f>SUM(AF$5:AF109)</f>
        <v>29638.330000000005</v>
      </c>
      <c r="AH109" s="5">
        <f t="shared" si="67"/>
        <v>116130.83020963412</v>
      </c>
      <c r="AI109" s="44">
        <f t="shared" si="73"/>
        <v>0.34707112002851798</v>
      </c>
      <c r="AJ109" s="27">
        <f t="shared" si="68"/>
        <v>0.25521500144705955</v>
      </c>
      <c r="AK109" s="35">
        <f t="shared" si="74"/>
        <v>824.04100000000005</v>
      </c>
      <c r="AL109" s="5">
        <f>SUM(AK$5:AK109)</f>
        <v>35115.250999999989</v>
      </c>
      <c r="AM109" s="5">
        <f t="shared" si="69"/>
        <v>121607.75120963411</v>
      </c>
      <c r="AN109" s="44">
        <f t="shared" si="75"/>
        <v>0.41120702464182463</v>
      </c>
      <c r="AO109" s="27">
        <f t="shared" si="76"/>
        <v>0.28875832873075991</v>
      </c>
      <c r="AP109" s="35">
        <f t="shared" si="77"/>
        <v>1081.5995</v>
      </c>
      <c r="AQ109" s="5">
        <f>SUM(AP$5:AP109)</f>
        <v>54329.076000000008</v>
      </c>
      <c r="AR109" s="5">
        <f t="shared" si="70"/>
        <v>159273.37620963412</v>
      </c>
      <c r="AS109" s="44">
        <f t="shared" si="78"/>
        <v>0.52316284209386954</v>
      </c>
      <c r="AT109" s="27">
        <f t="shared" si="71"/>
        <v>0.34110582253554156</v>
      </c>
    </row>
    <row r="110" spans="1:46">
      <c r="A110" s="1">
        <v>106</v>
      </c>
      <c r="B110" s="5">
        <f t="shared" si="83"/>
        <v>107008.66953370055</v>
      </c>
      <c r="C110" s="5">
        <f t="shared" si="84"/>
        <v>1096.9478583906784</v>
      </c>
      <c r="D110" s="36">
        <f>ROUND(($E$2-A110+1)*$G$2,0)</f>
        <v>4</v>
      </c>
      <c r="E110" s="4">
        <f t="shared" si="44"/>
        <v>4387.7914335627138</v>
      </c>
      <c r="F110" s="5">
        <f>SUM($C$5:C110)</f>
        <v>87589.448068024794</v>
      </c>
      <c r="G110" s="5"/>
      <c r="H110" s="25">
        <f t="shared" si="45"/>
        <v>72740.787134218888</v>
      </c>
      <c r="I110" s="36">
        <f t="shared" si="46"/>
        <v>10</v>
      </c>
      <c r="J110" s="5">
        <f t="shared" si="47"/>
        <v>10969.478583906784</v>
      </c>
      <c r="K110" s="5">
        <f t="shared" si="48"/>
        <v>83710.26571812568</v>
      </c>
      <c r="L110" s="6">
        <f t="shared" si="49"/>
        <v>1.3951710953020946</v>
      </c>
      <c r="M110" s="56">
        <f t="shared" si="50"/>
        <v>-19236.45236736862</v>
      </c>
      <c r="N110" s="6">
        <f>M110/($F110+E110)</f>
        <v>-0.20914361500310741</v>
      </c>
      <c r="O110" s="27">
        <f>1-(($F110+E110)/H110)</f>
        <v>-0.2644520787474316</v>
      </c>
      <c r="P110" s="35">
        <f t="shared" si="51"/>
        <v>72740.787134218888</v>
      </c>
      <c r="Q110" s="36">
        <f t="shared" si="52"/>
        <v>10</v>
      </c>
      <c r="R110" s="5">
        <f t="shared" si="53"/>
        <v>10969.478583906784</v>
      </c>
      <c r="S110" s="5">
        <f t="shared" si="54"/>
        <v>83710.26571812568</v>
      </c>
      <c r="T110" s="6">
        <f t="shared" si="55"/>
        <v>1.3951710953020946</v>
      </c>
      <c r="U110" s="56">
        <f t="shared" si="56"/>
        <v>-9618.2261836843099</v>
      </c>
      <c r="V110" s="6">
        <f t="shared" si="57"/>
        <v>-0.10981032984948695</v>
      </c>
      <c r="W110" s="27">
        <f t="shared" si="58"/>
        <v>-0.20413115555661565</v>
      </c>
      <c r="X110" s="35">
        <f t="shared" si="59"/>
        <v>68352.995700656174</v>
      </c>
      <c r="Y110" s="36">
        <f t="shared" si="60"/>
        <v>14</v>
      </c>
      <c r="Z110" s="5">
        <f t="shared" si="61"/>
        <v>15357.270017469498</v>
      </c>
      <c r="AA110" s="5">
        <f t="shared" si="62"/>
        <v>83710.26571812568</v>
      </c>
      <c r="AB110" s="6">
        <f t="shared" si="63"/>
        <v>1.3951710953020946</v>
      </c>
      <c r="AC110" s="56">
        <f t="shared" si="64"/>
        <v>-19236.45236736862</v>
      </c>
      <c r="AD110" s="6">
        <f t="shared" si="65"/>
        <v>-0.2196206596989739</v>
      </c>
      <c r="AE110" s="27">
        <f t="shared" si="66"/>
        <v>-0.28142808036698752</v>
      </c>
      <c r="AF110" s="35">
        <f t="shared" si="72"/>
        <v>696.78</v>
      </c>
      <c r="AG110" s="5">
        <f>SUM(AF$5:AF110)</f>
        <v>30335.110000000004</v>
      </c>
      <c r="AH110" s="5">
        <f t="shared" si="67"/>
        <v>117924.55806802479</v>
      </c>
      <c r="AI110" s="44">
        <f t="shared" si="73"/>
        <v>0.35072532215482277</v>
      </c>
      <c r="AJ110" s="27">
        <f t="shared" si="68"/>
        <v>0.2572416678678684</v>
      </c>
      <c r="AK110" s="35">
        <f t="shared" si="74"/>
        <v>837.26699999999994</v>
      </c>
      <c r="AL110" s="5">
        <f>SUM(AK$5:AK110)</f>
        <v>35952.517999999989</v>
      </c>
      <c r="AM110" s="5">
        <f t="shared" si="69"/>
        <v>123541.96606802478</v>
      </c>
      <c r="AN110" s="44">
        <f t="shared" si="75"/>
        <v>0.41567208616771323</v>
      </c>
      <c r="AO110" s="27">
        <f t="shared" si="76"/>
        <v>0.29101461749608049</v>
      </c>
      <c r="AP110" s="35">
        <f t="shared" si="77"/>
        <v>1096.5934999999999</v>
      </c>
      <c r="AQ110" s="5">
        <f>SUM(AP$5:AP110)</f>
        <v>55425.669500000011</v>
      </c>
      <c r="AR110" s="5">
        <f t="shared" si="70"/>
        <v>161466.9175680248</v>
      </c>
      <c r="AS110" s="44">
        <f t="shared" si="78"/>
        <v>0.5281436856435564</v>
      </c>
      <c r="AT110" s="27">
        <f t="shared" si="71"/>
        <v>0.34326331569839741</v>
      </c>
    </row>
    <row r="111" spans="1:46">
      <c r="A111" s="1">
        <v>107</v>
      </c>
      <c r="B111" s="5">
        <f t="shared" si="83"/>
        <v>107008.66953370055</v>
      </c>
      <c r="C111" s="5">
        <f t="shared" si="84"/>
        <v>1096.9478583906784</v>
      </c>
      <c r="D111" s="36">
        <f>ROUND(($E$2-A111+1)*$G$2,0)</f>
        <v>4</v>
      </c>
      <c r="E111" s="4">
        <f t="shared" si="44"/>
        <v>4387.7914335627138</v>
      </c>
      <c r="F111" s="5">
        <f>SUM($C$5:C111)</f>
        <v>88686.395926415469</v>
      </c>
      <c r="G111" s="5"/>
      <c r="H111" s="25">
        <f t="shared" si="45"/>
        <v>73289.261063414233</v>
      </c>
      <c r="I111" s="36">
        <f t="shared" si="46"/>
        <v>9</v>
      </c>
      <c r="J111" s="5">
        <f t="shared" si="47"/>
        <v>9872.530725516106</v>
      </c>
      <c r="K111" s="5">
        <f t="shared" si="48"/>
        <v>83161.791788930335</v>
      </c>
      <c r="L111" s="6">
        <f t="shared" si="49"/>
        <v>1.386029863148839</v>
      </c>
      <c r="M111" s="56">
        <f t="shared" si="50"/>
        <v>-19784.92629656395</v>
      </c>
      <c r="N111" s="6">
        <f>M111/($F111+E111)</f>
        <v>-0.21257157175106803</v>
      </c>
      <c r="O111" s="27">
        <f>1-(($F111+E111)/H111)</f>
        <v>-0.2699566895543517</v>
      </c>
      <c r="P111" s="35">
        <f t="shared" si="51"/>
        <v>73289.261063414233</v>
      </c>
      <c r="Q111" s="36">
        <f t="shared" si="52"/>
        <v>9</v>
      </c>
      <c r="R111" s="5">
        <f t="shared" si="53"/>
        <v>9872.530725516106</v>
      </c>
      <c r="S111" s="5">
        <f t="shared" si="54"/>
        <v>83161.791788930335</v>
      </c>
      <c r="T111" s="6">
        <f t="shared" si="55"/>
        <v>1.386029863148839</v>
      </c>
      <c r="U111" s="56">
        <f t="shared" si="56"/>
        <v>-9892.463148281975</v>
      </c>
      <c r="V111" s="6">
        <f t="shared" si="57"/>
        <v>-0.11154431347610418</v>
      </c>
      <c r="W111" s="27">
        <f t="shared" si="58"/>
        <v>-0.21008718930429282</v>
      </c>
      <c r="X111" s="35">
        <f t="shared" si="59"/>
        <v>68901.469629851519</v>
      </c>
      <c r="Y111" s="36">
        <f t="shared" si="60"/>
        <v>13</v>
      </c>
      <c r="Z111" s="5">
        <f t="shared" si="61"/>
        <v>14260.32215907882</v>
      </c>
      <c r="AA111" s="5">
        <f t="shared" si="62"/>
        <v>83161.791788930335</v>
      </c>
      <c r="AB111" s="6">
        <f t="shared" si="63"/>
        <v>1.386029863148839</v>
      </c>
      <c r="AC111" s="56">
        <f t="shared" si="64"/>
        <v>-19784.92629656395</v>
      </c>
      <c r="AD111" s="6">
        <f t="shared" si="65"/>
        <v>-0.22308862695220835</v>
      </c>
      <c r="AE111" s="27">
        <f t="shared" si="66"/>
        <v>-0.2871481029773586</v>
      </c>
      <c r="AF111" s="35">
        <f t="shared" si="72"/>
        <v>707.55</v>
      </c>
      <c r="AG111" s="5">
        <f>SUM(AF$5:AF111)</f>
        <v>31042.660000000003</v>
      </c>
      <c r="AH111" s="5">
        <f t="shared" si="67"/>
        <v>119729.05592641547</v>
      </c>
      <c r="AI111" s="44">
        <f t="shared" si="73"/>
        <v>0.35441095571114078</v>
      </c>
      <c r="AJ111" s="27">
        <f t="shared" si="68"/>
        <v>0.25927424015669664</v>
      </c>
      <c r="AK111" s="35">
        <f t="shared" si="74"/>
        <v>850.5865</v>
      </c>
      <c r="AL111" s="5">
        <f>SUM(AK$5:AK111)</f>
        <v>36803.104499999987</v>
      </c>
      <c r="AM111" s="5">
        <f t="shared" si="69"/>
        <v>125489.50042641546</v>
      </c>
      <c r="AN111" s="44">
        <f t="shared" si="75"/>
        <v>0.42017737651934406</v>
      </c>
      <c r="AO111" s="27">
        <f t="shared" si="76"/>
        <v>0.29327636475515806</v>
      </c>
      <c r="AP111" s="35">
        <f t="shared" si="77"/>
        <v>1111.6980000000001</v>
      </c>
      <c r="AQ111" s="5">
        <f>SUM(AP$5:AP111)</f>
        <v>56537.367500000008</v>
      </c>
      <c r="AR111" s="5">
        <f t="shared" si="70"/>
        <v>163675.56342641549</v>
      </c>
      <c r="AS111" s="44">
        <f t="shared" si="78"/>
        <v>0.53316391998452939</v>
      </c>
      <c r="AT111" s="27">
        <f t="shared" si="71"/>
        <v>0.34542338707401388</v>
      </c>
    </row>
    <row r="112" spans="1:46">
      <c r="A112" s="1">
        <v>108</v>
      </c>
      <c r="B112" s="5">
        <f t="shared" si="83"/>
        <v>107008.66953370055</v>
      </c>
      <c r="C112" s="5">
        <f t="shared" si="84"/>
        <v>1096.9478583906784</v>
      </c>
      <c r="D112" s="36">
        <f>ROUND(($E$2-A112+1)*$G$2,0)</f>
        <v>3</v>
      </c>
      <c r="E112" s="4">
        <f t="shared" si="44"/>
        <v>3290.8435751720353</v>
      </c>
      <c r="F112" s="5">
        <f>SUM($C$5:C112)</f>
        <v>89783.343784806144</v>
      </c>
      <c r="G112" s="5"/>
      <c r="H112" s="25">
        <f t="shared" si="45"/>
        <v>73289.261063414233</v>
      </c>
      <c r="I112" s="36">
        <f t="shared" si="46"/>
        <v>9</v>
      </c>
      <c r="J112" s="5">
        <f t="shared" si="47"/>
        <v>9872.530725516106</v>
      </c>
      <c r="K112" s="5">
        <f t="shared" si="48"/>
        <v>83161.791788930335</v>
      </c>
      <c r="L112" s="6">
        <f t="shared" si="49"/>
        <v>1.386029863148839</v>
      </c>
      <c r="M112" s="56">
        <f t="shared" si="50"/>
        <v>-19784.92629656395</v>
      </c>
      <c r="N112" s="6">
        <f>M112/($F112+E112)</f>
        <v>-0.21257157175106803</v>
      </c>
      <c r="O112" s="27">
        <f>1-(($F112+E112)/H112)</f>
        <v>-0.2699566895543517</v>
      </c>
      <c r="P112" s="35">
        <f t="shared" si="51"/>
        <v>73289.261063414233</v>
      </c>
      <c r="Q112" s="36">
        <f t="shared" si="52"/>
        <v>9</v>
      </c>
      <c r="R112" s="5">
        <f t="shared" si="53"/>
        <v>9872.530725516106</v>
      </c>
      <c r="S112" s="5">
        <f t="shared" si="54"/>
        <v>83161.791788930335</v>
      </c>
      <c r="T112" s="6">
        <f t="shared" si="55"/>
        <v>1.386029863148839</v>
      </c>
      <c r="U112" s="56">
        <f t="shared" si="56"/>
        <v>-9892.463148281975</v>
      </c>
      <c r="V112" s="6">
        <f t="shared" si="57"/>
        <v>-0.11018149615804415</v>
      </c>
      <c r="W112" s="27">
        <f t="shared" si="58"/>
        <v>-0.22505456436680737</v>
      </c>
      <c r="X112" s="35">
        <f t="shared" si="59"/>
        <v>69998.417488242194</v>
      </c>
      <c r="Y112" s="36">
        <f t="shared" si="60"/>
        <v>12</v>
      </c>
      <c r="Z112" s="5">
        <f t="shared" si="61"/>
        <v>13163.374300688141</v>
      </c>
      <c r="AA112" s="5">
        <f t="shared" si="62"/>
        <v>83161.791788930335</v>
      </c>
      <c r="AB112" s="6">
        <f t="shared" si="63"/>
        <v>1.386029863148839</v>
      </c>
      <c r="AC112" s="56">
        <f t="shared" si="64"/>
        <v>-19784.92629656395</v>
      </c>
      <c r="AD112" s="6">
        <f t="shared" si="65"/>
        <v>-0.2203629923160883</v>
      </c>
      <c r="AE112" s="27">
        <f t="shared" si="66"/>
        <v>-0.28264819415220743</v>
      </c>
      <c r="AF112" s="35">
        <f t="shared" si="72"/>
        <v>718.37</v>
      </c>
      <c r="AG112" s="5">
        <f>SUM(AF$5:AF112)</f>
        <v>31761.030000000002</v>
      </c>
      <c r="AH112" s="5">
        <f t="shared" si="67"/>
        <v>121544.37378480614</v>
      </c>
      <c r="AI112" s="44">
        <f t="shared" si="73"/>
        <v>0.35812741817079408</v>
      </c>
      <c r="AJ112" s="27">
        <f t="shared" si="68"/>
        <v>0.26131221882991296</v>
      </c>
      <c r="AK112" s="35">
        <f t="shared" si="74"/>
        <v>863.99099999999999</v>
      </c>
      <c r="AL112" s="5">
        <f>SUM(AK$5:AK112)</f>
        <v>37667.095499999989</v>
      </c>
      <c r="AM112" s="5">
        <f t="shared" si="69"/>
        <v>127450.43928480614</v>
      </c>
      <c r="AN112" s="44">
        <f t="shared" si="75"/>
        <v>0.42472236137832214</v>
      </c>
      <c r="AO112" s="27">
        <f t="shared" si="76"/>
        <v>0.29554308099187887</v>
      </c>
      <c r="AP112" s="35">
        <f t="shared" si="77"/>
        <v>1126.9044999999999</v>
      </c>
      <c r="AQ112" s="5">
        <f>SUM(AP$5:AP112)</f>
        <v>57664.272000000004</v>
      </c>
      <c r="AR112" s="5">
        <f t="shared" si="70"/>
        <v>165899.41578480616</v>
      </c>
      <c r="AS112" s="44">
        <f t="shared" si="78"/>
        <v>0.5382232872355337</v>
      </c>
      <c r="AT112" s="27">
        <f t="shared" si="71"/>
        <v>0.34758574481539062</v>
      </c>
    </row>
    <row r="113" spans="1:46" s="37" customFormat="1">
      <c r="A113" s="37">
        <v>109</v>
      </c>
      <c r="B113" s="38">
        <f>B112</f>
        <v>107008.66953370055</v>
      </c>
      <c r="C113" s="39">
        <f>C112</f>
        <v>1096.9478583906784</v>
      </c>
      <c r="D113" s="40">
        <f>ROUND(($E$2-A113+1)*$G$2,0)</f>
        <v>3</v>
      </c>
      <c r="E113" s="38">
        <f t="shared" si="44"/>
        <v>3290.8435751720353</v>
      </c>
      <c r="F113" s="39">
        <f>SUM($C$5:C113)</f>
        <v>90880.291643196819</v>
      </c>
      <c r="G113" s="39"/>
      <c r="H113" s="25">
        <f t="shared" si="45"/>
        <v>73837.734992609563</v>
      </c>
      <c r="I113" s="36">
        <f t="shared" si="46"/>
        <v>8</v>
      </c>
      <c r="J113" s="5">
        <f t="shared" si="47"/>
        <v>8775.5828671254276</v>
      </c>
      <c r="K113" s="5">
        <f t="shared" si="48"/>
        <v>82613.317859734991</v>
      </c>
      <c r="L113" s="6">
        <f t="shared" si="49"/>
        <v>1.3768886309955832</v>
      </c>
      <c r="M113" s="56">
        <f t="shared" si="50"/>
        <v>-20333.400225759295</v>
      </c>
      <c r="N113" s="6">
        <f>M113/($F113+E113)</f>
        <v>-0.21591966772630661</v>
      </c>
      <c r="O113" s="27">
        <f>1-(($F113+E113)/H113)</f>
        <v>-0.27537952278458255</v>
      </c>
      <c r="P113" s="35">
        <f t="shared" si="51"/>
        <v>73837.734992609563</v>
      </c>
      <c r="Q113" s="36">
        <f t="shared" si="52"/>
        <v>8</v>
      </c>
      <c r="R113" s="5">
        <f t="shared" si="53"/>
        <v>8775.5828671254276</v>
      </c>
      <c r="S113" s="5">
        <f t="shared" si="54"/>
        <v>82613.317859734991</v>
      </c>
      <c r="T113" s="6">
        <f t="shared" si="55"/>
        <v>1.3768886309955832</v>
      </c>
      <c r="U113" s="56">
        <f t="shared" si="56"/>
        <v>-10166.700112879647</v>
      </c>
      <c r="V113" s="6">
        <f t="shared" si="57"/>
        <v>-0.11186914048201906</v>
      </c>
      <c r="W113" s="27">
        <f t="shared" si="58"/>
        <v>-0.23081093498186322</v>
      </c>
      <c r="X113" s="35">
        <f t="shared" si="59"/>
        <v>70546.891417437524</v>
      </c>
      <c r="Y113" s="36">
        <f t="shared" si="60"/>
        <v>11</v>
      </c>
      <c r="Z113" s="5">
        <f t="shared" si="61"/>
        <v>12066.426442297463</v>
      </c>
      <c r="AA113" s="5">
        <f t="shared" si="62"/>
        <v>82613.317859734991</v>
      </c>
      <c r="AB113" s="6">
        <f t="shared" si="63"/>
        <v>1.3768886309955832</v>
      </c>
      <c r="AC113" s="56">
        <f t="shared" si="64"/>
        <v>-20333.400225759295</v>
      </c>
      <c r="AD113" s="6">
        <f t="shared" si="65"/>
        <v>-0.22373828096403811</v>
      </c>
      <c r="AE113" s="27">
        <f t="shared" si="66"/>
        <v>-0.28822531818508113</v>
      </c>
      <c r="AF113" s="41">
        <f t="shared" si="72"/>
        <v>729.27</v>
      </c>
      <c r="AG113" s="39">
        <f>SUM(AF$5:AF113)</f>
        <v>32490.300000000003</v>
      </c>
      <c r="AH113" s="39">
        <f t="shared" si="67"/>
        <v>123370.59164319682</v>
      </c>
      <c r="AI113" s="45">
        <f t="shared" si="73"/>
        <v>0.36187447059081657</v>
      </c>
      <c r="AJ113" s="42">
        <f t="shared" si="68"/>
        <v>0.26335530670036833</v>
      </c>
      <c r="AK113" s="35">
        <f t="shared" si="74"/>
        <v>877.49749999999995</v>
      </c>
      <c r="AL113" s="39">
        <f>SUM(AK$5:AK113)</f>
        <v>38544.592999999986</v>
      </c>
      <c r="AM113" s="39">
        <f t="shared" si="69"/>
        <v>129424.8846431968</v>
      </c>
      <c r="AN113" s="45">
        <f t="shared" si="75"/>
        <v>0.42930672188356178</v>
      </c>
      <c r="AO113" s="42">
        <f t="shared" si="76"/>
        <v>0.29781438945270156</v>
      </c>
      <c r="AP113" s="35">
        <f t="shared" si="77"/>
        <v>1142.2214999999999</v>
      </c>
      <c r="AQ113" s="39">
        <f>SUM(AP$5:AP113)</f>
        <v>58806.493500000004</v>
      </c>
      <c r="AR113" s="5">
        <f t="shared" si="70"/>
        <v>168138.58514319683</v>
      </c>
      <c r="AS113" s="44">
        <f t="shared" si="78"/>
        <v>0.54332161850239213</v>
      </c>
      <c r="AT113" s="27">
        <f t="shared" si="71"/>
        <v>0.34975013885073969</v>
      </c>
    </row>
    <row r="114" spans="1:46" s="46" customFormat="1">
      <c r="A114" s="46">
        <v>110</v>
      </c>
      <c r="B114" s="47">
        <f>B113*(1+$C$2)</f>
        <v>115034.31974872808</v>
      </c>
      <c r="C114" s="49">
        <f>C113*(1+$C$2)</f>
        <v>1179.2189477699792</v>
      </c>
      <c r="D114" s="48">
        <f>ROUND(($E$2-A114+1)*$G$2,0)</f>
        <v>3</v>
      </c>
      <c r="E114" s="47">
        <f t="shared" si="44"/>
        <v>3537.6568433099374</v>
      </c>
      <c r="F114" s="49">
        <f>SUM($C$5:C114)</f>
        <v>92059.510590966791</v>
      </c>
      <c r="G114" s="49"/>
      <c r="H114" s="53">
        <f t="shared" si="45"/>
        <v>76557.163654320379</v>
      </c>
      <c r="I114" s="48">
        <f t="shared" si="46"/>
        <v>7</v>
      </c>
      <c r="J114" s="49">
        <f t="shared" si="47"/>
        <v>8254.5326343898541</v>
      </c>
      <c r="K114" s="49">
        <f t="shared" si="48"/>
        <v>84811.696288710227</v>
      </c>
      <c r="L114" s="66">
        <f t="shared" si="49"/>
        <v>1.4135282714785038</v>
      </c>
      <c r="M114" s="67">
        <f t="shared" si="50"/>
        <v>-19040.003779956343</v>
      </c>
      <c r="N114" s="66">
        <f>M114/($F114+E114)</f>
        <v>-0.19916912070691206</v>
      </c>
      <c r="O114" s="52">
        <f>1-(($F114+E114)/H114)</f>
        <v>-0.24870309806575297</v>
      </c>
      <c r="P114" s="50">
        <f t="shared" si="51"/>
        <v>76557.163654320379</v>
      </c>
      <c r="Q114" s="48">
        <f t="shared" si="52"/>
        <v>7</v>
      </c>
      <c r="R114" s="49">
        <f t="shared" si="53"/>
        <v>8254.5326343898541</v>
      </c>
      <c r="S114" s="49">
        <f t="shared" si="54"/>
        <v>84811.696288710227</v>
      </c>
      <c r="T114" s="66">
        <f t="shared" si="55"/>
        <v>1.4135282714785038</v>
      </c>
      <c r="U114" s="67">
        <f t="shared" si="56"/>
        <v>-9520.0018899781717</v>
      </c>
      <c r="V114" s="66">
        <f t="shared" si="57"/>
        <v>-0.10341138931616597</v>
      </c>
      <c r="W114" s="52">
        <f t="shared" si="58"/>
        <v>-0.20249374711221502</v>
      </c>
      <c r="X114" s="50">
        <f t="shared" si="59"/>
        <v>73019.506811010433</v>
      </c>
      <c r="Y114" s="48">
        <f t="shared" si="60"/>
        <v>10</v>
      </c>
      <c r="Z114" s="49">
        <f t="shared" si="61"/>
        <v>11792.189477699792</v>
      </c>
      <c r="AA114" s="49">
        <f t="shared" si="62"/>
        <v>84811.696288710227</v>
      </c>
      <c r="AB114" s="66">
        <f t="shared" si="63"/>
        <v>1.4135282714785038</v>
      </c>
      <c r="AC114" s="67">
        <f t="shared" si="64"/>
        <v>-19040.003779956358</v>
      </c>
      <c r="AD114" s="66">
        <f t="shared" si="65"/>
        <v>-0.20682277863233212</v>
      </c>
      <c r="AE114" s="52">
        <f t="shared" si="66"/>
        <v>-0.26075229225028629</v>
      </c>
      <c r="AF114" s="50">
        <f t="shared" si="72"/>
        <v>740.22</v>
      </c>
      <c r="AG114" s="49">
        <f>SUM(AF$5:AF114)</f>
        <v>33230.520000000004</v>
      </c>
      <c r="AH114" s="49">
        <f t="shared" si="67"/>
        <v>125290.03059096679</v>
      </c>
      <c r="AI114" s="51">
        <f t="shared" si="73"/>
        <v>0.36565155546007316</v>
      </c>
      <c r="AJ114" s="52">
        <f t="shared" si="68"/>
        <v>0.26522876435785525</v>
      </c>
      <c r="AK114" s="50">
        <f t="shared" si="74"/>
        <v>891.08899999999994</v>
      </c>
      <c r="AL114" s="49">
        <f>SUM(AK$5:AK114)</f>
        <v>39435.681999999986</v>
      </c>
      <c r="AM114" s="49">
        <f t="shared" si="69"/>
        <v>131495.19259096676</v>
      </c>
      <c r="AN114" s="51">
        <f t="shared" si="75"/>
        <v>0.43392996750965079</v>
      </c>
      <c r="AO114" s="52">
        <f t="shared" si="76"/>
        <v>0.29990208176408317</v>
      </c>
      <c r="AP114" s="50">
        <f t="shared" si="77"/>
        <v>1157.6320000000001</v>
      </c>
      <c r="AQ114" s="49">
        <f>SUM(AP$5:AP114)</f>
        <v>59964.125500000002</v>
      </c>
      <c r="AR114" s="5">
        <f t="shared" si="70"/>
        <v>170475.4360909668</v>
      </c>
      <c r="AS114" s="44">
        <f t="shared" si="78"/>
        <v>0.54845859617953507</v>
      </c>
      <c r="AT114" s="27">
        <f t="shared" si="71"/>
        <v>0.35174642678727486</v>
      </c>
    </row>
    <row r="115" spans="1:46">
      <c r="A115" s="1">
        <v>111</v>
      </c>
      <c r="B115" s="5">
        <f t="shared" ref="B115:B124" si="85">B114</f>
        <v>115034.31974872808</v>
      </c>
      <c r="C115" s="5">
        <f t="shared" ref="C115:C124" si="86">C114</f>
        <v>1179.2189477699792</v>
      </c>
      <c r="D115" s="36">
        <f>ROUND(($E$2-A115+1)*$G$2,0)</f>
        <v>3</v>
      </c>
      <c r="E115" s="4">
        <f t="shared" si="44"/>
        <v>3537.6568433099374</v>
      </c>
      <c r="F115" s="5">
        <f>SUM($C$5:C115)</f>
        <v>93238.729538736763</v>
      </c>
      <c r="G115" s="5"/>
      <c r="H115" s="25">
        <f t="shared" si="45"/>
        <v>77146.773128205372</v>
      </c>
      <c r="I115" s="36">
        <f t="shared" si="46"/>
        <v>6</v>
      </c>
      <c r="J115" s="5">
        <f t="shared" si="47"/>
        <v>7075.3136866198747</v>
      </c>
      <c r="K115" s="5">
        <f t="shared" si="48"/>
        <v>84222.086814825248</v>
      </c>
      <c r="L115" s="6">
        <f t="shared" si="49"/>
        <v>1.4037014469137541</v>
      </c>
      <c r="M115" s="56">
        <f t="shared" si="50"/>
        <v>-19629.613253841322</v>
      </c>
      <c r="N115" s="6">
        <f>M115/($F115+E115)</f>
        <v>-0.2028347408669402</v>
      </c>
      <c r="O115" s="27">
        <f>1-(($F115+E115)/H115)</f>
        <v>-0.2544450332513597</v>
      </c>
      <c r="P115" s="35">
        <f t="shared" si="51"/>
        <v>77146.773128205372</v>
      </c>
      <c r="Q115" s="36">
        <f t="shared" si="52"/>
        <v>6</v>
      </c>
      <c r="R115" s="5">
        <f t="shared" si="53"/>
        <v>7075.3136866198747</v>
      </c>
      <c r="S115" s="5">
        <f t="shared" si="54"/>
        <v>84222.086814825248</v>
      </c>
      <c r="T115" s="6">
        <f t="shared" si="55"/>
        <v>1.4037014469137541</v>
      </c>
      <c r="U115" s="56">
        <f t="shared" si="56"/>
        <v>-9814.8066269206611</v>
      </c>
      <c r="V115" s="6">
        <f t="shared" si="57"/>
        <v>-0.10526534065270615</v>
      </c>
      <c r="W115" s="27">
        <f t="shared" si="58"/>
        <v>-0.20858884640306585</v>
      </c>
      <c r="X115" s="35">
        <f t="shared" si="59"/>
        <v>73609.116284895441</v>
      </c>
      <c r="Y115" s="36">
        <f t="shared" si="60"/>
        <v>9</v>
      </c>
      <c r="Z115" s="5">
        <f t="shared" si="61"/>
        <v>10612.970529929813</v>
      </c>
      <c r="AA115" s="5">
        <f t="shared" si="62"/>
        <v>84222.086814825248</v>
      </c>
      <c r="AB115" s="6">
        <f t="shared" si="63"/>
        <v>1.4037014469137541</v>
      </c>
      <c r="AC115" s="56">
        <f t="shared" si="64"/>
        <v>-19629.613253841322</v>
      </c>
      <c r="AD115" s="6">
        <f t="shared" si="65"/>
        <v>-0.2105306813054123</v>
      </c>
      <c r="AE115" s="27">
        <f t="shared" si="66"/>
        <v>-0.26667367093319272</v>
      </c>
      <c r="AF115" s="35">
        <f t="shared" si="72"/>
        <v>751.74</v>
      </c>
      <c r="AG115" s="5">
        <f>SUM(AF$5:AF115)</f>
        <v>33982.26</v>
      </c>
      <c r="AH115" s="5">
        <f t="shared" si="67"/>
        <v>127220.98953873676</v>
      </c>
      <c r="AI115" s="44">
        <f t="shared" si="73"/>
        <v>0.36913361565637592</v>
      </c>
      <c r="AJ115" s="27">
        <f t="shared" si="68"/>
        <v>0.26711205535508697</v>
      </c>
      <c r="AK115" s="35">
        <f t="shared" si="74"/>
        <v>905.34349999999984</v>
      </c>
      <c r="AL115" s="5">
        <f>SUM(AK$5:AK115)</f>
        <v>40341.025499999989</v>
      </c>
      <c r="AM115" s="5">
        <f t="shared" si="69"/>
        <v>133579.75503873674</v>
      </c>
      <c r="AN115" s="44">
        <f t="shared" si="75"/>
        <v>0.43820595222628084</v>
      </c>
      <c r="AO115" s="27">
        <f t="shared" si="76"/>
        <v>0.30199954692461817</v>
      </c>
      <c r="AP115" s="35">
        <f t="shared" si="77"/>
        <v>1173.7224999999999</v>
      </c>
      <c r="AQ115" s="5">
        <f>SUM(AP$5:AP115)</f>
        <v>61137.847999999998</v>
      </c>
      <c r="AR115" s="5">
        <f t="shared" si="70"/>
        <v>172828.37753873676</v>
      </c>
      <c r="AS115" s="44">
        <f t="shared" si="78"/>
        <v>0.55322706493173568</v>
      </c>
      <c r="AT115" s="27">
        <f t="shared" si="71"/>
        <v>0.3537488974361106</v>
      </c>
    </row>
    <row r="116" spans="1:46">
      <c r="A116" s="1">
        <v>112</v>
      </c>
      <c r="B116" s="5">
        <f t="shared" si="85"/>
        <v>115034.31974872808</v>
      </c>
      <c r="C116" s="5">
        <f t="shared" si="86"/>
        <v>1179.2189477699792</v>
      </c>
      <c r="D116" s="36">
        <f>ROUND(($E$2-A116+1)*$G$2,0)</f>
        <v>2</v>
      </c>
      <c r="E116" s="4">
        <f t="shared" si="44"/>
        <v>2358.4378955399584</v>
      </c>
      <c r="F116" s="5">
        <f>SUM($C$5:C116)</f>
        <v>94417.948486506735</v>
      </c>
      <c r="G116" s="5"/>
      <c r="H116" s="25">
        <f t="shared" si="45"/>
        <v>77146.773128205372</v>
      </c>
      <c r="I116" s="36">
        <f t="shared" si="46"/>
        <v>6</v>
      </c>
      <c r="J116" s="5">
        <f t="shared" si="47"/>
        <v>7075.3136866198747</v>
      </c>
      <c r="K116" s="5">
        <f t="shared" si="48"/>
        <v>84222.086814825248</v>
      </c>
      <c r="L116" s="6">
        <f t="shared" si="49"/>
        <v>1.4037014469137541</v>
      </c>
      <c r="M116" s="56">
        <f t="shared" si="50"/>
        <v>-19629.613253841322</v>
      </c>
      <c r="N116" s="6">
        <f>M116/($F116+E116)</f>
        <v>-0.2028347408669402</v>
      </c>
      <c r="O116" s="27">
        <f>1-(($F116+E116)/H116)</f>
        <v>-0.2544450332513597</v>
      </c>
      <c r="P116" s="35">
        <f t="shared" si="51"/>
        <v>77146.773128205372</v>
      </c>
      <c r="Q116" s="36">
        <f t="shared" si="52"/>
        <v>6</v>
      </c>
      <c r="R116" s="5">
        <f t="shared" si="53"/>
        <v>7075.3136866198747</v>
      </c>
      <c r="S116" s="5">
        <f t="shared" si="54"/>
        <v>84222.086814825248</v>
      </c>
      <c r="T116" s="6">
        <f t="shared" si="55"/>
        <v>1.4037014469137541</v>
      </c>
      <c r="U116" s="56">
        <f t="shared" si="56"/>
        <v>-9814.8066269206611</v>
      </c>
      <c r="V116" s="6">
        <f t="shared" si="57"/>
        <v>-0.1039506448111748</v>
      </c>
      <c r="W116" s="27">
        <f t="shared" si="58"/>
        <v>-0.22387424201916373</v>
      </c>
      <c r="X116" s="35">
        <f t="shared" si="59"/>
        <v>74788.335232665413</v>
      </c>
      <c r="Y116" s="36">
        <f t="shared" si="60"/>
        <v>8</v>
      </c>
      <c r="Z116" s="5">
        <f t="shared" si="61"/>
        <v>9433.7515821598336</v>
      </c>
      <c r="AA116" s="5">
        <f t="shared" si="62"/>
        <v>84222.086814825248</v>
      </c>
      <c r="AB116" s="6">
        <f t="shared" si="63"/>
        <v>1.4037014469137541</v>
      </c>
      <c r="AC116" s="56">
        <f t="shared" si="64"/>
        <v>-19629.613253841322</v>
      </c>
      <c r="AD116" s="6">
        <f t="shared" si="65"/>
        <v>-0.20790128962234961</v>
      </c>
      <c r="AE116" s="27">
        <f t="shared" si="66"/>
        <v>-0.26246891567747666</v>
      </c>
      <c r="AF116" s="35">
        <f t="shared" si="72"/>
        <v>763.33</v>
      </c>
      <c r="AG116" s="5">
        <f>SUM(AF$5:AF116)</f>
        <v>34745.590000000004</v>
      </c>
      <c r="AH116" s="5">
        <f t="shared" si="67"/>
        <v>129163.53848650673</v>
      </c>
      <c r="AI116" s="44">
        <f t="shared" si="73"/>
        <v>0.37265190304383838</v>
      </c>
      <c r="AJ116" s="27">
        <f t="shared" si="68"/>
        <v>0.26900463092864046</v>
      </c>
      <c r="AK116" s="35">
        <f t="shared" si="74"/>
        <v>919.69999999999993</v>
      </c>
      <c r="AL116" s="5">
        <f>SUM(AK$5:AK116)</f>
        <v>41260.725499999986</v>
      </c>
      <c r="AM116" s="5">
        <f t="shared" si="69"/>
        <v>135678.67398650671</v>
      </c>
      <c r="AN116" s="44">
        <f t="shared" si="75"/>
        <v>0.44252775326435451</v>
      </c>
      <c r="AO116" s="27">
        <f t="shared" si="76"/>
        <v>0.30410619655748816</v>
      </c>
      <c r="AP116" s="35">
        <f t="shared" si="77"/>
        <v>1189.9235000000001</v>
      </c>
      <c r="AQ116" s="5">
        <f>SUM(AP$5:AP116)</f>
        <v>62327.771499999995</v>
      </c>
      <c r="AR116" s="5">
        <f t="shared" si="70"/>
        <v>175197.51998650673</v>
      </c>
      <c r="AS116" s="44">
        <f t="shared" si="78"/>
        <v>0.55803989610760452</v>
      </c>
      <c r="AT116" s="27">
        <f t="shared" si="71"/>
        <v>0.3557571562930818</v>
      </c>
    </row>
    <row r="117" spans="1:46">
      <c r="A117" s="1">
        <v>113</v>
      </c>
      <c r="B117" s="5">
        <f t="shared" si="85"/>
        <v>115034.31974872808</v>
      </c>
      <c r="C117" s="5">
        <f t="shared" si="86"/>
        <v>1179.2189477699792</v>
      </c>
      <c r="D117" s="36">
        <f>ROUND(($E$2-A117+1)*$G$2,0)</f>
        <v>2</v>
      </c>
      <c r="E117" s="4">
        <f t="shared" si="44"/>
        <v>2358.4378955399584</v>
      </c>
      <c r="F117" s="5">
        <f>SUM($C$5:C117)</f>
        <v>95597.167434276707</v>
      </c>
      <c r="G117" s="5"/>
      <c r="H117" s="25">
        <f t="shared" si="45"/>
        <v>77736.382602090351</v>
      </c>
      <c r="I117" s="36">
        <f t="shared" si="46"/>
        <v>5</v>
      </c>
      <c r="J117" s="5">
        <f t="shared" si="47"/>
        <v>5896.0947388498962</v>
      </c>
      <c r="K117" s="5">
        <f t="shared" si="48"/>
        <v>83632.477340940241</v>
      </c>
      <c r="L117" s="6">
        <f t="shared" si="49"/>
        <v>1.3938746223490039</v>
      </c>
      <c r="M117" s="56">
        <f t="shared" si="50"/>
        <v>-20219.222727726315</v>
      </c>
      <c r="N117" s="6">
        <f>M117/($F117+E117)</f>
        <v>-0.20641210535781146</v>
      </c>
      <c r="O117" s="27">
        <f>1-(($F117+E117)/H117)</f>
        <v>-0.26009986638074678</v>
      </c>
      <c r="P117" s="35">
        <f t="shared" si="51"/>
        <v>77736.382602090351</v>
      </c>
      <c r="Q117" s="36">
        <f t="shared" si="52"/>
        <v>5</v>
      </c>
      <c r="R117" s="5">
        <f t="shared" si="53"/>
        <v>5896.0947388498962</v>
      </c>
      <c r="S117" s="5">
        <f t="shared" si="54"/>
        <v>83632.477340940241</v>
      </c>
      <c r="T117" s="6">
        <f t="shared" si="55"/>
        <v>1.3938746223490039</v>
      </c>
      <c r="U117" s="56">
        <f t="shared" si="56"/>
        <v>-10109.611363863158</v>
      </c>
      <c r="V117" s="6">
        <f t="shared" si="57"/>
        <v>-0.1057522062127368</v>
      </c>
      <c r="W117" s="27">
        <f t="shared" si="58"/>
        <v>-0.22976094634619737</v>
      </c>
      <c r="X117" s="35">
        <f t="shared" si="59"/>
        <v>75377.944706550392</v>
      </c>
      <c r="Y117" s="36">
        <f t="shared" si="60"/>
        <v>7</v>
      </c>
      <c r="Z117" s="5">
        <f t="shared" si="61"/>
        <v>8254.5326343898541</v>
      </c>
      <c r="AA117" s="5">
        <f t="shared" si="62"/>
        <v>83632.477340940241</v>
      </c>
      <c r="AB117" s="6">
        <f t="shared" si="63"/>
        <v>1.3938746223490039</v>
      </c>
      <c r="AC117" s="56">
        <f t="shared" si="64"/>
        <v>-20219.222727726315</v>
      </c>
      <c r="AD117" s="6">
        <f t="shared" si="65"/>
        <v>-0.2115044124254736</v>
      </c>
      <c r="AE117" s="27">
        <f t="shared" si="66"/>
        <v>-0.2682379150352352</v>
      </c>
      <c r="AF117" s="35">
        <f t="shared" si="72"/>
        <v>774.98</v>
      </c>
      <c r="AG117" s="5">
        <f>SUM(AF$5:AF117)</f>
        <v>35520.570000000007</v>
      </c>
      <c r="AH117" s="5">
        <f t="shared" si="67"/>
        <v>131117.73743427673</v>
      </c>
      <c r="AI117" s="44">
        <f t="shared" si="73"/>
        <v>0.37620569573248303</v>
      </c>
      <c r="AJ117" s="27">
        <f t="shared" si="68"/>
        <v>0.27090591017714016</v>
      </c>
      <c r="AK117" s="35">
        <f t="shared" si="74"/>
        <v>934.15</v>
      </c>
      <c r="AL117" s="5">
        <f>SUM(AK$5:AK117)</f>
        <v>42194.875499999987</v>
      </c>
      <c r="AM117" s="5">
        <f t="shared" si="69"/>
        <v>137792.04293427669</v>
      </c>
      <c r="AN117" s="44">
        <f t="shared" si="75"/>
        <v>0.44689464425325925</v>
      </c>
      <c r="AO117" s="27">
        <f t="shared" si="76"/>
        <v>0.30622142325102086</v>
      </c>
      <c r="AP117" s="35">
        <f t="shared" si="77"/>
        <v>1206.2349999999999</v>
      </c>
      <c r="AQ117" s="5">
        <f>SUM(AP$5:AP117)</f>
        <v>63534.006499999996</v>
      </c>
      <c r="AR117" s="5">
        <f t="shared" si="70"/>
        <v>177582.9739342767</v>
      </c>
      <c r="AS117" s="44">
        <f t="shared" si="78"/>
        <v>0.56289667826800649</v>
      </c>
      <c r="AT117" s="27">
        <f t="shared" si="71"/>
        <v>0.3577708216752461</v>
      </c>
    </row>
    <row r="118" spans="1:46">
      <c r="A118" s="1">
        <v>114</v>
      </c>
      <c r="B118" s="5">
        <f t="shared" si="85"/>
        <v>115034.31974872808</v>
      </c>
      <c r="C118" s="5">
        <f t="shared" si="86"/>
        <v>1179.2189477699792</v>
      </c>
      <c r="D118" s="36">
        <f>ROUND(($E$2-A118+1)*$G$2,0)</f>
        <v>2</v>
      </c>
      <c r="E118" s="4">
        <f t="shared" si="44"/>
        <v>2358.4378955399584</v>
      </c>
      <c r="F118" s="5">
        <f>SUM($C$5:C118)</f>
        <v>96776.38638204668</v>
      </c>
      <c r="G118" s="5"/>
      <c r="H118" s="25">
        <f t="shared" si="45"/>
        <v>78325.992075975344</v>
      </c>
      <c r="I118" s="36">
        <f t="shared" si="46"/>
        <v>4</v>
      </c>
      <c r="J118" s="5">
        <f t="shared" si="47"/>
        <v>4716.8757910799168</v>
      </c>
      <c r="K118" s="5">
        <f t="shared" si="48"/>
        <v>83042.867867055262</v>
      </c>
      <c r="L118" s="6">
        <f t="shared" si="49"/>
        <v>1.3840477977842545</v>
      </c>
      <c r="M118" s="56">
        <f t="shared" si="50"/>
        <v>-20808.832201611294</v>
      </c>
      <c r="N118" s="6">
        <f>M118/($F118+E118)</f>
        <v>-0.209904363610356</v>
      </c>
      <c r="O118" s="27">
        <f>1-(($F118+E118)/H118)</f>
        <v>-0.26566956447135648</v>
      </c>
      <c r="P118" s="35">
        <f t="shared" si="51"/>
        <v>78325.992075975344</v>
      </c>
      <c r="Q118" s="36">
        <f t="shared" si="52"/>
        <v>4</v>
      </c>
      <c r="R118" s="5">
        <f t="shared" si="53"/>
        <v>4716.8757910799168</v>
      </c>
      <c r="S118" s="5">
        <f t="shared" si="54"/>
        <v>83042.867867055262</v>
      </c>
      <c r="T118" s="6">
        <f t="shared" si="55"/>
        <v>1.3840477977842545</v>
      </c>
      <c r="U118" s="56">
        <f t="shared" si="56"/>
        <v>-10404.416100805647</v>
      </c>
      <c r="V118" s="6">
        <f t="shared" si="57"/>
        <v>-0.10750986361209915</v>
      </c>
      <c r="W118" s="27">
        <f t="shared" si="58"/>
        <v>-0.23555902475100043</v>
      </c>
      <c r="X118" s="35">
        <f t="shared" si="59"/>
        <v>75967.554180435385</v>
      </c>
      <c r="Y118" s="36">
        <f t="shared" si="60"/>
        <v>6</v>
      </c>
      <c r="Z118" s="5">
        <f t="shared" si="61"/>
        <v>7075.3136866198747</v>
      </c>
      <c r="AA118" s="5">
        <f t="shared" si="62"/>
        <v>83042.867867055262</v>
      </c>
      <c r="AB118" s="6">
        <f t="shared" si="63"/>
        <v>1.3840477977842545</v>
      </c>
      <c r="AC118" s="56">
        <f t="shared" si="64"/>
        <v>-20808.832201611294</v>
      </c>
      <c r="AD118" s="6">
        <f t="shared" si="65"/>
        <v>-0.21501972722419829</v>
      </c>
      <c r="AE118" s="27">
        <f t="shared" si="66"/>
        <v>-0.27391736414452561</v>
      </c>
      <c r="AF118" s="35">
        <f t="shared" si="72"/>
        <v>786.71</v>
      </c>
      <c r="AG118" s="5">
        <f>SUM(AF$5:AF118)</f>
        <v>36307.280000000006</v>
      </c>
      <c r="AH118" s="5">
        <f t="shared" si="67"/>
        <v>133083.66638204668</v>
      </c>
      <c r="AI118" s="44">
        <f t="shared" si="73"/>
        <v>0.37979451666244557</v>
      </c>
      <c r="AJ118" s="27">
        <f t="shared" si="68"/>
        <v>0.27281544750782383</v>
      </c>
      <c r="AK118" s="35">
        <f t="shared" si="74"/>
        <v>948.70199999999988</v>
      </c>
      <c r="AL118" s="5">
        <f>SUM(AK$5:AK118)</f>
        <v>43143.577499999985</v>
      </c>
      <c r="AM118" s="5">
        <f t="shared" si="69"/>
        <v>139919.96388204666</v>
      </c>
      <c r="AN118" s="44">
        <f t="shared" si="75"/>
        <v>0.45130602357712429</v>
      </c>
      <c r="AO118" s="27">
        <f t="shared" si="76"/>
        <v>0.30834468722683683</v>
      </c>
      <c r="AP118" s="35">
        <f t="shared" si="77"/>
        <v>1222.6569999999999</v>
      </c>
      <c r="AQ118" s="5">
        <f>SUM(AP$5:AP118)</f>
        <v>64756.663499999995</v>
      </c>
      <c r="AR118" s="5">
        <f t="shared" si="70"/>
        <v>179984.84988204669</v>
      </c>
      <c r="AS118" s="44">
        <f t="shared" si="78"/>
        <v>0.56779701699024576</v>
      </c>
      <c r="AT118" s="27">
        <f t="shared" si="71"/>
        <v>0.35978952418738785</v>
      </c>
    </row>
    <row r="119" spans="1:46">
      <c r="A119" s="1">
        <v>115</v>
      </c>
      <c r="B119" s="5">
        <f t="shared" si="85"/>
        <v>115034.31974872808</v>
      </c>
      <c r="C119" s="5">
        <f t="shared" si="86"/>
        <v>1179.2189477699792</v>
      </c>
      <c r="D119" s="36">
        <f>ROUND(($E$2-A119+1)*$G$2,0)</f>
        <v>2</v>
      </c>
      <c r="E119" s="4">
        <f t="shared" si="44"/>
        <v>2358.4378955399584</v>
      </c>
      <c r="F119" s="5">
        <f>SUM($C$5:C119)</f>
        <v>97955.605329816652</v>
      </c>
      <c r="G119" s="5"/>
      <c r="H119" s="25">
        <f t="shared" si="45"/>
        <v>78915.601549860323</v>
      </c>
      <c r="I119" s="36">
        <f t="shared" si="46"/>
        <v>3</v>
      </c>
      <c r="J119" s="5">
        <f t="shared" si="47"/>
        <v>3537.6568433099374</v>
      </c>
      <c r="K119" s="5">
        <f t="shared" si="48"/>
        <v>82453.258393170254</v>
      </c>
      <c r="L119" s="6">
        <f t="shared" si="49"/>
        <v>1.3742209732195043</v>
      </c>
      <c r="M119" s="56">
        <f t="shared" si="50"/>
        <v>-21398.441675496288</v>
      </c>
      <c r="N119" s="6">
        <f>M119/($F119+E119)</f>
        <v>-0.21331451696572981</v>
      </c>
      <c r="O119" s="27">
        <f>1-(($F119+E119)/H119)</f>
        <v>-0.27115603575519054</v>
      </c>
      <c r="P119" s="35">
        <f t="shared" si="51"/>
        <v>78915.601549860323</v>
      </c>
      <c r="Q119" s="36">
        <f t="shared" si="52"/>
        <v>3</v>
      </c>
      <c r="R119" s="5">
        <f t="shared" si="53"/>
        <v>3537.6568433099374</v>
      </c>
      <c r="S119" s="5">
        <f t="shared" si="54"/>
        <v>82453.258393170254</v>
      </c>
      <c r="T119" s="6">
        <f t="shared" si="55"/>
        <v>1.3742209732195043</v>
      </c>
      <c r="U119" s="56">
        <f t="shared" si="56"/>
        <v>-10699.220837748144</v>
      </c>
      <c r="V119" s="6">
        <f t="shared" si="57"/>
        <v>-0.10922520259788966</v>
      </c>
      <c r="W119" s="27">
        <f t="shared" si="58"/>
        <v>-0.24127046371086092</v>
      </c>
      <c r="X119" s="35">
        <f t="shared" si="59"/>
        <v>76557.163654320364</v>
      </c>
      <c r="Y119" s="36">
        <f t="shared" si="60"/>
        <v>5</v>
      </c>
      <c r="Z119" s="5">
        <f t="shared" si="61"/>
        <v>5896.0947388498962</v>
      </c>
      <c r="AA119" s="5">
        <f t="shared" si="62"/>
        <v>82453.258393170254</v>
      </c>
      <c r="AB119" s="6">
        <f t="shared" si="63"/>
        <v>1.3742209732195043</v>
      </c>
      <c r="AC119" s="56">
        <f t="shared" si="64"/>
        <v>-21398.441675496288</v>
      </c>
      <c r="AD119" s="6">
        <f t="shared" si="65"/>
        <v>-0.21845040519577932</v>
      </c>
      <c r="AE119" s="27">
        <f t="shared" si="66"/>
        <v>-0.27950933203477835</v>
      </c>
      <c r="AF119" s="35">
        <f t="shared" si="72"/>
        <v>798.5</v>
      </c>
      <c r="AG119" s="5">
        <f>SUM(AF$5:AF119)</f>
        <v>37105.780000000006</v>
      </c>
      <c r="AH119" s="5">
        <f t="shared" si="67"/>
        <v>135061.38532981667</v>
      </c>
      <c r="AI119" s="44">
        <f t="shared" si="73"/>
        <v>0.38341770536375003</v>
      </c>
      <c r="AJ119" s="27">
        <f t="shared" si="68"/>
        <v>0.27473270697904206</v>
      </c>
      <c r="AK119" s="35">
        <f t="shared" si="74"/>
        <v>963.34749999999985</v>
      </c>
      <c r="AL119" s="5">
        <f>SUM(AK$5:AK119)</f>
        <v>44106.924999999988</v>
      </c>
      <c r="AM119" s="5">
        <f t="shared" si="69"/>
        <v>142062.53032981663</v>
      </c>
      <c r="AN119" s="44">
        <f t="shared" si="75"/>
        <v>0.45576123111146061</v>
      </c>
      <c r="AO119" s="27">
        <f t="shared" si="76"/>
        <v>0.3104754286552549</v>
      </c>
      <c r="AP119" s="35">
        <f t="shared" si="77"/>
        <v>1239.1980000000001</v>
      </c>
      <c r="AQ119" s="5">
        <f>SUM(AP$5:AP119)</f>
        <v>65995.861499999999</v>
      </c>
      <c r="AR119" s="5">
        <f t="shared" si="70"/>
        <v>182403.26682981665</v>
      </c>
      <c r="AS119" s="44">
        <f t="shared" si="78"/>
        <v>0.57274060776402702</v>
      </c>
      <c r="AT119" s="27">
        <f t="shared" si="71"/>
        <v>0.36181293595785502</v>
      </c>
    </row>
    <row r="120" spans="1:46">
      <c r="A120" s="1">
        <v>116</v>
      </c>
      <c r="B120" s="5">
        <f t="shared" si="85"/>
        <v>115034.31974872808</v>
      </c>
      <c r="C120" s="5">
        <f t="shared" si="86"/>
        <v>1179.2189477699792</v>
      </c>
      <c r="D120" s="36">
        <f>ROUND(($E$2-A120+1)*$G$2,0)</f>
        <v>1</v>
      </c>
      <c r="E120" s="4">
        <f t="shared" si="44"/>
        <v>1179.2189477699792</v>
      </c>
      <c r="F120" s="5">
        <f>SUM($C$5:C120)</f>
        <v>99134.824277586624</v>
      </c>
      <c r="G120" s="5"/>
      <c r="H120" s="25">
        <f t="shared" si="45"/>
        <v>78915.601549860323</v>
      </c>
      <c r="I120" s="36">
        <f t="shared" si="46"/>
        <v>3</v>
      </c>
      <c r="J120" s="5">
        <f t="shared" si="47"/>
        <v>3537.6568433099374</v>
      </c>
      <c r="K120" s="5">
        <f t="shared" si="48"/>
        <v>82453.258393170254</v>
      </c>
      <c r="L120" s="6">
        <f t="shared" si="49"/>
        <v>1.3742209732195043</v>
      </c>
      <c r="M120" s="56">
        <f t="shared" si="50"/>
        <v>-21398.441675496273</v>
      </c>
      <c r="N120" s="6">
        <f>M120/($F120+E120)</f>
        <v>-0.2133145169657297</v>
      </c>
      <c r="O120" s="27">
        <f>1-(($F120+E120)/H120)</f>
        <v>-0.27115603575519032</v>
      </c>
      <c r="P120" s="35">
        <f t="shared" si="51"/>
        <v>78915.601549860323</v>
      </c>
      <c r="Q120" s="36">
        <f t="shared" si="52"/>
        <v>3</v>
      </c>
      <c r="R120" s="5">
        <f t="shared" si="53"/>
        <v>3537.6568433099374</v>
      </c>
      <c r="S120" s="5">
        <f t="shared" si="54"/>
        <v>82453.258393170254</v>
      </c>
      <c r="T120" s="6">
        <f t="shared" si="55"/>
        <v>1.3742209732195043</v>
      </c>
      <c r="U120" s="56">
        <f t="shared" si="56"/>
        <v>-10699.220837748137</v>
      </c>
      <c r="V120" s="6">
        <f t="shared" si="57"/>
        <v>-0.10792595756047678</v>
      </c>
      <c r="W120" s="27">
        <f t="shared" si="58"/>
        <v>-0.25621324973302562</v>
      </c>
      <c r="X120" s="35">
        <f t="shared" si="59"/>
        <v>77736.382602090336</v>
      </c>
      <c r="Y120" s="36">
        <f t="shared" si="60"/>
        <v>4</v>
      </c>
      <c r="Z120" s="5">
        <f t="shared" si="61"/>
        <v>4716.8757910799168</v>
      </c>
      <c r="AA120" s="5">
        <f t="shared" si="62"/>
        <v>82453.258393170254</v>
      </c>
      <c r="AB120" s="6">
        <f t="shared" si="63"/>
        <v>1.3742209732195043</v>
      </c>
      <c r="AC120" s="56">
        <f t="shared" si="64"/>
        <v>-21398.441675496288</v>
      </c>
      <c r="AD120" s="6">
        <f t="shared" si="65"/>
        <v>-0.2158519151209537</v>
      </c>
      <c r="AE120" s="27">
        <f t="shared" si="66"/>
        <v>-0.27526932639802149</v>
      </c>
      <c r="AF120" s="35">
        <f t="shared" si="72"/>
        <v>810.37</v>
      </c>
      <c r="AG120" s="5">
        <f>SUM(AF$5:AF120)</f>
        <v>37916.150000000009</v>
      </c>
      <c r="AH120" s="5">
        <f t="shared" si="67"/>
        <v>137050.97427758662</v>
      </c>
      <c r="AI120" s="44">
        <f t="shared" si="73"/>
        <v>0.38707483734428755</v>
      </c>
      <c r="AJ120" s="27">
        <f t="shared" si="68"/>
        <v>0.27665728171478476</v>
      </c>
      <c r="AK120" s="35">
        <f t="shared" si="74"/>
        <v>978.10350000000005</v>
      </c>
      <c r="AL120" s="5">
        <f>SUM(AK$5:AK120)</f>
        <v>45085.028499999986</v>
      </c>
      <c r="AM120" s="5">
        <f t="shared" si="69"/>
        <v>144219.85277758661</v>
      </c>
      <c r="AN120" s="44">
        <f t="shared" si="75"/>
        <v>0.46025981206689126</v>
      </c>
      <c r="AO120" s="27">
        <f t="shared" si="76"/>
        <v>0.31261319181575742</v>
      </c>
      <c r="AP120" s="35">
        <f t="shared" si="77"/>
        <v>1255.8495</v>
      </c>
      <c r="AQ120" s="5">
        <f>SUM(AP$5:AP120)</f>
        <v>67251.710999999996</v>
      </c>
      <c r="AR120" s="5">
        <f t="shared" si="70"/>
        <v>184838.33527758662</v>
      </c>
      <c r="AS120" s="44">
        <f t="shared" si="78"/>
        <v>0.57772708539852757</v>
      </c>
      <c r="AT120" s="27">
        <f t="shared" si="71"/>
        <v>0.36384070922843292</v>
      </c>
    </row>
    <row r="121" spans="1:46">
      <c r="A121" s="1">
        <v>117</v>
      </c>
      <c r="B121" s="5">
        <f t="shared" si="85"/>
        <v>115034.31974872808</v>
      </c>
      <c r="C121" s="5">
        <f t="shared" si="86"/>
        <v>1179.2189477699792</v>
      </c>
      <c r="D121" s="36">
        <f>ROUND(($E$2-A121+1)*$G$2,0)</f>
        <v>1</v>
      </c>
      <c r="E121" s="4">
        <f t="shared" si="44"/>
        <v>1179.2189477699792</v>
      </c>
      <c r="F121" s="5">
        <f>SUM($C$5:C121)</f>
        <v>100314.0432253566</v>
      </c>
      <c r="G121" s="5"/>
      <c r="H121" s="25">
        <f t="shared" si="45"/>
        <v>79505.211023745302</v>
      </c>
      <c r="I121" s="36">
        <f t="shared" si="46"/>
        <v>2</v>
      </c>
      <c r="J121" s="5">
        <f t="shared" si="47"/>
        <v>2358.4378955399584</v>
      </c>
      <c r="K121" s="5">
        <f t="shared" si="48"/>
        <v>81863.64891928526</v>
      </c>
      <c r="L121" s="6">
        <f t="shared" si="49"/>
        <v>1.3643941486547544</v>
      </c>
      <c r="M121" s="56">
        <f t="shared" si="50"/>
        <v>-21988.051149381266</v>
      </c>
      <c r="N121" s="6">
        <f>M121/($F121+E121)</f>
        <v>-0.21664542727845507</v>
      </c>
      <c r="O121" s="27">
        <f>1-(($F121+E121)/H121)</f>
        <v>-0.27656113185856768</v>
      </c>
      <c r="P121" s="35">
        <f t="shared" si="51"/>
        <v>79505.211023745302</v>
      </c>
      <c r="Q121" s="36">
        <f t="shared" si="52"/>
        <v>2</v>
      </c>
      <c r="R121" s="5">
        <f t="shared" si="53"/>
        <v>2358.4378955399584</v>
      </c>
      <c r="S121" s="5">
        <f t="shared" si="54"/>
        <v>81863.64891928526</v>
      </c>
      <c r="T121" s="6">
        <f t="shared" si="55"/>
        <v>1.3643941486547544</v>
      </c>
      <c r="U121" s="56">
        <f t="shared" si="56"/>
        <v>-10994.025574690633</v>
      </c>
      <c r="V121" s="6">
        <f t="shared" si="57"/>
        <v>-0.10959607669279599</v>
      </c>
      <c r="W121" s="27">
        <f t="shared" si="58"/>
        <v>-0.26172916131744439</v>
      </c>
      <c r="X121" s="35">
        <f t="shared" si="59"/>
        <v>78325.992075975329</v>
      </c>
      <c r="Y121" s="36">
        <f t="shared" si="60"/>
        <v>3</v>
      </c>
      <c r="Z121" s="5">
        <f t="shared" si="61"/>
        <v>3537.6568433099374</v>
      </c>
      <c r="AA121" s="5">
        <f t="shared" si="62"/>
        <v>81863.64891928526</v>
      </c>
      <c r="AB121" s="6">
        <f t="shared" si="63"/>
        <v>1.3643941486547544</v>
      </c>
      <c r="AC121" s="56">
        <f t="shared" si="64"/>
        <v>-21988.051149381266</v>
      </c>
      <c r="AD121" s="6">
        <f t="shared" si="65"/>
        <v>-0.21919215338559198</v>
      </c>
      <c r="AE121" s="27">
        <f t="shared" si="66"/>
        <v>-0.2807248343315345</v>
      </c>
      <c r="AF121" s="35">
        <f t="shared" si="72"/>
        <v>822.31</v>
      </c>
      <c r="AG121" s="5">
        <f>SUM(AF$5:AF121)</f>
        <v>38738.460000000006</v>
      </c>
      <c r="AH121" s="5">
        <f t="shared" si="67"/>
        <v>139052.5032253566</v>
      </c>
      <c r="AI121" s="44">
        <f t="shared" si="73"/>
        <v>0.39076540743673238</v>
      </c>
      <c r="AJ121" s="27">
        <f t="shared" si="68"/>
        <v>0.27858872800886003</v>
      </c>
      <c r="AK121" s="35">
        <f t="shared" si="74"/>
        <v>992.95299999999997</v>
      </c>
      <c r="AL121" s="5">
        <f>SUM(AK$5:AK121)</f>
        <v>46077.981499999987</v>
      </c>
      <c r="AM121" s="5">
        <f t="shared" si="69"/>
        <v>146392.02472535658</v>
      </c>
      <c r="AN121" s="44">
        <f t="shared" si="75"/>
        <v>0.46480116180947073</v>
      </c>
      <c r="AO121" s="27">
        <f t="shared" si="76"/>
        <v>0.3147574574943276</v>
      </c>
      <c r="AP121" s="35">
        <f t="shared" si="77"/>
        <v>1272.6115</v>
      </c>
      <c r="AQ121" s="5">
        <f>SUM(AP$5:AP121)</f>
        <v>68524.322499999995</v>
      </c>
      <c r="AR121" s="5">
        <f t="shared" si="70"/>
        <v>187290.16572535661</v>
      </c>
      <c r="AS121" s="44">
        <f t="shared" si="78"/>
        <v>0.58275609935220773</v>
      </c>
      <c r="AT121" s="27">
        <f t="shared" si="71"/>
        <v>0.36587250715814135</v>
      </c>
    </row>
    <row r="122" spans="1:46">
      <c r="A122" s="1">
        <v>118</v>
      </c>
      <c r="B122" s="5">
        <f t="shared" si="85"/>
        <v>115034.31974872808</v>
      </c>
      <c r="C122" s="5">
        <f t="shared" si="86"/>
        <v>1179.2189477699792</v>
      </c>
      <c r="D122" s="36">
        <f>ROUND(($E$2-A122+1)*$G$2,0)</f>
        <v>1</v>
      </c>
      <c r="E122" s="4">
        <f t="shared" si="44"/>
        <v>1179.2189477699792</v>
      </c>
      <c r="F122" s="5">
        <f>SUM($C$5:C122)</f>
        <v>101493.26217312657</v>
      </c>
      <c r="G122" s="5"/>
      <c r="H122" s="25">
        <f t="shared" si="45"/>
        <v>80094.820497630295</v>
      </c>
      <c r="I122" s="36">
        <f t="shared" si="46"/>
        <v>1</v>
      </c>
      <c r="J122" s="5">
        <f t="shared" si="47"/>
        <v>1179.2189477699792</v>
      </c>
      <c r="K122" s="5">
        <f t="shared" si="48"/>
        <v>81274.039445400267</v>
      </c>
      <c r="L122" s="6">
        <f t="shared" si="49"/>
        <v>1.3545673240900045</v>
      </c>
      <c r="M122" s="56">
        <f t="shared" si="50"/>
        <v>-22577.660623266245</v>
      </c>
      <c r="N122" s="6">
        <f>M122/($F122+E122)</f>
        <v>-0.21989982492661414</v>
      </c>
      <c r="O122" s="27">
        <f>1-(($F122+E122)/H122)</f>
        <v>-0.28188664988560941</v>
      </c>
      <c r="P122" s="35">
        <f t="shared" si="51"/>
        <v>80094.820497630295</v>
      </c>
      <c r="Q122" s="36">
        <f t="shared" si="52"/>
        <v>1</v>
      </c>
      <c r="R122" s="5">
        <f t="shared" si="53"/>
        <v>1179.2189477699792</v>
      </c>
      <c r="S122" s="5">
        <f t="shared" si="54"/>
        <v>81274.039445400267</v>
      </c>
      <c r="T122" s="6">
        <f t="shared" si="55"/>
        <v>1.3545673240900045</v>
      </c>
      <c r="U122" s="56">
        <f t="shared" si="56"/>
        <v>-11288.830311633123</v>
      </c>
      <c r="V122" s="6">
        <f t="shared" si="57"/>
        <v>-0.11122738662569252</v>
      </c>
      <c r="W122" s="27">
        <f t="shared" si="58"/>
        <v>-0.26716386331285147</v>
      </c>
      <c r="X122" s="35">
        <f t="shared" si="59"/>
        <v>78915.601549860308</v>
      </c>
      <c r="Y122" s="36">
        <f t="shared" si="60"/>
        <v>2</v>
      </c>
      <c r="Z122" s="5">
        <f t="shared" si="61"/>
        <v>2358.4378955399584</v>
      </c>
      <c r="AA122" s="5">
        <f t="shared" si="62"/>
        <v>81274.039445400267</v>
      </c>
      <c r="AB122" s="6">
        <f t="shared" si="63"/>
        <v>1.3545673240900045</v>
      </c>
      <c r="AC122" s="56">
        <f t="shared" si="64"/>
        <v>-22577.66062326626</v>
      </c>
      <c r="AD122" s="6">
        <f t="shared" si="65"/>
        <v>-0.22245477325138518</v>
      </c>
      <c r="AE122" s="27">
        <f t="shared" si="66"/>
        <v>-0.28609882177735524</v>
      </c>
      <c r="AF122" s="35">
        <f t="shared" si="72"/>
        <v>834.32</v>
      </c>
      <c r="AG122" s="5">
        <f>SUM(AF$5:AF122)</f>
        <v>39572.780000000006</v>
      </c>
      <c r="AH122" s="5">
        <f t="shared" si="67"/>
        <v>141066.04217312657</v>
      </c>
      <c r="AI122" s="44">
        <f t="shared" si="73"/>
        <v>0.39448893422727788</v>
      </c>
      <c r="AJ122" s="27">
        <f t="shared" si="68"/>
        <v>0.28052661994609152</v>
      </c>
      <c r="AK122" s="35">
        <f t="shared" si="74"/>
        <v>1007.9129999999999</v>
      </c>
      <c r="AL122" s="5">
        <f>SUM(AK$5:AK122)</f>
        <v>47085.894499999988</v>
      </c>
      <c r="AM122" s="5">
        <f t="shared" si="69"/>
        <v>148579.15667312656</v>
      </c>
      <c r="AN122" s="44">
        <f t="shared" si="75"/>
        <v>0.46938487360359915</v>
      </c>
      <c r="AO122" s="27">
        <f t="shared" si="76"/>
        <v>0.31690780560552467</v>
      </c>
      <c r="AP122" s="35">
        <f t="shared" si="77"/>
        <v>1289.4924999999998</v>
      </c>
      <c r="AQ122" s="5">
        <f>SUM(AP$5:AP122)</f>
        <v>69813.814999999988</v>
      </c>
      <c r="AR122" s="5">
        <f t="shared" si="70"/>
        <v>189758.87717312656</v>
      </c>
      <c r="AS122" s="44">
        <f t="shared" si="78"/>
        <v>0.58782738457495065</v>
      </c>
      <c r="AT122" s="27">
        <f t="shared" si="71"/>
        <v>0.36790803170860531</v>
      </c>
    </row>
    <row r="123" spans="1:46">
      <c r="A123" s="1">
        <v>119</v>
      </c>
      <c r="B123" s="5">
        <f t="shared" si="85"/>
        <v>115034.31974872808</v>
      </c>
      <c r="C123" s="5">
        <f t="shared" si="86"/>
        <v>1179.2189477699792</v>
      </c>
      <c r="D123" s="36">
        <f>ROUND(($E$2-A123+1)*$G$2,0)</f>
        <v>1</v>
      </c>
      <c r="E123" s="4">
        <f t="shared" si="44"/>
        <v>1179.2189477699792</v>
      </c>
      <c r="F123" s="5">
        <f>SUM($C$5:C123)</f>
        <v>102672.48112089654</v>
      </c>
      <c r="G123" s="5"/>
      <c r="H123" s="25">
        <f t="shared" si="45"/>
        <v>80684.429971515274</v>
      </c>
      <c r="I123" s="36">
        <f t="shared" si="46"/>
        <v>0</v>
      </c>
      <c r="J123" s="5">
        <f t="shared" si="47"/>
        <v>0</v>
      </c>
      <c r="K123" s="5">
        <f t="shared" si="48"/>
        <v>80684.429971515274</v>
      </c>
      <c r="L123" s="6">
        <f t="shared" si="49"/>
        <v>1.3447404995252545</v>
      </c>
      <c r="M123" s="56">
        <f t="shared" si="50"/>
        <v>-23167.270097151239</v>
      </c>
      <c r="N123" s="6">
        <f>M123/($F123+E123)</f>
        <v>-0.22308031627631605</v>
      </c>
      <c r="O123" s="27">
        <f>1-(($F123+E123)/H123)</f>
        <v>-0.28713433441037117</v>
      </c>
      <c r="P123" s="35">
        <f t="shared" si="51"/>
        <v>80684.429971515274</v>
      </c>
      <c r="Q123" s="36">
        <f t="shared" si="52"/>
        <v>0</v>
      </c>
      <c r="R123" s="5">
        <f t="shared" si="53"/>
        <v>0</v>
      </c>
      <c r="S123" s="5">
        <f t="shared" si="54"/>
        <v>80684.429971515274</v>
      </c>
      <c r="T123" s="6">
        <f t="shared" si="55"/>
        <v>1.3447404995252545</v>
      </c>
      <c r="U123" s="56">
        <f t="shared" si="56"/>
        <v>-11583.635048575619</v>
      </c>
      <c r="V123" s="6">
        <f t="shared" si="57"/>
        <v>-0.11282122455905126</v>
      </c>
      <c r="W123" s="27">
        <f t="shared" si="58"/>
        <v>-0.27251913606062406</v>
      </c>
      <c r="X123" s="35">
        <f t="shared" si="59"/>
        <v>79505.211023745302</v>
      </c>
      <c r="Y123" s="36">
        <f t="shared" si="60"/>
        <v>1</v>
      </c>
      <c r="Z123" s="5">
        <f t="shared" si="61"/>
        <v>1179.2189477699792</v>
      </c>
      <c r="AA123" s="5">
        <f t="shared" si="62"/>
        <v>80684.429971515274</v>
      </c>
      <c r="AB123" s="6">
        <f t="shared" si="63"/>
        <v>1.3447404995252545</v>
      </c>
      <c r="AC123" s="56">
        <f t="shared" si="64"/>
        <v>-23167.270097151239</v>
      </c>
      <c r="AD123" s="6">
        <f t="shared" si="65"/>
        <v>-0.22564244911810252</v>
      </c>
      <c r="AE123" s="27">
        <f t="shared" si="66"/>
        <v>-0.29139310239969074</v>
      </c>
      <c r="AF123" s="35">
        <f t="shared" si="72"/>
        <v>846.4</v>
      </c>
      <c r="AG123" s="5">
        <f>SUM(AF$5:AF123)</f>
        <v>40419.180000000008</v>
      </c>
      <c r="AH123" s="5">
        <f t="shared" si="67"/>
        <v>143091.66112089655</v>
      </c>
      <c r="AI123" s="44">
        <f t="shared" si="73"/>
        <v>0.39824495867571214</v>
      </c>
      <c r="AJ123" s="27">
        <f t="shared" si="68"/>
        <v>0.28247054848185937</v>
      </c>
      <c r="AK123" s="35">
        <f t="shared" si="74"/>
        <v>1022.9665</v>
      </c>
      <c r="AL123" s="5">
        <f>SUM(AK$5:AK123)</f>
        <v>48108.86099999999</v>
      </c>
      <c r="AM123" s="5">
        <f t="shared" si="69"/>
        <v>150781.34212089653</v>
      </c>
      <c r="AN123" s="44">
        <f t="shared" si="75"/>
        <v>0.47401039211781565</v>
      </c>
      <c r="AO123" s="27">
        <f t="shared" si="76"/>
        <v>0.31906375366672546</v>
      </c>
      <c r="AP123" s="35">
        <f t="shared" si="77"/>
        <v>1306.4924999999998</v>
      </c>
      <c r="AQ123" s="5">
        <f>SUM(AP$5:AP123)</f>
        <v>71120.307499999981</v>
      </c>
      <c r="AR123" s="5">
        <f t="shared" si="70"/>
        <v>192244.58862089651</v>
      </c>
      <c r="AS123" s="44">
        <f t="shared" si="78"/>
        <v>0.59294068643981523</v>
      </c>
      <c r="AT123" s="27">
        <f t="shared" si="71"/>
        <v>0.36994699309975465</v>
      </c>
    </row>
    <row r="124" spans="1:46">
      <c r="A124" s="1">
        <v>120</v>
      </c>
      <c r="B124" s="5">
        <f t="shared" si="85"/>
        <v>115034.31974872808</v>
      </c>
      <c r="C124" s="5">
        <f t="shared" si="86"/>
        <v>1179.2189477699792</v>
      </c>
      <c r="D124" s="36">
        <f>ROUND(($E$2-A124+1)*$G$2,0)</f>
        <v>0</v>
      </c>
      <c r="E124" s="4">
        <f t="shared" si="44"/>
        <v>0</v>
      </c>
      <c r="F124" s="5">
        <f>SUM($C$5:C124)</f>
        <v>103851.70006866651</v>
      </c>
      <c r="G124" s="5"/>
      <c r="H124" s="25">
        <f t="shared" si="45"/>
        <v>80684.429971515274</v>
      </c>
      <c r="I124" s="36">
        <f t="shared" si="46"/>
        <v>0</v>
      </c>
      <c r="J124" s="5">
        <f t="shared" si="47"/>
        <v>0</v>
      </c>
      <c r="K124" s="5">
        <f t="shared" si="48"/>
        <v>80684.429971515274</v>
      </c>
      <c r="L124" s="6">
        <f t="shared" si="49"/>
        <v>1.3447404995252545</v>
      </c>
      <c r="M124" s="56">
        <f t="shared" si="50"/>
        <v>-23167.270097151239</v>
      </c>
      <c r="N124" s="6">
        <f>M124/($F124+E124)</f>
        <v>-0.22308031627631605</v>
      </c>
      <c r="O124" s="27">
        <f>1-(($F124+E124)/H124)</f>
        <v>-0.28713433441037117</v>
      </c>
      <c r="P124" s="35">
        <f t="shared" si="51"/>
        <v>80684.429971515274</v>
      </c>
      <c r="Q124" s="36">
        <f t="shared" si="52"/>
        <v>0</v>
      </c>
      <c r="R124" s="5">
        <f t="shared" si="53"/>
        <v>0</v>
      </c>
      <c r="S124" s="5">
        <f t="shared" si="54"/>
        <v>80684.429971515274</v>
      </c>
      <c r="T124" s="6">
        <f t="shared" si="55"/>
        <v>1.3447404995252545</v>
      </c>
      <c r="U124" s="56">
        <f t="shared" si="56"/>
        <v>-11583.635048575619</v>
      </c>
      <c r="V124" s="6">
        <f t="shared" si="57"/>
        <v>-0.11154015813815803</v>
      </c>
      <c r="W124" s="27">
        <f t="shared" si="58"/>
        <v>-0.28713433441037117</v>
      </c>
      <c r="X124" s="35">
        <f t="shared" si="59"/>
        <v>80684.429971515274</v>
      </c>
      <c r="Y124" s="36">
        <f t="shared" si="60"/>
        <v>0</v>
      </c>
      <c r="Z124" s="5">
        <f t="shared" si="61"/>
        <v>0</v>
      </c>
      <c r="AA124" s="5">
        <f t="shared" si="62"/>
        <v>80684.429971515274</v>
      </c>
      <c r="AB124" s="6">
        <f t="shared" si="63"/>
        <v>1.3447404995252545</v>
      </c>
      <c r="AC124" s="56">
        <f t="shared" si="64"/>
        <v>-23167.270097151239</v>
      </c>
      <c r="AD124" s="6">
        <f t="shared" si="65"/>
        <v>-0.22308031627631605</v>
      </c>
      <c r="AE124" s="27">
        <f t="shared" si="66"/>
        <v>-0.28713433441037117</v>
      </c>
      <c r="AF124" s="35">
        <f t="shared" si="72"/>
        <v>858.55</v>
      </c>
      <c r="AG124" s="5">
        <f>SUM(AF$5:AF124)</f>
        <v>41277.73000000001</v>
      </c>
      <c r="AH124" s="5">
        <f t="shared" si="67"/>
        <v>145129.43006866652</v>
      </c>
      <c r="AI124" s="44">
        <f t="shared" si="73"/>
        <v>0.40203304283058677</v>
      </c>
      <c r="AJ124" s="27">
        <f t="shared" si="68"/>
        <v>0.28442012058112454</v>
      </c>
      <c r="AK124" s="35">
        <f t="shared" si="74"/>
        <v>1038.1305</v>
      </c>
      <c r="AL124" s="5">
        <f>SUM(AK$5:AK124)</f>
        <v>49146.991499999989</v>
      </c>
      <c r="AM124" s="5">
        <f t="shared" si="69"/>
        <v>152998.69156866649</v>
      </c>
      <c r="AN124" s="44">
        <f t="shared" si="75"/>
        <v>0.47867735310817661</v>
      </c>
      <c r="AO124" s="27">
        <f t="shared" si="76"/>
        <v>0.32122491373034123</v>
      </c>
      <c r="AP124" s="35">
        <f t="shared" si="77"/>
        <v>1323.6030000000001</v>
      </c>
      <c r="AQ124" s="5">
        <f>SUM(AP$5:AP124)</f>
        <v>72443.910499999984</v>
      </c>
      <c r="AR124" s="5">
        <f t="shared" si="70"/>
        <v>194747.4105686665</v>
      </c>
      <c r="AS124" s="44">
        <f t="shared" si="78"/>
        <v>0.59809569005980134</v>
      </c>
      <c r="AT124" s="27">
        <f t="shared" si="71"/>
        <v>0.37198908210621262</v>
      </c>
    </row>
    <row r="125" spans="1:46">
      <c r="B125" s="4"/>
      <c r="C125" s="5"/>
      <c r="D125" s="5"/>
      <c r="F125" s="5"/>
      <c r="G125" s="5"/>
      <c r="H125" s="35"/>
      <c r="I125" s="5"/>
      <c r="J125" s="5"/>
      <c r="K125" s="5"/>
      <c r="L125" s="5"/>
      <c r="M125" s="5"/>
      <c r="N125" s="5"/>
      <c r="O125" s="28"/>
      <c r="P125" s="35"/>
      <c r="Q125" s="5"/>
      <c r="R125" s="5"/>
      <c r="S125" s="5"/>
      <c r="T125" s="5"/>
      <c r="U125" s="5"/>
      <c r="V125" s="5"/>
      <c r="W125" s="28"/>
      <c r="X125" s="35"/>
      <c r="Y125" s="5"/>
      <c r="Z125" s="5"/>
      <c r="AA125" s="5"/>
      <c r="AB125" s="5"/>
      <c r="AC125" s="5"/>
      <c r="AD125" s="5"/>
      <c r="AE125" s="28"/>
      <c r="AF125" s="35"/>
      <c r="AG125" s="5"/>
      <c r="AH125" s="5"/>
      <c r="AI125" s="6"/>
      <c r="AJ125" s="28"/>
      <c r="AK125" s="35"/>
      <c r="AL125" s="5"/>
      <c r="AM125" s="5"/>
      <c r="AN125" s="6"/>
      <c r="AO125" s="28"/>
      <c r="AP125" s="35"/>
      <c r="AQ125" s="5"/>
      <c r="AR125" s="5"/>
      <c r="AS125" s="6"/>
      <c r="AT125" s="28"/>
    </row>
    <row r="126" spans="1:46">
      <c r="B126" s="5"/>
      <c r="C126" s="5"/>
      <c r="D126" s="5"/>
      <c r="F126" s="5"/>
      <c r="G126" s="5"/>
      <c r="H126" s="35"/>
      <c r="I126" s="5"/>
      <c r="J126" s="5"/>
      <c r="K126" s="5"/>
      <c r="L126" s="5"/>
      <c r="M126" s="5"/>
      <c r="N126" s="5"/>
      <c r="O126" s="28"/>
      <c r="P126" s="35"/>
      <c r="Q126" s="5"/>
      <c r="R126" s="5"/>
      <c r="S126" s="5"/>
      <c r="T126" s="5"/>
      <c r="U126" s="5"/>
      <c r="V126" s="5"/>
      <c r="W126" s="28"/>
      <c r="X126" s="35"/>
      <c r="Y126" s="5"/>
      <c r="Z126" s="5"/>
      <c r="AA126" s="5"/>
      <c r="AB126" s="5"/>
      <c r="AC126" s="5"/>
      <c r="AD126" s="5"/>
      <c r="AE126" s="28"/>
      <c r="AF126" s="35"/>
      <c r="AG126" s="5"/>
      <c r="AH126" s="5"/>
      <c r="AI126" s="6"/>
      <c r="AJ126" s="28"/>
      <c r="AK126" s="35"/>
      <c r="AL126" s="5"/>
      <c r="AM126" s="5"/>
      <c r="AN126" s="6"/>
      <c r="AO126" s="28"/>
      <c r="AP126" s="35"/>
      <c r="AQ126" s="5"/>
      <c r="AR126" s="5"/>
      <c r="AS126" s="6"/>
      <c r="AT126" s="28"/>
    </row>
    <row r="127" spans="1:46">
      <c r="B127" s="5"/>
      <c r="C127" s="5"/>
      <c r="D127" s="5"/>
      <c r="F127" s="5"/>
      <c r="G127" s="5"/>
      <c r="H127" s="35"/>
      <c r="I127" s="5"/>
      <c r="J127" s="5"/>
      <c r="K127" s="5"/>
      <c r="L127" s="5"/>
      <c r="M127" s="5"/>
      <c r="N127" s="5"/>
      <c r="O127" s="28"/>
      <c r="P127" s="35"/>
      <c r="Q127" s="5"/>
      <c r="R127" s="5"/>
      <c r="S127" s="5"/>
      <c r="T127" s="5"/>
      <c r="U127" s="5"/>
      <c r="V127" s="5"/>
      <c r="W127" s="28"/>
      <c r="X127" s="35"/>
      <c r="Y127" s="5"/>
      <c r="Z127" s="5"/>
      <c r="AA127" s="5"/>
      <c r="AB127" s="5"/>
      <c r="AC127" s="5"/>
      <c r="AD127" s="5"/>
      <c r="AE127" s="28"/>
      <c r="AF127" s="35"/>
      <c r="AG127" s="5"/>
      <c r="AH127" s="5"/>
      <c r="AI127" s="6"/>
      <c r="AJ127" s="28"/>
      <c r="AK127" s="35"/>
      <c r="AL127" s="5"/>
      <c r="AM127" s="5"/>
      <c r="AN127" s="6"/>
      <c r="AO127" s="28"/>
      <c r="AP127" s="35"/>
      <c r="AQ127" s="5"/>
      <c r="AR127" s="5"/>
      <c r="AS127" s="6"/>
      <c r="AT127" s="28"/>
    </row>
    <row r="128" spans="1:46">
      <c r="B128" s="5"/>
      <c r="C128" s="5"/>
      <c r="D128" s="5"/>
      <c r="F128" s="5"/>
      <c r="G128" s="5"/>
      <c r="H128" s="35"/>
      <c r="I128" s="5"/>
      <c r="J128" s="5"/>
      <c r="K128" s="5"/>
      <c r="L128" s="5"/>
      <c r="M128" s="5"/>
      <c r="N128" s="5"/>
      <c r="O128" s="28"/>
      <c r="P128" s="35"/>
      <c r="Q128" s="5"/>
      <c r="R128" s="5"/>
      <c r="S128" s="5"/>
      <c r="T128" s="5"/>
      <c r="U128" s="5"/>
      <c r="V128" s="5"/>
      <c r="W128" s="28"/>
      <c r="X128" s="35"/>
      <c r="Y128" s="5"/>
      <c r="Z128" s="5"/>
      <c r="AA128" s="5"/>
      <c r="AB128" s="5"/>
      <c r="AC128" s="5"/>
      <c r="AD128" s="5"/>
      <c r="AE128" s="28"/>
      <c r="AF128" s="35"/>
      <c r="AG128" s="5"/>
      <c r="AH128" s="5"/>
      <c r="AI128" s="6"/>
      <c r="AJ128" s="28"/>
      <c r="AK128" s="35"/>
      <c r="AL128" s="5"/>
      <c r="AM128" s="5"/>
      <c r="AN128" s="6"/>
      <c r="AO128" s="28"/>
      <c r="AP128" s="35"/>
      <c r="AQ128" s="5"/>
      <c r="AR128" s="5"/>
      <c r="AS128" s="6"/>
      <c r="AT128" s="28"/>
    </row>
    <row r="129" spans="2:46">
      <c r="B129" s="5"/>
      <c r="C129" s="5"/>
      <c r="D129" s="5"/>
      <c r="F129" s="5"/>
      <c r="G129" s="5"/>
      <c r="H129" s="35"/>
      <c r="I129" s="5"/>
      <c r="J129" s="5"/>
      <c r="K129" s="5"/>
      <c r="L129" s="5"/>
      <c r="M129" s="5"/>
      <c r="N129" s="5"/>
      <c r="O129" s="28"/>
      <c r="P129" s="35"/>
      <c r="Q129" s="5"/>
      <c r="R129" s="5"/>
      <c r="S129" s="5"/>
      <c r="T129" s="5"/>
      <c r="U129" s="5"/>
      <c r="V129" s="5"/>
      <c r="W129" s="28"/>
      <c r="X129" s="35"/>
      <c r="Y129" s="5"/>
      <c r="Z129" s="5"/>
      <c r="AA129" s="5"/>
      <c r="AB129" s="5"/>
      <c r="AC129" s="5"/>
      <c r="AD129" s="5"/>
      <c r="AE129" s="28"/>
      <c r="AF129" s="35"/>
      <c r="AG129" s="5"/>
      <c r="AH129" s="5"/>
      <c r="AI129" s="6"/>
      <c r="AJ129" s="28"/>
      <c r="AK129" s="35"/>
      <c r="AL129" s="5"/>
      <c r="AM129" s="5"/>
      <c r="AN129" s="6"/>
      <c r="AO129" s="28"/>
      <c r="AP129" s="35"/>
      <c r="AQ129" s="5"/>
      <c r="AR129" s="5"/>
      <c r="AS129" s="6"/>
      <c r="AT129" s="28"/>
    </row>
    <row r="130" spans="2:46">
      <c r="B130" s="5"/>
      <c r="C130" s="5"/>
      <c r="D130" s="5"/>
      <c r="F130" s="5"/>
      <c r="G130" s="5"/>
      <c r="H130" s="35"/>
      <c r="I130" s="5"/>
      <c r="J130" s="5"/>
      <c r="K130" s="5"/>
      <c r="L130" s="5"/>
      <c r="M130" s="5"/>
      <c r="N130" s="5"/>
      <c r="O130" s="28"/>
      <c r="P130" s="35"/>
      <c r="Q130" s="5"/>
      <c r="R130" s="5"/>
      <c r="S130" s="5"/>
      <c r="T130" s="5"/>
      <c r="U130" s="5"/>
      <c r="V130" s="5"/>
      <c r="W130" s="28"/>
      <c r="X130" s="35"/>
      <c r="Y130" s="5"/>
      <c r="Z130" s="5"/>
      <c r="AA130" s="5"/>
      <c r="AB130" s="5"/>
      <c r="AC130" s="5"/>
      <c r="AD130" s="5"/>
      <c r="AE130" s="28"/>
      <c r="AF130" s="35"/>
      <c r="AG130" s="5"/>
      <c r="AH130" s="5"/>
      <c r="AI130" s="6"/>
      <c r="AJ130" s="28"/>
      <c r="AK130" s="35"/>
      <c r="AL130" s="5"/>
      <c r="AM130" s="5"/>
      <c r="AN130" s="6"/>
      <c r="AO130" s="28"/>
      <c r="AP130" s="35"/>
      <c r="AQ130" s="5"/>
      <c r="AR130" s="5"/>
      <c r="AS130" s="6"/>
      <c r="AT130" s="28"/>
    </row>
    <row r="131" spans="2:46">
      <c r="B131" s="5"/>
      <c r="C131" s="5"/>
      <c r="D131" s="5"/>
      <c r="F131" s="5"/>
      <c r="G131" s="5"/>
      <c r="H131" s="35"/>
      <c r="I131" s="5"/>
      <c r="J131" s="5"/>
      <c r="K131" s="5"/>
      <c r="L131" s="5"/>
      <c r="M131" s="5"/>
      <c r="N131" s="5"/>
      <c r="O131" s="28"/>
      <c r="P131" s="35"/>
      <c r="Q131" s="5"/>
      <c r="R131" s="5"/>
      <c r="S131" s="5"/>
      <c r="T131" s="5"/>
      <c r="U131" s="5"/>
      <c r="V131" s="5"/>
      <c r="W131" s="28"/>
      <c r="X131" s="35"/>
      <c r="Y131" s="5"/>
      <c r="Z131" s="5"/>
      <c r="AA131" s="5"/>
      <c r="AB131" s="5"/>
      <c r="AC131" s="5"/>
      <c r="AD131" s="5"/>
      <c r="AE131" s="28"/>
      <c r="AF131" s="35"/>
      <c r="AG131" s="5"/>
      <c r="AH131" s="5"/>
      <c r="AI131" s="6"/>
      <c r="AJ131" s="28"/>
      <c r="AK131" s="35"/>
      <c r="AL131" s="5"/>
      <c r="AM131" s="5"/>
      <c r="AN131" s="6"/>
      <c r="AO131" s="28"/>
      <c r="AP131" s="35"/>
      <c r="AQ131" s="5"/>
      <c r="AR131" s="5"/>
      <c r="AS131" s="6"/>
      <c r="AT131" s="28"/>
    </row>
    <row r="132" spans="2:46">
      <c r="B132" s="5"/>
      <c r="C132" s="5"/>
      <c r="D132" s="5"/>
      <c r="F132" s="5"/>
      <c r="G132" s="5"/>
      <c r="H132" s="35"/>
      <c r="I132" s="5"/>
      <c r="J132" s="5"/>
      <c r="K132" s="5"/>
      <c r="L132" s="5"/>
      <c r="M132" s="5"/>
      <c r="N132" s="5"/>
      <c r="O132" s="28"/>
      <c r="P132" s="35"/>
      <c r="Q132" s="5"/>
      <c r="R132" s="5"/>
      <c r="S132" s="5"/>
      <c r="T132" s="5"/>
      <c r="U132" s="5"/>
      <c r="V132" s="5"/>
      <c r="W132" s="28"/>
      <c r="X132" s="35"/>
      <c r="Y132" s="5"/>
      <c r="Z132" s="5"/>
      <c r="AA132" s="5"/>
      <c r="AB132" s="5"/>
      <c r="AC132" s="5"/>
      <c r="AD132" s="5"/>
      <c r="AE132" s="28"/>
      <c r="AF132" s="35"/>
      <c r="AG132" s="5"/>
      <c r="AH132" s="5"/>
      <c r="AI132" s="6"/>
      <c r="AJ132" s="28"/>
      <c r="AK132" s="35"/>
      <c r="AL132" s="5"/>
      <c r="AM132" s="5"/>
      <c r="AN132" s="6"/>
      <c r="AO132" s="28"/>
      <c r="AP132" s="35"/>
      <c r="AQ132" s="5"/>
      <c r="AR132" s="5"/>
      <c r="AS132" s="6"/>
      <c r="AT132" s="28"/>
    </row>
    <row r="133" spans="2:46">
      <c r="B133" s="5"/>
      <c r="C133" s="5"/>
      <c r="D133" s="5"/>
      <c r="F133" s="5"/>
      <c r="G133" s="5"/>
      <c r="H133" s="35"/>
      <c r="I133" s="5"/>
      <c r="J133" s="5"/>
      <c r="K133" s="5"/>
      <c r="L133" s="5"/>
      <c r="M133" s="5"/>
      <c r="N133" s="5"/>
      <c r="O133" s="28"/>
      <c r="P133" s="35"/>
      <c r="Q133" s="5"/>
      <c r="R133" s="5"/>
      <c r="S133" s="5"/>
      <c r="T133" s="5"/>
      <c r="U133" s="5"/>
      <c r="V133" s="5"/>
      <c r="W133" s="28"/>
      <c r="X133" s="35"/>
      <c r="Y133" s="5"/>
      <c r="Z133" s="5"/>
      <c r="AA133" s="5"/>
      <c r="AB133" s="5"/>
      <c r="AC133" s="5"/>
      <c r="AD133" s="5"/>
      <c r="AE133" s="28"/>
      <c r="AF133" s="35"/>
      <c r="AG133" s="5"/>
      <c r="AH133" s="5"/>
      <c r="AI133" s="6"/>
      <c r="AJ133" s="28"/>
      <c r="AK133" s="35"/>
      <c r="AL133" s="5"/>
      <c r="AM133" s="5"/>
      <c r="AN133" s="6"/>
      <c r="AO133" s="28"/>
      <c r="AP133" s="35"/>
      <c r="AQ133" s="5"/>
      <c r="AR133" s="5"/>
      <c r="AS133" s="6"/>
      <c r="AT133" s="28"/>
    </row>
    <row r="134" spans="2:46">
      <c r="B134" s="5"/>
      <c r="C134" s="5"/>
      <c r="D134" s="5"/>
      <c r="F134" s="5"/>
      <c r="G134" s="5"/>
      <c r="H134" s="35"/>
      <c r="I134" s="5"/>
      <c r="J134" s="5"/>
      <c r="K134" s="5"/>
      <c r="L134" s="5"/>
      <c r="M134" s="5"/>
      <c r="N134" s="5"/>
      <c r="O134" s="28"/>
      <c r="P134" s="35"/>
      <c r="Q134" s="5"/>
      <c r="R134" s="5"/>
      <c r="S134" s="5"/>
      <c r="T134" s="5"/>
      <c r="U134" s="5"/>
      <c r="V134" s="5"/>
      <c r="W134" s="28"/>
      <c r="X134" s="35"/>
      <c r="Y134" s="5"/>
      <c r="Z134" s="5"/>
      <c r="AA134" s="5"/>
      <c r="AB134" s="5"/>
      <c r="AC134" s="5"/>
      <c r="AD134" s="5"/>
      <c r="AE134" s="28"/>
      <c r="AF134" s="35"/>
      <c r="AG134" s="5"/>
      <c r="AH134" s="5"/>
      <c r="AI134" s="6"/>
      <c r="AJ134" s="28"/>
      <c r="AK134" s="35"/>
      <c r="AL134" s="5"/>
      <c r="AM134" s="5"/>
      <c r="AN134" s="6"/>
      <c r="AO134" s="28"/>
      <c r="AP134" s="35"/>
      <c r="AQ134" s="5"/>
      <c r="AR134" s="5"/>
      <c r="AS134" s="6"/>
      <c r="AT134" s="28"/>
    </row>
    <row r="135" spans="2:46">
      <c r="B135" s="5"/>
      <c r="C135" s="5"/>
      <c r="D135" s="5"/>
      <c r="F135" s="5"/>
      <c r="G135" s="5"/>
      <c r="H135" s="35"/>
      <c r="I135" s="5"/>
      <c r="J135" s="5"/>
      <c r="K135" s="5"/>
      <c r="L135" s="5"/>
      <c r="M135" s="5"/>
      <c r="N135" s="5"/>
      <c r="O135" s="28"/>
      <c r="P135" s="35"/>
      <c r="Q135" s="5"/>
      <c r="R135" s="5"/>
      <c r="S135" s="5"/>
      <c r="T135" s="5"/>
      <c r="U135" s="5"/>
      <c r="V135" s="5"/>
      <c r="W135" s="28"/>
      <c r="X135" s="35"/>
      <c r="Y135" s="5"/>
      <c r="Z135" s="5"/>
      <c r="AA135" s="5"/>
      <c r="AB135" s="5"/>
      <c r="AC135" s="5"/>
      <c r="AD135" s="5"/>
      <c r="AE135" s="28"/>
      <c r="AF135" s="35"/>
      <c r="AG135" s="5"/>
      <c r="AH135" s="5"/>
      <c r="AI135" s="6"/>
      <c r="AJ135" s="28"/>
      <c r="AK135" s="35"/>
      <c r="AL135" s="5"/>
      <c r="AM135" s="5"/>
      <c r="AN135" s="6"/>
      <c r="AO135" s="28"/>
      <c r="AP135" s="35"/>
      <c r="AQ135" s="5"/>
      <c r="AR135" s="5"/>
      <c r="AS135" s="6"/>
      <c r="AT135" s="28"/>
    </row>
    <row r="136" spans="2:46">
      <c r="B136" s="5"/>
      <c r="C136" s="5"/>
      <c r="D136" s="5"/>
      <c r="F136" s="5"/>
      <c r="G136" s="5"/>
      <c r="H136" s="35"/>
      <c r="I136" s="5"/>
      <c r="J136" s="5"/>
      <c r="K136" s="5"/>
      <c r="L136" s="5"/>
      <c r="M136" s="5"/>
      <c r="N136" s="5"/>
      <c r="O136" s="28"/>
      <c r="P136" s="35"/>
      <c r="Q136" s="5"/>
      <c r="R136" s="5"/>
      <c r="S136" s="5"/>
      <c r="T136" s="5"/>
      <c r="U136" s="5"/>
      <c r="V136" s="5"/>
      <c r="W136" s="28"/>
      <c r="X136" s="35"/>
      <c r="Y136" s="5"/>
      <c r="Z136" s="5"/>
      <c r="AA136" s="5"/>
      <c r="AB136" s="5"/>
      <c r="AC136" s="5"/>
      <c r="AD136" s="5"/>
      <c r="AE136" s="28"/>
      <c r="AF136" s="35"/>
      <c r="AG136" s="5"/>
      <c r="AH136" s="5"/>
      <c r="AI136" s="6"/>
      <c r="AJ136" s="28"/>
      <c r="AK136" s="35"/>
      <c r="AL136" s="5"/>
      <c r="AM136" s="5"/>
      <c r="AN136" s="6"/>
      <c r="AO136" s="28"/>
      <c r="AP136" s="35"/>
      <c r="AQ136" s="5"/>
      <c r="AR136" s="5"/>
      <c r="AS136" s="6"/>
      <c r="AT136" s="28"/>
    </row>
    <row r="137" spans="2:46">
      <c r="B137" s="4"/>
      <c r="C137" s="5"/>
      <c r="D137" s="5"/>
      <c r="F137" s="5"/>
      <c r="G137" s="5"/>
      <c r="H137" s="35"/>
      <c r="I137" s="5"/>
      <c r="J137" s="5"/>
      <c r="K137" s="5"/>
      <c r="L137" s="5"/>
      <c r="M137" s="5"/>
      <c r="N137" s="5"/>
      <c r="O137" s="28"/>
      <c r="P137" s="35"/>
      <c r="Q137" s="5"/>
      <c r="R137" s="5"/>
      <c r="S137" s="5"/>
      <c r="T137" s="5"/>
      <c r="U137" s="5"/>
      <c r="V137" s="5"/>
      <c r="W137" s="28"/>
      <c r="X137" s="35"/>
      <c r="Y137" s="5"/>
      <c r="Z137" s="5"/>
      <c r="AA137" s="5"/>
      <c r="AB137" s="5"/>
      <c r="AC137" s="5"/>
      <c r="AD137" s="5"/>
      <c r="AE137" s="28"/>
      <c r="AF137" s="35"/>
      <c r="AG137" s="5"/>
      <c r="AH137" s="5"/>
      <c r="AI137" s="6"/>
      <c r="AJ137" s="28"/>
      <c r="AK137" s="35"/>
      <c r="AL137" s="5"/>
      <c r="AM137" s="5"/>
      <c r="AN137" s="6"/>
      <c r="AO137" s="28"/>
      <c r="AP137" s="35"/>
      <c r="AQ137" s="5"/>
      <c r="AR137" s="5"/>
      <c r="AS137" s="6"/>
      <c r="AT137" s="28"/>
    </row>
    <row r="138" spans="2:46">
      <c r="B138" s="5"/>
      <c r="C138" s="5"/>
      <c r="D138" s="5"/>
      <c r="F138" s="5"/>
      <c r="G138" s="5"/>
      <c r="H138" s="35"/>
      <c r="I138" s="5"/>
      <c r="J138" s="5"/>
      <c r="K138" s="5"/>
      <c r="L138" s="5"/>
      <c r="M138" s="5"/>
      <c r="N138" s="5"/>
      <c r="O138" s="28"/>
      <c r="P138" s="35"/>
      <c r="Q138" s="5"/>
      <c r="R138" s="5"/>
      <c r="S138" s="5"/>
      <c r="T138" s="5"/>
      <c r="U138" s="5"/>
      <c r="V138" s="5"/>
      <c r="W138" s="28"/>
      <c r="X138" s="35"/>
      <c r="Y138" s="5"/>
      <c r="Z138" s="5"/>
      <c r="AA138" s="5"/>
      <c r="AB138" s="5"/>
      <c r="AC138" s="5"/>
      <c r="AD138" s="5"/>
      <c r="AE138" s="28"/>
      <c r="AF138" s="35"/>
      <c r="AG138" s="5"/>
      <c r="AH138" s="5"/>
      <c r="AI138" s="6"/>
      <c r="AJ138" s="28"/>
      <c r="AK138" s="35"/>
      <c r="AL138" s="5"/>
      <c r="AM138" s="5"/>
      <c r="AN138" s="6"/>
      <c r="AO138" s="28"/>
      <c r="AP138" s="35"/>
      <c r="AQ138" s="5"/>
      <c r="AR138" s="5"/>
      <c r="AS138" s="6"/>
      <c r="AT138" s="28"/>
    </row>
    <row r="139" spans="2:46">
      <c r="B139" s="5"/>
      <c r="C139" s="5"/>
      <c r="D139" s="5"/>
      <c r="F139" s="5"/>
      <c r="G139" s="5"/>
      <c r="H139" s="35"/>
      <c r="I139" s="5"/>
      <c r="J139" s="5"/>
      <c r="K139" s="5"/>
      <c r="L139" s="5"/>
      <c r="M139" s="5"/>
      <c r="N139" s="5"/>
      <c r="O139" s="28"/>
      <c r="P139" s="35"/>
      <c r="Q139" s="5"/>
      <c r="R139" s="5"/>
      <c r="S139" s="5"/>
      <c r="T139" s="5"/>
      <c r="U139" s="5"/>
      <c r="V139" s="5"/>
      <c r="W139" s="28"/>
      <c r="X139" s="35"/>
      <c r="Y139" s="5"/>
      <c r="Z139" s="5"/>
      <c r="AA139" s="5"/>
      <c r="AB139" s="5"/>
      <c r="AC139" s="5"/>
      <c r="AD139" s="5"/>
      <c r="AE139" s="28"/>
      <c r="AF139" s="35"/>
      <c r="AG139" s="5"/>
      <c r="AH139" s="5"/>
      <c r="AI139" s="6"/>
      <c r="AJ139" s="28"/>
      <c r="AK139" s="35"/>
      <c r="AL139" s="5"/>
      <c r="AM139" s="5"/>
      <c r="AN139" s="6"/>
      <c r="AO139" s="28"/>
      <c r="AP139" s="35"/>
      <c r="AQ139" s="5"/>
      <c r="AR139" s="5"/>
      <c r="AS139" s="6"/>
      <c r="AT139" s="28"/>
    </row>
    <row r="140" spans="2:46">
      <c r="B140" s="5"/>
      <c r="C140" s="5"/>
      <c r="D140" s="5"/>
      <c r="F140" s="5"/>
      <c r="G140" s="5"/>
      <c r="H140" s="35"/>
      <c r="I140" s="5"/>
      <c r="J140" s="5"/>
      <c r="K140" s="5"/>
      <c r="L140" s="5"/>
      <c r="M140" s="5"/>
      <c r="N140" s="5"/>
      <c r="O140" s="28"/>
      <c r="P140" s="35"/>
      <c r="Q140" s="5"/>
      <c r="R140" s="5"/>
      <c r="S140" s="5"/>
      <c r="T140" s="5"/>
      <c r="U140" s="5"/>
      <c r="V140" s="5"/>
      <c r="W140" s="28"/>
      <c r="X140" s="35"/>
      <c r="Y140" s="5"/>
      <c r="Z140" s="5"/>
      <c r="AA140" s="5"/>
      <c r="AB140" s="5"/>
      <c r="AC140" s="5"/>
      <c r="AD140" s="5"/>
      <c r="AE140" s="28"/>
      <c r="AF140" s="35"/>
      <c r="AG140" s="5"/>
      <c r="AH140" s="5"/>
      <c r="AI140" s="6"/>
      <c r="AJ140" s="28"/>
      <c r="AK140" s="35"/>
      <c r="AL140" s="5"/>
      <c r="AM140" s="5"/>
      <c r="AN140" s="6"/>
      <c r="AO140" s="28"/>
      <c r="AP140" s="35"/>
      <c r="AQ140" s="5"/>
      <c r="AR140" s="5"/>
      <c r="AS140" s="6"/>
      <c r="AT140" s="28"/>
    </row>
    <row r="141" spans="2:46">
      <c r="B141" s="5"/>
      <c r="C141" s="5"/>
      <c r="D141" s="5"/>
      <c r="F141" s="5"/>
      <c r="G141" s="5"/>
      <c r="H141" s="35"/>
      <c r="I141" s="5"/>
      <c r="J141" s="5"/>
      <c r="K141" s="5"/>
      <c r="L141" s="5"/>
      <c r="M141" s="5"/>
      <c r="N141" s="5"/>
      <c r="O141" s="28"/>
      <c r="P141" s="35"/>
      <c r="Q141" s="5"/>
      <c r="R141" s="5"/>
      <c r="S141" s="5"/>
      <c r="T141" s="5"/>
      <c r="U141" s="5"/>
      <c r="V141" s="5"/>
      <c r="W141" s="28"/>
      <c r="X141" s="35"/>
      <c r="Y141" s="5"/>
      <c r="Z141" s="5"/>
      <c r="AA141" s="5"/>
      <c r="AB141" s="5"/>
      <c r="AC141" s="5"/>
      <c r="AD141" s="5"/>
      <c r="AE141" s="28"/>
      <c r="AF141" s="35"/>
      <c r="AG141" s="5"/>
      <c r="AH141" s="5"/>
      <c r="AI141" s="6"/>
      <c r="AJ141" s="28"/>
      <c r="AK141" s="35"/>
      <c r="AL141" s="5"/>
      <c r="AM141" s="5"/>
      <c r="AN141" s="6"/>
      <c r="AO141" s="28"/>
      <c r="AP141" s="35"/>
      <c r="AQ141" s="5"/>
      <c r="AR141" s="5"/>
      <c r="AS141" s="6"/>
      <c r="AT141" s="28"/>
    </row>
    <row r="142" spans="2:46">
      <c r="B142" s="5"/>
      <c r="C142" s="5"/>
      <c r="D142" s="5"/>
      <c r="F142" s="5"/>
      <c r="G142" s="5"/>
      <c r="H142" s="35"/>
      <c r="I142" s="5"/>
      <c r="J142" s="5"/>
      <c r="K142" s="5"/>
      <c r="L142" s="5"/>
      <c r="M142" s="5"/>
      <c r="N142" s="5"/>
      <c r="O142" s="28"/>
      <c r="P142" s="35"/>
      <c r="Q142" s="5"/>
      <c r="R142" s="5"/>
      <c r="S142" s="5"/>
      <c r="T142" s="5"/>
      <c r="U142" s="5"/>
      <c r="V142" s="5"/>
      <c r="W142" s="28"/>
      <c r="X142" s="35"/>
      <c r="Y142" s="5"/>
      <c r="Z142" s="5"/>
      <c r="AA142" s="5"/>
      <c r="AB142" s="5"/>
      <c r="AC142" s="5"/>
      <c r="AD142" s="5"/>
      <c r="AE142" s="28"/>
      <c r="AF142" s="35"/>
      <c r="AG142" s="5"/>
      <c r="AH142" s="5"/>
      <c r="AI142" s="6"/>
      <c r="AJ142" s="28"/>
      <c r="AK142" s="35"/>
      <c r="AL142" s="5"/>
      <c r="AM142" s="5"/>
      <c r="AN142" s="6"/>
      <c r="AO142" s="28"/>
      <c r="AP142" s="35"/>
      <c r="AQ142" s="5"/>
      <c r="AR142" s="5"/>
      <c r="AS142" s="6"/>
      <c r="AT142" s="28"/>
    </row>
    <row r="143" spans="2:46">
      <c r="B143" s="5"/>
      <c r="C143" s="5"/>
      <c r="D143" s="5"/>
      <c r="F143" s="5"/>
      <c r="G143" s="5"/>
      <c r="H143" s="35"/>
      <c r="I143" s="5"/>
      <c r="J143" s="5"/>
      <c r="K143" s="5"/>
      <c r="L143" s="5"/>
      <c r="M143" s="5"/>
      <c r="N143" s="5"/>
      <c r="O143" s="28"/>
      <c r="P143" s="35"/>
      <c r="Q143" s="5"/>
      <c r="R143" s="5"/>
      <c r="S143" s="5"/>
      <c r="T143" s="5"/>
      <c r="U143" s="5"/>
      <c r="V143" s="5"/>
      <c r="W143" s="28"/>
      <c r="X143" s="35"/>
      <c r="Y143" s="5"/>
      <c r="Z143" s="5"/>
      <c r="AA143" s="5"/>
      <c r="AB143" s="5"/>
      <c r="AC143" s="5"/>
      <c r="AD143" s="5"/>
      <c r="AE143" s="28"/>
      <c r="AF143" s="35"/>
      <c r="AG143" s="5"/>
      <c r="AH143" s="5"/>
      <c r="AI143" s="6"/>
      <c r="AJ143" s="28"/>
      <c r="AK143" s="35"/>
      <c r="AL143" s="5"/>
      <c r="AM143" s="5"/>
      <c r="AN143" s="6"/>
      <c r="AO143" s="28"/>
      <c r="AP143" s="35"/>
      <c r="AQ143" s="5"/>
      <c r="AR143" s="5"/>
      <c r="AS143" s="6"/>
      <c r="AT143" s="28"/>
    </row>
    <row r="144" spans="2:46">
      <c r="B144" s="5"/>
      <c r="C144" s="5"/>
      <c r="D144" s="5"/>
      <c r="F144" s="5"/>
      <c r="G144" s="5"/>
      <c r="H144" s="35"/>
      <c r="I144" s="5"/>
      <c r="J144" s="5"/>
      <c r="K144" s="5"/>
      <c r="L144" s="5"/>
      <c r="M144" s="5"/>
      <c r="N144" s="5"/>
      <c r="O144" s="28"/>
      <c r="P144" s="35"/>
      <c r="Q144" s="5"/>
      <c r="R144" s="5"/>
      <c r="S144" s="5"/>
      <c r="T144" s="5"/>
      <c r="U144" s="5"/>
      <c r="V144" s="5"/>
      <c r="W144" s="28"/>
      <c r="X144" s="35"/>
      <c r="Y144" s="5"/>
      <c r="Z144" s="5"/>
      <c r="AA144" s="5"/>
      <c r="AB144" s="5"/>
      <c r="AC144" s="5"/>
      <c r="AD144" s="5"/>
      <c r="AE144" s="28"/>
      <c r="AF144" s="35"/>
      <c r="AG144" s="5"/>
      <c r="AH144" s="5"/>
      <c r="AI144" s="6"/>
      <c r="AJ144" s="28"/>
      <c r="AK144" s="35"/>
      <c r="AL144" s="5"/>
      <c r="AM144" s="5"/>
      <c r="AN144" s="6"/>
      <c r="AO144" s="28"/>
      <c r="AP144" s="35"/>
      <c r="AQ144" s="5"/>
      <c r="AR144" s="5"/>
      <c r="AS144" s="6"/>
      <c r="AT144" s="28"/>
    </row>
    <row r="145" spans="2:46">
      <c r="B145" s="5"/>
      <c r="C145" s="5"/>
      <c r="D145" s="5"/>
      <c r="F145" s="5"/>
      <c r="G145" s="5"/>
      <c r="H145" s="35"/>
      <c r="I145" s="5"/>
      <c r="J145" s="5"/>
      <c r="K145" s="5"/>
      <c r="L145" s="5"/>
      <c r="M145" s="5"/>
      <c r="N145" s="5"/>
      <c r="O145" s="28"/>
      <c r="P145" s="35"/>
      <c r="Q145" s="5"/>
      <c r="R145" s="5"/>
      <c r="S145" s="5"/>
      <c r="T145" s="5"/>
      <c r="U145" s="5"/>
      <c r="V145" s="5"/>
      <c r="W145" s="28"/>
      <c r="X145" s="35"/>
      <c r="Y145" s="5"/>
      <c r="Z145" s="5"/>
      <c r="AA145" s="5"/>
      <c r="AB145" s="5"/>
      <c r="AC145" s="5"/>
      <c r="AD145" s="5"/>
      <c r="AE145" s="28"/>
      <c r="AF145" s="35"/>
      <c r="AG145" s="5"/>
      <c r="AH145" s="5"/>
      <c r="AI145" s="6"/>
      <c r="AJ145" s="28"/>
      <c r="AK145" s="35"/>
      <c r="AL145" s="5"/>
      <c r="AM145" s="5"/>
      <c r="AN145" s="6"/>
      <c r="AO145" s="28"/>
      <c r="AP145" s="35"/>
      <c r="AQ145" s="5"/>
      <c r="AR145" s="5"/>
      <c r="AS145" s="6"/>
      <c r="AT145" s="28"/>
    </row>
    <row r="146" spans="2:46">
      <c r="B146" s="5"/>
      <c r="C146" s="5"/>
      <c r="D146" s="5"/>
      <c r="F146" s="5"/>
      <c r="G146" s="5"/>
      <c r="H146" s="35"/>
      <c r="I146" s="5"/>
      <c r="J146" s="5"/>
      <c r="K146" s="5"/>
      <c r="L146" s="5"/>
      <c r="M146" s="5"/>
      <c r="N146" s="5"/>
      <c r="O146" s="28"/>
      <c r="P146" s="35"/>
      <c r="Q146" s="5"/>
      <c r="R146" s="5"/>
      <c r="S146" s="5"/>
      <c r="T146" s="5"/>
      <c r="U146" s="5"/>
      <c r="V146" s="5"/>
      <c r="W146" s="28"/>
      <c r="X146" s="35"/>
      <c r="Y146" s="5"/>
      <c r="Z146" s="5"/>
      <c r="AA146" s="5"/>
      <c r="AB146" s="5"/>
      <c r="AC146" s="5"/>
      <c r="AD146" s="5"/>
      <c r="AE146" s="28"/>
      <c r="AF146" s="35"/>
      <c r="AG146" s="5"/>
      <c r="AH146" s="5"/>
      <c r="AI146" s="6"/>
      <c r="AJ146" s="28"/>
      <c r="AK146" s="35"/>
      <c r="AL146" s="5"/>
      <c r="AM146" s="5"/>
      <c r="AN146" s="6"/>
      <c r="AO146" s="28"/>
      <c r="AP146" s="35"/>
      <c r="AQ146" s="5"/>
      <c r="AR146" s="5"/>
      <c r="AS146" s="6"/>
      <c r="AT146" s="28"/>
    </row>
    <row r="147" spans="2:46">
      <c r="B147" s="5"/>
      <c r="C147" s="5"/>
      <c r="D147" s="5"/>
      <c r="F147" s="5"/>
      <c r="G147" s="5"/>
      <c r="H147" s="35"/>
      <c r="I147" s="5"/>
      <c r="J147" s="5"/>
      <c r="K147" s="5"/>
      <c r="L147" s="5"/>
      <c r="M147" s="5"/>
      <c r="N147" s="5"/>
      <c r="O147" s="28"/>
      <c r="P147" s="35"/>
      <c r="Q147" s="5"/>
      <c r="R147" s="5"/>
      <c r="S147" s="5"/>
      <c r="T147" s="5"/>
      <c r="U147" s="5"/>
      <c r="V147" s="5"/>
      <c r="W147" s="28"/>
      <c r="X147" s="35"/>
      <c r="Y147" s="5"/>
      <c r="Z147" s="5"/>
      <c r="AA147" s="5"/>
      <c r="AB147" s="5"/>
      <c r="AC147" s="5"/>
      <c r="AD147" s="5"/>
      <c r="AE147" s="28"/>
      <c r="AF147" s="35"/>
      <c r="AG147" s="5"/>
      <c r="AH147" s="5"/>
      <c r="AI147" s="6"/>
      <c r="AJ147" s="28"/>
      <c r="AK147" s="35"/>
      <c r="AL147" s="5"/>
      <c r="AM147" s="5"/>
      <c r="AN147" s="6"/>
      <c r="AO147" s="28"/>
      <c r="AP147" s="35"/>
      <c r="AQ147" s="5"/>
      <c r="AR147" s="5"/>
      <c r="AS147" s="6"/>
      <c r="AT147" s="28"/>
    </row>
    <row r="148" spans="2:46">
      <c r="B148" s="5"/>
      <c r="C148" s="5"/>
      <c r="D148" s="5"/>
      <c r="F148" s="5"/>
      <c r="G148" s="5"/>
      <c r="H148" s="35"/>
      <c r="I148" s="5"/>
      <c r="J148" s="5"/>
      <c r="K148" s="5"/>
      <c r="L148" s="5"/>
      <c r="M148" s="5"/>
      <c r="N148" s="5"/>
      <c r="O148" s="28"/>
      <c r="P148" s="35"/>
      <c r="Q148" s="5"/>
      <c r="R148" s="5"/>
      <c r="S148" s="5"/>
      <c r="T148" s="5"/>
      <c r="U148" s="5"/>
      <c r="V148" s="5"/>
      <c r="W148" s="28"/>
      <c r="X148" s="35"/>
      <c r="Y148" s="5"/>
      <c r="Z148" s="5"/>
      <c r="AA148" s="5"/>
      <c r="AB148" s="5"/>
      <c r="AC148" s="5"/>
      <c r="AD148" s="5"/>
      <c r="AE148" s="28"/>
      <c r="AF148" s="35"/>
      <c r="AG148" s="5"/>
      <c r="AH148" s="5"/>
      <c r="AI148" s="6"/>
      <c r="AJ148" s="28"/>
      <c r="AK148" s="35"/>
      <c r="AL148" s="5"/>
      <c r="AM148" s="5"/>
      <c r="AN148" s="6"/>
      <c r="AO148" s="28"/>
      <c r="AP148" s="35"/>
      <c r="AQ148" s="5"/>
      <c r="AR148" s="5"/>
      <c r="AS148" s="6"/>
      <c r="AT148" s="28"/>
    </row>
    <row r="149" spans="2:46">
      <c r="B149" s="4"/>
      <c r="C149" s="5"/>
      <c r="D149" s="5"/>
      <c r="F149" s="5"/>
      <c r="G149" s="5"/>
      <c r="H149" s="35"/>
      <c r="I149" s="5"/>
      <c r="J149" s="5"/>
      <c r="K149" s="5"/>
      <c r="L149" s="5"/>
      <c r="M149" s="5"/>
      <c r="N149" s="5"/>
      <c r="O149" s="28"/>
      <c r="P149" s="35"/>
      <c r="Q149" s="5"/>
      <c r="R149" s="5"/>
      <c r="S149" s="5"/>
      <c r="T149" s="5"/>
      <c r="U149" s="5"/>
      <c r="V149" s="5"/>
      <c r="W149" s="28"/>
      <c r="X149" s="35"/>
      <c r="Y149" s="5"/>
      <c r="Z149" s="5"/>
      <c r="AA149" s="5"/>
      <c r="AB149" s="5"/>
      <c r="AC149" s="5"/>
      <c r="AD149" s="5"/>
      <c r="AE149" s="28"/>
      <c r="AF149" s="35"/>
      <c r="AG149" s="5"/>
      <c r="AH149" s="5"/>
      <c r="AI149" s="6"/>
      <c r="AJ149" s="28"/>
      <c r="AK149" s="35"/>
      <c r="AL149" s="5"/>
      <c r="AM149" s="5"/>
      <c r="AN149" s="6"/>
      <c r="AO149" s="28"/>
      <c r="AP149" s="35"/>
      <c r="AQ149" s="5"/>
      <c r="AR149" s="5"/>
      <c r="AS149" s="6"/>
      <c r="AT149" s="28"/>
    </row>
    <row r="150" spans="2:46">
      <c r="B150" s="5"/>
      <c r="C150" s="5"/>
      <c r="D150" s="5"/>
      <c r="F150" s="5"/>
      <c r="G150" s="5"/>
      <c r="H150" s="35"/>
      <c r="I150" s="5"/>
      <c r="J150" s="5"/>
      <c r="K150" s="5"/>
      <c r="L150" s="5"/>
      <c r="M150" s="5"/>
      <c r="N150" s="5"/>
      <c r="O150" s="28"/>
      <c r="P150" s="35"/>
      <c r="Q150" s="5"/>
      <c r="R150" s="5"/>
      <c r="S150" s="5"/>
      <c r="T150" s="5"/>
      <c r="U150" s="5"/>
      <c r="V150" s="5"/>
      <c r="W150" s="28"/>
      <c r="X150" s="35"/>
      <c r="Y150" s="5"/>
      <c r="Z150" s="5"/>
      <c r="AA150" s="5"/>
      <c r="AB150" s="5"/>
      <c r="AC150" s="5"/>
      <c r="AD150" s="5"/>
      <c r="AE150" s="28"/>
      <c r="AF150" s="35"/>
      <c r="AG150" s="5"/>
      <c r="AH150" s="5"/>
      <c r="AI150" s="6"/>
      <c r="AJ150" s="28"/>
      <c r="AK150" s="35"/>
      <c r="AL150" s="5"/>
      <c r="AM150" s="5"/>
      <c r="AN150" s="6"/>
      <c r="AO150" s="28"/>
      <c r="AP150" s="35"/>
      <c r="AQ150" s="5"/>
      <c r="AR150" s="5"/>
      <c r="AS150" s="6"/>
      <c r="AT150" s="28"/>
    </row>
    <row r="151" spans="2:46">
      <c r="B151" s="5"/>
      <c r="C151" s="5"/>
      <c r="D151" s="5"/>
      <c r="F151" s="5"/>
      <c r="G151" s="5"/>
      <c r="H151" s="35"/>
      <c r="I151" s="5"/>
      <c r="J151" s="5"/>
      <c r="K151" s="5"/>
      <c r="L151" s="5"/>
      <c r="M151" s="5"/>
      <c r="N151" s="5"/>
      <c r="O151" s="28"/>
      <c r="P151" s="35"/>
      <c r="Q151" s="5"/>
      <c r="R151" s="5"/>
      <c r="S151" s="5"/>
      <c r="T151" s="5"/>
      <c r="U151" s="5"/>
      <c r="V151" s="5"/>
      <c r="W151" s="28"/>
      <c r="X151" s="35"/>
      <c r="Y151" s="5"/>
      <c r="Z151" s="5"/>
      <c r="AA151" s="5"/>
      <c r="AB151" s="5"/>
      <c r="AC151" s="5"/>
      <c r="AD151" s="5"/>
      <c r="AE151" s="28"/>
      <c r="AF151" s="35"/>
      <c r="AG151" s="5"/>
      <c r="AH151" s="5"/>
      <c r="AI151" s="6"/>
      <c r="AJ151" s="28"/>
      <c r="AK151" s="35"/>
      <c r="AL151" s="5"/>
      <c r="AM151" s="5"/>
      <c r="AN151" s="6"/>
      <c r="AO151" s="28"/>
      <c r="AP151" s="35"/>
      <c r="AQ151" s="5"/>
      <c r="AR151" s="5"/>
      <c r="AS151" s="6"/>
      <c r="AT151" s="28"/>
    </row>
    <row r="152" spans="2:46">
      <c r="B152" s="5"/>
      <c r="C152" s="5"/>
      <c r="D152" s="5"/>
      <c r="F152" s="5"/>
      <c r="G152" s="5"/>
      <c r="H152" s="35"/>
      <c r="I152" s="5"/>
      <c r="J152" s="5"/>
      <c r="K152" s="5"/>
      <c r="L152" s="5"/>
      <c r="M152" s="5"/>
      <c r="N152" s="5"/>
      <c r="O152" s="28"/>
      <c r="P152" s="35"/>
      <c r="Q152" s="5"/>
      <c r="R152" s="5"/>
      <c r="S152" s="5"/>
      <c r="T152" s="5"/>
      <c r="U152" s="5"/>
      <c r="V152" s="5"/>
      <c r="W152" s="28"/>
      <c r="X152" s="35"/>
      <c r="Y152" s="5"/>
      <c r="Z152" s="5"/>
      <c r="AA152" s="5"/>
      <c r="AB152" s="5"/>
      <c r="AC152" s="5"/>
      <c r="AD152" s="5"/>
      <c r="AE152" s="28"/>
      <c r="AF152" s="35"/>
      <c r="AG152" s="5"/>
      <c r="AH152" s="5"/>
      <c r="AI152" s="6"/>
      <c r="AJ152" s="28"/>
      <c r="AK152" s="35"/>
      <c r="AL152" s="5"/>
      <c r="AM152" s="5"/>
      <c r="AN152" s="6"/>
      <c r="AO152" s="28"/>
      <c r="AP152" s="35"/>
      <c r="AQ152" s="5"/>
      <c r="AR152" s="5"/>
      <c r="AS152" s="6"/>
      <c r="AT152" s="28"/>
    </row>
    <row r="153" spans="2:46">
      <c r="B153" s="5"/>
      <c r="C153" s="5"/>
      <c r="D153" s="5"/>
      <c r="F153" s="5"/>
      <c r="G153" s="5"/>
      <c r="H153" s="35"/>
      <c r="I153" s="5"/>
      <c r="J153" s="5"/>
      <c r="K153" s="5"/>
      <c r="L153" s="5"/>
      <c r="M153" s="5"/>
      <c r="N153" s="5"/>
      <c r="O153" s="28"/>
      <c r="P153" s="35"/>
      <c r="Q153" s="5"/>
      <c r="R153" s="5"/>
      <c r="S153" s="5"/>
      <c r="T153" s="5"/>
      <c r="U153" s="5"/>
      <c r="V153" s="5"/>
      <c r="W153" s="28"/>
      <c r="X153" s="35"/>
      <c r="Y153" s="5"/>
      <c r="Z153" s="5"/>
      <c r="AA153" s="5"/>
      <c r="AB153" s="5"/>
      <c r="AC153" s="5"/>
      <c r="AD153" s="5"/>
      <c r="AE153" s="28"/>
      <c r="AF153" s="35"/>
      <c r="AG153" s="5"/>
      <c r="AH153" s="5"/>
      <c r="AI153" s="6"/>
      <c r="AJ153" s="28"/>
      <c r="AK153" s="35"/>
      <c r="AL153" s="5"/>
      <c r="AM153" s="5"/>
      <c r="AN153" s="6"/>
      <c r="AO153" s="28"/>
      <c r="AP153" s="35"/>
      <c r="AQ153" s="5"/>
      <c r="AR153" s="5"/>
      <c r="AS153" s="6"/>
      <c r="AT153" s="28"/>
    </row>
    <row r="154" spans="2:46">
      <c r="B154" s="5"/>
      <c r="C154" s="5"/>
      <c r="D154" s="5"/>
      <c r="F154" s="5"/>
      <c r="G154" s="5"/>
      <c r="H154" s="35"/>
      <c r="I154" s="5"/>
      <c r="J154" s="5"/>
      <c r="K154" s="5"/>
      <c r="L154" s="5"/>
      <c r="M154" s="5"/>
      <c r="N154" s="5"/>
      <c r="O154" s="28"/>
      <c r="P154" s="35"/>
      <c r="Q154" s="5"/>
      <c r="R154" s="5"/>
      <c r="S154" s="5"/>
      <c r="T154" s="5"/>
      <c r="U154" s="5"/>
      <c r="V154" s="5"/>
      <c r="W154" s="28"/>
      <c r="X154" s="35"/>
      <c r="Y154" s="5"/>
      <c r="Z154" s="5"/>
      <c r="AA154" s="5"/>
      <c r="AB154" s="5"/>
      <c r="AC154" s="5"/>
      <c r="AD154" s="5"/>
      <c r="AE154" s="28"/>
      <c r="AF154" s="35"/>
      <c r="AG154" s="5"/>
      <c r="AH154" s="5"/>
      <c r="AI154" s="6"/>
      <c r="AJ154" s="28"/>
      <c r="AK154" s="35"/>
      <c r="AL154" s="5"/>
      <c r="AM154" s="5"/>
      <c r="AN154" s="6"/>
      <c r="AO154" s="28"/>
      <c r="AP154" s="35"/>
      <c r="AQ154" s="5"/>
      <c r="AR154" s="5"/>
      <c r="AS154" s="6"/>
      <c r="AT154" s="28"/>
    </row>
    <row r="155" spans="2:46">
      <c r="B155" s="5"/>
      <c r="C155" s="5"/>
      <c r="D155" s="5"/>
      <c r="F155" s="5"/>
      <c r="G155" s="5"/>
      <c r="H155" s="35"/>
      <c r="I155" s="5"/>
      <c r="J155" s="5"/>
      <c r="K155" s="5"/>
      <c r="L155" s="5"/>
      <c r="M155" s="5"/>
      <c r="N155" s="5"/>
      <c r="O155" s="28"/>
      <c r="P155" s="35"/>
      <c r="Q155" s="5"/>
      <c r="R155" s="5"/>
      <c r="S155" s="5"/>
      <c r="T155" s="5"/>
      <c r="U155" s="5"/>
      <c r="V155" s="5"/>
      <c r="W155" s="28"/>
      <c r="X155" s="35"/>
      <c r="Y155" s="5"/>
      <c r="Z155" s="5"/>
      <c r="AA155" s="5"/>
      <c r="AB155" s="5"/>
      <c r="AC155" s="5"/>
      <c r="AD155" s="5"/>
      <c r="AE155" s="28"/>
      <c r="AF155" s="35"/>
      <c r="AG155" s="5"/>
      <c r="AH155" s="5"/>
      <c r="AI155" s="6"/>
      <c r="AJ155" s="28"/>
      <c r="AK155" s="35"/>
      <c r="AL155" s="5"/>
      <c r="AM155" s="5"/>
      <c r="AN155" s="6"/>
      <c r="AO155" s="28"/>
      <c r="AP155" s="35"/>
      <c r="AQ155" s="5"/>
      <c r="AR155" s="5"/>
      <c r="AS155" s="6"/>
      <c r="AT155" s="28"/>
    </row>
    <row r="156" spans="2:46">
      <c r="B156" s="5"/>
      <c r="C156" s="5"/>
      <c r="D156" s="5"/>
      <c r="F156" s="5"/>
      <c r="G156" s="5"/>
      <c r="H156" s="35"/>
      <c r="I156" s="5"/>
      <c r="J156" s="5"/>
      <c r="K156" s="5"/>
      <c r="L156" s="5"/>
      <c r="M156" s="5"/>
      <c r="N156" s="5"/>
      <c r="O156" s="28"/>
      <c r="P156" s="35"/>
      <c r="Q156" s="5"/>
      <c r="R156" s="5"/>
      <c r="S156" s="5"/>
      <c r="T156" s="5"/>
      <c r="U156" s="5"/>
      <c r="V156" s="5"/>
      <c r="W156" s="28"/>
      <c r="X156" s="35"/>
      <c r="Y156" s="5"/>
      <c r="Z156" s="5"/>
      <c r="AA156" s="5"/>
      <c r="AB156" s="5"/>
      <c r="AC156" s="5"/>
      <c r="AD156" s="5"/>
      <c r="AE156" s="28"/>
      <c r="AF156" s="35"/>
      <c r="AG156" s="5"/>
      <c r="AH156" s="5"/>
      <c r="AI156" s="6"/>
      <c r="AJ156" s="28"/>
      <c r="AK156" s="35"/>
      <c r="AL156" s="5"/>
      <c r="AM156" s="5"/>
      <c r="AN156" s="6"/>
      <c r="AO156" s="28"/>
      <c r="AP156" s="35"/>
      <c r="AQ156" s="5"/>
      <c r="AR156" s="5"/>
      <c r="AS156" s="6"/>
      <c r="AT156" s="28"/>
    </row>
    <row r="157" spans="2:46">
      <c r="B157" s="5"/>
      <c r="C157" s="5"/>
      <c r="D157" s="5"/>
      <c r="F157" s="5"/>
      <c r="G157" s="5"/>
      <c r="H157" s="35"/>
      <c r="I157" s="5"/>
      <c r="J157" s="5"/>
      <c r="K157" s="5"/>
      <c r="L157" s="5"/>
      <c r="M157" s="5"/>
      <c r="N157" s="5"/>
      <c r="O157" s="28"/>
      <c r="P157" s="35"/>
      <c r="Q157" s="5"/>
      <c r="R157" s="5"/>
      <c r="S157" s="5"/>
      <c r="T157" s="5"/>
      <c r="U157" s="5"/>
      <c r="V157" s="5"/>
      <c r="W157" s="28"/>
      <c r="X157" s="35"/>
      <c r="Y157" s="5"/>
      <c r="Z157" s="5"/>
      <c r="AA157" s="5"/>
      <c r="AB157" s="5"/>
      <c r="AC157" s="5"/>
      <c r="AD157" s="5"/>
      <c r="AE157" s="28"/>
      <c r="AF157" s="35"/>
      <c r="AG157" s="5"/>
      <c r="AH157" s="5"/>
      <c r="AI157" s="6"/>
      <c r="AJ157" s="28"/>
      <c r="AK157" s="35"/>
      <c r="AL157" s="5"/>
      <c r="AM157" s="5"/>
      <c r="AN157" s="6"/>
      <c r="AO157" s="28"/>
      <c r="AP157" s="35"/>
      <c r="AQ157" s="5"/>
      <c r="AR157" s="5"/>
      <c r="AS157" s="6"/>
      <c r="AT157" s="28"/>
    </row>
    <row r="158" spans="2:46">
      <c r="B158" s="5"/>
      <c r="C158" s="5"/>
      <c r="D158" s="5"/>
      <c r="F158" s="5"/>
      <c r="G158" s="5"/>
      <c r="H158" s="35"/>
      <c r="I158" s="5"/>
      <c r="J158" s="5"/>
      <c r="K158" s="5"/>
      <c r="L158" s="5"/>
      <c r="M158" s="5"/>
      <c r="N158" s="5"/>
      <c r="O158" s="28"/>
      <c r="P158" s="35"/>
      <c r="Q158" s="5"/>
      <c r="R158" s="5"/>
      <c r="S158" s="5"/>
      <c r="T158" s="5"/>
      <c r="U158" s="5"/>
      <c r="V158" s="5"/>
      <c r="W158" s="28"/>
      <c r="X158" s="35"/>
      <c r="Y158" s="5"/>
      <c r="Z158" s="5"/>
      <c r="AA158" s="5"/>
      <c r="AB158" s="5"/>
      <c r="AC158" s="5"/>
      <c r="AD158" s="5"/>
      <c r="AE158" s="28"/>
      <c r="AF158" s="35"/>
      <c r="AG158" s="5"/>
      <c r="AH158" s="5"/>
      <c r="AI158" s="6"/>
      <c r="AJ158" s="28"/>
      <c r="AK158" s="35"/>
      <c r="AL158" s="5"/>
      <c r="AM158" s="5"/>
      <c r="AN158" s="6"/>
      <c r="AO158" s="28"/>
      <c r="AP158" s="35"/>
      <c r="AQ158" s="5"/>
      <c r="AR158" s="5"/>
      <c r="AS158" s="6"/>
      <c r="AT158" s="28"/>
    </row>
    <row r="159" spans="2:46">
      <c r="B159" s="5"/>
      <c r="C159" s="5"/>
      <c r="D159" s="5"/>
      <c r="F159" s="5"/>
      <c r="G159" s="5"/>
      <c r="H159" s="35"/>
      <c r="I159" s="5"/>
      <c r="J159" s="5"/>
      <c r="K159" s="5"/>
      <c r="L159" s="5"/>
      <c r="M159" s="5"/>
      <c r="N159" s="5"/>
      <c r="O159" s="28"/>
      <c r="P159" s="35"/>
      <c r="Q159" s="5"/>
      <c r="R159" s="5"/>
      <c r="S159" s="5"/>
      <c r="T159" s="5"/>
      <c r="U159" s="5"/>
      <c r="V159" s="5"/>
      <c r="W159" s="28"/>
      <c r="X159" s="35"/>
      <c r="Y159" s="5"/>
      <c r="Z159" s="5"/>
      <c r="AA159" s="5"/>
      <c r="AB159" s="5"/>
      <c r="AC159" s="5"/>
      <c r="AD159" s="5"/>
      <c r="AE159" s="28"/>
      <c r="AF159" s="35"/>
      <c r="AG159" s="5"/>
      <c r="AH159" s="5"/>
      <c r="AI159" s="6"/>
      <c r="AJ159" s="28"/>
      <c r="AK159" s="35"/>
      <c r="AL159" s="5"/>
      <c r="AM159" s="5"/>
      <c r="AN159" s="6"/>
      <c r="AO159" s="28"/>
      <c r="AP159" s="35"/>
      <c r="AQ159" s="5"/>
      <c r="AR159" s="5"/>
      <c r="AS159" s="6"/>
      <c r="AT159" s="28"/>
    </row>
    <row r="160" spans="2:46">
      <c r="B160" s="5"/>
      <c r="C160" s="5"/>
      <c r="D160" s="5"/>
      <c r="F160" s="5"/>
      <c r="G160" s="5"/>
      <c r="H160" s="35"/>
      <c r="I160" s="5"/>
      <c r="J160" s="5"/>
      <c r="K160" s="5"/>
      <c r="L160" s="5"/>
      <c r="M160" s="5"/>
      <c r="N160" s="5"/>
      <c r="O160" s="28"/>
      <c r="P160" s="35"/>
      <c r="Q160" s="5"/>
      <c r="R160" s="5"/>
      <c r="S160" s="5"/>
      <c r="T160" s="5"/>
      <c r="U160" s="5"/>
      <c r="V160" s="5"/>
      <c r="W160" s="28"/>
      <c r="X160" s="35"/>
      <c r="Y160" s="5"/>
      <c r="Z160" s="5"/>
      <c r="AA160" s="5"/>
      <c r="AB160" s="5"/>
      <c r="AC160" s="5"/>
      <c r="AD160" s="5"/>
      <c r="AE160" s="28"/>
      <c r="AF160" s="35"/>
      <c r="AG160" s="5"/>
      <c r="AH160" s="5"/>
      <c r="AI160" s="6"/>
      <c r="AJ160" s="28"/>
      <c r="AK160" s="35"/>
      <c r="AL160" s="5"/>
      <c r="AM160" s="5"/>
      <c r="AN160" s="6"/>
      <c r="AO160" s="28"/>
      <c r="AP160" s="35"/>
      <c r="AQ160" s="5"/>
      <c r="AR160" s="5"/>
      <c r="AS160" s="6"/>
      <c r="AT160" s="28"/>
    </row>
    <row r="161" spans="2:46">
      <c r="B161" s="4"/>
      <c r="C161" s="5"/>
      <c r="D161" s="5"/>
      <c r="F161" s="5"/>
      <c r="G161" s="5"/>
      <c r="H161" s="35"/>
      <c r="I161" s="5"/>
      <c r="J161" s="5"/>
      <c r="K161" s="5"/>
      <c r="L161" s="5"/>
      <c r="M161" s="5"/>
      <c r="N161" s="5"/>
      <c r="O161" s="28"/>
      <c r="P161" s="35"/>
      <c r="Q161" s="5"/>
      <c r="R161" s="5"/>
      <c r="S161" s="5"/>
      <c r="T161" s="5"/>
      <c r="U161" s="5"/>
      <c r="V161" s="5"/>
      <c r="W161" s="28"/>
      <c r="X161" s="35"/>
      <c r="Y161" s="5"/>
      <c r="Z161" s="5"/>
      <c r="AA161" s="5"/>
      <c r="AB161" s="5"/>
      <c r="AC161" s="5"/>
      <c r="AD161" s="5"/>
      <c r="AE161" s="28"/>
      <c r="AF161" s="35"/>
      <c r="AG161" s="5"/>
      <c r="AH161" s="5"/>
      <c r="AI161" s="6"/>
      <c r="AJ161" s="28"/>
      <c r="AK161" s="35"/>
      <c r="AL161" s="5"/>
      <c r="AM161" s="5"/>
      <c r="AN161" s="6"/>
      <c r="AO161" s="28"/>
      <c r="AP161" s="35"/>
      <c r="AQ161" s="5"/>
      <c r="AR161" s="5"/>
      <c r="AS161" s="6"/>
      <c r="AT161" s="28"/>
    </row>
    <row r="162" spans="2:46">
      <c r="B162" s="5"/>
      <c r="C162" s="5"/>
      <c r="D162" s="5"/>
      <c r="F162" s="5"/>
      <c r="G162" s="5"/>
      <c r="H162" s="35"/>
      <c r="I162" s="5"/>
      <c r="J162" s="5"/>
      <c r="K162" s="5"/>
      <c r="L162" s="5"/>
      <c r="M162" s="5"/>
      <c r="N162" s="5"/>
      <c r="O162" s="28"/>
      <c r="P162" s="35"/>
      <c r="Q162" s="5"/>
      <c r="R162" s="5"/>
      <c r="S162" s="5"/>
      <c r="T162" s="5"/>
      <c r="U162" s="5"/>
      <c r="V162" s="5"/>
      <c r="W162" s="28"/>
      <c r="X162" s="35"/>
      <c r="Y162" s="5"/>
      <c r="Z162" s="5"/>
      <c r="AA162" s="5"/>
      <c r="AB162" s="5"/>
      <c r="AC162" s="5"/>
      <c r="AD162" s="5"/>
      <c r="AE162" s="28"/>
      <c r="AF162" s="35"/>
      <c r="AG162" s="5"/>
      <c r="AH162" s="5"/>
      <c r="AI162" s="6"/>
      <c r="AJ162" s="28"/>
      <c r="AK162" s="35"/>
      <c r="AL162" s="5"/>
      <c r="AM162" s="5"/>
      <c r="AN162" s="6"/>
      <c r="AO162" s="28"/>
      <c r="AP162" s="35"/>
      <c r="AQ162" s="5"/>
      <c r="AR162" s="5"/>
      <c r="AS162" s="6"/>
      <c r="AT162" s="28"/>
    </row>
    <row r="163" spans="2:46">
      <c r="B163" s="5"/>
      <c r="C163" s="5"/>
      <c r="D163" s="5"/>
      <c r="F163" s="5"/>
      <c r="G163" s="5"/>
      <c r="H163" s="35"/>
      <c r="I163" s="5"/>
      <c r="J163" s="5"/>
      <c r="K163" s="5"/>
      <c r="L163" s="5"/>
      <c r="M163" s="5"/>
      <c r="N163" s="5"/>
      <c r="O163" s="28"/>
      <c r="P163" s="35"/>
      <c r="Q163" s="5"/>
      <c r="R163" s="5"/>
      <c r="S163" s="5"/>
      <c r="T163" s="5"/>
      <c r="U163" s="5"/>
      <c r="V163" s="5"/>
      <c r="W163" s="28"/>
      <c r="X163" s="35"/>
      <c r="Y163" s="5"/>
      <c r="Z163" s="5"/>
      <c r="AA163" s="5"/>
      <c r="AB163" s="5"/>
      <c r="AC163" s="5"/>
      <c r="AD163" s="5"/>
      <c r="AE163" s="28"/>
      <c r="AF163" s="35"/>
      <c r="AG163" s="5"/>
      <c r="AH163" s="5"/>
      <c r="AI163" s="6"/>
      <c r="AJ163" s="28"/>
      <c r="AK163" s="35"/>
      <c r="AL163" s="5"/>
      <c r="AM163" s="5"/>
      <c r="AN163" s="6"/>
      <c r="AO163" s="28"/>
      <c r="AP163" s="35"/>
      <c r="AQ163" s="5"/>
      <c r="AR163" s="5"/>
      <c r="AS163" s="6"/>
      <c r="AT163" s="28"/>
    </row>
    <row r="164" spans="2:46">
      <c r="B164" s="5"/>
      <c r="C164" s="5"/>
      <c r="D164" s="5"/>
      <c r="F164" s="5"/>
      <c r="G164" s="5"/>
      <c r="H164" s="35"/>
      <c r="I164" s="5"/>
      <c r="J164" s="5"/>
      <c r="K164" s="5"/>
      <c r="L164" s="5"/>
      <c r="M164" s="5"/>
      <c r="N164" s="5"/>
      <c r="O164" s="28"/>
      <c r="P164" s="35"/>
      <c r="Q164" s="5"/>
      <c r="R164" s="5"/>
      <c r="S164" s="5"/>
      <c r="T164" s="5"/>
      <c r="U164" s="5"/>
      <c r="V164" s="5"/>
      <c r="W164" s="28"/>
      <c r="X164" s="35"/>
      <c r="Y164" s="5"/>
      <c r="Z164" s="5"/>
      <c r="AA164" s="5"/>
      <c r="AB164" s="5"/>
      <c r="AC164" s="5"/>
      <c r="AD164" s="5"/>
      <c r="AE164" s="28"/>
      <c r="AF164" s="35"/>
      <c r="AG164" s="5"/>
      <c r="AH164" s="5"/>
      <c r="AI164" s="6"/>
      <c r="AJ164" s="28"/>
      <c r="AK164" s="35"/>
      <c r="AL164" s="5"/>
      <c r="AM164" s="5"/>
      <c r="AN164" s="6"/>
      <c r="AO164" s="28"/>
      <c r="AP164" s="35"/>
      <c r="AQ164" s="5"/>
      <c r="AR164" s="5"/>
      <c r="AS164" s="6"/>
      <c r="AT164" s="28"/>
    </row>
    <row r="165" spans="2:46">
      <c r="B165" s="5"/>
      <c r="C165" s="5"/>
      <c r="D165" s="5"/>
      <c r="F165" s="5"/>
      <c r="G165" s="5"/>
      <c r="H165" s="35"/>
      <c r="I165" s="5"/>
      <c r="J165" s="5"/>
      <c r="K165" s="5"/>
      <c r="L165" s="5"/>
      <c r="M165" s="5"/>
      <c r="N165" s="5"/>
      <c r="O165" s="28"/>
      <c r="P165" s="35"/>
      <c r="Q165" s="5"/>
      <c r="R165" s="5"/>
      <c r="S165" s="5"/>
      <c r="T165" s="5"/>
      <c r="U165" s="5"/>
      <c r="V165" s="5"/>
      <c r="W165" s="28"/>
      <c r="X165" s="35"/>
      <c r="Y165" s="5"/>
      <c r="Z165" s="5"/>
      <c r="AA165" s="5"/>
      <c r="AB165" s="5"/>
      <c r="AC165" s="5"/>
      <c r="AD165" s="5"/>
      <c r="AE165" s="28"/>
      <c r="AF165" s="35"/>
      <c r="AG165" s="5"/>
      <c r="AH165" s="5"/>
      <c r="AI165" s="6"/>
      <c r="AJ165" s="28"/>
      <c r="AK165" s="35"/>
      <c r="AL165" s="5"/>
      <c r="AM165" s="5"/>
      <c r="AN165" s="6"/>
      <c r="AO165" s="28"/>
      <c r="AP165" s="35"/>
      <c r="AQ165" s="5"/>
      <c r="AR165" s="5"/>
      <c r="AS165" s="6"/>
      <c r="AT165" s="28"/>
    </row>
    <row r="166" spans="2:46">
      <c r="B166" s="5"/>
      <c r="C166" s="5"/>
      <c r="D166" s="5"/>
      <c r="F166" s="5"/>
      <c r="G166" s="5"/>
      <c r="H166" s="35"/>
      <c r="I166" s="5"/>
      <c r="J166" s="5"/>
      <c r="K166" s="5"/>
      <c r="L166" s="5"/>
      <c r="M166" s="5"/>
      <c r="N166" s="5"/>
      <c r="O166" s="28"/>
      <c r="P166" s="35"/>
      <c r="Q166" s="5"/>
      <c r="R166" s="5"/>
      <c r="S166" s="5"/>
      <c r="T166" s="5"/>
      <c r="U166" s="5"/>
      <c r="V166" s="5"/>
      <c r="W166" s="28"/>
      <c r="X166" s="35"/>
      <c r="Y166" s="5"/>
      <c r="Z166" s="5"/>
      <c r="AA166" s="5"/>
      <c r="AB166" s="5"/>
      <c r="AC166" s="5"/>
      <c r="AD166" s="5"/>
      <c r="AE166" s="28"/>
      <c r="AF166" s="35"/>
      <c r="AG166" s="5"/>
      <c r="AH166" s="5"/>
      <c r="AI166" s="6"/>
      <c r="AJ166" s="28"/>
      <c r="AK166" s="35"/>
      <c r="AL166" s="5"/>
      <c r="AM166" s="5"/>
      <c r="AN166" s="6"/>
      <c r="AO166" s="28"/>
      <c r="AP166" s="35"/>
      <c r="AQ166" s="5"/>
      <c r="AR166" s="5"/>
      <c r="AS166" s="6"/>
      <c r="AT166" s="28"/>
    </row>
    <row r="167" spans="2:46">
      <c r="B167" s="5"/>
      <c r="C167" s="5"/>
      <c r="D167" s="5"/>
      <c r="F167" s="5"/>
      <c r="G167" s="5"/>
      <c r="H167" s="35"/>
      <c r="I167" s="5"/>
      <c r="J167" s="5"/>
      <c r="K167" s="5"/>
      <c r="L167" s="5"/>
      <c r="M167" s="5"/>
      <c r="N167" s="5"/>
      <c r="O167" s="28"/>
      <c r="P167" s="35"/>
      <c r="Q167" s="5"/>
      <c r="R167" s="5"/>
      <c r="S167" s="5"/>
      <c r="T167" s="5"/>
      <c r="U167" s="5"/>
      <c r="V167" s="5"/>
      <c r="W167" s="28"/>
      <c r="X167" s="35"/>
      <c r="Y167" s="5"/>
      <c r="Z167" s="5"/>
      <c r="AA167" s="5"/>
      <c r="AB167" s="5"/>
      <c r="AC167" s="5"/>
      <c r="AD167" s="5"/>
      <c r="AE167" s="28"/>
      <c r="AF167" s="35"/>
      <c r="AG167" s="5"/>
      <c r="AH167" s="5"/>
      <c r="AI167" s="6"/>
      <c r="AJ167" s="28"/>
      <c r="AK167" s="35"/>
      <c r="AL167" s="5"/>
      <c r="AM167" s="5"/>
      <c r="AN167" s="6"/>
      <c r="AO167" s="28"/>
      <c r="AP167" s="35"/>
      <c r="AQ167" s="5"/>
      <c r="AR167" s="5"/>
      <c r="AS167" s="6"/>
      <c r="AT167" s="28"/>
    </row>
    <row r="168" spans="2:46">
      <c r="B168" s="5"/>
      <c r="C168" s="5"/>
      <c r="D168" s="5"/>
      <c r="F168" s="5"/>
      <c r="G168" s="5"/>
      <c r="H168" s="35"/>
      <c r="I168" s="5"/>
      <c r="J168" s="5"/>
      <c r="K168" s="5"/>
      <c r="L168" s="5"/>
      <c r="M168" s="5"/>
      <c r="N168" s="5"/>
      <c r="O168" s="28"/>
      <c r="P168" s="35"/>
      <c r="Q168" s="5"/>
      <c r="R168" s="5"/>
      <c r="S168" s="5"/>
      <c r="T168" s="5"/>
      <c r="U168" s="5"/>
      <c r="V168" s="5"/>
      <c r="W168" s="28"/>
      <c r="X168" s="35"/>
      <c r="Y168" s="5"/>
      <c r="Z168" s="5"/>
      <c r="AA168" s="5"/>
      <c r="AB168" s="5"/>
      <c r="AC168" s="5"/>
      <c r="AD168" s="5"/>
      <c r="AE168" s="28"/>
      <c r="AF168" s="35"/>
      <c r="AG168" s="5"/>
      <c r="AH168" s="5"/>
      <c r="AI168" s="6"/>
      <c r="AJ168" s="28"/>
      <c r="AK168" s="35"/>
      <c r="AL168" s="5"/>
      <c r="AM168" s="5"/>
      <c r="AN168" s="6"/>
      <c r="AO168" s="28"/>
      <c r="AP168" s="35"/>
      <c r="AQ168" s="5"/>
      <c r="AR168" s="5"/>
      <c r="AS168" s="6"/>
      <c r="AT168" s="28"/>
    </row>
    <row r="169" spans="2:46">
      <c r="B169" s="5"/>
      <c r="C169" s="5"/>
      <c r="D169" s="5"/>
      <c r="F169" s="5"/>
      <c r="G169" s="5"/>
      <c r="H169" s="35"/>
      <c r="I169" s="5"/>
      <c r="J169" s="5"/>
      <c r="K169" s="5"/>
      <c r="L169" s="5"/>
      <c r="M169" s="5"/>
      <c r="N169" s="5"/>
      <c r="O169" s="28"/>
      <c r="P169" s="35"/>
      <c r="Q169" s="5"/>
      <c r="R169" s="5"/>
      <c r="S169" s="5"/>
      <c r="T169" s="5"/>
      <c r="U169" s="5"/>
      <c r="V169" s="5"/>
      <c r="W169" s="28"/>
      <c r="X169" s="35"/>
      <c r="Y169" s="5"/>
      <c r="Z169" s="5"/>
      <c r="AA169" s="5"/>
      <c r="AB169" s="5"/>
      <c r="AC169" s="5"/>
      <c r="AD169" s="5"/>
      <c r="AE169" s="28"/>
      <c r="AF169" s="35"/>
      <c r="AG169" s="5"/>
      <c r="AH169" s="5"/>
      <c r="AI169" s="6"/>
      <c r="AJ169" s="28"/>
      <c r="AK169" s="35"/>
      <c r="AL169" s="5"/>
      <c r="AM169" s="5"/>
      <c r="AN169" s="6"/>
      <c r="AO169" s="28"/>
      <c r="AP169" s="35"/>
      <c r="AQ169" s="5"/>
      <c r="AR169" s="5"/>
      <c r="AS169" s="6"/>
      <c r="AT169" s="28"/>
    </row>
    <row r="170" spans="2:46">
      <c r="B170" s="5"/>
      <c r="C170" s="5"/>
      <c r="D170" s="5"/>
      <c r="F170" s="5"/>
      <c r="G170" s="5"/>
      <c r="H170" s="35"/>
      <c r="I170" s="5"/>
      <c r="J170" s="5"/>
      <c r="K170" s="5"/>
      <c r="L170" s="5"/>
      <c r="M170" s="5"/>
      <c r="N170" s="5"/>
      <c r="O170" s="28"/>
      <c r="P170" s="35"/>
      <c r="Q170" s="5"/>
      <c r="R170" s="5"/>
      <c r="S170" s="5"/>
      <c r="T170" s="5"/>
      <c r="U170" s="5"/>
      <c r="V170" s="5"/>
      <c r="W170" s="28"/>
      <c r="X170" s="35"/>
      <c r="Y170" s="5"/>
      <c r="Z170" s="5"/>
      <c r="AA170" s="5"/>
      <c r="AB170" s="5"/>
      <c r="AC170" s="5"/>
      <c r="AD170" s="5"/>
      <c r="AE170" s="28"/>
      <c r="AF170" s="35"/>
      <c r="AG170" s="5"/>
      <c r="AH170" s="5"/>
      <c r="AI170" s="6"/>
      <c r="AJ170" s="28"/>
      <c r="AK170" s="35"/>
      <c r="AL170" s="5"/>
      <c r="AM170" s="5"/>
      <c r="AN170" s="6"/>
      <c r="AO170" s="28"/>
      <c r="AP170" s="35"/>
      <c r="AQ170" s="5"/>
      <c r="AR170" s="5"/>
      <c r="AS170" s="6"/>
      <c r="AT170" s="28"/>
    </row>
    <row r="171" spans="2:46">
      <c r="B171" s="5"/>
      <c r="C171" s="5"/>
      <c r="D171" s="5"/>
      <c r="F171" s="5"/>
      <c r="G171" s="5"/>
      <c r="H171" s="35"/>
      <c r="I171" s="5"/>
      <c r="J171" s="5"/>
      <c r="K171" s="5"/>
      <c r="L171" s="5"/>
      <c r="M171" s="5"/>
      <c r="N171" s="5"/>
      <c r="O171" s="28"/>
      <c r="P171" s="35"/>
      <c r="Q171" s="5"/>
      <c r="R171" s="5"/>
      <c r="S171" s="5"/>
      <c r="T171" s="5"/>
      <c r="U171" s="5"/>
      <c r="V171" s="5"/>
      <c r="W171" s="28"/>
      <c r="X171" s="35"/>
      <c r="Y171" s="5"/>
      <c r="Z171" s="5"/>
      <c r="AA171" s="5"/>
      <c r="AB171" s="5"/>
      <c r="AC171" s="5"/>
      <c r="AD171" s="5"/>
      <c r="AE171" s="28"/>
      <c r="AF171" s="35"/>
      <c r="AG171" s="5"/>
      <c r="AH171" s="5"/>
      <c r="AI171" s="6"/>
      <c r="AJ171" s="28"/>
      <c r="AK171" s="35"/>
      <c r="AL171" s="5"/>
      <c r="AM171" s="5"/>
      <c r="AN171" s="6"/>
      <c r="AO171" s="28"/>
      <c r="AP171" s="35"/>
      <c r="AQ171" s="5"/>
      <c r="AR171" s="5"/>
      <c r="AS171" s="6"/>
      <c r="AT171" s="28"/>
    </row>
    <row r="172" spans="2:46">
      <c r="B172" s="5"/>
      <c r="C172" s="5"/>
      <c r="D172" s="5"/>
      <c r="F172" s="5"/>
      <c r="G172" s="5"/>
      <c r="H172" s="35"/>
      <c r="I172" s="5"/>
      <c r="J172" s="5"/>
      <c r="K172" s="5"/>
      <c r="L172" s="5"/>
      <c r="M172" s="5"/>
      <c r="N172" s="5"/>
      <c r="O172" s="28"/>
      <c r="P172" s="35"/>
      <c r="Q172" s="5"/>
      <c r="R172" s="5"/>
      <c r="S172" s="5"/>
      <c r="T172" s="5"/>
      <c r="U172" s="5"/>
      <c r="V172" s="5"/>
      <c r="W172" s="28"/>
      <c r="X172" s="35"/>
      <c r="Y172" s="5"/>
      <c r="Z172" s="5"/>
      <c r="AA172" s="5"/>
      <c r="AB172" s="5"/>
      <c r="AC172" s="5"/>
      <c r="AD172" s="5"/>
      <c r="AE172" s="28"/>
      <c r="AF172" s="35"/>
      <c r="AG172" s="5"/>
      <c r="AH172" s="5"/>
      <c r="AI172" s="6"/>
      <c r="AJ172" s="28"/>
      <c r="AK172" s="35"/>
      <c r="AL172" s="5"/>
      <c r="AM172" s="5"/>
      <c r="AN172" s="6"/>
      <c r="AO172" s="28"/>
      <c r="AP172" s="35"/>
      <c r="AQ172" s="5"/>
      <c r="AR172" s="5"/>
      <c r="AS172" s="6"/>
      <c r="AT172" s="28"/>
    </row>
    <row r="173" spans="2:46">
      <c r="B173" s="4"/>
      <c r="C173" s="5"/>
      <c r="D173" s="5"/>
      <c r="F173" s="5"/>
      <c r="G173" s="5"/>
      <c r="H173" s="35"/>
      <c r="I173" s="5"/>
      <c r="J173" s="5"/>
      <c r="K173" s="5"/>
      <c r="L173" s="5"/>
      <c r="M173" s="5"/>
      <c r="N173" s="5"/>
      <c r="O173" s="28"/>
      <c r="P173" s="35"/>
      <c r="Q173" s="5"/>
      <c r="R173" s="5"/>
      <c r="S173" s="5"/>
      <c r="T173" s="5"/>
      <c r="U173" s="5"/>
      <c r="V173" s="5"/>
      <c r="W173" s="28"/>
      <c r="X173" s="35"/>
      <c r="Y173" s="5"/>
      <c r="Z173" s="5"/>
      <c r="AA173" s="5"/>
      <c r="AB173" s="5"/>
      <c r="AC173" s="5"/>
      <c r="AD173" s="5"/>
      <c r="AE173" s="28"/>
      <c r="AF173" s="35"/>
      <c r="AG173" s="5"/>
      <c r="AH173" s="5"/>
      <c r="AI173" s="6"/>
      <c r="AJ173" s="28"/>
      <c r="AK173" s="35"/>
      <c r="AL173" s="5"/>
      <c r="AM173" s="5"/>
      <c r="AN173" s="6"/>
      <c r="AO173" s="28"/>
      <c r="AP173" s="35"/>
      <c r="AQ173" s="5"/>
      <c r="AR173" s="5"/>
      <c r="AS173" s="6"/>
      <c r="AT173" s="28"/>
    </row>
    <row r="174" spans="2:46">
      <c r="B174" s="5"/>
      <c r="C174" s="5"/>
      <c r="D174" s="5"/>
      <c r="F174" s="5"/>
      <c r="G174" s="5"/>
      <c r="H174" s="35"/>
      <c r="I174" s="5"/>
      <c r="J174" s="5"/>
      <c r="K174" s="5"/>
      <c r="L174" s="5"/>
      <c r="M174" s="5"/>
      <c r="N174" s="5"/>
      <c r="O174" s="28"/>
      <c r="P174" s="35"/>
      <c r="Q174" s="5"/>
      <c r="R174" s="5"/>
      <c r="S174" s="5"/>
      <c r="T174" s="5"/>
      <c r="U174" s="5"/>
      <c r="V174" s="5"/>
      <c r="W174" s="28"/>
      <c r="X174" s="35"/>
      <c r="Y174" s="5"/>
      <c r="Z174" s="5"/>
      <c r="AA174" s="5"/>
      <c r="AB174" s="5"/>
      <c r="AC174" s="5"/>
      <c r="AD174" s="5"/>
      <c r="AE174" s="28"/>
      <c r="AF174" s="35"/>
      <c r="AG174" s="5"/>
      <c r="AH174" s="5"/>
      <c r="AI174" s="6"/>
      <c r="AJ174" s="28"/>
      <c r="AK174" s="35"/>
      <c r="AL174" s="5"/>
      <c r="AM174" s="5"/>
      <c r="AN174" s="6"/>
      <c r="AO174" s="28"/>
      <c r="AP174" s="35"/>
      <c r="AQ174" s="5"/>
      <c r="AR174" s="5"/>
      <c r="AS174" s="6"/>
      <c r="AT174" s="28"/>
    </row>
    <row r="175" spans="2:46">
      <c r="B175" s="5"/>
      <c r="C175" s="5"/>
      <c r="D175" s="5"/>
      <c r="F175" s="5"/>
      <c r="G175" s="5"/>
      <c r="H175" s="35"/>
      <c r="I175" s="5"/>
      <c r="J175" s="5"/>
      <c r="K175" s="5"/>
      <c r="L175" s="5"/>
      <c r="M175" s="5"/>
      <c r="N175" s="5"/>
      <c r="O175" s="28"/>
      <c r="P175" s="35"/>
      <c r="Q175" s="5"/>
      <c r="R175" s="5"/>
      <c r="S175" s="5"/>
      <c r="T175" s="5"/>
      <c r="U175" s="5"/>
      <c r="V175" s="5"/>
      <c r="W175" s="28"/>
      <c r="X175" s="35"/>
      <c r="Y175" s="5"/>
      <c r="Z175" s="5"/>
      <c r="AA175" s="5"/>
      <c r="AB175" s="5"/>
      <c r="AC175" s="5"/>
      <c r="AD175" s="5"/>
      <c r="AE175" s="28"/>
      <c r="AF175" s="35"/>
      <c r="AG175" s="5"/>
      <c r="AH175" s="5"/>
      <c r="AI175" s="6"/>
      <c r="AJ175" s="28"/>
      <c r="AK175" s="35"/>
      <c r="AL175" s="5"/>
      <c r="AM175" s="5"/>
      <c r="AN175" s="6"/>
      <c r="AO175" s="28"/>
      <c r="AP175" s="35"/>
      <c r="AQ175" s="5"/>
      <c r="AR175" s="5"/>
      <c r="AS175" s="6"/>
      <c r="AT175" s="28"/>
    </row>
    <row r="176" spans="2:46">
      <c r="B176" s="5"/>
      <c r="C176" s="5"/>
      <c r="D176" s="5"/>
      <c r="F176" s="5"/>
      <c r="G176" s="5"/>
      <c r="H176" s="35"/>
      <c r="I176" s="5"/>
      <c r="J176" s="5"/>
      <c r="K176" s="5"/>
      <c r="L176" s="5"/>
      <c r="M176" s="5"/>
      <c r="N176" s="5"/>
      <c r="O176" s="28"/>
      <c r="P176" s="35"/>
      <c r="Q176" s="5"/>
      <c r="R176" s="5"/>
      <c r="S176" s="5"/>
      <c r="T176" s="5"/>
      <c r="U176" s="5"/>
      <c r="V176" s="5"/>
      <c r="W176" s="28"/>
      <c r="X176" s="35"/>
      <c r="Y176" s="5"/>
      <c r="Z176" s="5"/>
      <c r="AA176" s="5"/>
      <c r="AB176" s="5"/>
      <c r="AC176" s="5"/>
      <c r="AD176" s="5"/>
      <c r="AE176" s="28"/>
      <c r="AF176" s="35"/>
      <c r="AG176" s="5"/>
      <c r="AH176" s="5"/>
      <c r="AI176" s="6"/>
      <c r="AJ176" s="28"/>
      <c r="AK176" s="35"/>
      <c r="AL176" s="5"/>
      <c r="AM176" s="5"/>
      <c r="AN176" s="6"/>
      <c r="AO176" s="28"/>
      <c r="AP176" s="35"/>
      <c r="AQ176" s="5"/>
      <c r="AR176" s="5"/>
      <c r="AS176" s="6"/>
      <c r="AT176" s="28"/>
    </row>
    <row r="177" spans="2:46">
      <c r="B177" s="5"/>
      <c r="C177" s="5"/>
      <c r="D177" s="5"/>
      <c r="F177" s="5"/>
      <c r="G177" s="5"/>
      <c r="H177" s="35"/>
      <c r="I177" s="5"/>
      <c r="J177" s="5"/>
      <c r="K177" s="5"/>
      <c r="L177" s="5"/>
      <c r="M177" s="5"/>
      <c r="N177" s="5"/>
      <c r="O177" s="28"/>
      <c r="P177" s="35"/>
      <c r="Q177" s="5"/>
      <c r="R177" s="5"/>
      <c r="S177" s="5"/>
      <c r="T177" s="5"/>
      <c r="U177" s="5"/>
      <c r="V177" s="5"/>
      <c r="W177" s="28"/>
      <c r="X177" s="35"/>
      <c r="Y177" s="5"/>
      <c r="Z177" s="5"/>
      <c r="AA177" s="5"/>
      <c r="AB177" s="5"/>
      <c r="AC177" s="5"/>
      <c r="AD177" s="5"/>
      <c r="AE177" s="28"/>
      <c r="AF177" s="35"/>
      <c r="AG177" s="5"/>
      <c r="AH177" s="5"/>
      <c r="AI177" s="6"/>
      <c r="AJ177" s="28"/>
      <c r="AK177" s="35"/>
      <c r="AL177" s="5"/>
      <c r="AM177" s="5"/>
      <c r="AN177" s="6"/>
      <c r="AO177" s="28"/>
      <c r="AP177" s="35"/>
      <c r="AQ177" s="5"/>
      <c r="AR177" s="5"/>
      <c r="AS177" s="6"/>
      <c r="AT177" s="28"/>
    </row>
    <row r="178" spans="2:46">
      <c r="B178" s="5"/>
      <c r="C178" s="5"/>
      <c r="D178" s="5"/>
      <c r="F178" s="5"/>
      <c r="G178" s="5"/>
      <c r="H178" s="35"/>
      <c r="I178" s="5"/>
      <c r="J178" s="5"/>
      <c r="K178" s="5"/>
      <c r="L178" s="5"/>
      <c r="M178" s="5"/>
      <c r="N178" s="5"/>
      <c r="O178" s="28"/>
      <c r="P178" s="35"/>
      <c r="Q178" s="5"/>
      <c r="R178" s="5"/>
      <c r="S178" s="5"/>
      <c r="T178" s="5"/>
      <c r="U178" s="5"/>
      <c r="V178" s="5"/>
      <c r="W178" s="28"/>
      <c r="X178" s="35"/>
      <c r="Y178" s="5"/>
      <c r="Z178" s="5"/>
      <c r="AA178" s="5"/>
      <c r="AB178" s="5"/>
      <c r="AC178" s="5"/>
      <c r="AD178" s="5"/>
      <c r="AE178" s="28"/>
      <c r="AF178" s="35"/>
      <c r="AG178" s="5"/>
      <c r="AH178" s="5"/>
      <c r="AI178" s="6"/>
      <c r="AJ178" s="28"/>
      <c r="AK178" s="35"/>
      <c r="AL178" s="5"/>
      <c r="AM178" s="5"/>
      <c r="AN178" s="6"/>
      <c r="AO178" s="28"/>
      <c r="AP178" s="35"/>
      <c r="AQ178" s="5"/>
      <c r="AR178" s="5"/>
      <c r="AS178" s="6"/>
      <c r="AT178" s="28"/>
    </row>
    <row r="179" spans="2:46">
      <c r="B179" s="5"/>
      <c r="C179" s="5"/>
      <c r="D179" s="5"/>
      <c r="F179" s="5"/>
      <c r="G179" s="5"/>
      <c r="H179" s="35"/>
      <c r="I179" s="5"/>
      <c r="J179" s="5"/>
      <c r="K179" s="5"/>
      <c r="L179" s="5"/>
      <c r="M179" s="5"/>
      <c r="N179" s="5"/>
      <c r="O179" s="28"/>
      <c r="P179" s="35"/>
      <c r="Q179" s="5"/>
      <c r="R179" s="5"/>
      <c r="S179" s="5"/>
      <c r="T179" s="5"/>
      <c r="U179" s="5"/>
      <c r="V179" s="5"/>
      <c r="W179" s="28"/>
      <c r="X179" s="35"/>
      <c r="Y179" s="5"/>
      <c r="Z179" s="5"/>
      <c r="AA179" s="5"/>
      <c r="AB179" s="5"/>
      <c r="AC179" s="5"/>
      <c r="AD179" s="5"/>
      <c r="AE179" s="28"/>
      <c r="AF179" s="35"/>
      <c r="AG179" s="5"/>
      <c r="AH179" s="5"/>
      <c r="AI179" s="6"/>
      <c r="AJ179" s="28"/>
      <c r="AK179" s="35"/>
      <c r="AL179" s="5"/>
      <c r="AM179" s="5"/>
      <c r="AN179" s="6"/>
      <c r="AO179" s="28"/>
      <c r="AP179" s="35"/>
      <c r="AQ179" s="5"/>
      <c r="AR179" s="5"/>
      <c r="AS179" s="6"/>
      <c r="AT179" s="28"/>
    </row>
    <row r="180" spans="2:46">
      <c r="B180" s="5"/>
      <c r="C180" s="5"/>
      <c r="D180" s="5"/>
      <c r="F180" s="5"/>
      <c r="G180" s="5"/>
      <c r="H180" s="35"/>
      <c r="I180" s="5"/>
      <c r="J180" s="5"/>
      <c r="K180" s="5"/>
      <c r="L180" s="5"/>
      <c r="M180" s="5"/>
      <c r="N180" s="5"/>
      <c r="O180" s="28"/>
      <c r="P180" s="35"/>
      <c r="Q180" s="5"/>
      <c r="R180" s="5"/>
      <c r="S180" s="5"/>
      <c r="T180" s="5"/>
      <c r="U180" s="5"/>
      <c r="V180" s="5"/>
      <c r="W180" s="28"/>
      <c r="X180" s="35"/>
      <c r="Y180" s="5"/>
      <c r="Z180" s="5"/>
      <c r="AA180" s="5"/>
      <c r="AB180" s="5"/>
      <c r="AC180" s="5"/>
      <c r="AD180" s="5"/>
      <c r="AE180" s="28"/>
      <c r="AF180" s="35"/>
      <c r="AG180" s="5"/>
      <c r="AH180" s="5"/>
      <c r="AI180" s="6"/>
      <c r="AJ180" s="28"/>
      <c r="AK180" s="35"/>
      <c r="AL180" s="5"/>
      <c r="AM180" s="5"/>
      <c r="AN180" s="6"/>
      <c r="AO180" s="28"/>
      <c r="AP180" s="35"/>
      <c r="AQ180" s="5"/>
      <c r="AR180" s="5"/>
      <c r="AS180" s="6"/>
      <c r="AT180" s="28"/>
    </row>
    <row r="181" spans="2:46">
      <c r="B181" s="5"/>
      <c r="C181" s="5"/>
      <c r="D181" s="5"/>
      <c r="F181" s="5"/>
      <c r="G181" s="5"/>
      <c r="H181" s="35"/>
      <c r="I181" s="5"/>
      <c r="J181" s="5"/>
      <c r="K181" s="5"/>
      <c r="L181" s="5"/>
      <c r="M181" s="5"/>
      <c r="N181" s="5"/>
      <c r="O181" s="28"/>
      <c r="P181" s="35"/>
      <c r="Q181" s="5"/>
      <c r="R181" s="5"/>
      <c r="S181" s="5"/>
      <c r="T181" s="5"/>
      <c r="U181" s="5"/>
      <c r="V181" s="5"/>
      <c r="W181" s="28"/>
      <c r="X181" s="35"/>
      <c r="Y181" s="5"/>
      <c r="Z181" s="5"/>
      <c r="AA181" s="5"/>
      <c r="AB181" s="5"/>
      <c r="AC181" s="5"/>
      <c r="AD181" s="5"/>
      <c r="AE181" s="28"/>
      <c r="AF181" s="35"/>
      <c r="AG181" s="5"/>
      <c r="AH181" s="5"/>
      <c r="AI181" s="6"/>
      <c r="AJ181" s="28"/>
      <c r="AK181" s="35"/>
      <c r="AL181" s="5"/>
      <c r="AM181" s="5"/>
      <c r="AN181" s="6"/>
      <c r="AO181" s="28"/>
      <c r="AP181" s="35"/>
      <c r="AQ181" s="5"/>
      <c r="AR181" s="5"/>
      <c r="AS181" s="6"/>
      <c r="AT181" s="28"/>
    </row>
    <row r="182" spans="2:46">
      <c r="B182" s="5"/>
      <c r="C182" s="5"/>
      <c r="D182" s="5"/>
      <c r="F182" s="5"/>
      <c r="G182" s="5"/>
      <c r="H182" s="35"/>
      <c r="I182" s="5"/>
      <c r="J182" s="5"/>
      <c r="K182" s="5"/>
      <c r="L182" s="5"/>
      <c r="M182" s="5"/>
      <c r="N182" s="5"/>
      <c r="O182" s="28"/>
      <c r="P182" s="35"/>
      <c r="Q182" s="5"/>
      <c r="R182" s="5"/>
      <c r="S182" s="5"/>
      <c r="T182" s="5"/>
      <c r="U182" s="5"/>
      <c r="V182" s="5"/>
      <c r="W182" s="28"/>
      <c r="X182" s="35"/>
      <c r="Y182" s="5"/>
      <c r="Z182" s="5"/>
      <c r="AA182" s="5"/>
      <c r="AB182" s="5"/>
      <c r="AC182" s="5"/>
      <c r="AD182" s="5"/>
      <c r="AE182" s="28"/>
      <c r="AF182" s="35"/>
      <c r="AG182" s="5"/>
      <c r="AH182" s="5"/>
      <c r="AI182" s="6"/>
      <c r="AJ182" s="28"/>
      <c r="AK182" s="35"/>
      <c r="AL182" s="5"/>
      <c r="AM182" s="5"/>
      <c r="AN182" s="6"/>
      <c r="AO182" s="28"/>
      <c r="AP182" s="35"/>
      <c r="AQ182" s="5"/>
      <c r="AR182" s="5"/>
      <c r="AS182" s="6"/>
      <c r="AT182" s="28"/>
    </row>
    <row r="183" spans="2:46">
      <c r="B183" s="5"/>
      <c r="C183" s="5"/>
      <c r="D183" s="5"/>
      <c r="F183" s="5"/>
      <c r="G183" s="5"/>
      <c r="H183" s="35"/>
      <c r="I183" s="5"/>
      <c r="J183" s="5"/>
      <c r="K183" s="5"/>
      <c r="L183" s="5"/>
      <c r="M183" s="5"/>
      <c r="N183" s="5"/>
      <c r="O183" s="28"/>
      <c r="P183" s="35"/>
      <c r="Q183" s="5"/>
      <c r="R183" s="5"/>
      <c r="S183" s="5"/>
      <c r="T183" s="5"/>
      <c r="U183" s="5"/>
      <c r="V183" s="5"/>
      <c r="W183" s="28"/>
      <c r="X183" s="35"/>
      <c r="Y183" s="5"/>
      <c r="Z183" s="5"/>
      <c r="AA183" s="5"/>
      <c r="AB183" s="5"/>
      <c r="AC183" s="5"/>
      <c r="AD183" s="5"/>
      <c r="AE183" s="28"/>
      <c r="AF183" s="35"/>
      <c r="AG183" s="5"/>
      <c r="AH183" s="5"/>
      <c r="AI183" s="6"/>
      <c r="AJ183" s="28"/>
      <c r="AK183" s="35"/>
      <c r="AL183" s="5"/>
      <c r="AM183" s="5"/>
      <c r="AN183" s="6"/>
      <c r="AO183" s="28"/>
      <c r="AP183" s="35"/>
      <c r="AQ183" s="5"/>
      <c r="AR183" s="5"/>
      <c r="AS183" s="6"/>
      <c r="AT183" s="28"/>
    </row>
    <row r="184" spans="2:46">
      <c r="B184" s="22"/>
      <c r="C184" s="5"/>
      <c r="D184" s="5"/>
      <c r="F184" s="22"/>
      <c r="G184" s="22"/>
      <c r="H184" s="55"/>
      <c r="I184" s="22"/>
      <c r="J184" s="22"/>
      <c r="K184" s="22"/>
      <c r="L184" s="22"/>
      <c r="M184" s="22"/>
      <c r="N184" s="22"/>
      <c r="O184" s="28"/>
      <c r="P184" s="55"/>
      <c r="Q184" s="22"/>
      <c r="R184" s="22"/>
      <c r="S184" s="22"/>
      <c r="T184" s="22"/>
      <c r="U184" s="22"/>
      <c r="V184" s="22"/>
      <c r="W184" s="28"/>
      <c r="X184" s="55"/>
      <c r="Y184" s="22"/>
      <c r="Z184" s="22"/>
      <c r="AA184" s="22"/>
      <c r="AB184" s="22"/>
      <c r="AC184" s="22"/>
      <c r="AD184" s="22"/>
      <c r="AE184" s="28"/>
      <c r="AF184" s="35"/>
      <c r="AG184" s="5"/>
      <c r="AH184" s="5"/>
      <c r="AI184" s="6"/>
      <c r="AJ184" s="28"/>
      <c r="AK184" s="35"/>
      <c r="AL184" s="5"/>
      <c r="AM184" s="5"/>
      <c r="AN184" s="6"/>
      <c r="AO184" s="28"/>
      <c r="AP184" s="35"/>
      <c r="AQ184" s="5"/>
      <c r="AR184" s="5"/>
      <c r="AS184" s="6"/>
      <c r="AT184" s="28"/>
    </row>
  </sheetData>
  <mergeCells count="6">
    <mergeCell ref="H3:O3"/>
    <mergeCell ref="P3:W3"/>
    <mergeCell ref="AP3:AT3"/>
    <mergeCell ref="AK3:AO3"/>
    <mergeCell ref="X3:AE3"/>
    <mergeCell ref="AF3:AJ3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1"/>
  <sheetViews>
    <sheetView topLeftCell="A208" workbookViewId="0">
      <selection activeCell="G221" sqref="G221"/>
    </sheetView>
  </sheetViews>
  <sheetFormatPr defaultRowHeight="12"/>
  <cols>
    <col min="1" max="1" width="13.5703125" style="16" bestFit="1" customWidth="1"/>
    <col min="2" max="2" width="12.140625" style="16" bestFit="1" customWidth="1"/>
    <col min="3" max="3" width="9.140625" style="57" bestFit="1" customWidth="1"/>
    <col min="4" max="4" width="25" style="17" bestFit="1" customWidth="1"/>
    <col min="5" max="6" width="13.5703125" style="16" bestFit="1" customWidth="1"/>
    <col min="7" max="7" width="11.28515625" style="16" customWidth="1"/>
    <col min="8" max="16" width="11" style="16" customWidth="1"/>
    <col min="17" max="21" width="12" style="16" customWidth="1"/>
    <col min="22" max="16384" width="9.140625" style="16"/>
  </cols>
  <sheetData>
    <row r="1" spans="1:21">
      <c r="A1" s="24" t="s">
        <v>9</v>
      </c>
      <c r="B1" s="24" t="s">
        <v>30</v>
      </c>
      <c r="C1" s="64" t="s">
        <v>28</v>
      </c>
      <c r="D1" s="63" t="s">
        <v>35</v>
      </c>
      <c r="E1" s="24" t="s">
        <v>29</v>
      </c>
      <c r="F1" s="24" t="s">
        <v>32</v>
      </c>
      <c r="G1" s="24" t="s">
        <v>34</v>
      </c>
      <c r="H1" s="16" t="s">
        <v>57</v>
      </c>
      <c r="I1" s="16" t="s">
        <v>58</v>
      </c>
      <c r="J1" s="16" t="s">
        <v>59</v>
      </c>
      <c r="K1" s="16" t="s">
        <v>60</v>
      </c>
      <c r="L1" s="16" t="s">
        <v>61</v>
      </c>
      <c r="M1" s="16" t="s">
        <v>62</v>
      </c>
      <c r="N1" s="16" t="s">
        <v>63</v>
      </c>
      <c r="O1" s="16" t="s">
        <v>64</v>
      </c>
      <c r="P1" s="16" t="s">
        <v>65</v>
      </c>
      <c r="Q1" s="16" t="s">
        <v>66</v>
      </c>
      <c r="R1" s="16" t="s">
        <v>67</v>
      </c>
      <c r="S1" s="16" t="s">
        <v>68</v>
      </c>
      <c r="T1" s="16" t="s">
        <v>69</v>
      </c>
      <c r="U1" s="16" t="s">
        <v>70</v>
      </c>
    </row>
    <row r="2" spans="1:21" hidden="1">
      <c r="A2" s="18">
        <f>Tabela1[[#This Row],[Colunas4]]</f>
        <v>92300</v>
      </c>
      <c r="B2" s="18">
        <f>Tabela1[[#This Row],[Colunas6]]</f>
        <v>13000</v>
      </c>
      <c r="C2" s="18">
        <f>Tabela1[[#This Row],[Colunas8]]</f>
        <v>75</v>
      </c>
      <c r="D2" s="17" t="str">
        <f>Tabela1[[#This Row],[Colunas9]]</f>
        <v>70x1564</v>
      </c>
      <c r="E2" s="18" t="e">
        <f>Tabela1[[#This Row],[Parcelas]]*Tabela1[[#This Row],[Valor]]</f>
        <v>#VALUE!</v>
      </c>
      <c r="F2" s="18" t="e">
        <f>Tabela1[[#This Row],[Saldo Devedor]]+Tabela1[[#This Row],[Entrada]]</f>
        <v>#VALUE!</v>
      </c>
      <c r="G2" s="54" t="e">
        <f>Tabela1[[#This Row],[Total]]/Tabela1[[#This Row],[Crédito]]</f>
        <v>#VALUE!</v>
      </c>
      <c r="J2" s="16" t="s">
        <v>36</v>
      </c>
      <c r="K2" s="60">
        <v>92300</v>
      </c>
      <c r="L2" s="16">
        <v>0</v>
      </c>
      <c r="M2" s="60">
        <v>13000</v>
      </c>
      <c r="N2" s="16">
        <v>0</v>
      </c>
      <c r="O2" s="16">
        <v>75</v>
      </c>
      <c r="P2" s="16" t="s">
        <v>41</v>
      </c>
      <c r="Q2" s="16" t="s">
        <v>42</v>
      </c>
      <c r="R2" s="16">
        <v>8</v>
      </c>
      <c r="S2" s="61">
        <v>41892</v>
      </c>
      <c r="T2" s="16" t="s">
        <v>37</v>
      </c>
      <c r="U2" s="16" t="s">
        <v>38</v>
      </c>
    </row>
    <row r="3" spans="1:21" hidden="1">
      <c r="A3" s="18">
        <f>Tabela1[[#This Row],[Colunas4]]</f>
        <v>101000</v>
      </c>
      <c r="B3" s="18">
        <f>Tabela1[[#This Row],[Colunas6]]</f>
        <v>33000</v>
      </c>
      <c r="C3" s="18">
        <f>Tabela1[[#This Row],[Colunas8]]</f>
        <v>138</v>
      </c>
      <c r="D3" s="17" t="str">
        <f>Tabela1[[#This Row],[Colunas9]]</f>
        <v>123 x 895</v>
      </c>
      <c r="E3" s="18" t="e">
        <f>Tabela1[[#This Row],[Parcelas]]*Tabela1[[#This Row],[Valor]]</f>
        <v>#VALUE!</v>
      </c>
      <c r="F3" s="18" t="e">
        <f>Tabela1[[#This Row],[Saldo Devedor]]+Tabela1[[#This Row],[Entrada]]</f>
        <v>#VALUE!</v>
      </c>
      <c r="G3" s="54" t="e">
        <f>Tabela1[[#This Row],[Total]]/Tabela1[[#This Row],[Crédito]]</f>
        <v>#VALUE!</v>
      </c>
      <c r="J3" s="16" t="s">
        <v>40</v>
      </c>
      <c r="K3" s="60">
        <v>101000</v>
      </c>
      <c r="L3" s="16">
        <v>0</v>
      </c>
      <c r="M3" s="60">
        <v>33000</v>
      </c>
      <c r="N3" s="16">
        <v>0</v>
      </c>
      <c r="O3" s="16">
        <v>138</v>
      </c>
      <c r="P3" s="16" t="s">
        <v>44</v>
      </c>
      <c r="Q3" s="16" t="s">
        <v>45</v>
      </c>
      <c r="R3" s="61">
        <v>41922</v>
      </c>
      <c r="S3" s="16" t="s">
        <v>24</v>
      </c>
      <c r="T3" s="16" t="s">
        <v>39</v>
      </c>
    </row>
    <row r="4" spans="1:21" hidden="1">
      <c r="A4" s="18">
        <f>Tabela1[[#This Row],[Colunas4]]</f>
        <v>122734</v>
      </c>
      <c r="B4" s="18">
        <f>Tabela1[[#This Row],[Colunas6]]</f>
        <v>10600</v>
      </c>
      <c r="C4" s="18">
        <f>Tabela1[[#This Row],[Colunas8]]</f>
        <v>57</v>
      </c>
      <c r="D4" s="17" t="str">
        <f>Tabela1[[#This Row],[Colunas9]]</f>
        <v>54 x 2.672</v>
      </c>
      <c r="E4" s="18" t="e">
        <f>Tabela1[[#This Row],[Parcelas]]*Tabela1[[#This Row],[Valor]]</f>
        <v>#VALUE!</v>
      </c>
      <c r="F4" s="18" t="e">
        <f>Tabela1[[#This Row],[Saldo Devedor]]+Tabela1[[#This Row],[Entrada]]</f>
        <v>#VALUE!</v>
      </c>
      <c r="G4" s="54" t="e">
        <f>Tabela1[[#This Row],[Total]]/Tabela1[[#This Row],[Crédito]]</f>
        <v>#VALUE!</v>
      </c>
      <c r="J4" s="16" t="s">
        <v>36</v>
      </c>
      <c r="K4" s="60">
        <v>122734</v>
      </c>
      <c r="L4" s="16">
        <v>25</v>
      </c>
      <c r="M4" s="60">
        <v>10600</v>
      </c>
      <c r="N4" s="16">
        <v>0</v>
      </c>
      <c r="O4" s="16">
        <v>57</v>
      </c>
      <c r="P4" s="16" t="s">
        <v>46</v>
      </c>
      <c r="Q4" s="16" t="s">
        <v>47</v>
      </c>
      <c r="R4" s="16">
        <v>7</v>
      </c>
      <c r="S4" s="61">
        <v>41922</v>
      </c>
      <c r="T4" s="16" t="s">
        <v>37</v>
      </c>
      <c r="U4" s="16" t="s">
        <v>38</v>
      </c>
    </row>
    <row r="5" spans="1:21" hidden="1">
      <c r="A5" s="18">
        <f>Tabela1[[#This Row],[Colunas4]]</f>
        <v>155436</v>
      </c>
      <c r="B5" s="18">
        <f>Tabela1[[#This Row],[Colunas6]]</f>
        <v>20000</v>
      </c>
      <c r="C5" s="18">
        <f>Tabela1[[#This Row],[Colunas8]]</f>
        <v>62</v>
      </c>
      <c r="D5" s="17" t="str">
        <f>Tabela1[[#This Row],[Colunas9]]</f>
        <v>58 x 3.012</v>
      </c>
      <c r="E5" s="18" t="e">
        <f>Tabela1[[#This Row],[Parcelas]]*Tabela1[[#This Row],[Valor]]</f>
        <v>#VALUE!</v>
      </c>
      <c r="F5" s="18" t="e">
        <f>Tabela1[[#This Row],[Saldo Devedor]]+Tabela1[[#This Row],[Entrada]]</f>
        <v>#VALUE!</v>
      </c>
      <c r="G5" s="54" t="e">
        <f>Tabela1[[#This Row],[Total]]/Tabela1[[#This Row],[Crédito]]</f>
        <v>#VALUE!</v>
      </c>
      <c r="J5" s="16" t="s">
        <v>36</v>
      </c>
      <c r="K5" s="60">
        <v>155436</v>
      </c>
      <c r="L5" s="16">
        <v>76</v>
      </c>
      <c r="M5" s="60">
        <v>20000</v>
      </c>
      <c r="N5" s="16">
        <v>0</v>
      </c>
      <c r="O5" s="16">
        <v>62</v>
      </c>
      <c r="P5" s="16" t="s">
        <v>48</v>
      </c>
      <c r="Q5" s="16" t="s">
        <v>49</v>
      </c>
      <c r="R5" s="16">
        <v>99</v>
      </c>
      <c r="S5" s="61">
        <v>41922</v>
      </c>
      <c r="T5" s="16" t="s">
        <v>37</v>
      </c>
      <c r="U5" s="16" t="s">
        <v>38</v>
      </c>
    </row>
    <row r="6" spans="1:21" hidden="1">
      <c r="A6" s="18">
        <f>Tabela1[[#This Row],[Colunas4]]</f>
        <v>197200</v>
      </c>
      <c r="B6" s="18">
        <f>Tabela1[[#This Row],[Colunas6]]</f>
        <v>83000</v>
      </c>
      <c r="C6" s="59">
        <f>Tabela1[[#This Row],[Colunas8]]</f>
        <v>106</v>
      </c>
      <c r="D6" s="17" t="str">
        <f>Tabela1[[#This Row],[Colunas9]]</f>
        <v>67 x 1.860 + 39 x 1.060</v>
      </c>
      <c r="E6" s="18" t="e">
        <f>Tabela1[[#This Row],[Parcelas]]*Tabela1[[#This Row],[Valor]]</f>
        <v>#VALUE!</v>
      </c>
      <c r="F6" s="18" t="e">
        <f>Tabela1[[#This Row],[Saldo Devedor]]+Tabela1[[#This Row],[Entrada]]</f>
        <v>#VALUE!</v>
      </c>
      <c r="G6" s="54" t="e">
        <f>Tabela1[[#This Row],[Total]]/Tabela1[[#This Row],[Crédito]]</f>
        <v>#VALUE!</v>
      </c>
      <c r="J6" s="16" t="s">
        <v>40</v>
      </c>
      <c r="K6" s="60">
        <v>197200</v>
      </c>
      <c r="L6" s="16">
        <v>0</v>
      </c>
      <c r="M6" s="60">
        <v>83000</v>
      </c>
      <c r="N6" s="16">
        <v>0</v>
      </c>
      <c r="O6" s="16">
        <v>106</v>
      </c>
      <c r="P6" s="16" t="s">
        <v>51</v>
      </c>
      <c r="Q6" s="61">
        <v>41892</v>
      </c>
      <c r="R6" s="16" t="s">
        <v>37</v>
      </c>
      <c r="S6" s="16" t="s">
        <v>38</v>
      </c>
    </row>
    <row r="7" spans="1:21" hidden="1">
      <c r="A7" s="18">
        <f>Tabela1[[#This Row],[Colunas4]]</f>
        <v>533075</v>
      </c>
      <c r="B7" s="18">
        <f>Tabela1[[#This Row],[Colunas6]]</f>
        <v>129000</v>
      </c>
      <c r="C7" s="59">
        <f>Tabela1[[#This Row],[Colunas8]]</f>
        <v>135</v>
      </c>
      <c r="D7" s="17" t="str">
        <f>Tabela1[[#This Row],[Colunas9]]</f>
        <v>72 x 6.134 + 63 x 2.634</v>
      </c>
      <c r="E7" s="18" t="e">
        <f>Tabela1[[#This Row],[Parcelas]]*Tabela1[[#This Row],[Valor]]</f>
        <v>#VALUE!</v>
      </c>
      <c r="F7" s="18" t="e">
        <f>Tabela1[[#This Row],[Saldo Devedor]]+Tabela1[[#This Row],[Entrada]]</f>
        <v>#VALUE!</v>
      </c>
      <c r="G7" s="54" t="e">
        <f>Tabela1[[#This Row],[Total]]/Tabela1[[#This Row],[Crédito]]</f>
        <v>#VALUE!</v>
      </c>
      <c r="J7" s="16" t="s">
        <v>36</v>
      </c>
      <c r="K7" s="60">
        <v>533075</v>
      </c>
      <c r="L7" s="16">
        <v>0</v>
      </c>
      <c r="M7" s="60">
        <v>129000</v>
      </c>
      <c r="N7" s="16">
        <v>0</v>
      </c>
      <c r="O7" s="16">
        <v>135</v>
      </c>
      <c r="P7" s="16" t="s">
        <v>54</v>
      </c>
      <c r="Q7" s="61">
        <v>41892</v>
      </c>
      <c r="R7" s="16" t="s">
        <v>37</v>
      </c>
      <c r="S7" s="16" t="s">
        <v>38</v>
      </c>
    </row>
    <row r="8" spans="1:21" hidden="1">
      <c r="A8" s="18">
        <f>Tabela1[[#This Row],[Colunas4]]</f>
        <v>903400</v>
      </c>
      <c r="B8" s="18">
        <f>Tabela1[[#This Row],[Colunas6]]</f>
        <v>335000</v>
      </c>
      <c r="C8" s="59">
        <f>Tabela1[[#This Row],[Colunas8]]</f>
        <v>72</v>
      </c>
      <c r="D8" s="17" t="str">
        <f>Tabela1[[#This Row],[Colunas9]]</f>
        <v>35 x 20.411 + 37 x 3.500</v>
      </c>
      <c r="E8" s="18" t="e">
        <f>Tabela1[[#This Row],[Parcelas]]*Tabela1[[#This Row],[Valor]]</f>
        <v>#VALUE!</v>
      </c>
      <c r="F8" s="18" t="e">
        <f>Tabela1[[#This Row],[Saldo Devedor]]+Tabela1[[#This Row],[Entrada]]</f>
        <v>#VALUE!</v>
      </c>
      <c r="G8" s="54" t="e">
        <f>Tabela1[[#This Row],[Total]]/Tabela1[[#This Row],[Crédito]]</f>
        <v>#VALUE!</v>
      </c>
      <c r="J8" s="16" t="s">
        <v>36</v>
      </c>
      <c r="K8" s="60">
        <v>903400</v>
      </c>
      <c r="L8" s="16">
        <v>0</v>
      </c>
      <c r="M8" s="60">
        <v>335000</v>
      </c>
      <c r="N8" s="16">
        <v>0</v>
      </c>
      <c r="O8" s="16">
        <v>72</v>
      </c>
      <c r="P8" s="16" t="s">
        <v>55</v>
      </c>
      <c r="Q8" s="61">
        <v>41892</v>
      </c>
      <c r="R8" s="16" t="s">
        <v>37</v>
      </c>
      <c r="S8" s="16" t="s">
        <v>38</v>
      </c>
    </row>
    <row r="9" spans="1:21" hidden="1">
      <c r="A9" s="18">
        <f>Tabela1[[#This Row],[Colunas4]]</f>
        <v>1694500</v>
      </c>
      <c r="B9" s="18">
        <f>Tabela1[[#This Row],[Colunas6]]</f>
        <v>499000</v>
      </c>
      <c r="C9" s="59">
        <f>Tabela1[[#This Row],[Colunas8]]</f>
        <v>128</v>
      </c>
      <c r="D9" s="17" t="str">
        <f>Tabela1[[#This Row],[Colunas9]]</f>
        <v>36x27.674+37x10.646+56X7.146</v>
      </c>
      <c r="E9" s="18" t="e">
        <f>Tabela1[[#This Row],[Parcelas]]*Tabela1[[#This Row],[Valor]]</f>
        <v>#VALUE!</v>
      </c>
      <c r="F9" s="18" t="e">
        <f>Tabela1[[#This Row],[Saldo Devedor]]+Tabela1[[#This Row],[Entrada]]</f>
        <v>#VALUE!</v>
      </c>
      <c r="G9" s="54" t="e">
        <f>Tabela1[[#This Row],[Total]]/Tabela1[[#This Row],[Crédito]]</f>
        <v>#VALUE!</v>
      </c>
      <c r="J9" s="16" t="s">
        <v>36</v>
      </c>
      <c r="K9" s="60">
        <v>1694500</v>
      </c>
      <c r="L9" s="16">
        <v>0</v>
      </c>
      <c r="M9" s="60">
        <v>499000</v>
      </c>
      <c r="N9" s="16">
        <v>0</v>
      </c>
      <c r="O9" s="16">
        <v>128</v>
      </c>
      <c r="P9" s="16" t="s">
        <v>56</v>
      </c>
      <c r="Q9" s="61">
        <v>41892</v>
      </c>
      <c r="R9" s="16" t="s">
        <v>37</v>
      </c>
      <c r="S9" s="16" t="s">
        <v>38</v>
      </c>
    </row>
    <row r="10" spans="1:21">
      <c r="A10" s="17">
        <f>Tabela1[[#This Row],[Colunas4]]</f>
        <v>20900</v>
      </c>
      <c r="B10" s="18">
        <f>Tabela1[[#This Row],[Colunas6]]</f>
        <v>3300</v>
      </c>
      <c r="C10" s="57">
        <f>Tabela1[[#This Row],[Colunas8]]</f>
        <v>55</v>
      </c>
      <c r="D10" s="17">
        <f>Tabela1[[#This Row],[Colunas9]]</f>
        <v>475</v>
      </c>
      <c r="E10" s="18">
        <f>Tabela1[[#This Row],[Parcelas]]*Tabela1[[#This Row],[Valor]]</f>
        <v>26125</v>
      </c>
      <c r="F10" s="18">
        <f>Tabela1[[#This Row],[Saldo Devedor]]+Tabela1[[#This Row],[Entrada]]</f>
        <v>29425</v>
      </c>
      <c r="G10" s="19">
        <f>Tabela1[[#This Row],[Total]]/Tabela1[[#This Row],[Crédito]]</f>
        <v>1.4078947368421053</v>
      </c>
      <c r="J10" s="16" t="s">
        <v>36</v>
      </c>
      <c r="K10" s="60">
        <v>20900</v>
      </c>
      <c r="L10" s="16">
        <v>0</v>
      </c>
      <c r="M10" s="60">
        <v>3300</v>
      </c>
      <c r="N10" s="16">
        <v>0</v>
      </c>
      <c r="O10" s="16">
        <v>55</v>
      </c>
      <c r="P10" s="60">
        <v>475</v>
      </c>
      <c r="Q10" s="16">
        <v>95</v>
      </c>
      <c r="R10" s="61">
        <v>41922</v>
      </c>
      <c r="S10" s="16" t="s">
        <v>24</v>
      </c>
      <c r="T10" s="16" t="s">
        <v>39</v>
      </c>
    </row>
    <row r="11" spans="1:21">
      <c r="A11" s="17">
        <f>Tabela1[[#This Row],[Colunas4]]</f>
        <v>21400</v>
      </c>
      <c r="B11" s="18">
        <f>Tabela1[[#This Row],[Colunas6]]</f>
        <v>3500</v>
      </c>
      <c r="C11" s="57">
        <f>Tabela1[[#This Row],[Colunas8]]</f>
        <v>53</v>
      </c>
      <c r="D11" s="17">
        <f>Tabela1[[#This Row],[Colunas9]]</f>
        <v>499</v>
      </c>
      <c r="E11" s="18">
        <f>Tabela1[[#This Row],[Parcelas]]*Tabela1[[#This Row],[Valor]]</f>
        <v>26447</v>
      </c>
      <c r="F11" s="18">
        <f>Tabela1[[#This Row],[Saldo Devedor]]+Tabela1[[#This Row],[Entrada]]</f>
        <v>29947</v>
      </c>
      <c r="G11" s="19">
        <f>Tabela1[[#This Row],[Total]]/Tabela1[[#This Row],[Crédito]]</f>
        <v>1.3993925233644859</v>
      </c>
      <c r="J11" s="16" t="s">
        <v>36</v>
      </c>
      <c r="K11" s="60">
        <v>21400</v>
      </c>
      <c r="L11" s="16">
        <v>0</v>
      </c>
      <c r="M11" s="60">
        <v>3500</v>
      </c>
      <c r="N11" s="16">
        <v>0</v>
      </c>
      <c r="O11" s="16">
        <v>53</v>
      </c>
      <c r="P11" s="60">
        <v>499</v>
      </c>
      <c r="Q11" s="16">
        <v>49</v>
      </c>
      <c r="R11" s="61">
        <v>41922</v>
      </c>
      <c r="S11" s="16" t="s">
        <v>24</v>
      </c>
      <c r="T11" s="16" t="s">
        <v>39</v>
      </c>
    </row>
    <row r="12" spans="1:21">
      <c r="A12" s="17">
        <f>Tabela1[[#This Row],[Colunas4]]</f>
        <v>23200</v>
      </c>
      <c r="B12" s="18">
        <f>Tabela1[[#This Row],[Colunas6]]</f>
        <v>3600</v>
      </c>
      <c r="C12" s="57">
        <f>Tabela1[[#This Row],[Colunas8]]</f>
        <v>47</v>
      </c>
      <c r="D12" s="17">
        <f>Tabela1[[#This Row],[Colunas9]]</f>
        <v>577</v>
      </c>
      <c r="E12" s="18">
        <f>Tabela1[[#This Row],[Parcelas]]*Tabela1[[#This Row],[Valor]]</f>
        <v>27119</v>
      </c>
      <c r="F12" s="18">
        <f>Tabela1[[#This Row],[Saldo Devedor]]+Tabela1[[#This Row],[Entrada]]</f>
        <v>30719</v>
      </c>
      <c r="G12" s="19">
        <f>Tabela1[[#This Row],[Total]]/Tabela1[[#This Row],[Crédito]]</f>
        <v>1.324094827586207</v>
      </c>
      <c r="J12" s="16" t="s">
        <v>36</v>
      </c>
      <c r="K12" s="60">
        <v>23200</v>
      </c>
      <c r="L12" s="16">
        <v>0</v>
      </c>
      <c r="M12" s="60">
        <v>3600</v>
      </c>
      <c r="N12" s="16">
        <v>0</v>
      </c>
      <c r="O12" s="16">
        <v>47</v>
      </c>
      <c r="P12" s="60">
        <v>577</v>
      </c>
      <c r="Q12" s="16">
        <v>14</v>
      </c>
      <c r="R12" s="61">
        <v>41922</v>
      </c>
      <c r="S12" s="16" t="s">
        <v>24</v>
      </c>
      <c r="T12" s="16" t="s">
        <v>39</v>
      </c>
    </row>
    <row r="13" spans="1:21">
      <c r="A13" s="17">
        <f>Tabela1[[#This Row],[Colunas4]]</f>
        <v>25500</v>
      </c>
      <c r="B13" s="18">
        <f>Tabela1[[#This Row],[Colunas6]]</f>
        <v>3900</v>
      </c>
      <c r="C13" s="57">
        <f>Tabela1[[#This Row],[Colunas8]]</f>
        <v>60</v>
      </c>
      <c r="D13" s="17">
        <f>Tabela1[[#This Row],[Colunas9]]</f>
        <v>530</v>
      </c>
      <c r="E13" s="18">
        <f>Tabela1[[#This Row],[Parcelas]]*Tabela1[[#This Row],[Valor]]</f>
        <v>31800</v>
      </c>
      <c r="F13" s="18">
        <f>Tabela1[[#This Row],[Saldo Devedor]]+Tabela1[[#This Row],[Entrada]]</f>
        <v>35700</v>
      </c>
      <c r="G13" s="19">
        <f>Tabela1[[#This Row],[Total]]/Tabela1[[#This Row],[Crédito]]</f>
        <v>1.4</v>
      </c>
      <c r="J13" s="16" t="s">
        <v>36</v>
      </c>
      <c r="K13" s="60">
        <v>25500</v>
      </c>
      <c r="L13" s="16">
        <v>0</v>
      </c>
      <c r="M13" s="60">
        <v>3900</v>
      </c>
      <c r="N13" s="16">
        <v>0</v>
      </c>
      <c r="O13" s="16">
        <v>60</v>
      </c>
      <c r="P13" s="60">
        <v>530</v>
      </c>
      <c r="Q13" s="16">
        <v>54</v>
      </c>
      <c r="R13" s="61">
        <v>41922</v>
      </c>
      <c r="S13" s="16" t="s">
        <v>24</v>
      </c>
      <c r="T13" s="16" t="s">
        <v>39</v>
      </c>
    </row>
    <row r="14" spans="1:21">
      <c r="A14" s="17">
        <f>Tabela1[[#This Row],[Colunas4]]</f>
        <v>27600</v>
      </c>
      <c r="B14" s="18">
        <f>Tabela1[[#This Row],[Colunas6]]</f>
        <v>4500</v>
      </c>
      <c r="C14" s="57">
        <f>Tabela1[[#This Row],[Colunas8]]</f>
        <v>56</v>
      </c>
      <c r="D14" s="17">
        <f>Tabela1[[#This Row],[Colunas9]]</f>
        <v>617</v>
      </c>
      <c r="E14" s="18">
        <f>Tabela1[[#This Row],[Parcelas]]*Tabela1[[#This Row],[Valor]]</f>
        <v>34552</v>
      </c>
      <c r="F14" s="18">
        <f>Tabela1[[#This Row],[Saldo Devedor]]+Tabela1[[#This Row],[Entrada]]</f>
        <v>39052</v>
      </c>
      <c r="G14" s="19">
        <f>Tabela1[[#This Row],[Total]]/Tabela1[[#This Row],[Crédito]]</f>
        <v>1.4149275362318841</v>
      </c>
      <c r="J14" s="16" t="s">
        <v>36</v>
      </c>
      <c r="K14" s="60">
        <v>27600</v>
      </c>
      <c r="L14" s="16">
        <v>0</v>
      </c>
      <c r="M14" s="60">
        <v>4500</v>
      </c>
      <c r="N14" s="16">
        <v>0</v>
      </c>
      <c r="O14" s="16">
        <v>56</v>
      </c>
      <c r="P14" s="60">
        <v>617</v>
      </c>
      <c r="Q14" s="16">
        <v>84</v>
      </c>
      <c r="R14" s="61">
        <v>41922</v>
      </c>
      <c r="S14" s="16" t="s">
        <v>24</v>
      </c>
      <c r="T14" s="16" t="s">
        <v>39</v>
      </c>
    </row>
    <row r="15" spans="1:21">
      <c r="A15" s="17">
        <f>Tabela1[[#This Row],[Colunas4]]</f>
        <v>28200</v>
      </c>
      <c r="B15" s="18">
        <f>Tabela1[[#This Row],[Colunas6]]</f>
        <v>4100</v>
      </c>
      <c r="C15" s="57">
        <f>Tabela1[[#This Row],[Colunas8]]</f>
        <v>38</v>
      </c>
      <c r="D15" s="17">
        <f>Tabela1[[#This Row],[Colunas9]]</f>
        <v>805</v>
      </c>
      <c r="E15" s="18">
        <f>Tabela1[[#This Row],[Parcelas]]*Tabela1[[#This Row],[Valor]]</f>
        <v>30590</v>
      </c>
      <c r="F15" s="18">
        <f>Tabela1[[#This Row],[Saldo Devedor]]+Tabela1[[#This Row],[Entrada]]</f>
        <v>34690</v>
      </c>
      <c r="G15" s="19">
        <f>Tabela1[[#This Row],[Total]]/Tabela1[[#This Row],[Crédito]]</f>
        <v>1.2301418439716312</v>
      </c>
      <c r="J15" s="16" t="s">
        <v>36</v>
      </c>
      <c r="K15" s="60">
        <v>28200</v>
      </c>
      <c r="L15" s="16">
        <v>0</v>
      </c>
      <c r="M15" s="60">
        <v>4100</v>
      </c>
      <c r="N15" s="16">
        <v>0</v>
      </c>
      <c r="O15" s="16">
        <v>38</v>
      </c>
      <c r="P15" s="60">
        <v>805</v>
      </c>
      <c r="Q15" s="16">
        <v>24</v>
      </c>
      <c r="R15" s="61">
        <v>41922</v>
      </c>
      <c r="S15" s="16" t="s">
        <v>37</v>
      </c>
      <c r="T15" s="16" t="s">
        <v>38</v>
      </c>
    </row>
    <row r="16" spans="1:21">
      <c r="A16" s="17">
        <f>Tabela1[[#This Row],[Colunas4]]</f>
        <v>28200</v>
      </c>
      <c r="B16" s="18">
        <f>Tabela1[[#This Row],[Colunas6]]</f>
        <v>4200</v>
      </c>
      <c r="C16" s="57">
        <f>Tabela1[[#This Row],[Colunas8]]</f>
        <v>38</v>
      </c>
      <c r="D16" s="17">
        <f>Tabela1[[#This Row],[Colunas9]]</f>
        <v>805</v>
      </c>
      <c r="E16" s="18">
        <f>Tabela1[[#This Row],[Parcelas]]*Tabela1[[#This Row],[Valor]]</f>
        <v>30590</v>
      </c>
      <c r="F16" s="18">
        <f>Tabela1[[#This Row],[Saldo Devedor]]+Tabela1[[#This Row],[Entrada]]</f>
        <v>34790</v>
      </c>
      <c r="G16" s="19">
        <f>Tabela1[[#This Row],[Total]]/Tabela1[[#This Row],[Crédito]]</f>
        <v>1.2336879432624113</v>
      </c>
      <c r="J16" s="16" t="s">
        <v>36</v>
      </c>
      <c r="K16" s="60">
        <v>28200</v>
      </c>
      <c r="L16" s="16">
        <v>0</v>
      </c>
      <c r="M16" s="60">
        <v>4200</v>
      </c>
      <c r="N16" s="16">
        <v>0</v>
      </c>
      <c r="O16" s="16">
        <v>38</v>
      </c>
      <c r="P16" s="60">
        <v>805</v>
      </c>
      <c r="Q16" s="16">
        <v>22</v>
      </c>
      <c r="R16" s="61">
        <v>41922</v>
      </c>
      <c r="S16" s="16" t="s">
        <v>37</v>
      </c>
      <c r="T16" s="16" t="s">
        <v>38</v>
      </c>
    </row>
    <row r="17" spans="1:20">
      <c r="A17" s="17">
        <f>Tabela1[[#This Row],[Colunas4]]</f>
        <v>30500</v>
      </c>
      <c r="B17" s="18">
        <f>Tabela1[[#This Row],[Colunas6]]</f>
        <v>4500</v>
      </c>
      <c r="C17" s="57">
        <f>Tabela1[[#This Row],[Colunas8]]</f>
        <v>47</v>
      </c>
      <c r="D17" s="17">
        <f>Tabela1[[#This Row],[Colunas9]]</f>
        <v>723</v>
      </c>
      <c r="E17" s="18">
        <f>Tabela1[[#This Row],[Parcelas]]*Tabela1[[#This Row],[Valor]]</f>
        <v>33981</v>
      </c>
      <c r="F17" s="18">
        <f>Tabela1[[#This Row],[Saldo Devedor]]+Tabela1[[#This Row],[Entrada]]</f>
        <v>38481</v>
      </c>
      <c r="G17" s="19">
        <f>Tabela1[[#This Row],[Total]]/Tabela1[[#This Row],[Crédito]]</f>
        <v>1.261672131147541</v>
      </c>
      <c r="J17" s="16" t="s">
        <v>36</v>
      </c>
      <c r="K17" s="60">
        <v>30500</v>
      </c>
      <c r="L17" s="16">
        <v>0</v>
      </c>
      <c r="M17" s="60">
        <v>4500</v>
      </c>
      <c r="N17" s="16">
        <v>0</v>
      </c>
      <c r="O17" s="16">
        <v>47</v>
      </c>
      <c r="P17" s="60">
        <v>723</v>
      </c>
      <c r="Q17" s="16">
        <v>34</v>
      </c>
      <c r="R17" s="61">
        <v>41922</v>
      </c>
      <c r="S17" s="16" t="s">
        <v>24</v>
      </c>
      <c r="T17" s="16" t="s">
        <v>39</v>
      </c>
    </row>
    <row r="18" spans="1:20">
      <c r="A18" s="17">
        <f>Tabela1[[#This Row],[Colunas4]]</f>
        <v>30700</v>
      </c>
      <c r="B18" s="18">
        <f>Tabela1[[#This Row],[Colunas6]]</f>
        <v>4700</v>
      </c>
      <c r="C18" s="57">
        <f>Tabela1[[#This Row],[Colunas8]]</f>
        <v>53</v>
      </c>
      <c r="D18" s="17">
        <f>Tabela1[[#This Row],[Colunas9]]</f>
        <v>663</v>
      </c>
      <c r="E18" s="18">
        <f>Tabela1[[#This Row],[Parcelas]]*Tabela1[[#This Row],[Valor]]</f>
        <v>35139</v>
      </c>
      <c r="F18" s="18">
        <f>Tabela1[[#This Row],[Saldo Devedor]]+Tabela1[[#This Row],[Entrada]]</f>
        <v>39839</v>
      </c>
      <c r="G18" s="19">
        <f>Tabela1[[#This Row],[Total]]/Tabela1[[#This Row],[Crédito]]</f>
        <v>1.2976872964169381</v>
      </c>
      <c r="J18" s="16" t="s">
        <v>36</v>
      </c>
      <c r="K18" s="60">
        <v>30700</v>
      </c>
      <c r="L18" s="16">
        <v>0</v>
      </c>
      <c r="M18" s="60">
        <v>4700</v>
      </c>
      <c r="N18" s="16">
        <v>0</v>
      </c>
      <c r="O18" s="16">
        <v>53</v>
      </c>
      <c r="P18" s="60">
        <v>663</v>
      </c>
      <c r="Q18" s="16">
        <v>20</v>
      </c>
      <c r="R18" s="61">
        <v>41922</v>
      </c>
      <c r="S18" s="16" t="s">
        <v>24</v>
      </c>
      <c r="T18" s="16" t="s">
        <v>39</v>
      </c>
    </row>
    <row r="19" spans="1:20">
      <c r="A19" s="17">
        <f>Tabela1[[#This Row],[Colunas4]]</f>
        <v>30900</v>
      </c>
      <c r="B19" s="18">
        <f>Tabela1[[#This Row],[Colunas6]]</f>
        <v>4700</v>
      </c>
      <c r="C19" s="57">
        <f>Tabela1[[#This Row],[Colunas8]]</f>
        <v>54</v>
      </c>
      <c r="D19" s="17">
        <f>Tabela1[[#This Row],[Colunas9]]</f>
        <v>653</v>
      </c>
      <c r="E19" s="18">
        <f>Tabela1[[#This Row],[Parcelas]]*Tabela1[[#This Row],[Valor]]</f>
        <v>35262</v>
      </c>
      <c r="F19" s="18">
        <f>Tabela1[[#This Row],[Saldo Devedor]]+Tabela1[[#This Row],[Entrada]]</f>
        <v>39962</v>
      </c>
      <c r="G19" s="19">
        <f>Tabela1[[#This Row],[Total]]/Tabela1[[#This Row],[Crédito]]</f>
        <v>1.2932686084142395</v>
      </c>
      <c r="J19" s="16" t="s">
        <v>36</v>
      </c>
      <c r="K19" s="60">
        <v>30900</v>
      </c>
      <c r="L19" s="16">
        <v>0</v>
      </c>
      <c r="M19" s="60">
        <v>4700</v>
      </c>
      <c r="N19" s="16">
        <v>0</v>
      </c>
      <c r="O19" s="16">
        <v>54</v>
      </c>
      <c r="P19" s="60">
        <v>653</v>
      </c>
      <c r="Q19" s="16">
        <v>90</v>
      </c>
      <c r="R19" s="61">
        <v>41922</v>
      </c>
      <c r="S19" s="16" t="s">
        <v>37</v>
      </c>
      <c r="T19" s="16" t="s">
        <v>38</v>
      </c>
    </row>
    <row r="20" spans="1:20">
      <c r="A20" s="17">
        <f>Tabela1[[#This Row],[Colunas4]]</f>
        <v>32000</v>
      </c>
      <c r="B20" s="18">
        <f>Tabela1[[#This Row],[Colunas6]]</f>
        <v>8100</v>
      </c>
      <c r="C20" s="57">
        <f>Tabela1[[#This Row],[Colunas8]]</f>
        <v>63</v>
      </c>
      <c r="D20" s="17">
        <f>Tabela1[[#This Row],[Colunas9]]</f>
        <v>556</v>
      </c>
      <c r="E20" s="18">
        <f>Tabela1[[#This Row],[Parcelas]]*Tabela1[[#This Row],[Valor]]</f>
        <v>35028</v>
      </c>
      <c r="F20" s="18">
        <f>Tabela1[[#This Row],[Saldo Devedor]]+Tabela1[[#This Row],[Entrada]]</f>
        <v>43128</v>
      </c>
      <c r="G20" s="19">
        <f>Tabela1[[#This Row],[Total]]/Tabela1[[#This Row],[Crédito]]</f>
        <v>1.34775</v>
      </c>
      <c r="J20" s="16" t="s">
        <v>36</v>
      </c>
      <c r="K20" s="60">
        <v>32000</v>
      </c>
      <c r="L20" s="16">
        <v>0</v>
      </c>
      <c r="M20" s="60">
        <v>8100</v>
      </c>
      <c r="N20" s="16">
        <v>0</v>
      </c>
      <c r="O20" s="16">
        <v>63</v>
      </c>
      <c r="P20" s="60">
        <v>556</v>
      </c>
      <c r="Q20" s="16">
        <v>96</v>
      </c>
      <c r="R20" s="61">
        <v>41922</v>
      </c>
      <c r="S20" s="16" t="s">
        <v>24</v>
      </c>
      <c r="T20" s="16" t="s">
        <v>39</v>
      </c>
    </row>
    <row r="21" spans="1:20">
      <c r="A21" s="17">
        <f>Tabela1[[#This Row],[Colunas4]]</f>
        <v>32100</v>
      </c>
      <c r="B21" s="18">
        <f>Tabela1[[#This Row],[Colunas6]]</f>
        <v>4700</v>
      </c>
      <c r="C21" s="57">
        <f>Tabela1[[#This Row],[Colunas8]]</f>
        <v>63</v>
      </c>
      <c r="D21" s="17">
        <f>Tabela1[[#This Row],[Colunas9]]</f>
        <v>631</v>
      </c>
      <c r="E21" s="18">
        <f>Tabela1[[#This Row],[Parcelas]]*Tabela1[[#This Row],[Valor]]</f>
        <v>39753</v>
      </c>
      <c r="F21" s="18">
        <f>Tabela1[[#This Row],[Saldo Devedor]]+Tabela1[[#This Row],[Entrada]]</f>
        <v>44453</v>
      </c>
      <c r="G21" s="19">
        <f>Tabela1[[#This Row],[Total]]/Tabela1[[#This Row],[Crédito]]</f>
        <v>1.3848286604361371</v>
      </c>
      <c r="J21" s="16" t="s">
        <v>36</v>
      </c>
      <c r="K21" s="60">
        <v>32100</v>
      </c>
      <c r="L21" s="16">
        <v>0</v>
      </c>
      <c r="M21" s="60">
        <v>4700</v>
      </c>
      <c r="N21" s="16">
        <v>0</v>
      </c>
      <c r="O21" s="16">
        <v>63</v>
      </c>
      <c r="P21" s="60">
        <v>631</v>
      </c>
      <c r="Q21" s="16">
        <v>17</v>
      </c>
      <c r="R21" s="61">
        <v>41922</v>
      </c>
      <c r="S21" s="16" t="s">
        <v>24</v>
      </c>
      <c r="T21" s="16" t="s">
        <v>39</v>
      </c>
    </row>
    <row r="22" spans="1:20">
      <c r="A22" s="17">
        <f>Tabela1[[#This Row],[Colunas4]]</f>
        <v>33200</v>
      </c>
      <c r="B22" s="18">
        <f>Tabela1[[#This Row],[Colunas6]]</f>
        <v>4700</v>
      </c>
      <c r="C22" s="57">
        <f>Tabela1[[#This Row],[Colunas8]]</f>
        <v>38</v>
      </c>
      <c r="D22" s="17">
        <f>Tabela1[[#This Row],[Colunas9]]</f>
        <v>925</v>
      </c>
      <c r="E22" s="18">
        <f>Tabela1[[#This Row],[Parcelas]]*Tabela1[[#This Row],[Valor]]</f>
        <v>35150</v>
      </c>
      <c r="F22" s="18">
        <f>Tabela1[[#This Row],[Saldo Devedor]]+Tabela1[[#This Row],[Entrada]]</f>
        <v>39850</v>
      </c>
      <c r="G22" s="19">
        <f>Tabela1[[#This Row],[Total]]/Tabela1[[#This Row],[Crédito]]</f>
        <v>1.2003012048192772</v>
      </c>
      <c r="J22" s="16" t="s">
        <v>36</v>
      </c>
      <c r="K22" s="60">
        <v>33200</v>
      </c>
      <c r="L22" s="16">
        <v>0</v>
      </c>
      <c r="M22" s="60">
        <v>4700</v>
      </c>
      <c r="N22" s="16">
        <v>0</v>
      </c>
      <c r="O22" s="16">
        <v>38</v>
      </c>
      <c r="P22" s="60">
        <v>925</v>
      </c>
      <c r="Q22" s="16">
        <v>30</v>
      </c>
      <c r="R22" s="61">
        <v>41922</v>
      </c>
      <c r="S22" s="16" t="s">
        <v>37</v>
      </c>
      <c r="T22" s="16" t="s">
        <v>38</v>
      </c>
    </row>
    <row r="23" spans="1:20">
      <c r="A23" s="17">
        <f>Tabela1[[#This Row],[Colunas4]]</f>
        <v>33500</v>
      </c>
      <c r="B23" s="18">
        <f>Tabela1[[#This Row],[Colunas6]]</f>
        <v>6500</v>
      </c>
      <c r="C23" s="57">
        <f>Tabela1[[#This Row],[Colunas8]]</f>
        <v>35</v>
      </c>
      <c r="D23" s="17">
        <f>Tabela1[[#This Row],[Colunas9]]</f>
        <v>1034</v>
      </c>
      <c r="E23" s="18">
        <f>Tabela1[[#This Row],[Parcelas]]*Tabela1[[#This Row],[Valor]]</f>
        <v>36190</v>
      </c>
      <c r="F23" s="18">
        <f>Tabela1[[#This Row],[Saldo Devedor]]+Tabela1[[#This Row],[Entrada]]</f>
        <v>42690</v>
      </c>
      <c r="G23" s="19">
        <f>Tabela1[[#This Row],[Total]]/Tabela1[[#This Row],[Crédito]]</f>
        <v>1.2743283582089553</v>
      </c>
      <c r="J23" s="16" t="s">
        <v>36</v>
      </c>
      <c r="K23" s="60">
        <v>33500</v>
      </c>
      <c r="L23" s="16">
        <v>0</v>
      </c>
      <c r="M23" s="60">
        <v>6500</v>
      </c>
      <c r="N23" s="16">
        <v>0</v>
      </c>
      <c r="O23" s="16">
        <v>35</v>
      </c>
      <c r="P23" s="60">
        <v>1034</v>
      </c>
      <c r="Q23" s="16">
        <v>12</v>
      </c>
      <c r="R23" s="61">
        <v>41922</v>
      </c>
      <c r="S23" s="16" t="s">
        <v>24</v>
      </c>
      <c r="T23" s="16" t="s">
        <v>39</v>
      </c>
    </row>
    <row r="24" spans="1:20">
      <c r="A24" s="17">
        <f>Tabela1[[#This Row],[Colunas4]]</f>
        <v>33500</v>
      </c>
      <c r="B24" s="18">
        <f>Tabela1[[#This Row],[Colunas6]]</f>
        <v>7000</v>
      </c>
      <c r="C24" s="57">
        <f>Tabela1[[#This Row],[Colunas8]]</f>
        <v>35</v>
      </c>
      <c r="D24" s="17">
        <f>Tabela1[[#This Row],[Colunas9]]</f>
        <v>1034</v>
      </c>
      <c r="E24" s="18">
        <f>Tabela1[[#This Row],[Parcelas]]*Tabela1[[#This Row],[Valor]]</f>
        <v>36190</v>
      </c>
      <c r="F24" s="18">
        <f>Tabela1[[#This Row],[Saldo Devedor]]+Tabela1[[#This Row],[Entrada]]</f>
        <v>43190</v>
      </c>
      <c r="G24" s="19">
        <f>Tabela1[[#This Row],[Total]]/Tabela1[[#This Row],[Crédito]]</f>
        <v>1.2892537313432835</v>
      </c>
      <c r="J24" s="16" t="s">
        <v>36</v>
      </c>
      <c r="K24" s="60">
        <v>33500</v>
      </c>
      <c r="L24" s="16">
        <v>0</v>
      </c>
      <c r="M24" s="60">
        <v>7000</v>
      </c>
      <c r="N24" s="16">
        <v>0</v>
      </c>
      <c r="O24" s="16">
        <v>35</v>
      </c>
      <c r="P24" s="60">
        <v>1034</v>
      </c>
      <c r="Q24" s="16">
        <v>12</v>
      </c>
      <c r="R24" s="61">
        <v>41922</v>
      </c>
      <c r="S24" s="16" t="s">
        <v>24</v>
      </c>
      <c r="T24" s="16" t="s">
        <v>39</v>
      </c>
    </row>
    <row r="25" spans="1:20">
      <c r="A25" s="17">
        <f>Tabela1[[#This Row],[Colunas4]]</f>
        <v>35300</v>
      </c>
      <c r="B25" s="18">
        <f>Tabela1[[#This Row],[Colunas6]]</f>
        <v>5700</v>
      </c>
      <c r="C25" s="57">
        <f>Tabela1[[#This Row],[Colunas8]]</f>
        <v>54</v>
      </c>
      <c r="D25" s="17">
        <f>Tabela1[[#This Row],[Colunas9]]</f>
        <v>788</v>
      </c>
      <c r="E25" s="18">
        <f>Tabela1[[#This Row],[Parcelas]]*Tabela1[[#This Row],[Valor]]</f>
        <v>42552</v>
      </c>
      <c r="F25" s="18">
        <f>Tabela1[[#This Row],[Saldo Devedor]]+Tabela1[[#This Row],[Entrada]]</f>
        <v>48252</v>
      </c>
      <c r="G25" s="19">
        <f>Tabela1[[#This Row],[Total]]/Tabela1[[#This Row],[Crédito]]</f>
        <v>1.3669121813031162</v>
      </c>
      <c r="J25" s="16" t="s">
        <v>36</v>
      </c>
      <c r="K25" s="60">
        <v>35300</v>
      </c>
      <c r="L25" s="16">
        <v>0</v>
      </c>
      <c r="M25" s="60">
        <v>5700</v>
      </c>
      <c r="N25" s="16">
        <v>0</v>
      </c>
      <c r="O25" s="16">
        <v>54</v>
      </c>
      <c r="P25" s="16">
        <v>788</v>
      </c>
      <c r="Q25" s="16">
        <v>19</v>
      </c>
      <c r="R25" s="61">
        <v>41922</v>
      </c>
      <c r="S25" s="16" t="s">
        <v>24</v>
      </c>
      <c r="T25" s="16" t="s">
        <v>39</v>
      </c>
    </row>
    <row r="26" spans="1:20">
      <c r="A26" s="18">
        <f>Tabela1[[#This Row],[Colunas4]]</f>
        <v>36200</v>
      </c>
      <c r="B26" s="18">
        <f>Tabela1[[#This Row],[Colunas6]]</f>
        <v>6100</v>
      </c>
      <c r="C26" s="57">
        <f>Tabela1[[#This Row],[Colunas8]]</f>
        <v>75</v>
      </c>
      <c r="D26" s="17">
        <f>Tabela1[[#This Row],[Colunas9]]</f>
        <v>610</v>
      </c>
      <c r="E26" s="18">
        <f>Tabela1[[#This Row],[Parcelas]]*Tabela1[[#This Row],[Valor]]</f>
        <v>45750</v>
      </c>
      <c r="F26" s="18">
        <f>Tabela1[[#This Row],[Saldo Devedor]]+Tabela1[[#This Row],[Entrada]]</f>
        <v>51850</v>
      </c>
      <c r="G26" s="19">
        <f>Tabela1[[#This Row],[Total]]/Tabela1[[#This Row],[Crédito]]</f>
        <v>1.4323204419889504</v>
      </c>
      <c r="J26" s="16" t="s">
        <v>36</v>
      </c>
      <c r="K26" s="60">
        <v>36200</v>
      </c>
      <c r="L26" s="16">
        <v>0</v>
      </c>
      <c r="M26" s="60">
        <v>6100</v>
      </c>
      <c r="N26" s="16">
        <v>0</v>
      </c>
      <c r="O26" s="16">
        <v>75</v>
      </c>
      <c r="P26" s="16">
        <v>610</v>
      </c>
      <c r="Q26" s="16">
        <v>0</v>
      </c>
      <c r="R26" s="61">
        <v>41892</v>
      </c>
      <c r="S26" s="16" t="s">
        <v>37</v>
      </c>
      <c r="T26" s="16" t="s">
        <v>38</v>
      </c>
    </row>
    <row r="27" spans="1:20">
      <c r="A27" s="18">
        <f>Tabela1[[#This Row],[Colunas4]]</f>
        <v>37100</v>
      </c>
      <c r="B27" s="18">
        <f>Tabela1[[#This Row],[Colunas6]]</f>
        <v>6200</v>
      </c>
      <c r="C27" s="57">
        <f>Tabela1[[#This Row],[Colunas8]]</f>
        <v>68</v>
      </c>
      <c r="D27" s="17">
        <f>Tabela1[[#This Row],[Colunas9]]</f>
        <v>619</v>
      </c>
      <c r="E27" s="18">
        <f>Tabela1[[#This Row],[Parcelas]]*Tabela1[[#This Row],[Valor]]</f>
        <v>42092</v>
      </c>
      <c r="F27" s="18">
        <f>Tabela1[[#This Row],[Saldo Devedor]]+Tabela1[[#This Row],[Entrada]]</f>
        <v>48292</v>
      </c>
      <c r="G27" s="19">
        <f>Tabela1[[#This Row],[Total]]/Tabela1[[#This Row],[Crédito]]</f>
        <v>1.3016711590296497</v>
      </c>
      <c r="J27" s="16" t="s">
        <v>36</v>
      </c>
      <c r="K27" s="60">
        <v>37100</v>
      </c>
      <c r="L27" s="16">
        <v>0</v>
      </c>
      <c r="M27" s="60">
        <v>6200</v>
      </c>
      <c r="N27" s="16">
        <v>0</v>
      </c>
      <c r="O27" s="16">
        <v>68</v>
      </c>
      <c r="P27" s="16">
        <v>619</v>
      </c>
      <c r="Q27" s="16">
        <v>24</v>
      </c>
      <c r="R27" s="61">
        <v>41922</v>
      </c>
      <c r="S27" s="16" t="s">
        <v>37</v>
      </c>
      <c r="T27" s="16" t="s">
        <v>38</v>
      </c>
    </row>
    <row r="28" spans="1:20">
      <c r="A28" s="18">
        <f>Tabela1[[#This Row],[Colunas4]]</f>
        <v>37900</v>
      </c>
      <c r="B28" s="18">
        <f>Tabela1[[#This Row],[Colunas6]]</f>
        <v>5400</v>
      </c>
      <c r="C28" s="57">
        <f>Tabela1[[#This Row],[Colunas8]]</f>
        <v>66</v>
      </c>
      <c r="D28" s="17">
        <f>Tabela1[[#This Row],[Colunas9]]</f>
        <v>729</v>
      </c>
      <c r="E28" s="18">
        <f>Tabela1[[#This Row],[Parcelas]]*Tabela1[[#This Row],[Valor]]</f>
        <v>48114</v>
      </c>
      <c r="F28" s="18">
        <f>Tabela1[[#This Row],[Saldo Devedor]]+Tabela1[[#This Row],[Entrada]]</f>
        <v>53514</v>
      </c>
      <c r="G28" s="19">
        <f>Tabela1[[#This Row],[Total]]/Tabela1[[#This Row],[Crédito]]</f>
        <v>1.4119788918205805</v>
      </c>
      <c r="J28" s="16" t="s">
        <v>36</v>
      </c>
      <c r="K28" s="60">
        <v>37900</v>
      </c>
      <c r="L28" s="16">
        <v>0</v>
      </c>
      <c r="M28" s="60">
        <v>5400</v>
      </c>
      <c r="N28" s="16">
        <v>0</v>
      </c>
      <c r="O28" s="16">
        <v>66</v>
      </c>
      <c r="P28" s="16">
        <v>729</v>
      </c>
      <c r="Q28" s="16">
        <v>95</v>
      </c>
      <c r="R28" s="61">
        <v>41922</v>
      </c>
      <c r="S28" s="16" t="s">
        <v>24</v>
      </c>
      <c r="T28" s="16" t="s">
        <v>39</v>
      </c>
    </row>
    <row r="29" spans="1:20">
      <c r="A29" s="18">
        <f>Tabela1[[#This Row],[Colunas4]]</f>
        <v>38000</v>
      </c>
      <c r="B29" s="18">
        <f>Tabela1[[#This Row],[Colunas6]]</f>
        <v>4400</v>
      </c>
      <c r="C29" s="57">
        <f>Tabela1[[#This Row],[Colunas8]]</f>
        <v>67</v>
      </c>
      <c r="D29" s="17">
        <f>Tabela1[[#This Row],[Colunas9]]</f>
        <v>760</v>
      </c>
      <c r="E29" s="18">
        <f>Tabela1[[#This Row],[Parcelas]]*Tabela1[[#This Row],[Valor]]</f>
        <v>50920</v>
      </c>
      <c r="F29" s="18">
        <f>Tabela1[[#This Row],[Saldo Devedor]]+Tabela1[[#This Row],[Entrada]]</f>
        <v>55320</v>
      </c>
      <c r="G29" s="19">
        <f>Tabela1[[#This Row],[Total]]/Tabela1[[#This Row],[Crédito]]</f>
        <v>1.4557894736842105</v>
      </c>
      <c r="J29" s="16" t="s">
        <v>36</v>
      </c>
      <c r="K29" s="60">
        <v>38000</v>
      </c>
      <c r="L29" s="16">
        <v>0</v>
      </c>
      <c r="M29" s="60">
        <v>4400</v>
      </c>
      <c r="N29" s="16">
        <v>0</v>
      </c>
      <c r="O29" s="16">
        <v>67</v>
      </c>
      <c r="P29" s="16">
        <v>760</v>
      </c>
      <c r="Q29" s="16">
        <v>21</v>
      </c>
      <c r="R29" s="61">
        <v>41922</v>
      </c>
      <c r="S29" s="16" t="s">
        <v>24</v>
      </c>
      <c r="T29" s="16" t="s">
        <v>39</v>
      </c>
    </row>
    <row r="30" spans="1:20">
      <c r="A30" s="18">
        <f>Tabela1[[#This Row],[Colunas4]]</f>
        <v>38000</v>
      </c>
      <c r="B30" s="18">
        <f>Tabela1[[#This Row],[Colunas6]]</f>
        <v>5400</v>
      </c>
      <c r="C30" s="57">
        <f>Tabela1[[#This Row],[Colunas8]]</f>
        <v>68</v>
      </c>
      <c r="D30" s="17">
        <f>Tabela1[[#This Row],[Colunas9]]</f>
        <v>679</v>
      </c>
      <c r="E30" s="18">
        <f>Tabela1[[#This Row],[Parcelas]]*Tabela1[[#This Row],[Valor]]</f>
        <v>46172</v>
      </c>
      <c r="F30" s="18">
        <f>Tabela1[[#This Row],[Saldo Devedor]]+Tabela1[[#This Row],[Entrada]]</f>
        <v>51572</v>
      </c>
      <c r="G30" s="19">
        <f>Tabela1[[#This Row],[Total]]/Tabela1[[#This Row],[Crédito]]</f>
        <v>1.3571578947368421</v>
      </c>
      <c r="J30" s="16" t="s">
        <v>36</v>
      </c>
      <c r="K30" s="60">
        <v>38000</v>
      </c>
      <c r="L30" s="16">
        <v>0</v>
      </c>
      <c r="M30" s="60">
        <v>5400</v>
      </c>
      <c r="N30" s="16">
        <v>0</v>
      </c>
      <c r="O30" s="16">
        <v>68</v>
      </c>
      <c r="P30" s="16">
        <v>679</v>
      </c>
      <c r="Q30" s="16">
        <v>66</v>
      </c>
      <c r="R30" s="61">
        <v>41922</v>
      </c>
      <c r="S30" s="16" t="s">
        <v>37</v>
      </c>
      <c r="T30" s="16" t="s">
        <v>38</v>
      </c>
    </row>
    <row r="31" spans="1:20">
      <c r="A31" s="18">
        <f>Tabela1[[#This Row],[Colunas4]]</f>
        <v>38000</v>
      </c>
      <c r="B31" s="18">
        <f>Tabela1[[#This Row],[Colunas6]]</f>
        <v>7200</v>
      </c>
      <c r="C31" s="57">
        <f>Tabela1[[#This Row],[Colunas8]]</f>
        <v>58</v>
      </c>
      <c r="D31" s="17">
        <f>Tabela1[[#This Row],[Colunas9]]</f>
        <v>825</v>
      </c>
      <c r="E31" s="18">
        <f>Tabela1[[#This Row],[Parcelas]]*Tabela1[[#This Row],[Valor]]</f>
        <v>47850</v>
      </c>
      <c r="F31" s="18">
        <f>Tabela1[[#This Row],[Saldo Devedor]]+Tabela1[[#This Row],[Entrada]]</f>
        <v>55050</v>
      </c>
      <c r="G31" s="19">
        <f>Tabela1[[#This Row],[Total]]/Tabela1[[#This Row],[Crédito]]</f>
        <v>1.4486842105263158</v>
      </c>
      <c r="J31" s="16" t="s">
        <v>36</v>
      </c>
      <c r="K31" s="60">
        <v>38000</v>
      </c>
      <c r="L31" s="16">
        <v>0</v>
      </c>
      <c r="M31" s="60">
        <v>7200</v>
      </c>
      <c r="N31" s="16">
        <v>0</v>
      </c>
      <c r="O31" s="16">
        <v>58</v>
      </c>
      <c r="P31" s="16">
        <v>825</v>
      </c>
      <c r="Q31" s="16">
        <v>93</v>
      </c>
      <c r="R31" s="61">
        <v>41922</v>
      </c>
      <c r="S31" s="16" t="s">
        <v>37</v>
      </c>
      <c r="T31" s="16" t="s">
        <v>38</v>
      </c>
    </row>
    <row r="32" spans="1:20">
      <c r="A32" s="18">
        <f>Tabela1[[#This Row],[Colunas4]]</f>
        <v>38000</v>
      </c>
      <c r="B32" s="18">
        <f>Tabela1[[#This Row],[Colunas6]]</f>
        <v>7400</v>
      </c>
      <c r="C32" s="57">
        <f>Tabela1[[#This Row],[Colunas8]]</f>
        <v>67</v>
      </c>
      <c r="D32" s="17">
        <f>Tabela1[[#This Row],[Colunas9]]</f>
        <v>672</v>
      </c>
      <c r="E32" s="18">
        <f>Tabela1[[#This Row],[Parcelas]]*Tabela1[[#This Row],[Valor]]</f>
        <v>45024</v>
      </c>
      <c r="F32" s="18">
        <f>Tabela1[[#This Row],[Saldo Devedor]]+Tabela1[[#This Row],[Entrada]]</f>
        <v>52424</v>
      </c>
      <c r="G32" s="19">
        <f>Tabela1[[#This Row],[Total]]/Tabela1[[#This Row],[Crédito]]</f>
        <v>1.379578947368421</v>
      </c>
      <c r="J32" s="16" t="s">
        <v>36</v>
      </c>
      <c r="K32" s="60">
        <v>38000</v>
      </c>
      <c r="L32" s="16">
        <v>0</v>
      </c>
      <c r="M32" s="60">
        <v>7400</v>
      </c>
      <c r="N32" s="16">
        <v>0</v>
      </c>
      <c r="O32" s="16">
        <v>67</v>
      </c>
      <c r="P32" s="16">
        <v>672</v>
      </c>
      <c r="Q32" s="16">
        <v>41</v>
      </c>
      <c r="R32" s="61">
        <v>41922</v>
      </c>
      <c r="S32" s="16" t="s">
        <v>24</v>
      </c>
      <c r="T32" s="16" t="s">
        <v>39</v>
      </c>
    </row>
    <row r="33" spans="1:20">
      <c r="A33" s="18">
        <f>Tabela1[[#This Row],[Colunas4]]</f>
        <v>38000</v>
      </c>
      <c r="B33" s="18">
        <f>Tabela1[[#This Row],[Colunas6]]</f>
        <v>7500</v>
      </c>
      <c r="C33" s="57">
        <f>Tabela1[[#This Row],[Colunas8]]</f>
        <v>68</v>
      </c>
      <c r="D33" s="17">
        <f>Tabela1[[#This Row],[Colunas9]]</f>
        <v>676</v>
      </c>
      <c r="E33" s="18">
        <f>Tabela1[[#This Row],[Parcelas]]*Tabela1[[#This Row],[Valor]]</f>
        <v>45968</v>
      </c>
      <c r="F33" s="18">
        <f>Tabela1[[#This Row],[Saldo Devedor]]+Tabela1[[#This Row],[Entrada]]</f>
        <v>53468</v>
      </c>
      <c r="G33" s="19">
        <f>Tabela1[[#This Row],[Total]]/Tabela1[[#This Row],[Crédito]]</f>
        <v>1.4070526315789473</v>
      </c>
      <c r="J33" s="16" t="s">
        <v>36</v>
      </c>
      <c r="K33" s="60">
        <v>38000</v>
      </c>
      <c r="L33" s="16">
        <v>0</v>
      </c>
      <c r="M33" s="60">
        <v>7500</v>
      </c>
      <c r="N33" s="16">
        <v>0</v>
      </c>
      <c r="O33" s="16">
        <v>68</v>
      </c>
      <c r="P33" s="16">
        <v>676</v>
      </c>
      <c r="Q33" s="16">
        <v>44</v>
      </c>
      <c r="R33" s="61">
        <v>41922</v>
      </c>
      <c r="S33" s="16" t="s">
        <v>37</v>
      </c>
      <c r="T33" s="16" t="s">
        <v>38</v>
      </c>
    </row>
    <row r="34" spans="1:20">
      <c r="A34" s="18">
        <f>Tabela1[[#This Row],[Colunas4]]</f>
        <v>38000</v>
      </c>
      <c r="B34" s="18">
        <f>Tabela1[[#This Row],[Colunas6]]</f>
        <v>7500</v>
      </c>
      <c r="C34" s="57">
        <f>Tabela1[[#This Row],[Colunas8]]</f>
        <v>68</v>
      </c>
      <c r="D34" s="17">
        <f>Tabela1[[#This Row],[Colunas9]]</f>
        <v>676</v>
      </c>
      <c r="E34" s="18">
        <f>Tabela1[[#This Row],[Parcelas]]*Tabela1[[#This Row],[Valor]]</f>
        <v>45968</v>
      </c>
      <c r="F34" s="18">
        <f>Tabela1[[#This Row],[Saldo Devedor]]+Tabela1[[#This Row],[Entrada]]</f>
        <v>53468</v>
      </c>
      <c r="G34" s="19">
        <f>Tabela1[[#This Row],[Total]]/Tabela1[[#This Row],[Crédito]]</f>
        <v>1.4070526315789473</v>
      </c>
      <c r="J34" s="16" t="s">
        <v>36</v>
      </c>
      <c r="K34" s="60">
        <v>38000</v>
      </c>
      <c r="L34" s="16">
        <v>0</v>
      </c>
      <c r="M34" s="60">
        <v>7500</v>
      </c>
      <c r="N34" s="16">
        <v>0</v>
      </c>
      <c r="O34" s="16">
        <v>68</v>
      </c>
      <c r="P34" s="16">
        <v>676</v>
      </c>
      <c r="Q34" s="16">
        <v>87</v>
      </c>
      <c r="R34" s="61">
        <v>41922</v>
      </c>
      <c r="S34" s="16" t="s">
        <v>37</v>
      </c>
      <c r="T34" s="16" t="s">
        <v>38</v>
      </c>
    </row>
    <row r="35" spans="1:20">
      <c r="A35" s="18">
        <f>Tabela1[[#This Row],[Colunas4]]</f>
        <v>38300</v>
      </c>
      <c r="B35" s="18">
        <f>Tabela1[[#This Row],[Colunas6]]</f>
        <v>4600</v>
      </c>
      <c r="C35" s="57">
        <f>Tabela1[[#This Row],[Colunas8]]</f>
        <v>69</v>
      </c>
      <c r="D35" s="17">
        <f>Tabela1[[#This Row],[Colunas9]]</f>
        <v>713</v>
      </c>
      <c r="E35" s="18">
        <f>Tabela1[[#This Row],[Parcelas]]*Tabela1[[#This Row],[Valor]]</f>
        <v>49197</v>
      </c>
      <c r="F35" s="18">
        <f>Tabela1[[#This Row],[Saldo Devedor]]+Tabela1[[#This Row],[Entrada]]</f>
        <v>53797</v>
      </c>
      <c r="G35" s="19">
        <f>Tabela1[[#This Row],[Total]]/Tabela1[[#This Row],[Crédito]]</f>
        <v>1.4046214099216709</v>
      </c>
      <c r="J35" s="16" t="s">
        <v>36</v>
      </c>
      <c r="K35" s="60">
        <v>38300</v>
      </c>
      <c r="L35" s="16">
        <v>0</v>
      </c>
      <c r="M35" s="60">
        <v>4600</v>
      </c>
      <c r="N35" s="16">
        <v>0</v>
      </c>
      <c r="O35" s="16">
        <v>69</v>
      </c>
      <c r="P35" s="16">
        <v>713</v>
      </c>
      <c r="Q35" s="16">
        <v>7</v>
      </c>
      <c r="R35" s="61">
        <v>41922</v>
      </c>
      <c r="S35" s="16" t="s">
        <v>24</v>
      </c>
      <c r="T35" s="16" t="s">
        <v>39</v>
      </c>
    </row>
    <row r="36" spans="1:20">
      <c r="A36" s="18">
        <f>Tabela1[[#This Row],[Colunas4]]</f>
        <v>38500</v>
      </c>
      <c r="B36" s="18">
        <f>Tabela1[[#This Row],[Colunas6]]</f>
        <v>7300</v>
      </c>
      <c r="C36" s="57">
        <f>Tabela1[[#This Row],[Colunas8]]</f>
        <v>66</v>
      </c>
      <c r="D36" s="17">
        <f>Tabela1[[#This Row],[Colunas9]]</f>
        <v>688</v>
      </c>
      <c r="E36" s="18">
        <f>Tabela1[[#This Row],[Parcelas]]*Tabela1[[#This Row],[Valor]]</f>
        <v>45408</v>
      </c>
      <c r="F36" s="18">
        <f>Tabela1[[#This Row],[Saldo Devedor]]+Tabela1[[#This Row],[Entrada]]</f>
        <v>52708</v>
      </c>
      <c r="G36" s="19">
        <f>Tabela1[[#This Row],[Total]]/Tabela1[[#This Row],[Crédito]]</f>
        <v>1.3690389610389611</v>
      </c>
      <c r="J36" s="16" t="s">
        <v>36</v>
      </c>
      <c r="K36" s="60">
        <v>38500</v>
      </c>
      <c r="L36" s="16">
        <v>0</v>
      </c>
      <c r="M36" s="60">
        <v>7300</v>
      </c>
      <c r="N36" s="16">
        <v>0</v>
      </c>
      <c r="O36" s="16">
        <v>66</v>
      </c>
      <c r="P36" s="16">
        <v>688</v>
      </c>
      <c r="Q36" s="16">
        <v>31</v>
      </c>
      <c r="R36" s="61">
        <v>41922</v>
      </c>
      <c r="S36" s="16" t="s">
        <v>24</v>
      </c>
      <c r="T36" s="16" t="s">
        <v>39</v>
      </c>
    </row>
    <row r="37" spans="1:20">
      <c r="A37" s="18">
        <f>Tabela1[[#This Row],[Colunas4]]</f>
        <v>38600</v>
      </c>
      <c r="B37" s="18">
        <f>Tabela1[[#This Row],[Colunas6]]</f>
        <v>5200</v>
      </c>
      <c r="C37" s="57">
        <f>Tabela1[[#This Row],[Colunas8]]</f>
        <v>64</v>
      </c>
      <c r="D37" s="17">
        <f>Tabela1[[#This Row],[Colunas9]]</f>
        <v>760</v>
      </c>
      <c r="E37" s="18">
        <f>Tabela1[[#This Row],[Parcelas]]*Tabela1[[#This Row],[Valor]]</f>
        <v>48640</v>
      </c>
      <c r="F37" s="18">
        <f>Tabela1[[#This Row],[Saldo Devedor]]+Tabela1[[#This Row],[Entrada]]</f>
        <v>53840</v>
      </c>
      <c r="G37" s="19">
        <f>Tabela1[[#This Row],[Total]]/Tabela1[[#This Row],[Crédito]]</f>
        <v>1.3948186528497408</v>
      </c>
      <c r="J37" s="16" t="s">
        <v>36</v>
      </c>
      <c r="K37" s="60">
        <v>38600</v>
      </c>
      <c r="L37" s="16">
        <v>0</v>
      </c>
      <c r="M37" s="60">
        <v>5200</v>
      </c>
      <c r="N37" s="16">
        <v>0</v>
      </c>
      <c r="O37" s="16">
        <v>64</v>
      </c>
      <c r="P37" s="16">
        <v>760</v>
      </c>
      <c r="Q37" s="16">
        <v>22</v>
      </c>
      <c r="R37" s="61">
        <v>41922</v>
      </c>
      <c r="S37" s="16" t="s">
        <v>24</v>
      </c>
      <c r="T37" s="16" t="s">
        <v>39</v>
      </c>
    </row>
    <row r="38" spans="1:20">
      <c r="A38" s="18">
        <f>Tabela1[[#This Row],[Colunas4]]</f>
        <v>38800</v>
      </c>
      <c r="B38" s="18">
        <f>Tabela1[[#This Row],[Colunas6]]</f>
        <v>6200</v>
      </c>
      <c r="C38" s="57">
        <f>Tabela1[[#This Row],[Colunas8]]</f>
        <v>64</v>
      </c>
      <c r="D38" s="17">
        <f>Tabela1[[#This Row],[Colunas9]]</f>
        <v>729</v>
      </c>
      <c r="E38" s="18">
        <f>Tabela1[[#This Row],[Parcelas]]*Tabela1[[#This Row],[Valor]]</f>
        <v>46656</v>
      </c>
      <c r="F38" s="18">
        <f>Tabela1[[#This Row],[Saldo Devedor]]+Tabela1[[#This Row],[Entrada]]</f>
        <v>52856</v>
      </c>
      <c r="G38" s="19">
        <f>Tabela1[[#This Row],[Total]]/Tabela1[[#This Row],[Crédito]]</f>
        <v>1.3622680412371133</v>
      </c>
      <c r="J38" s="16" t="s">
        <v>36</v>
      </c>
      <c r="K38" s="60">
        <v>38800</v>
      </c>
      <c r="L38" s="16">
        <v>0</v>
      </c>
      <c r="M38" s="60">
        <v>6200</v>
      </c>
      <c r="N38" s="16">
        <v>0</v>
      </c>
      <c r="O38" s="16">
        <v>64</v>
      </c>
      <c r="P38" s="16">
        <v>729</v>
      </c>
      <c r="Q38" s="16">
        <v>69</v>
      </c>
      <c r="R38" s="61">
        <v>41922</v>
      </c>
      <c r="S38" s="16" t="s">
        <v>24</v>
      </c>
      <c r="T38" s="16" t="s">
        <v>39</v>
      </c>
    </row>
    <row r="39" spans="1:20">
      <c r="A39" s="18">
        <f>Tabela1[[#This Row],[Colunas4]]</f>
        <v>38900</v>
      </c>
      <c r="B39" s="18">
        <f>Tabela1[[#This Row],[Colunas6]]</f>
        <v>6600</v>
      </c>
      <c r="C39" s="57">
        <f>Tabela1[[#This Row],[Colunas8]]</f>
        <v>67</v>
      </c>
      <c r="D39" s="17">
        <f>Tabela1[[#This Row],[Colunas9]]</f>
        <v>677</v>
      </c>
      <c r="E39" s="18">
        <f>Tabela1[[#This Row],[Parcelas]]*Tabela1[[#This Row],[Valor]]</f>
        <v>45359</v>
      </c>
      <c r="F39" s="18">
        <f>Tabela1[[#This Row],[Saldo Devedor]]+Tabela1[[#This Row],[Entrada]]</f>
        <v>51959</v>
      </c>
      <c r="G39" s="19">
        <f>Tabela1[[#This Row],[Total]]/Tabela1[[#This Row],[Crédito]]</f>
        <v>1.3357069408740361</v>
      </c>
      <c r="J39" s="16" t="s">
        <v>36</v>
      </c>
      <c r="K39" s="60">
        <v>38900</v>
      </c>
      <c r="L39" s="16">
        <v>0</v>
      </c>
      <c r="M39" s="60">
        <v>6600</v>
      </c>
      <c r="N39" s="16">
        <v>0</v>
      </c>
      <c r="O39" s="16">
        <v>67</v>
      </c>
      <c r="P39" s="16">
        <v>677</v>
      </c>
      <c r="Q39" s="16">
        <v>42</v>
      </c>
      <c r="R39" s="61">
        <v>41922</v>
      </c>
      <c r="S39" s="16" t="s">
        <v>37</v>
      </c>
      <c r="T39" s="16" t="s">
        <v>38</v>
      </c>
    </row>
    <row r="40" spans="1:20">
      <c r="A40" s="18">
        <f>Tabela1[[#This Row],[Colunas4]]</f>
        <v>39000</v>
      </c>
      <c r="B40" s="18">
        <f>Tabela1[[#This Row],[Colunas6]]</f>
        <v>6200</v>
      </c>
      <c r="C40" s="57">
        <f>Tabela1[[#This Row],[Colunas8]]</f>
        <v>66</v>
      </c>
      <c r="D40" s="17">
        <f>Tabela1[[#This Row],[Colunas9]]</f>
        <v>720</v>
      </c>
      <c r="E40" s="18">
        <f>Tabela1[[#This Row],[Parcelas]]*Tabela1[[#This Row],[Valor]]</f>
        <v>47520</v>
      </c>
      <c r="F40" s="18">
        <f>Tabela1[[#This Row],[Saldo Devedor]]+Tabela1[[#This Row],[Entrada]]</f>
        <v>53720</v>
      </c>
      <c r="G40" s="19">
        <f>Tabela1[[#This Row],[Total]]/Tabela1[[#This Row],[Crédito]]</f>
        <v>1.3774358974358973</v>
      </c>
      <c r="J40" s="16" t="s">
        <v>36</v>
      </c>
      <c r="K40" s="60">
        <v>39000</v>
      </c>
      <c r="L40" s="16">
        <v>0</v>
      </c>
      <c r="M40" s="60">
        <v>6200</v>
      </c>
      <c r="N40" s="16">
        <v>0</v>
      </c>
      <c r="O40" s="16">
        <v>66</v>
      </c>
      <c r="P40" s="16">
        <v>720</v>
      </c>
      <c r="Q40" s="16">
        <v>34</v>
      </c>
      <c r="R40" s="61">
        <v>41922</v>
      </c>
      <c r="S40" s="16" t="s">
        <v>24</v>
      </c>
      <c r="T40" s="16" t="s">
        <v>39</v>
      </c>
    </row>
    <row r="41" spans="1:20">
      <c r="A41" s="18">
        <f>Tabela1[[#This Row],[Colunas4]]</f>
        <v>39100</v>
      </c>
      <c r="B41" s="18">
        <f>Tabela1[[#This Row],[Colunas6]]</f>
        <v>5400</v>
      </c>
      <c r="C41" s="57">
        <f>Tabela1[[#This Row],[Colunas8]]</f>
        <v>58</v>
      </c>
      <c r="D41" s="17">
        <f>Tabela1[[#This Row],[Colunas9]]</f>
        <v>821</v>
      </c>
      <c r="E41" s="18">
        <f>Tabela1[[#This Row],[Parcelas]]*Tabela1[[#This Row],[Valor]]</f>
        <v>47618</v>
      </c>
      <c r="F41" s="18">
        <f>Tabela1[[#This Row],[Saldo Devedor]]+Tabela1[[#This Row],[Entrada]]</f>
        <v>53018</v>
      </c>
      <c r="G41" s="19">
        <f>Tabela1[[#This Row],[Total]]/Tabela1[[#This Row],[Crédito]]</f>
        <v>1.3559590792838874</v>
      </c>
      <c r="J41" s="16" t="s">
        <v>36</v>
      </c>
      <c r="K41" s="60">
        <v>39100</v>
      </c>
      <c r="L41" s="16">
        <v>0</v>
      </c>
      <c r="M41" s="60">
        <v>5400</v>
      </c>
      <c r="N41" s="16">
        <v>0</v>
      </c>
      <c r="O41" s="16">
        <v>58</v>
      </c>
      <c r="P41" s="16">
        <v>821</v>
      </c>
      <c r="Q41" s="16">
        <v>17</v>
      </c>
      <c r="R41" s="61">
        <v>41922</v>
      </c>
      <c r="S41" s="16" t="s">
        <v>24</v>
      </c>
      <c r="T41" s="16" t="s">
        <v>39</v>
      </c>
    </row>
    <row r="42" spans="1:20">
      <c r="A42" s="18">
        <f>Tabela1[[#This Row],[Colunas4]]</f>
        <v>40600</v>
      </c>
      <c r="B42" s="18">
        <f>Tabela1[[#This Row],[Colunas6]]</f>
        <v>4500</v>
      </c>
      <c r="C42" s="57">
        <f>Tabela1[[#This Row],[Colunas8]]</f>
        <v>59</v>
      </c>
      <c r="D42" s="17">
        <f>Tabela1[[#This Row],[Colunas9]]</f>
        <v>897</v>
      </c>
      <c r="E42" s="18">
        <f>Tabela1[[#This Row],[Parcelas]]*Tabela1[[#This Row],[Valor]]</f>
        <v>52923</v>
      </c>
      <c r="F42" s="18">
        <f>Tabela1[[#This Row],[Saldo Devedor]]+Tabela1[[#This Row],[Entrada]]</f>
        <v>57423</v>
      </c>
      <c r="G42" s="19">
        <f>Tabela1[[#This Row],[Total]]/Tabela1[[#This Row],[Crédito]]</f>
        <v>1.4143596059113301</v>
      </c>
      <c r="J42" s="16" t="s">
        <v>36</v>
      </c>
      <c r="K42" s="60">
        <v>40600</v>
      </c>
      <c r="L42" s="16">
        <v>0</v>
      </c>
      <c r="M42" s="60">
        <v>4500</v>
      </c>
      <c r="N42" s="16">
        <v>0</v>
      </c>
      <c r="O42" s="16">
        <v>59</v>
      </c>
      <c r="P42" s="16">
        <v>897</v>
      </c>
      <c r="Q42" s="16">
        <v>45</v>
      </c>
      <c r="R42" s="61">
        <v>41922</v>
      </c>
      <c r="S42" s="16" t="s">
        <v>24</v>
      </c>
      <c r="T42" s="16" t="s">
        <v>39</v>
      </c>
    </row>
    <row r="43" spans="1:20">
      <c r="A43" s="18">
        <f>Tabela1[[#This Row],[Colunas4]]</f>
        <v>40700</v>
      </c>
      <c r="B43" s="18">
        <f>Tabela1[[#This Row],[Colunas6]]</f>
        <v>4200</v>
      </c>
      <c r="C43" s="57">
        <f>Tabela1[[#This Row],[Colunas8]]</f>
        <v>59</v>
      </c>
      <c r="D43" s="17">
        <f>Tabela1[[#This Row],[Colunas9]]</f>
        <v>925</v>
      </c>
      <c r="E43" s="18">
        <f>Tabela1[[#This Row],[Parcelas]]*Tabela1[[#This Row],[Valor]]</f>
        <v>54575</v>
      </c>
      <c r="F43" s="18">
        <f>Tabela1[[#This Row],[Saldo Devedor]]+Tabela1[[#This Row],[Entrada]]</f>
        <v>58775</v>
      </c>
      <c r="G43" s="19">
        <f>Tabela1[[#This Row],[Total]]/Tabela1[[#This Row],[Crédito]]</f>
        <v>1.4441031941031941</v>
      </c>
      <c r="J43" s="16" t="s">
        <v>36</v>
      </c>
      <c r="K43" s="60">
        <v>40700</v>
      </c>
      <c r="L43" s="16">
        <v>0</v>
      </c>
      <c r="M43" s="60">
        <v>4200</v>
      </c>
      <c r="N43" s="16">
        <v>0</v>
      </c>
      <c r="O43" s="16">
        <v>59</v>
      </c>
      <c r="P43" s="16">
        <v>925</v>
      </c>
      <c r="Q43" s="16">
        <v>86</v>
      </c>
      <c r="R43" s="61">
        <v>41861</v>
      </c>
      <c r="S43" s="16" t="s">
        <v>37</v>
      </c>
      <c r="T43" s="16" t="s">
        <v>38</v>
      </c>
    </row>
    <row r="44" spans="1:20">
      <c r="A44" s="18">
        <f>Tabela1[[#This Row],[Colunas4]]</f>
        <v>41000</v>
      </c>
      <c r="B44" s="18">
        <f>Tabela1[[#This Row],[Colunas6]]</f>
        <v>7400</v>
      </c>
      <c r="C44" s="57">
        <f>Tabela1[[#This Row],[Colunas8]]</f>
        <v>57</v>
      </c>
      <c r="D44" s="17">
        <f>Tabela1[[#This Row],[Colunas9]]</f>
        <v>850</v>
      </c>
      <c r="E44" s="18">
        <f>Tabela1[[#This Row],[Parcelas]]*Tabela1[[#This Row],[Valor]]</f>
        <v>48450</v>
      </c>
      <c r="F44" s="18">
        <f>Tabela1[[#This Row],[Saldo Devedor]]+Tabela1[[#This Row],[Entrada]]</f>
        <v>55850</v>
      </c>
      <c r="G44" s="19">
        <f>Tabela1[[#This Row],[Total]]/Tabela1[[#This Row],[Crédito]]</f>
        <v>1.3621951219512196</v>
      </c>
      <c r="J44" s="16" t="s">
        <v>36</v>
      </c>
      <c r="K44" s="60">
        <v>41000</v>
      </c>
      <c r="L44" s="16">
        <v>0</v>
      </c>
      <c r="M44" s="60">
        <v>7400</v>
      </c>
      <c r="N44" s="16">
        <v>0</v>
      </c>
      <c r="O44" s="16">
        <v>57</v>
      </c>
      <c r="P44" s="16">
        <v>850</v>
      </c>
      <c r="Q44" s="16">
        <v>5</v>
      </c>
      <c r="R44" s="61">
        <v>41922</v>
      </c>
      <c r="S44" s="16" t="s">
        <v>24</v>
      </c>
      <c r="T44" s="16" t="s">
        <v>39</v>
      </c>
    </row>
    <row r="45" spans="1:20">
      <c r="A45" s="18">
        <f>Tabela1[[#This Row],[Colunas4]]</f>
        <v>41300</v>
      </c>
      <c r="B45" s="18">
        <f>Tabela1[[#This Row],[Colunas6]]</f>
        <v>4300</v>
      </c>
      <c r="C45" s="57">
        <f>Tabela1[[#This Row],[Colunas8]]</f>
        <v>58</v>
      </c>
      <c r="D45" s="17">
        <f>Tabela1[[#This Row],[Colunas9]]</f>
        <v>897</v>
      </c>
      <c r="E45" s="18">
        <f>Tabela1[[#This Row],[Parcelas]]*Tabela1[[#This Row],[Valor]]</f>
        <v>52026</v>
      </c>
      <c r="F45" s="18">
        <f>Tabela1[[#This Row],[Saldo Devedor]]+Tabela1[[#This Row],[Entrada]]</f>
        <v>56326</v>
      </c>
      <c r="G45" s="19">
        <f>Tabela1[[#This Row],[Total]]/Tabela1[[#This Row],[Crédito]]</f>
        <v>1.3638256658595642</v>
      </c>
      <c r="J45" s="16" t="s">
        <v>36</v>
      </c>
      <c r="K45" s="60">
        <v>41300</v>
      </c>
      <c r="L45" s="16">
        <v>0</v>
      </c>
      <c r="M45" s="60">
        <v>4300</v>
      </c>
      <c r="N45" s="16">
        <v>0</v>
      </c>
      <c r="O45" s="16">
        <v>58</v>
      </c>
      <c r="P45" s="16">
        <v>897</v>
      </c>
      <c r="Q45" s="16">
        <v>80</v>
      </c>
      <c r="R45" s="61">
        <v>41922</v>
      </c>
      <c r="S45" s="16" t="s">
        <v>24</v>
      </c>
      <c r="T45" s="16" t="s">
        <v>39</v>
      </c>
    </row>
    <row r="46" spans="1:20">
      <c r="A46" s="18">
        <f>Tabela1[[#This Row],[Colunas4]]</f>
        <v>41400</v>
      </c>
      <c r="B46" s="18">
        <f>Tabela1[[#This Row],[Colunas6]]</f>
        <v>5700</v>
      </c>
      <c r="C46" s="57">
        <f>Tabela1[[#This Row],[Colunas8]]</f>
        <v>56</v>
      </c>
      <c r="D46" s="17">
        <f>Tabela1[[#This Row],[Colunas9]]</f>
        <v>849</v>
      </c>
      <c r="E46" s="18">
        <f>Tabela1[[#This Row],[Parcelas]]*Tabela1[[#This Row],[Valor]]</f>
        <v>47544</v>
      </c>
      <c r="F46" s="18">
        <f>Tabela1[[#This Row],[Saldo Devedor]]+Tabela1[[#This Row],[Entrada]]</f>
        <v>53244</v>
      </c>
      <c r="G46" s="19">
        <f>Tabela1[[#This Row],[Total]]/Tabela1[[#This Row],[Crédito]]</f>
        <v>1.2860869565217392</v>
      </c>
      <c r="J46" s="16" t="s">
        <v>36</v>
      </c>
      <c r="K46" s="60">
        <v>41400</v>
      </c>
      <c r="L46" s="16">
        <v>0</v>
      </c>
      <c r="M46" s="60">
        <v>5700</v>
      </c>
      <c r="N46" s="16">
        <v>0</v>
      </c>
      <c r="O46" s="16">
        <v>56</v>
      </c>
      <c r="P46" s="16">
        <v>849</v>
      </c>
      <c r="Q46" s="16">
        <v>93</v>
      </c>
      <c r="R46" s="61">
        <v>41922</v>
      </c>
      <c r="S46" s="16" t="s">
        <v>24</v>
      </c>
      <c r="T46" s="16" t="s">
        <v>39</v>
      </c>
    </row>
    <row r="47" spans="1:20">
      <c r="A47" s="18">
        <f>Tabela1[[#This Row],[Colunas4]]</f>
        <v>41500</v>
      </c>
      <c r="B47" s="18">
        <f>Tabela1[[#This Row],[Colunas6]]</f>
        <v>5900</v>
      </c>
      <c r="C47" s="57">
        <f>Tabela1[[#This Row],[Colunas8]]</f>
        <v>56</v>
      </c>
      <c r="D47" s="17">
        <f>Tabela1[[#This Row],[Colunas9]]</f>
        <v>849</v>
      </c>
      <c r="E47" s="18">
        <f>Tabela1[[#This Row],[Parcelas]]*Tabela1[[#This Row],[Valor]]</f>
        <v>47544</v>
      </c>
      <c r="F47" s="18">
        <f>Tabela1[[#This Row],[Saldo Devedor]]+Tabela1[[#This Row],[Entrada]]</f>
        <v>53444</v>
      </c>
      <c r="G47" s="19">
        <f>Tabela1[[#This Row],[Total]]/Tabela1[[#This Row],[Crédito]]</f>
        <v>1.2878072289156626</v>
      </c>
      <c r="J47" s="16" t="s">
        <v>36</v>
      </c>
      <c r="K47" s="60">
        <v>41500</v>
      </c>
      <c r="L47" s="16">
        <v>0</v>
      </c>
      <c r="M47" s="60">
        <v>5900</v>
      </c>
      <c r="N47" s="16">
        <v>0</v>
      </c>
      <c r="O47" s="16">
        <v>56</v>
      </c>
      <c r="P47" s="16">
        <v>849</v>
      </c>
      <c r="Q47" s="16">
        <v>89</v>
      </c>
      <c r="R47" s="61">
        <v>41922</v>
      </c>
      <c r="S47" s="16" t="s">
        <v>24</v>
      </c>
      <c r="T47" s="16" t="s">
        <v>39</v>
      </c>
    </row>
    <row r="48" spans="1:20">
      <c r="A48" s="18">
        <f>Tabela1[[#This Row],[Colunas4]]</f>
        <v>41500</v>
      </c>
      <c r="B48" s="18">
        <f>Tabela1[[#This Row],[Colunas6]]</f>
        <v>6400</v>
      </c>
      <c r="C48" s="57">
        <f>Tabela1[[#This Row],[Colunas8]]</f>
        <v>55</v>
      </c>
      <c r="D48" s="17">
        <f>Tabela1[[#This Row],[Colunas9]]</f>
        <v>924</v>
      </c>
      <c r="E48" s="18">
        <f>Tabela1[[#This Row],[Parcelas]]*Tabela1[[#This Row],[Valor]]</f>
        <v>50820</v>
      </c>
      <c r="F48" s="18">
        <f>Tabela1[[#This Row],[Saldo Devedor]]+Tabela1[[#This Row],[Entrada]]</f>
        <v>57220</v>
      </c>
      <c r="G48" s="19">
        <f>Tabela1[[#This Row],[Total]]/Tabela1[[#This Row],[Crédito]]</f>
        <v>1.3787951807228915</v>
      </c>
      <c r="J48" s="16" t="s">
        <v>36</v>
      </c>
      <c r="K48" s="60">
        <v>41500</v>
      </c>
      <c r="L48" s="16">
        <v>0</v>
      </c>
      <c r="M48" s="60">
        <v>6400</v>
      </c>
      <c r="N48" s="16">
        <v>0</v>
      </c>
      <c r="O48" s="16">
        <v>55</v>
      </c>
      <c r="P48" s="16">
        <v>924</v>
      </c>
      <c r="Q48" s="16">
        <v>83</v>
      </c>
      <c r="R48" s="61">
        <v>41922</v>
      </c>
      <c r="S48" s="16" t="s">
        <v>24</v>
      </c>
      <c r="T48" s="16" t="s">
        <v>39</v>
      </c>
    </row>
    <row r="49" spans="1:20">
      <c r="A49" s="18">
        <f>Tabela1[[#This Row],[Colunas4]]</f>
        <v>41700</v>
      </c>
      <c r="B49" s="18">
        <f>Tabela1[[#This Row],[Colunas6]]</f>
        <v>6000</v>
      </c>
      <c r="C49" s="57">
        <f>Tabela1[[#This Row],[Colunas8]]</f>
        <v>56</v>
      </c>
      <c r="D49" s="17">
        <f>Tabela1[[#This Row],[Colunas9]]</f>
        <v>953</v>
      </c>
      <c r="E49" s="18">
        <f>Tabela1[[#This Row],[Parcelas]]*Tabela1[[#This Row],[Valor]]</f>
        <v>53368</v>
      </c>
      <c r="F49" s="18">
        <f>Tabela1[[#This Row],[Saldo Devedor]]+Tabela1[[#This Row],[Entrada]]</f>
        <v>59368</v>
      </c>
      <c r="G49" s="19">
        <f>Tabela1[[#This Row],[Total]]/Tabela1[[#This Row],[Crédito]]</f>
        <v>1.4236930455635493</v>
      </c>
      <c r="J49" s="16" t="s">
        <v>36</v>
      </c>
      <c r="K49" s="60">
        <v>41700</v>
      </c>
      <c r="L49" s="16">
        <v>0</v>
      </c>
      <c r="M49" s="60">
        <v>6000</v>
      </c>
      <c r="N49" s="16">
        <v>0</v>
      </c>
      <c r="O49" s="16">
        <v>56</v>
      </c>
      <c r="P49" s="16">
        <v>953</v>
      </c>
      <c r="Q49" s="16">
        <v>83</v>
      </c>
      <c r="R49" s="61">
        <v>41922</v>
      </c>
      <c r="S49" s="16" t="s">
        <v>24</v>
      </c>
      <c r="T49" s="16" t="s">
        <v>39</v>
      </c>
    </row>
    <row r="50" spans="1:20">
      <c r="A50" s="18">
        <f>Tabela1[[#This Row],[Colunas4]]</f>
        <v>41900</v>
      </c>
      <c r="B50" s="18">
        <f>Tabela1[[#This Row],[Colunas6]]</f>
        <v>7200</v>
      </c>
      <c r="C50" s="57">
        <f>Tabela1[[#This Row],[Colunas8]]</f>
        <v>35</v>
      </c>
      <c r="D50" s="17">
        <f>Tabela1[[#This Row],[Colunas9]]</f>
        <v>1258</v>
      </c>
      <c r="E50" s="18">
        <f>Tabela1[[#This Row],[Parcelas]]*Tabela1[[#This Row],[Valor]]</f>
        <v>44030</v>
      </c>
      <c r="F50" s="18">
        <f>Tabela1[[#This Row],[Saldo Devedor]]+Tabela1[[#This Row],[Entrada]]</f>
        <v>51230</v>
      </c>
      <c r="G50" s="19">
        <f>Tabela1[[#This Row],[Total]]/Tabela1[[#This Row],[Crédito]]</f>
        <v>1.222673031026253</v>
      </c>
      <c r="J50" s="16" t="s">
        <v>36</v>
      </c>
      <c r="K50" s="60">
        <v>41900</v>
      </c>
      <c r="L50" s="16">
        <v>0</v>
      </c>
      <c r="M50" s="60">
        <v>7200</v>
      </c>
      <c r="N50" s="16">
        <v>0</v>
      </c>
      <c r="O50" s="16">
        <v>35</v>
      </c>
      <c r="P50" s="60">
        <v>1258</v>
      </c>
      <c r="Q50" s="16">
        <v>14</v>
      </c>
      <c r="R50" s="61">
        <v>41922</v>
      </c>
      <c r="S50" s="16" t="s">
        <v>24</v>
      </c>
      <c r="T50" s="16" t="s">
        <v>39</v>
      </c>
    </row>
    <row r="51" spans="1:20">
      <c r="A51" s="18">
        <f>Tabela1[[#This Row],[Colunas4]]</f>
        <v>42300</v>
      </c>
      <c r="B51" s="18">
        <f>Tabela1[[#This Row],[Colunas6]]</f>
        <v>4400</v>
      </c>
      <c r="C51" s="57">
        <f>Tabela1[[#This Row],[Colunas8]]</f>
        <v>55</v>
      </c>
      <c r="D51" s="17">
        <f>Tabela1[[#This Row],[Colunas9]]</f>
        <v>979</v>
      </c>
      <c r="E51" s="18">
        <f>Tabela1[[#This Row],[Parcelas]]*Tabela1[[#This Row],[Valor]]</f>
        <v>53845</v>
      </c>
      <c r="F51" s="18">
        <f>Tabela1[[#This Row],[Saldo Devedor]]+Tabela1[[#This Row],[Entrada]]</f>
        <v>58245</v>
      </c>
      <c r="G51" s="19">
        <f>Tabela1[[#This Row],[Total]]/Tabela1[[#This Row],[Crédito]]</f>
        <v>1.3769503546099291</v>
      </c>
      <c r="J51" s="16" t="s">
        <v>36</v>
      </c>
      <c r="K51" s="60">
        <v>42300</v>
      </c>
      <c r="L51" s="16">
        <v>0</v>
      </c>
      <c r="M51" s="60">
        <v>4400</v>
      </c>
      <c r="N51" s="16">
        <v>0</v>
      </c>
      <c r="O51" s="16">
        <v>55</v>
      </c>
      <c r="P51" s="16">
        <v>979</v>
      </c>
      <c r="Q51" s="16">
        <v>60</v>
      </c>
      <c r="R51" s="61">
        <v>41922</v>
      </c>
      <c r="S51" s="16" t="s">
        <v>24</v>
      </c>
      <c r="T51" s="16" t="s">
        <v>39</v>
      </c>
    </row>
    <row r="52" spans="1:20">
      <c r="A52" s="18">
        <f>Tabela1[[#This Row],[Colunas4]]</f>
        <v>42400</v>
      </c>
      <c r="B52" s="18">
        <f>Tabela1[[#This Row],[Colunas6]]</f>
        <v>7900</v>
      </c>
      <c r="C52" s="57">
        <f>Tabela1[[#This Row],[Colunas8]]</f>
        <v>54</v>
      </c>
      <c r="D52" s="17">
        <f>Tabela1[[#This Row],[Colunas9]]</f>
        <v>919</v>
      </c>
      <c r="E52" s="18">
        <f>Tabela1[[#This Row],[Parcelas]]*Tabela1[[#This Row],[Valor]]</f>
        <v>49626</v>
      </c>
      <c r="F52" s="18">
        <f>Tabela1[[#This Row],[Saldo Devedor]]+Tabela1[[#This Row],[Entrada]]</f>
        <v>57526</v>
      </c>
      <c r="G52" s="19">
        <f>Tabela1[[#This Row],[Total]]/Tabela1[[#This Row],[Crédito]]</f>
        <v>1.356745283018868</v>
      </c>
      <c r="J52" s="16" t="s">
        <v>36</v>
      </c>
      <c r="K52" s="60">
        <v>42400</v>
      </c>
      <c r="L52" s="16">
        <v>0</v>
      </c>
      <c r="M52" s="60">
        <v>7900</v>
      </c>
      <c r="N52" s="16">
        <v>0</v>
      </c>
      <c r="O52" s="16">
        <v>54</v>
      </c>
      <c r="P52" s="16">
        <v>919</v>
      </c>
      <c r="Q52" s="16">
        <v>9</v>
      </c>
      <c r="R52" s="61">
        <v>41922</v>
      </c>
      <c r="S52" s="16" t="s">
        <v>37</v>
      </c>
      <c r="T52" s="16" t="s">
        <v>38</v>
      </c>
    </row>
    <row r="53" spans="1:20">
      <c r="A53" s="18">
        <f>Tabela1[[#This Row],[Colunas4]]</f>
        <v>42700</v>
      </c>
      <c r="B53" s="18">
        <f>Tabela1[[#This Row],[Colunas6]]</f>
        <v>4300</v>
      </c>
      <c r="C53" s="57">
        <f>Tabela1[[#This Row],[Colunas8]]</f>
        <v>55</v>
      </c>
      <c r="D53" s="17">
        <f>Tabela1[[#This Row],[Colunas9]]</f>
        <v>996</v>
      </c>
      <c r="E53" s="18">
        <f>Tabela1[[#This Row],[Parcelas]]*Tabela1[[#This Row],[Valor]]</f>
        <v>54780</v>
      </c>
      <c r="F53" s="18">
        <f>Tabela1[[#This Row],[Saldo Devedor]]+Tabela1[[#This Row],[Entrada]]</f>
        <v>59080</v>
      </c>
      <c r="G53" s="19">
        <f>Tabela1[[#This Row],[Total]]/Tabela1[[#This Row],[Crédito]]</f>
        <v>1.3836065573770491</v>
      </c>
      <c r="J53" s="16" t="s">
        <v>36</v>
      </c>
      <c r="K53" s="60">
        <v>42700</v>
      </c>
      <c r="L53" s="16">
        <v>0</v>
      </c>
      <c r="M53" s="60">
        <v>4300</v>
      </c>
      <c r="N53" s="16">
        <v>0</v>
      </c>
      <c r="O53" s="16">
        <v>55</v>
      </c>
      <c r="P53" s="16">
        <v>996</v>
      </c>
      <c r="Q53" s="16">
        <v>53</v>
      </c>
      <c r="R53" s="61">
        <v>41922</v>
      </c>
      <c r="S53" s="16" t="s">
        <v>24</v>
      </c>
      <c r="T53" s="16" t="s">
        <v>39</v>
      </c>
    </row>
    <row r="54" spans="1:20">
      <c r="A54" s="18">
        <f>Tabela1[[#This Row],[Colunas4]]</f>
        <v>42700</v>
      </c>
      <c r="B54" s="18">
        <f>Tabela1[[#This Row],[Colunas6]]</f>
        <v>5200</v>
      </c>
      <c r="C54" s="57">
        <f>Tabela1[[#This Row],[Colunas8]]</f>
        <v>54</v>
      </c>
      <c r="D54" s="17">
        <f>Tabela1[[#This Row],[Colunas9]]</f>
        <v>1002</v>
      </c>
      <c r="E54" s="18">
        <f>Tabela1[[#This Row],[Parcelas]]*Tabela1[[#This Row],[Valor]]</f>
        <v>54108</v>
      </c>
      <c r="F54" s="18">
        <f>Tabela1[[#This Row],[Saldo Devedor]]+Tabela1[[#This Row],[Entrada]]</f>
        <v>59308</v>
      </c>
      <c r="G54" s="19">
        <f>Tabela1[[#This Row],[Total]]/Tabela1[[#This Row],[Crédito]]</f>
        <v>1.3889461358313817</v>
      </c>
      <c r="J54" s="16" t="s">
        <v>36</v>
      </c>
      <c r="K54" s="60">
        <v>42700</v>
      </c>
      <c r="L54" s="16">
        <v>0</v>
      </c>
      <c r="M54" s="60">
        <v>5200</v>
      </c>
      <c r="N54" s="16">
        <v>0</v>
      </c>
      <c r="O54" s="16">
        <v>54</v>
      </c>
      <c r="P54" s="60">
        <v>1002</v>
      </c>
      <c r="Q54" s="16">
        <v>25</v>
      </c>
      <c r="R54" s="61">
        <v>41922</v>
      </c>
      <c r="S54" s="16" t="s">
        <v>37</v>
      </c>
      <c r="T54" s="16" t="s">
        <v>38</v>
      </c>
    </row>
    <row r="55" spans="1:20">
      <c r="A55" s="18">
        <f>Tabela1[[#This Row],[Colunas4]]</f>
        <v>42900</v>
      </c>
      <c r="B55" s="18">
        <f>Tabela1[[#This Row],[Colunas6]]</f>
        <v>6300</v>
      </c>
      <c r="C55" s="57">
        <f>Tabela1[[#This Row],[Colunas8]]</f>
        <v>53</v>
      </c>
      <c r="D55" s="17">
        <f>Tabela1[[#This Row],[Colunas9]]</f>
        <v>970</v>
      </c>
      <c r="E55" s="18">
        <f>Tabela1[[#This Row],[Parcelas]]*Tabela1[[#This Row],[Valor]]</f>
        <v>51410</v>
      </c>
      <c r="F55" s="18">
        <f>Tabela1[[#This Row],[Saldo Devedor]]+Tabela1[[#This Row],[Entrada]]</f>
        <v>57710</v>
      </c>
      <c r="G55" s="19">
        <f>Tabela1[[#This Row],[Total]]/Tabela1[[#This Row],[Crédito]]</f>
        <v>1.3452214452214453</v>
      </c>
      <c r="J55" s="16" t="s">
        <v>36</v>
      </c>
      <c r="K55" s="60">
        <v>42900</v>
      </c>
      <c r="L55" s="16">
        <v>0</v>
      </c>
      <c r="M55" s="60">
        <v>6300</v>
      </c>
      <c r="N55" s="16">
        <v>0</v>
      </c>
      <c r="O55" s="16">
        <v>53</v>
      </c>
      <c r="P55" s="16">
        <v>970</v>
      </c>
      <c r="Q55" s="16">
        <v>44</v>
      </c>
      <c r="R55" s="61">
        <v>41922</v>
      </c>
      <c r="S55" s="16" t="s">
        <v>24</v>
      </c>
      <c r="T55" s="16" t="s">
        <v>39</v>
      </c>
    </row>
    <row r="56" spans="1:20">
      <c r="A56" s="18">
        <f>Tabela1[[#This Row],[Colunas4]]</f>
        <v>43000</v>
      </c>
      <c r="B56" s="18">
        <f>Tabela1[[#This Row],[Colunas6]]</f>
        <v>5100</v>
      </c>
      <c r="C56" s="57">
        <f>Tabela1[[#This Row],[Colunas8]]</f>
        <v>54</v>
      </c>
      <c r="D56" s="17">
        <f>Tabela1[[#This Row],[Colunas9]]</f>
        <v>1003</v>
      </c>
      <c r="E56" s="18">
        <f>Tabela1[[#This Row],[Parcelas]]*Tabela1[[#This Row],[Valor]]</f>
        <v>54162</v>
      </c>
      <c r="F56" s="18">
        <f>Tabela1[[#This Row],[Saldo Devedor]]+Tabela1[[#This Row],[Entrada]]</f>
        <v>59262</v>
      </c>
      <c r="G56" s="19">
        <f>Tabela1[[#This Row],[Total]]/Tabela1[[#This Row],[Crédito]]</f>
        <v>1.378186046511628</v>
      </c>
      <c r="J56" s="16" t="s">
        <v>36</v>
      </c>
      <c r="K56" s="60">
        <v>43000</v>
      </c>
      <c r="L56" s="16">
        <v>0</v>
      </c>
      <c r="M56" s="60">
        <v>5100</v>
      </c>
      <c r="N56" s="16">
        <v>0</v>
      </c>
      <c r="O56" s="16">
        <v>54</v>
      </c>
      <c r="P56" s="60">
        <v>1003</v>
      </c>
      <c r="Q56" s="16">
        <v>12</v>
      </c>
      <c r="R56" s="61">
        <v>41922</v>
      </c>
      <c r="S56" s="16" t="s">
        <v>24</v>
      </c>
      <c r="T56" s="16" t="s">
        <v>39</v>
      </c>
    </row>
    <row r="57" spans="1:20">
      <c r="A57" s="18">
        <f>Tabela1[[#This Row],[Colunas4]]</f>
        <v>43000</v>
      </c>
      <c r="B57" s="18">
        <f>Tabela1[[#This Row],[Colunas6]]</f>
        <v>5100</v>
      </c>
      <c r="C57" s="57">
        <f>Tabela1[[#This Row],[Colunas8]]</f>
        <v>54</v>
      </c>
      <c r="D57" s="17">
        <f>Tabela1[[#This Row],[Colunas9]]</f>
        <v>1003</v>
      </c>
      <c r="E57" s="18">
        <f>Tabela1[[#This Row],[Parcelas]]*Tabela1[[#This Row],[Valor]]</f>
        <v>54162</v>
      </c>
      <c r="F57" s="18">
        <f>Tabela1[[#This Row],[Saldo Devedor]]+Tabela1[[#This Row],[Entrada]]</f>
        <v>59262</v>
      </c>
      <c r="G57" s="19">
        <f>Tabela1[[#This Row],[Total]]/Tabela1[[#This Row],[Crédito]]</f>
        <v>1.378186046511628</v>
      </c>
      <c r="J57" s="16" t="s">
        <v>36</v>
      </c>
      <c r="K57" s="60">
        <v>43000</v>
      </c>
      <c r="L57" s="16">
        <v>0</v>
      </c>
      <c r="M57" s="60">
        <v>5100</v>
      </c>
      <c r="N57" s="16">
        <v>0</v>
      </c>
      <c r="O57" s="16">
        <v>54</v>
      </c>
      <c r="P57" s="60">
        <v>1003</v>
      </c>
      <c r="Q57" s="16">
        <v>12</v>
      </c>
      <c r="R57" s="61">
        <v>41922</v>
      </c>
      <c r="S57" s="16" t="s">
        <v>24</v>
      </c>
      <c r="T57" s="16" t="s">
        <v>39</v>
      </c>
    </row>
    <row r="58" spans="1:20">
      <c r="A58" s="18">
        <f>Tabela1[[#This Row],[Colunas4]]</f>
        <v>43000</v>
      </c>
      <c r="B58" s="18">
        <f>Tabela1[[#This Row],[Colunas6]]</f>
        <v>5200</v>
      </c>
      <c r="C58" s="57">
        <f>Tabela1[[#This Row],[Colunas8]]</f>
        <v>54</v>
      </c>
      <c r="D58" s="17">
        <f>Tabela1[[#This Row],[Colunas9]]</f>
        <v>1002</v>
      </c>
      <c r="E58" s="18">
        <f>Tabela1[[#This Row],[Parcelas]]*Tabela1[[#This Row],[Valor]]</f>
        <v>54108</v>
      </c>
      <c r="F58" s="18">
        <f>Tabela1[[#This Row],[Saldo Devedor]]+Tabela1[[#This Row],[Entrada]]</f>
        <v>59308</v>
      </c>
      <c r="G58" s="19">
        <f>Tabela1[[#This Row],[Total]]/Tabela1[[#This Row],[Crédito]]</f>
        <v>1.3792558139534883</v>
      </c>
      <c r="J58" s="16" t="s">
        <v>36</v>
      </c>
      <c r="K58" s="60">
        <v>43000</v>
      </c>
      <c r="L58" s="16">
        <v>0</v>
      </c>
      <c r="M58" s="60">
        <v>5200</v>
      </c>
      <c r="N58" s="16">
        <v>0</v>
      </c>
      <c r="O58" s="16">
        <v>54</v>
      </c>
      <c r="P58" s="60">
        <v>1002</v>
      </c>
      <c r="Q58" s="16">
        <v>25</v>
      </c>
      <c r="R58" s="61">
        <v>41922</v>
      </c>
      <c r="S58" s="16" t="s">
        <v>37</v>
      </c>
      <c r="T58" s="16" t="s">
        <v>38</v>
      </c>
    </row>
    <row r="59" spans="1:20">
      <c r="A59" s="18">
        <f>Tabela1[[#This Row],[Colunas4]]</f>
        <v>43000</v>
      </c>
      <c r="B59" s="18">
        <f>Tabela1[[#This Row],[Colunas6]]</f>
        <v>5200</v>
      </c>
      <c r="C59" s="57">
        <f>Tabela1[[#This Row],[Colunas8]]</f>
        <v>54</v>
      </c>
      <c r="D59" s="17">
        <f>Tabela1[[#This Row],[Colunas9]]</f>
        <v>1002</v>
      </c>
      <c r="E59" s="18">
        <f>Tabela1[[#This Row],[Parcelas]]*Tabela1[[#This Row],[Valor]]</f>
        <v>54108</v>
      </c>
      <c r="F59" s="18">
        <f>Tabela1[[#This Row],[Saldo Devedor]]+Tabela1[[#This Row],[Entrada]]</f>
        <v>59308</v>
      </c>
      <c r="G59" s="19">
        <f>Tabela1[[#This Row],[Total]]/Tabela1[[#This Row],[Crédito]]</f>
        <v>1.3792558139534883</v>
      </c>
      <c r="J59" s="16" t="s">
        <v>36</v>
      </c>
      <c r="K59" s="60">
        <v>43000</v>
      </c>
      <c r="L59" s="16">
        <v>0</v>
      </c>
      <c r="M59" s="60">
        <v>5200</v>
      </c>
      <c r="N59" s="16">
        <v>0</v>
      </c>
      <c r="O59" s="16">
        <v>54</v>
      </c>
      <c r="P59" s="60">
        <v>1002</v>
      </c>
      <c r="Q59" s="16">
        <v>25</v>
      </c>
      <c r="R59" s="61">
        <v>41922</v>
      </c>
      <c r="S59" s="16" t="s">
        <v>37</v>
      </c>
      <c r="T59" s="16" t="s">
        <v>38</v>
      </c>
    </row>
    <row r="60" spans="1:20">
      <c r="A60" s="18">
        <f>Tabela1[[#This Row],[Colunas4]]</f>
        <v>43300</v>
      </c>
      <c r="B60" s="18">
        <f>Tabela1[[#This Row],[Colunas6]]</f>
        <v>4500</v>
      </c>
      <c r="C60" s="57">
        <f>Tabela1[[#This Row],[Colunas8]]</f>
        <v>55</v>
      </c>
      <c r="D60" s="17">
        <f>Tabela1[[#This Row],[Colunas9]]</f>
        <v>1009</v>
      </c>
      <c r="E60" s="18">
        <f>Tabela1[[#This Row],[Parcelas]]*Tabela1[[#This Row],[Valor]]</f>
        <v>55495</v>
      </c>
      <c r="F60" s="18">
        <f>Tabela1[[#This Row],[Saldo Devedor]]+Tabela1[[#This Row],[Entrada]]</f>
        <v>59995</v>
      </c>
      <c r="G60" s="19">
        <f>Tabela1[[#This Row],[Total]]/Tabela1[[#This Row],[Crédito]]</f>
        <v>1.3855658198614318</v>
      </c>
      <c r="J60" s="16" t="s">
        <v>36</v>
      </c>
      <c r="K60" s="60">
        <v>43300</v>
      </c>
      <c r="L60" s="16">
        <v>0</v>
      </c>
      <c r="M60" s="60">
        <v>4500</v>
      </c>
      <c r="N60" s="16">
        <v>0</v>
      </c>
      <c r="O60" s="16">
        <v>55</v>
      </c>
      <c r="P60" s="60">
        <v>1009</v>
      </c>
      <c r="Q60" s="16">
        <v>47</v>
      </c>
      <c r="R60" s="61">
        <v>41922</v>
      </c>
      <c r="S60" s="16" t="s">
        <v>24</v>
      </c>
      <c r="T60" s="16" t="s">
        <v>39</v>
      </c>
    </row>
    <row r="61" spans="1:20">
      <c r="A61" s="18">
        <f>Tabela1[[#This Row],[Colunas4]]</f>
        <v>43300</v>
      </c>
      <c r="B61" s="18">
        <f>Tabela1[[#This Row],[Colunas6]]</f>
        <v>5100</v>
      </c>
      <c r="C61" s="57">
        <f>Tabela1[[#This Row],[Colunas8]]</f>
        <v>54</v>
      </c>
      <c r="D61" s="17">
        <f>Tabela1[[#This Row],[Colunas9]]</f>
        <v>1002</v>
      </c>
      <c r="E61" s="18">
        <f>Tabela1[[#This Row],[Parcelas]]*Tabela1[[#This Row],[Valor]]</f>
        <v>54108</v>
      </c>
      <c r="F61" s="18">
        <f>Tabela1[[#This Row],[Saldo Devedor]]+Tabela1[[#This Row],[Entrada]]</f>
        <v>59208</v>
      </c>
      <c r="G61" s="19">
        <f>Tabela1[[#This Row],[Total]]/Tabela1[[#This Row],[Crédito]]</f>
        <v>1.3673903002309469</v>
      </c>
      <c r="J61" s="16" t="s">
        <v>36</v>
      </c>
      <c r="K61" s="60">
        <v>43300</v>
      </c>
      <c r="L61" s="16">
        <v>0</v>
      </c>
      <c r="M61" s="60">
        <v>5100</v>
      </c>
      <c r="N61" s="16">
        <v>0</v>
      </c>
      <c r="O61" s="16">
        <v>54</v>
      </c>
      <c r="P61" s="60">
        <v>1002</v>
      </c>
      <c r="Q61" s="16">
        <v>25</v>
      </c>
      <c r="R61" s="61">
        <v>41922</v>
      </c>
      <c r="S61" s="16" t="s">
        <v>24</v>
      </c>
      <c r="T61" s="16" t="s">
        <v>39</v>
      </c>
    </row>
    <row r="62" spans="1:20">
      <c r="A62" s="18">
        <f>Tabela1[[#This Row],[Colunas4]]</f>
        <v>43700</v>
      </c>
      <c r="B62" s="18">
        <f>Tabela1[[#This Row],[Colunas6]]</f>
        <v>4800</v>
      </c>
      <c r="C62" s="57">
        <f>Tabela1[[#This Row],[Colunas8]]</f>
        <v>38</v>
      </c>
      <c r="D62" s="17">
        <f>Tabela1[[#This Row],[Colunas9]]</f>
        <v>1316</v>
      </c>
      <c r="E62" s="18">
        <f>Tabela1[[#This Row],[Parcelas]]*Tabela1[[#This Row],[Valor]]</f>
        <v>50008</v>
      </c>
      <c r="F62" s="18">
        <f>Tabela1[[#This Row],[Saldo Devedor]]+Tabela1[[#This Row],[Entrada]]</f>
        <v>54808</v>
      </c>
      <c r="G62" s="19">
        <f>Tabela1[[#This Row],[Total]]/Tabela1[[#This Row],[Crédito]]</f>
        <v>1.2541876430205949</v>
      </c>
      <c r="J62" s="16" t="s">
        <v>36</v>
      </c>
      <c r="K62" s="60">
        <v>43700</v>
      </c>
      <c r="L62" s="16">
        <v>0</v>
      </c>
      <c r="M62" s="60">
        <v>4800</v>
      </c>
      <c r="N62" s="16">
        <v>0</v>
      </c>
      <c r="O62" s="16">
        <v>38</v>
      </c>
      <c r="P62" s="60">
        <v>1316</v>
      </c>
      <c r="Q62" s="16">
        <v>35</v>
      </c>
      <c r="R62" s="61">
        <v>41922</v>
      </c>
      <c r="S62" s="16" t="s">
        <v>37</v>
      </c>
      <c r="T62" s="16" t="s">
        <v>38</v>
      </c>
    </row>
    <row r="63" spans="1:20">
      <c r="A63" s="18">
        <f>Tabela1[[#This Row],[Colunas4]]</f>
        <v>44600</v>
      </c>
      <c r="B63" s="18">
        <f>Tabela1[[#This Row],[Colunas6]]</f>
        <v>5900</v>
      </c>
      <c r="C63" s="57">
        <f>Tabela1[[#This Row],[Colunas8]]</f>
        <v>51</v>
      </c>
      <c r="D63" s="17">
        <f>Tabela1[[#This Row],[Colunas9]]</f>
        <v>1055</v>
      </c>
      <c r="E63" s="18">
        <f>Tabela1[[#This Row],[Parcelas]]*Tabela1[[#This Row],[Valor]]</f>
        <v>53805</v>
      </c>
      <c r="F63" s="18">
        <f>Tabela1[[#This Row],[Saldo Devedor]]+Tabela1[[#This Row],[Entrada]]</f>
        <v>59705</v>
      </c>
      <c r="G63" s="19">
        <f>Tabela1[[#This Row],[Total]]/Tabela1[[#This Row],[Crédito]]</f>
        <v>1.338677130044843</v>
      </c>
      <c r="J63" s="16" t="s">
        <v>36</v>
      </c>
      <c r="K63" s="60">
        <v>44600</v>
      </c>
      <c r="L63" s="16">
        <v>0</v>
      </c>
      <c r="M63" s="60">
        <v>5900</v>
      </c>
      <c r="N63" s="16">
        <v>0</v>
      </c>
      <c r="O63" s="16">
        <v>51</v>
      </c>
      <c r="P63" s="60">
        <v>1055</v>
      </c>
      <c r="Q63" s="16">
        <v>70</v>
      </c>
      <c r="R63" s="61">
        <v>41892</v>
      </c>
      <c r="S63" s="16" t="s">
        <v>37</v>
      </c>
      <c r="T63" s="16" t="s">
        <v>38</v>
      </c>
    </row>
    <row r="64" spans="1:20">
      <c r="A64" s="18">
        <f>Tabela1[[#This Row],[Colunas4]]</f>
        <v>45000</v>
      </c>
      <c r="B64" s="18">
        <f>Tabela1[[#This Row],[Colunas6]]</f>
        <v>7700</v>
      </c>
      <c r="C64" s="57">
        <f>Tabela1[[#This Row],[Colunas8]]</f>
        <v>35</v>
      </c>
      <c r="D64" s="17">
        <f>Tabela1[[#This Row],[Colunas9]]</f>
        <v>1345</v>
      </c>
      <c r="E64" s="18">
        <f>Tabela1[[#This Row],[Parcelas]]*Tabela1[[#This Row],[Valor]]</f>
        <v>47075</v>
      </c>
      <c r="F64" s="18">
        <f>Tabela1[[#This Row],[Saldo Devedor]]+Tabela1[[#This Row],[Entrada]]</f>
        <v>54775</v>
      </c>
      <c r="G64" s="19">
        <f>Tabela1[[#This Row],[Total]]/Tabela1[[#This Row],[Crédito]]</f>
        <v>1.2172222222222222</v>
      </c>
      <c r="J64" s="16" t="s">
        <v>36</v>
      </c>
      <c r="K64" s="60">
        <v>45000</v>
      </c>
      <c r="L64" s="16">
        <v>0</v>
      </c>
      <c r="M64" s="60">
        <v>7700</v>
      </c>
      <c r="N64" s="16">
        <v>0</v>
      </c>
      <c r="O64" s="16">
        <v>35</v>
      </c>
      <c r="P64" s="60">
        <v>1345</v>
      </c>
      <c r="Q64" s="16">
        <v>27</v>
      </c>
      <c r="R64" s="61">
        <v>41922</v>
      </c>
      <c r="S64" s="16" t="s">
        <v>24</v>
      </c>
      <c r="T64" s="16" t="s">
        <v>39</v>
      </c>
    </row>
    <row r="65" spans="1:20">
      <c r="A65" s="18">
        <f>Tabela1[[#This Row],[Colunas4]]</f>
        <v>45100</v>
      </c>
      <c r="B65" s="18">
        <f>Tabela1[[#This Row],[Colunas6]]</f>
        <v>6300</v>
      </c>
      <c r="C65" s="57">
        <f>Tabela1[[#This Row],[Colunas8]]</f>
        <v>67</v>
      </c>
      <c r="D65" s="17">
        <f>Tabela1[[#This Row],[Colunas9]]</f>
        <v>837</v>
      </c>
      <c r="E65" s="18">
        <f>Tabela1[[#This Row],[Parcelas]]*Tabela1[[#This Row],[Valor]]</f>
        <v>56079</v>
      </c>
      <c r="F65" s="18">
        <f>Tabela1[[#This Row],[Saldo Devedor]]+Tabela1[[#This Row],[Entrada]]</f>
        <v>62379</v>
      </c>
      <c r="G65" s="19">
        <f>Tabela1[[#This Row],[Total]]/Tabela1[[#This Row],[Crédito]]</f>
        <v>1.3831263858093126</v>
      </c>
      <c r="J65" s="16" t="s">
        <v>36</v>
      </c>
      <c r="K65" s="60">
        <v>45100</v>
      </c>
      <c r="L65" s="16">
        <v>0</v>
      </c>
      <c r="M65" s="60">
        <v>6300</v>
      </c>
      <c r="N65" s="16">
        <v>0</v>
      </c>
      <c r="O65" s="16">
        <v>67</v>
      </c>
      <c r="P65" s="16">
        <v>837</v>
      </c>
      <c r="Q65" s="16">
        <v>30</v>
      </c>
      <c r="R65" s="61">
        <v>41922</v>
      </c>
      <c r="S65" s="16" t="s">
        <v>24</v>
      </c>
      <c r="T65" s="16" t="s">
        <v>39</v>
      </c>
    </row>
    <row r="66" spans="1:20">
      <c r="A66" s="18">
        <f>Tabela1[[#This Row],[Colunas4]]</f>
        <v>45900</v>
      </c>
      <c r="B66" s="18">
        <f>Tabela1[[#This Row],[Colunas6]]</f>
        <v>15300</v>
      </c>
      <c r="C66" s="57">
        <f>Tabela1[[#This Row],[Colunas8]]</f>
        <v>43</v>
      </c>
      <c r="D66" s="17">
        <f>Tabela1[[#This Row],[Colunas9]]</f>
        <v>989</v>
      </c>
      <c r="E66" s="18">
        <f>Tabela1[[#This Row],[Parcelas]]*Tabela1[[#This Row],[Valor]]</f>
        <v>42527</v>
      </c>
      <c r="F66" s="18">
        <f>Tabela1[[#This Row],[Saldo Devedor]]+Tabela1[[#This Row],[Entrada]]</f>
        <v>57827</v>
      </c>
      <c r="G66" s="19">
        <f>Tabela1[[#This Row],[Total]]/Tabela1[[#This Row],[Crédito]]</f>
        <v>1.2598474945533769</v>
      </c>
      <c r="J66" s="16" t="s">
        <v>36</v>
      </c>
      <c r="K66" s="60">
        <v>45900</v>
      </c>
      <c r="L66" s="16">
        <v>0</v>
      </c>
      <c r="M66" s="60">
        <v>15300</v>
      </c>
      <c r="N66" s="16">
        <v>0</v>
      </c>
      <c r="O66" s="16">
        <v>43</v>
      </c>
      <c r="P66" s="16">
        <v>989</v>
      </c>
      <c r="Q66" s="16">
        <v>23</v>
      </c>
      <c r="R66" s="61">
        <v>41922</v>
      </c>
      <c r="S66" s="16" t="s">
        <v>24</v>
      </c>
      <c r="T66" s="16" t="s">
        <v>39</v>
      </c>
    </row>
    <row r="67" spans="1:20">
      <c r="A67" s="18">
        <f>Tabela1[[#This Row],[Colunas4]]</f>
        <v>47200</v>
      </c>
      <c r="B67" s="18">
        <f>Tabela1[[#This Row],[Colunas6]]</f>
        <v>5600</v>
      </c>
      <c r="C67" s="57">
        <f>Tabela1[[#This Row],[Colunas8]]</f>
        <v>58</v>
      </c>
      <c r="D67" s="17">
        <f>Tabela1[[#This Row],[Colunas9]]</f>
        <v>1022</v>
      </c>
      <c r="E67" s="18">
        <f>Tabela1[[#This Row],[Parcelas]]*Tabela1[[#This Row],[Valor]]</f>
        <v>59276</v>
      </c>
      <c r="F67" s="18">
        <f>Tabela1[[#This Row],[Saldo Devedor]]+Tabela1[[#This Row],[Entrada]]</f>
        <v>64876</v>
      </c>
      <c r="G67" s="19">
        <f>Tabela1[[#This Row],[Total]]/Tabela1[[#This Row],[Crédito]]</f>
        <v>1.3744915254237289</v>
      </c>
      <c r="J67" s="16" t="s">
        <v>36</v>
      </c>
      <c r="K67" s="60">
        <v>47200</v>
      </c>
      <c r="L67" s="16">
        <v>0</v>
      </c>
      <c r="M67" s="60">
        <v>5600</v>
      </c>
      <c r="N67" s="16">
        <v>0</v>
      </c>
      <c r="O67" s="16">
        <v>58</v>
      </c>
      <c r="P67" s="60">
        <v>1022</v>
      </c>
      <c r="Q67" s="16">
        <v>33</v>
      </c>
      <c r="R67" s="61">
        <v>41922</v>
      </c>
      <c r="S67" s="16" t="s">
        <v>24</v>
      </c>
      <c r="T67" s="16" t="s">
        <v>39</v>
      </c>
    </row>
    <row r="68" spans="1:20">
      <c r="A68" s="18">
        <f>Tabela1[[#This Row],[Colunas4]]</f>
        <v>47200</v>
      </c>
      <c r="B68" s="18">
        <f>Tabela1[[#This Row],[Colunas6]]</f>
        <v>7800</v>
      </c>
      <c r="C68" s="57">
        <f>Tabela1[[#This Row],[Colunas8]]</f>
        <v>67</v>
      </c>
      <c r="D68" s="17">
        <f>Tabela1[[#This Row],[Colunas9]]</f>
        <v>816</v>
      </c>
      <c r="E68" s="18">
        <f>Tabela1[[#This Row],[Parcelas]]*Tabela1[[#This Row],[Valor]]</f>
        <v>54672</v>
      </c>
      <c r="F68" s="18">
        <f>Tabela1[[#This Row],[Saldo Devedor]]+Tabela1[[#This Row],[Entrada]]</f>
        <v>62472</v>
      </c>
      <c r="G68" s="19">
        <f>Tabela1[[#This Row],[Total]]/Tabela1[[#This Row],[Crédito]]</f>
        <v>1.3235593220338984</v>
      </c>
      <c r="J68" s="16" t="s">
        <v>36</v>
      </c>
      <c r="K68" s="60">
        <v>47200</v>
      </c>
      <c r="L68" s="16">
        <v>0</v>
      </c>
      <c r="M68" s="60">
        <v>7800</v>
      </c>
      <c r="N68" s="16">
        <v>0</v>
      </c>
      <c r="O68" s="16">
        <v>67</v>
      </c>
      <c r="P68" s="16">
        <v>816</v>
      </c>
      <c r="Q68" s="16">
        <v>31</v>
      </c>
      <c r="R68" s="61">
        <v>41922</v>
      </c>
      <c r="S68" s="16" t="s">
        <v>37</v>
      </c>
      <c r="T68" s="16" t="s">
        <v>38</v>
      </c>
    </row>
    <row r="69" spans="1:20">
      <c r="A69" s="18">
        <f>Tabela1[[#This Row],[Colunas4]]</f>
        <v>47500</v>
      </c>
      <c r="B69" s="18">
        <f>Tabela1[[#This Row],[Colunas6]]</f>
        <v>6800</v>
      </c>
      <c r="C69" s="57">
        <f>Tabela1[[#This Row],[Colunas8]]</f>
        <v>58</v>
      </c>
      <c r="D69" s="17">
        <f>Tabela1[[#This Row],[Colunas9]]</f>
        <v>1019</v>
      </c>
      <c r="E69" s="18">
        <f>Tabela1[[#This Row],[Parcelas]]*Tabela1[[#This Row],[Valor]]</f>
        <v>59102</v>
      </c>
      <c r="F69" s="18">
        <f>Tabela1[[#This Row],[Saldo Devedor]]+Tabela1[[#This Row],[Entrada]]</f>
        <v>65902</v>
      </c>
      <c r="G69" s="19">
        <f>Tabela1[[#This Row],[Total]]/Tabela1[[#This Row],[Crédito]]</f>
        <v>1.3874105263157894</v>
      </c>
      <c r="J69" s="16" t="s">
        <v>36</v>
      </c>
      <c r="K69" s="60">
        <v>47500</v>
      </c>
      <c r="L69" s="16">
        <v>0</v>
      </c>
      <c r="M69" s="60">
        <v>6800</v>
      </c>
      <c r="N69" s="16">
        <v>0</v>
      </c>
      <c r="O69" s="16">
        <v>58</v>
      </c>
      <c r="P69" s="60">
        <v>1019</v>
      </c>
      <c r="Q69" s="16">
        <v>70</v>
      </c>
      <c r="R69" s="61">
        <v>41922</v>
      </c>
      <c r="S69" s="16" t="s">
        <v>24</v>
      </c>
      <c r="T69" s="16" t="s">
        <v>39</v>
      </c>
    </row>
    <row r="70" spans="1:20">
      <c r="A70" s="18">
        <f>Tabela1[[#This Row],[Colunas4]]</f>
        <v>48100</v>
      </c>
      <c r="B70" s="18">
        <f>Tabela1[[#This Row],[Colunas6]]</f>
        <v>5700</v>
      </c>
      <c r="C70" s="57">
        <f>Tabela1[[#This Row],[Colunas8]]</f>
        <v>59</v>
      </c>
      <c r="D70" s="17">
        <f>Tabela1[[#This Row],[Colunas9]]</f>
        <v>1043</v>
      </c>
      <c r="E70" s="18">
        <f>Tabela1[[#This Row],[Parcelas]]*Tabela1[[#This Row],[Valor]]</f>
        <v>61537</v>
      </c>
      <c r="F70" s="18">
        <f>Tabela1[[#This Row],[Saldo Devedor]]+Tabela1[[#This Row],[Entrada]]</f>
        <v>67237</v>
      </c>
      <c r="G70" s="19">
        <f>Tabela1[[#This Row],[Total]]/Tabela1[[#This Row],[Crédito]]</f>
        <v>1.3978586278586278</v>
      </c>
      <c r="J70" s="16" t="s">
        <v>36</v>
      </c>
      <c r="K70" s="60">
        <v>48100</v>
      </c>
      <c r="L70" s="16">
        <v>0</v>
      </c>
      <c r="M70" s="60">
        <v>5700</v>
      </c>
      <c r="N70" s="16">
        <v>0</v>
      </c>
      <c r="O70" s="16">
        <v>59</v>
      </c>
      <c r="P70" s="60">
        <v>1043</v>
      </c>
      <c r="Q70" s="16">
        <v>86</v>
      </c>
      <c r="R70" s="61">
        <v>41861</v>
      </c>
      <c r="S70" s="16" t="s">
        <v>37</v>
      </c>
      <c r="T70" s="16" t="s">
        <v>38</v>
      </c>
    </row>
    <row r="71" spans="1:20">
      <c r="A71" s="18">
        <f>Tabela1[[#This Row],[Colunas4]]</f>
        <v>49200</v>
      </c>
      <c r="B71" s="18">
        <f>Tabela1[[#This Row],[Colunas6]]</f>
        <v>7500</v>
      </c>
      <c r="C71" s="57">
        <f>Tabela1[[#This Row],[Colunas8]]</f>
        <v>59</v>
      </c>
      <c r="D71" s="17">
        <f>Tabela1[[#This Row],[Colunas9]]</f>
        <v>963</v>
      </c>
      <c r="E71" s="18">
        <f>Tabela1[[#This Row],[Parcelas]]*Tabela1[[#This Row],[Valor]]</f>
        <v>56817</v>
      </c>
      <c r="F71" s="18">
        <f>Tabela1[[#This Row],[Saldo Devedor]]+Tabela1[[#This Row],[Entrada]]</f>
        <v>64317</v>
      </c>
      <c r="G71" s="19">
        <f>Tabela1[[#This Row],[Total]]/Tabela1[[#This Row],[Crédito]]</f>
        <v>1.3072560975609757</v>
      </c>
      <c r="J71" s="16" t="s">
        <v>36</v>
      </c>
      <c r="K71" s="60">
        <v>49200</v>
      </c>
      <c r="L71" s="16">
        <v>0</v>
      </c>
      <c r="M71" s="60">
        <v>7500</v>
      </c>
      <c r="N71" s="16">
        <v>0</v>
      </c>
      <c r="O71" s="16">
        <v>59</v>
      </c>
      <c r="P71" s="16">
        <v>963</v>
      </c>
      <c r="Q71" s="16">
        <v>46</v>
      </c>
      <c r="R71" s="61">
        <v>41922</v>
      </c>
      <c r="S71" s="16" t="s">
        <v>24</v>
      </c>
      <c r="T71" s="16" t="s">
        <v>39</v>
      </c>
    </row>
    <row r="72" spans="1:20">
      <c r="A72" s="18">
        <f>Tabela1[[#This Row],[Colunas4]]</f>
        <v>49300</v>
      </c>
      <c r="B72" s="18">
        <f>Tabela1[[#This Row],[Colunas6]]</f>
        <v>6100</v>
      </c>
      <c r="C72" s="57">
        <f>Tabela1[[#This Row],[Colunas8]]</f>
        <v>64</v>
      </c>
      <c r="D72" s="17">
        <f>Tabela1[[#This Row],[Colunas9]]</f>
        <v>890</v>
      </c>
      <c r="E72" s="18">
        <f>Tabela1[[#This Row],[Parcelas]]*Tabela1[[#This Row],[Valor]]</f>
        <v>56960</v>
      </c>
      <c r="F72" s="18">
        <f>Tabela1[[#This Row],[Saldo Devedor]]+Tabela1[[#This Row],[Entrada]]</f>
        <v>63060</v>
      </c>
      <c r="G72" s="19">
        <f>Tabela1[[#This Row],[Total]]/Tabela1[[#This Row],[Crédito]]</f>
        <v>1.2791075050709939</v>
      </c>
      <c r="J72" s="16" t="s">
        <v>36</v>
      </c>
      <c r="K72" s="60">
        <v>49300</v>
      </c>
      <c r="L72" s="16">
        <v>0</v>
      </c>
      <c r="M72" s="60">
        <v>6100</v>
      </c>
      <c r="N72" s="16">
        <v>0</v>
      </c>
      <c r="O72" s="16">
        <v>64</v>
      </c>
      <c r="P72" s="16">
        <v>890</v>
      </c>
      <c r="Q72" s="16">
        <v>4</v>
      </c>
      <c r="R72" s="61">
        <v>41922</v>
      </c>
      <c r="S72" s="16" t="s">
        <v>24</v>
      </c>
      <c r="T72" s="16" t="s">
        <v>39</v>
      </c>
    </row>
    <row r="73" spans="1:20">
      <c r="A73" s="18">
        <f>Tabela1[[#This Row],[Colunas4]]</f>
        <v>49500</v>
      </c>
      <c r="B73" s="18">
        <f>Tabela1[[#This Row],[Colunas6]]</f>
        <v>7900</v>
      </c>
      <c r="C73" s="57">
        <f>Tabela1[[#This Row],[Colunas8]]</f>
        <v>58</v>
      </c>
      <c r="D73" s="17">
        <f>Tabela1[[#This Row],[Colunas9]]</f>
        <v>979</v>
      </c>
      <c r="E73" s="18">
        <f>Tabela1[[#This Row],[Parcelas]]*Tabela1[[#This Row],[Valor]]</f>
        <v>56782</v>
      </c>
      <c r="F73" s="18">
        <f>Tabela1[[#This Row],[Saldo Devedor]]+Tabela1[[#This Row],[Entrada]]</f>
        <v>64682</v>
      </c>
      <c r="G73" s="19">
        <f>Tabela1[[#This Row],[Total]]/Tabela1[[#This Row],[Crédito]]</f>
        <v>1.3067070707070707</v>
      </c>
      <c r="J73" s="16" t="s">
        <v>36</v>
      </c>
      <c r="K73" s="60">
        <v>49500</v>
      </c>
      <c r="L73" s="16">
        <v>0</v>
      </c>
      <c r="M73" s="60">
        <v>7900</v>
      </c>
      <c r="N73" s="16">
        <v>0</v>
      </c>
      <c r="O73" s="16">
        <v>58</v>
      </c>
      <c r="P73" s="16">
        <v>979</v>
      </c>
      <c r="Q73" s="16">
        <v>6</v>
      </c>
      <c r="R73" s="61">
        <v>41922</v>
      </c>
      <c r="S73" s="16" t="s">
        <v>24</v>
      </c>
      <c r="T73" s="16" t="s">
        <v>39</v>
      </c>
    </row>
    <row r="74" spans="1:20">
      <c r="A74" s="18">
        <f>Tabela1[[#This Row],[Colunas4]]</f>
        <v>50000</v>
      </c>
      <c r="B74" s="18">
        <f>Tabela1[[#This Row],[Colunas6]]</f>
        <v>16500</v>
      </c>
      <c r="C74" s="57">
        <f>Tabela1[[#This Row],[Colunas8]]</f>
        <v>138</v>
      </c>
      <c r="D74" s="17">
        <f>Tabela1[[#This Row],[Colunas9]]</f>
        <v>445</v>
      </c>
      <c r="E74" s="18">
        <f>Tabela1[[#This Row],[Parcelas]]*Tabela1[[#This Row],[Valor]]</f>
        <v>61410</v>
      </c>
      <c r="F74" s="18">
        <f>Tabela1[[#This Row],[Saldo Devedor]]+Tabela1[[#This Row],[Entrada]]</f>
        <v>77910</v>
      </c>
      <c r="G74" s="19">
        <f>Tabela1[[#This Row],[Total]]/Tabela1[[#This Row],[Crédito]]</f>
        <v>1.5582</v>
      </c>
      <c r="J74" s="16" t="s">
        <v>40</v>
      </c>
      <c r="K74" s="60">
        <v>50000</v>
      </c>
      <c r="L74" s="16">
        <v>0</v>
      </c>
      <c r="M74" s="60">
        <v>16500</v>
      </c>
      <c r="N74" s="16">
        <v>0</v>
      </c>
      <c r="O74" s="16">
        <v>138</v>
      </c>
      <c r="P74" s="16">
        <v>445</v>
      </c>
      <c r="Q74" s="16">
        <v>0</v>
      </c>
      <c r="R74" s="61">
        <v>41922</v>
      </c>
      <c r="S74" s="16" t="s">
        <v>24</v>
      </c>
      <c r="T74" s="16" t="s">
        <v>39</v>
      </c>
    </row>
    <row r="75" spans="1:20">
      <c r="A75" s="18">
        <f>Tabela1[[#This Row],[Colunas4]]</f>
        <v>50100</v>
      </c>
      <c r="B75" s="18">
        <f>Tabela1[[#This Row],[Colunas6]]</f>
        <v>8000</v>
      </c>
      <c r="C75" s="57">
        <f>Tabela1[[#This Row],[Colunas8]]</f>
        <v>64</v>
      </c>
      <c r="D75" s="17">
        <f>Tabela1[[#This Row],[Colunas9]]</f>
        <v>864</v>
      </c>
      <c r="E75" s="18">
        <f>Tabela1[[#This Row],[Parcelas]]*Tabela1[[#This Row],[Valor]]</f>
        <v>55296</v>
      </c>
      <c r="F75" s="18">
        <f>Tabela1[[#This Row],[Saldo Devedor]]+Tabela1[[#This Row],[Entrada]]</f>
        <v>63296</v>
      </c>
      <c r="G75" s="19">
        <f>Tabela1[[#This Row],[Total]]/Tabela1[[#This Row],[Crédito]]</f>
        <v>1.2633932135728543</v>
      </c>
      <c r="J75" s="16" t="s">
        <v>36</v>
      </c>
      <c r="K75" s="60">
        <v>50100</v>
      </c>
      <c r="L75" s="16">
        <v>0</v>
      </c>
      <c r="M75" s="60">
        <v>8000</v>
      </c>
      <c r="N75" s="16">
        <v>0</v>
      </c>
      <c r="O75" s="16">
        <v>64</v>
      </c>
      <c r="P75" s="16">
        <v>864</v>
      </c>
      <c r="Q75" s="16">
        <v>58</v>
      </c>
      <c r="R75" s="61">
        <v>41922</v>
      </c>
      <c r="S75" s="16" t="s">
        <v>24</v>
      </c>
      <c r="T75" s="16" t="s">
        <v>39</v>
      </c>
    </row>
    <row r="76" spans="1:20">
      <c r="A76" s="18">
        <f>Tabela1[[#This Row],[Colunas4]]</f>
        <v>50100</v>
      </c>
      <c r="B76" s="18">
        <f>Tabela1[[#This Row],[Colunas6]]</f>
        <v>8200</v>
      </c>
      <c r="C76" s="57">
        <f>Tabela1[[#This Row],[Colunas8]]</f>
        <v>54</v>
      </c>
      <c r="D76" s="17">
        <f>Tabela1[[#This Row],[Colunas9]]</f>
        <v>1036</v>
      </c>
      <c r="E76" s="18">
        <f>Tabela1[[#This Row],[Parcelas]]*Tabela1[[#This Row],[Valor]]</f>
        <v>55944</v>
      </c>
      <c r="F76" s="18">
        <f>Tabela1[[#This Row],[Saldo Devedor]]+Tabela1[[#This Row],[Entrada]]</f>
        <v>64144</v>
      </c>
      <c r="G76" s="19">
        <f>Tabela1[[#This Row],[Total]]/Tabela1[[#This Row],[Crédito]]</f>
        <v>1.2803193612774451</v>
      </c>
      <c r="J76" s="16" t="s">
        <v>36</v>
      </c>
      <c r="K76" s="60">
        <v>50100</v>
      </c>
      <c r="L76" s="16">
        <v>0</v>
      </c>
      <c r="M76" s="60">
        <v>8200</v>
      </c>
      <c r="N76" s="16">
        <v>0</v>
      </c>
      <c r="O76" s="16">
        <v>54</v>
      </c>
      <c r="P76" s="60">
        <v>1036</v>
      </c>
      <c r="Q76" s="16">
        <v>20</v>
      </c>
      <c r="R76" s="61">
        <v>41922</v>
      </c>
      <c r="S76" s="16" t="s">
        <v>24</v>
      </c>
      <c r="T76" s="16" t="s">
        <v>39</v>
      </c>
    </row>
    <row r="77" spans="1:20">
      <c r="A77" s="18">
        <f>Tabela1[[#This Row],[Colunas4]]</f>
        <v>50150</v>
      </c>
      <c r="B77" s="18">
        <f>Tabela1[[#This Row],[Colunas6]]</f>
        <v>15900</v>
      </c>
      <c r="C77" s="57">
        <f>Tabela1[[#This Row],[Colunas8]]</f>
        <v>141</v>
      </c>
      <c r="D77" s="17">
        <f>Tabela1[[#This Row],[Colunas9]]</f>
        <v>416</v>
      </c>
      <c r="E77" s="18">
        <f>Tabela1[[#This Row],[Parcelas]]*Tabela1[[#This Row],[Valor]]</f>
        <v>58656</v>
      </c>
      <c r="F77" s="18">
        <f>Tabela1[[#This Row],[Saldo Devedor]]+Tabela1[[#This Row],[Entrada]]</f>
        <v>74556</v>
      </c>
      <c r="G77" s="19">
        <f>Tabela1[[#This Row],[Total]]/Tabela1[[#This Row],[Crédito]]</f>
        <v>1.4866600199401794</v>
      </c>
      <c r="J77" s="16" t="s">
        <v>40</v>
      </c>
      <c r="K77" s="60">
        <v>50150</v>
      </c>
      <c r="L77" s="16">
        <v>0</v>
      </c>
      <c r="M77" s="60">
        <v>15900</v>
      </c>
      <c r="N77" s="16">
        <v>0</v>
      </c>
      <c r="O77" s="16">
        <v>141</v>
      </c>
      <c r="P77" s="16">
        <v>416</v>
      </c>
      <c r="Q77" s="16">
        <v>0</v>
      </c>
      <c r="R77" s="61">
        <v>41922</v>
      </c>
      <c r="S77" s="16" t="s">
        <v>24</v>
      </c>
      <c r="T77" s="16" t="s">
        <v>39</v>
      </c>
    </row>
    <row r="78" spans="1:20">
      <c r="A78" s="18">
        <f>Tabela1[[#This Row],[Colunas4]]</f>
        <v>50850</v>
      </c>
      <c r="B78" s="18">
        <f>Tabela1[[#This Row],[Colunas6]]</f>
        <v>16500</v>
      </c>
      <c r="C78" s="57">
        <f>Tabela1[[#This Row],[Colunas8]]</f>
        <v>123</v>
      </c>
      <c r="D78" s="17">
        <f>Tabela1[[#This Row],[Colunas9]]</f>
        <v>450</v>
      </c>
      <c r="E78" s="18">
        <f>Tabela1[[#This Row],[Parcelas]]*Tabela1[[#This Row],[Valor]]</f>
        <v>55350</v>
      </c>
      <c r="F78" s="18">
        <f>Tabela1[[#This Row],[Saldo Devedor]]+Tabela1[[#This Row],[Entrada]]</f>
        <v>71850</v>
      </c>
      <c r="G78" s="19">
        <f>Tabela1[[#This Row],[Total]]/Tabela1[[#This Row],[Crédito]]</f>
        <v>1.4129793510324484</v>
      </c>
      <c r="J78" s="16" t="s">
        <v>40</v>
      </c>
      <c r="K78" s="60">
        <v>50850</v>
      </c>
      <c r="L78" s="16">
        <v>0</v>
      </c>
      <c r="M78" s="60">
        <v>16500</v>
      </c>
      <c r="N78" s="16">
        <v>0</v>
      </c>
      <c r="O78" s="16">
        <v>123</v>
      </c>
      <c r="P78" s="16">
        <v>450</v>
      </c>
      <c r="Q78" s="16">
        <v>0</v>
      </c>
      <c r="R78" s="61">
        <v>41922</v>
      </c>
      <c r="S78" s="16" t="s">
        <v>24</v>
      </c>
      <c r="T78" s="16" t="s">
        <v>39</v>
      </c>
    </row>
    <row r="79" spans="1:20">
      <c r="A79" s="18">
        <f>Tabela1[[#This Row],[Colunas4]]</f>
        <v>52100</v>
      </c>
      <c r="B79" s="18">
        <f>Tabela1[[#This Row],[Colunas6]]</f>
        <v>7200</v>
      </c>
      <c r="C79" s="57">
        <f>Tabela1[[#This Row],[Colunas8]]</f>
        <v>53</v>
      </c>
      <c r="D79" s="17">
        <f>Tabela1[[#This Row],[Colunas9]]</f>
        <v>1162</v>
      </c>
      <c r="E79" s="18">
        <f>Tabela1[[#This Row],[Parcelas]]*Tabela1[[#This Row],[Valor]]</f>
        <v>61586</v>
      </c>
      <c r="F79" s="18">
        <f>Tabela1[[#This Row],[Saldo Devedor]]+Tabela1[[#This Row],[Entrada]]</f>
        <v>68786</v>
      </c>
      <c r="G79" s="19">
        <f>Tabela1[[#This Row],[Total]]/Tabela1[[#This Row],[Crédito]]</f>
        <v>1.3202687140115164</v>
      </c>
      <c r="J79" s="16" t="s">
        <v>36</v>
      </c>
      <c r="K79" s="60">
        <v>52100</v>
      </c>
      <c r="L79" s="16">
        <v>0</v>
      </c>
      <c r="M79" s="60">
        <v>7200</v>
      </c>
      <c r="N79" s="16">
        <v>0</v>
      </c>
      <c r="O79" s="16">
        <v>53</v>
      </c>
      <c r="P79" s="60">
        <v>1162</v>
      </c>
      <c r="Q79" s="16">
        <v>69</v>
      </c>
      <c r="R79" s="61">
        <v>41922</v>
      </c>
      <c r="S79" s="16" t="s">
        <v>24</v>
      </c>
      <c r="T79" s="16" t="s">
        <v>39</v>
      </c>
    </row>
    <row r="80" spans="1:20">
      <c r="A80" s="18">
        <f>Tabela1[[#This Row],[Colunas4]]</f>
        <v>52300</v>
      </c>
      <c r="B80" s="18">
        <f>Tabela1[[#This Row],[Colunas6]]</f>
        <v>7500</v>
      </c>
      <c r="C80" s="57">
        <f>Tabela1[[#This Row],[Colunas8]]</f>
        <v>55</v>
      </c>
      <c r="D80" s="17">
        <f>Tabela1[[#This Row],[Colunas9]]</f>
        <v>1042</v>
      </c>
      <c r="E80" s="18">
        <f>Tabela1[[#This Row],[Parcelas]]*Tabela1[[#This Row],[Valor]]</f>
        <v>57310</v>
      </c>
      <c r="F80" s="18">
        <f>Tabela1[[#This Row],[Saldo Devedor]]+Tabela1[[#This Row],[Entrada]]</f>
        <v>64810</v>
      </c>
      <c r="G80" s="19">
        <f>Tabela1[[#This Row],[Total]]/Tabela1[[#This Row],[Crédito]]</f>
        <v>1.2391969407265775</v>
      </c>
      <c r="J80" s="16" t="s">
        <v>36</v>
      </c>
      <c r="K80" s="60">
        <v>52300</v>
      </c>
      <c r="L80" s="16">
        <v>0</v>
      </c>
      <c r="M80" s="60">
        <v>7500</v>
      </c>
      <c r="N80" s="16">
        <v>0</v>
      </c>
      <c r="O80" s="16">
        <v>55</v>
      </c>
      <c r="P80" s="60">
        <v>1042</v>
      </c>
      <c r="Q80" s="16">
        <v>83</v>
      </c>
      <c r="R80" s="61">
        <v>41922</v>
      </c>
      <c r="S80" s="16" t="s">
        <v>24</v>
      </c>
      <c r="T80" s="16" t="s">
        <v>39</v>
      </c>
    </row>
    <row r="81" spans="1:20">
      <c r="A81" s="18">
        <f>Tabela1[[#This Row],[Colunas4]]</f>
        <v>53700</v>
      </c>
      <c r="B81" s="18">
        <f>Tabela1[[#This Row],[Colunas6]]</f>
        <v>7100</v>
      </c>
      <c r="C81" s="57">
        <f>Tabela1[[#This Row],[Colunas8]]</f>
        <v>47</v>
      </c>
      <c r="D81" s="17">
        <f>Tabela1[[#This Row],[Colunas9]]</f>
        <v>1300</v>
      </c>
      <c r="E81" s="18">
        <f>Tabela1[[#This Row],[Parcelas]]*Tabela1[[#This Row],[Valor]]</f>
        <v>61100</v>
      </c>
      <c r="F81" s="18">
        <f>Tabela1[[#This Row],[Saldo Devedor]]+Tabela1[[#This Row],[Entrada]]</f>
        <v>68200</v>
      </c>
      <c r="G81" s="19">
        <f>Tabela1[[#This Row],[Total]]/Tabela1[[#This Row],[Crédito]]</f>
        <v>1.2700186219739293</v>
      </c>
      <c r="J81" s="16" t="s">
        <v>36</v>
      </c>
      <c r="K81" s="60">
        <v>53700</v>
      </c>
      <c r="L81" s="16">
        <v>0</v>
      </c>
      <c r="M81" s="60">
        <v>7100</v>
      </c>
      <c r="N81" s="16">
        <v>0</v>
      </c>
      <c r="O81" s="16">
        <v>47</v>
      </c>
      <c r="P81" s="60">
        <v>1300</v>
      </c>
      <c r="Q81" s="16">
        <v>48</v>
      </c>
      <c r="R81" s="61">
        <v>41922</v>
      </c>
      <c r="S81" s="16" t="s">
        <v>24</v>
      </c>
      <c r="T81" s="16" t="s">
        <v>39</v>
      </c>
    </row>
    <row r="82" spans="1:20">
      <c r="A82" s="18">
        <f>Tabela1[[#This Row],[Colunas4]]</f>
        <v>56400</v>
      </c>
      <c r="B82" s="18">
        <f>Tabela1[[#This Row],[Colunas6]]</f>
        <v>7900</v>
      </c>
      <c r="C82" s="57">
        <f>Tabela1[[#This Row],[Colunas8]]</f>
        <v>70</v>
      </c>
      <c r="D82" s="17">
        <f>Tabela1[[#This Row],[Colunas9]]</f>
        <v>954</v>
      </c>
      <c r="E82" s="18">
        <f>Tabela1[[#This Row],[Parcelas]]*Tabela1[[#This Row],[Valor]]</f>
        <v>66780</v>
      </c>
      <c r="F82" s="18">
        <f>Tabela1[[#This Row],[Saldo Devedor]]+Tabela1[[#This Row],[Entrada]]</f>
        <v>74680</v>
      </c>
      <c r="G82" s="19">
        <f>Tabela1[[#This Row],[Total]]/Tabela1[[#This Row],[Crédito]]</f>
        <v>1.3241134751773049</v>
      </c>
      <c r="J82" s="16" t="s">
        <v>36</v>
      </c>
      <c r="K82" s="60">
        <v>56400</v>
      </c>
      <c r="L82" s="16">
        <v>0</v>
      </c>
      <c r="M82" s="60">
        <v>7900</v>
      </c>
      <c r="N82" s="16">
        <v>0</v>
      </c>
      <c r="O82" s="16">
        <v>70</v>
      </c>
      <c r="P82" s="16">
        <v>954</v>
      </c>
      <c r="Q82" s="16">
        <v>80</v>
      </c>
      <c r="R82" s="61">
        <v>41892</v>
      </c>
      <c r="S82" s="16" t="s">
        <v>37</v>
      </c>
      <c r="T82" s="16" t="s">
        <v>38</v>
      </c>
    </row>
    <row r="83" spans="1:20">
      <c r="A83" s="18">
        <f>Tabela1[[#This Row],[Colunas4]]</f>
        <v>56400</v>
      </c>
      <c r="B83" s="18">
        <f>Tabela1[[#This Row],[Colunas6]]</f>
        <v>8700</v>
      </c>
      <c r="C83" s="57">
        <f>Tabela1[[#This Row],[Colunas8]]</f>
        <v>36</v>
      </c>
      <c r="D83" s="17">
        <f>Tabela1[[#This Row],[Colunas9]]</f>
        <v>1581</v>
      </c>
      <c r="E83" s="18">
        <f>Tabela1[[#This Row],[Parcelas]]*Tabela1[[#This Row],[Valor]]</f>
        <v>56916</v>
      </c>
      <c r="F83" s="18">
        <f>Tabela1[[#This Row],[Saldo Devedor]]+Tabela1[[#This Row],[Entrada]]</f>
        <v>65616</v>
      </c>
      <c r="G83" s="19">
        <f>Tabela1[[#This Row],[Total]]/Tabela1[[#This Row],[Crédito]]</f>
        <v>1.163404255319149</v>
      </c>
      <c r="J83" s="16" t="s">
        <v>36</v>
      </c>
      <c r="K83" s="60">
        <v>56400</v>
      </c>
      <c r="L83" s="16">
        <v>0</v>
      </c>
      <c r="M83" s="60">
        <v>8700</v>
      </c>
      <c r="N83" s="16">
        <v>0</v>
      </c>
      <c r="O83" s="16">
        <v>36</v>
      </c>
      <c r="P83" s="60">
        <v>1581</v>
      </c>
      <c r="Q83" s="16">
        <v>45</v>
      </c>
      <c r="R83" s="61">
        <v>41892</v>
      </c>
      <c r="S83" s="16" t="s">
        <v>24</v>
      </c>
      <c r="T83" s="16" t="s">
        <v>39</v>
      </c>
    </row>
    <row r="84" spans="1:20">
      <c r="A84" s="18">
        <f>Tabela1[[#This Row],[Colunas4]]</f>
        <v>58000</v>
      </c>
      <c r="B84" s="18">
        <f>Tabela1[[#This Row],[Colunas6]]</f>
        <v>6300</v>
      </c>
      <c r="C84" s="57">
        <f>Tabela1[[#This Row],[Colunas8]]</f>
        <v>66</v>
      </c>
      <c r="D84" s="17">
        <f>Tabela1[[#This Row],[Colunas9]]</f>
        <v>1076</v>
      </c>
      <c r="E84" s="18">
        <f>Tabela1[[#This Row],[Parcelas]]*Tabela1[[#This Row],[Valor]]</f>
        <v>71016</v>
      </c>
      <c r="F84" s="18">
        <f>Tabela1[[#This Row],[Saldo Devedor]]+Tabela1[[#This Row],[Entrada]]</f>
        <v>77316</v>
      </c>
      <c r="G84" s="19">
        <f>Tabela1[[#This Row],[Total]]/Tabela1[[#This Row],[Crédito]]</f>
        <v>1.3330344827586207</v>
      </c>
      <c r="J84" s="16" t="s">
        <v>36</v>
      </c>
      <c r="K84" s="60">
        <v>58000</v>
      </c>
      <c r="L84" s="16">
        <v>0</v>
      </c>
      <c r="M84" s="60">
        <v>6300</v>
      </c>
      <c r="N84" s="16">
        <v>0</v>
      </c>
      <c r="O84" s="16">
        <v>66</v>
      </c>
      <c r="P84" s="60">
        <v>1076</v>
      </c>
      <c r="Q84" s="16">
        <v>42</v>
      </c>
      <c r="R84" s="61">
        <v>41922</v>
      </c>
      <c r="S84" s="16" t="s">
        <v>24</v>
      </c>
      <c r="T84" s="16" t="s">
        <v>39</v>
      </c>
    </row>
    <row r="85" spans="1:20">
      <c r="A85" s="18">
        <f>Tabela1[[#This Row],[Colunas4]]</f>
        <v>58400</v>
      </c>
      <c r="B85" s="18">
        <f>Tabela1[[#This Row],[Colunas6]]</f>
        <v>5700</v>
      </c>
      <c r="C85" s="57">
        <f>Tabela1[[#This Row],[Colunas8]]</f>
        <v>62</v>
      </c>
      <c r="D85" s="17">
        <f>Tabela1[[#This Row],[Colunas9]]</f>
        <v>1110</v>
      </c>
      <c r="E85" s="18">
        <f>Tabela1[[#This Row],[Parcelas]]*Tabela1[[#This Row],[Valor]]</f>
        <v>68820</v>
      </c>
      <c r="F85" s="18">
        <f>Tabela1[[#This Row],[Saldo Devedor]]+Tabela1[[#This Row],[Entrada]]</f>
        <v>74520</v>
      </c>
      <c r="G85" s="19">
        <f>Tabela1[[#This Row],[Total]]/Tabela1[[#This Row],[Crédito]]</f>
        <v>1.276027397260274</v>
      </c>
      <c r="J85" s="16" t="s">
        <v>36</v>
      </c>
      <c r="K85" s="60">
        <v>58400</v>
      </c>
      <c r="L85" s="16">
        <v>0</v>
      </c>
      <c r="M85" s="60">
        <v>5700</v>
      </c>
      <c r="N85" s="16">
        <v>0</v>
      </c>
      <c r="O85" s="16">
        <v>62</v>
      </c>
      <c r="P85" s="60">
        <v>1110</v>
      </c>
      <c r="Q85" s="16">
        <v>5</v>
      </c>
      <c r="R85" s="61">
        <v>41922</v>
      </c>
      <c r="S85" s="16" t="s">
        <v>37</v>
      </c>
      <c r="T85" s="16" t="s">
        <v>38</v>
      </c>
    </row>
    <row r="86" spans="1:20">
      <c r="A86" s="18">
        <f>Tabela1[[#This Row],[Colunas4]]</f>
        <v>58500</v>
      </c>
      <c r="B86" s="18">
        <f>Tabela1[[#This Row],[Colunas6]]</f>
        <v>6600</v>
      </c>
      <c r="C86" s="57">
        <f>Tabela1[[#This Row],[Colunas8]]</f>
        <v>64</v>
      </c>
      <c r="D86" s="17">
        <f>Tabela1[[#This Row],[Colunas9]]</f>
        <v>1083</v>
      </c>
      <c r="E86" s="18">
        <f>Tabela1[[#This Row],[Parcelas]]*Tabela1[[#This Row],[Valor]]</f>
        <v>69312</v>
      </c>
      <c r="F86" s="18">
        <f>Tabela1[[#This Row],[Saldo Devedor]]+Tabela1[[#This Row],[Entrada]]</f>
        <v>75912</v>
      </c>
      <c r="G86" s="19">
        <f>Tabela1[[#This Row],[Total]]/Tabela1[[#This Row],[Crédito]]</f>
        <v>1.2976410256410256</v>
      </c>
      <c r="J86" s="16" t="s">
        <v>36</v>
      </c>
      <c r="K86" s="60">
        <v>58500</v>
      </c>
      <c r="L86" s="16">
        <v>0</v>
      </c>
      <c r="M86" s="60">
        <v>6600</v>
      </c>
      <c r="N86" s="16">
        <v>0</v>
      </c>
      <c r="O86" s="16">
        <v>64</v>
      </c>
      <c r="P86" s="60">
        <v>1083</v>
      </c>
      <c r="Q86" s="16">
        <v>97</v>
      </c>
      <c r="R86" s="61">
        <v>41922</v>
      </c>
      <c r="S86" s="16" t="s">
        <v>24</v>
      </c>
      <c r="T86" s="16" t="s">
        <v>39</v>
      </c>
    </row>
    <row r="87" spans="1:20">
      <c r="A87" s="18">
        <f>Tabela1[[#This Row],[Colunas4]]</f>
        <v>58600</v>
      </c>
      <c r="B87" s="18">
        <f>Tabela1[[#This Row],[Colunas6]]</f>
        <v>6200</v>
      </c>
      <c r="C87" s="57">
        <f>Tabela1[[#This Row],[Colunas8]]</f>
        <v>57</v>
      </c>
      <c r="D87" s="17">
        <f>Tabela1[[#This Row],[Colunas9]]</f>
        <v>1252</v>
      </c>
      <c r="E87" s="18">
        <f>Tabela1[[#This Row],[Parcelas]]*Tabela1[[#This Row],[Valor]]</f>
        <v>71364</v>
      </c>
      <c r="F87" s="18">
        <f>Tabela1[[#This Row],[Saldo Devedor]]+Tabela1[[#This Row],[Entrada]]</f>
        <v>77564</v>
      </c>
      <c r="G87" s="19">
        <f>Tabela1[[#This Row],[Total]]/Tabela1[[#This Row],[Crédito]]</f>
        <v>1.3236177474402731</v>
      </c>
      <c r="J87" s="16" t="s">
        <v>36</v>
      </c>
      <c r="K87" s="60">
        <v>58600</v>
      </c>
      <c r="L87" s="16">
        <v>0</v>
      </c>
      <c r="M87" s="60">
        <v>6200</v>
      </c>
      <c r="N87" s="16">
        <v>0</v>
      </c>
      <c r="O87" s="16">
        <v>57</v>
      </c>
      <c r="P87" s="60">
        <v>1252</v>
      </c>
      <c r="Q87" s="16">
        <v>64</v>
      </c>
      <c r="R87" s="61">
        <v>41922</v>
      </c>
      <c r="S87" s="16" t="s">
        <v>24</v>
      </c>
      <c r="T87" s="16" t="s">
        <v>39</v>
      </c>
    </row>
    <row r="88" spans="1:20">
      <c r="A88" s="18">
        <f>Tabela1[[#This Row],[Colunas4]]</f>
        <v>59000</v>
      </c>
      <c r="B88" s="18">
        <f>Tabela1[[#This Row],[Colunas6]]</f>
        <v>7300</v>
      </c>
      <c r="C88" s="57">
        <f>Tabela1[[#This Row],[Colunas8]]</f>
        <v>62</v>
      </c>
      <c r="D88" s="17">
        <f>Tabela1[[#This Row],[Colunas9]]</f>
        <v>1076</v>
      </c>
      <c r="E88" s="18">
        <f>Tabela1[[#This Row],[Parcelas]]*Tabela1[[#This Row],[Valor]]</f>
        <v>66712</v>
      </c>
      <c r="F88" s="18">
        <f>Tabela1[[#This Row],[Saldo Devedor]]+Tabela1[[#This Row],[Entrada]]</f>
        <v>74012</v>
      </c>
      <c r="G88" s="19">
        <f>Tabela1[[#This Row],[Total]]/Tabela1[[#This Row],[Crédito]]</f>
        <v>1.2544406779661017</v>
      </c>
      <c r="J88" s="16" t="s">
        <v>36</v>
      </c>
      <c r="K88" s="60">
        <v>59000</v>
      </c>
      <c r="L88" s="16">
        <v>0</v>
      </c>
      <c r="M88" s="60">
        <v>7300</v>
      </c>
      <c r="N88" s="16">
        <v>0</v>
      </c>
      <c r="O88" s="16">
        <v>62</v>
      </c>
      <c r="P88" s="60">
        <v>1076</v>
      </c>
      <c r="Q88" s="16">
        <v>94</v>
      </c>
      <c r="R88" s="61">
        <v>41922</v>
      </c>
      <c r="S88" s="16" t="s">
        <v>37</v>
      </c>
      <c r="T88" s="16" t="s">
        <v>38</v>
      </c>
    </row>
    <row r="89" spans="1:20">
      <c r="A89" s="18">
        <f>Tabela1[[#This Row],[Colunas4]]</f>
        <v>59000</v>
      </c>
      <c r="B89" s="18">
        <f>Tabela1[[#This Row],[Colunas6]]</f>
        <v>8700</v>
      </c>
      <c r="C89" s="57">
        <f>Tabela1[[#This Row],[Colunas8]]</f>
        <v>58</v>
      </c>
      <c r="D89" s="17">
        <f>Tabela1[[#This Row],[Colunas9]]</f>
        <v>1193</v>
      </c>
      <c r="E89" s="18">
        <f>Tabela1[[#This Row],[Parcelas]]*Tabela1[[#This Row],[Valor]]</f>
        <v>69194</v>
      </c>
      <c r="F89" s="18">
        <f>Tabela1[[#This Row],[Saldo Devedor]]+Tabela1[[#This Row],[Entrada]]</f>
        <v>77894</v>
      </c>
      <c r="G89" s="19">
        <f>Tabela1[[#This Row],[Total]]/Tabela1[[#This Row],[Crédito]]</f>
        <v>1.3202372881355933</v>
      </c>
      <c r="J89" s="16" t="s">
        <v>36</v>
      </c>
      <c r="K89" s="60">
        <v>59000</v>
      </c>
      <c r="L89" s="16">
        <v>0</v>
      </c>
      <c r="M89" s="60">
        <v>8700</v>
      </c>
      <c r="N89" s="16">
        <v>0</v>
      </c>
      <c r="O89" s="16">
        <v>58</v>
      </c>
      <c r="P89" s="60">
        <v>1193</v>
      </c>
      <c r="Q89" s="16">
        <v>33</v>
      </c>
      <c r="R89" s="61">
        <v>41922</v>
      </c>
      <c r="S89" s="16" t="s">
        <v>24</v>
      </c>
      <c r="T89" s="16" t="s">
        <v>39</v>
      </c>
    </row>
    <row r="90" spans="1:20">
      <c r="A90" s="18">
        <f>Tabela1[[#This Row],[Colunas4]]</f>
        <v>59100</v>
      </c>
      <c r="B90" s="18">
        <f>Tabela1[[#This Row],[Colunas6]]</f>
        <v>6600</v>
      </c>
      <c r="C90" s="57">
        <f>Tabela1[[#This Row],[Colunas8]]</f>
        <v>70</v>
      </c>
      <c r="D90" s="17">
        <f>Tabela1[[#This Row],[Colunas9]]</f>
        <v>987</v>
      </c>
      <c r="E90" s="18">
        <f>Tabela1[[#This Row],[Parcelas]]*Tabela1[[#This Row],[Valor]]</f>
        <v>69090</v>
      </c>
      <c r="F90" s="18">
        <f>Tabela1[[#This Row],[Saldo Devedor]]+Tabela1[[#This Row],[Entrada]]</f>
        <v>75690</v>
      </c>
      <c r="G90" s="19">
        <f>Tabela1[[#This Row],[Total]]/Tabela1[[#This Row],[Crédito]]</f>
        <v>1.2807106598984772</v>
      </c>
      <c r="J90" s="16" t="s">
        <v>36</v>
      </c>
      <c r="K90" s="60">
        <v>59100</v>
      </c>
      <c r="L90" s="16">
        <v>0</v>
      </c>
      <c r="M90" s="60">
        <v>6600</v>
      </c>
      <c r="N90" s="16">
        <v>0</v>
      </c>
      <c r="O90" s="16">
        <v>70</v>
      </c>
      <c r="P90" s="16">
        <v>987</v>
      </c>
      <c r="Q90" s="16">
        <v>14</v>
      </c>
      <c r="R90" s="61">
        <v>41922</v>
      </c>
      <c r="S90" s="16" t="s">
        <v>24</v>
      </c>
      <c r="T90" s="16" t="s">
        <v>39</v>
      </c>
    </row>
    <row r="91" spans="1:20">
      <c r="A91" s="18">
        <f>Tabela1[[#This Row],[Colunas4]]</f>
        <v>59300</v>
      </c>
      <c r="B91" s="18">
        <f>Tabela1[[#This Row],[Colunas6]]</f>
        <v>8500</v>
      </c>
      <c r="C91" s="57">
        <f>Tabela1[[#This Row],[Colunas8]]</f>
        <v>69</v>
      </c>
      <c r="D91" s="17">
        <f>Tabela1[[#This Row],[Colunas9]]</f>
        <v>970</v>
      </c>
      <c r="E91" s="18">
        <f>Tabela1[[#This Row],[Parcelas]]*Tabela1[[#This Row],[Valor]]</f>
        <v>66930</v>
      </c>
      <c r="F91" s="18">
        <f>Tabela1[[#This Row],[Saldo Devedor]]+Tabela1[[#This Row],[Entrada]]</f>
        <v>75430</v>
      </c>
      <c r="G91" s="19">
        <f>Tabela1[[#This Row],[Total]]/Tabela1[[#This Row],[Crédito]]</f>
        <v>1.2720067453625632</v>
      </c>
      <c r="J91" s="16" t="s">
        <v>36</v>
      </c>
      <c r="K91" s="60">
        <v>59300</v>
      </c>
      <c r="L91" s="16">
        <v>0</v>
      </c>
      <c r="M91" s="60">
        <v>8500</v>
      </c>
      <c r="N91" s="16">
        <v>0</v>
      </c>
      <c r="O91" s="16">
        <v>69</v>
      </c>
      <c r="P91" s="16">
        <v>970</v>
      </c>
      <c r="Q91" s="16">
        <v>46</v>
      </c>
      <c r="R91" s="61">
        <v>41922</v>
      </c>
      <c r="S91" s="16" t="s">
        <v>24</v>
      </c>
      <c r="T91" s="16" t="s">
        <v>39</v>
      </c>
    </row>
    <row r="92" spans="1:20">
      <c r="A92" s="18">
        <f>Tabela1[[#This Row],[Colunas4]]</f>
        <v>61000</v>
      </c>
      <c r="B92" s="18">
        <f>Tabela1[[#This Row],[Colunas6]]</f>
        <v>7000</v>
      </c>
      <c r="C92" s="57">
        <f>Tabela1[[#This Row],[Colunas8]]</f>
        <v>53</v>
      </c>
      <c r="D92" s="17">
        <f>Tabela1[[#This Row],[Colunas9]]</f>
        <v>1350</v>
      </c>
      <c r="E92" s="18">
        <f>Tabela1[[#This Row],[Parcelas]]*Tabela1[[#This Row],[Valor]]</f>
        <v>71550</v>
      </c>
      <c r="F92" s="18">
        <f>Tabela1[[#This Row],[Saldo Devedor]]+Tabela1[[#This Row],[Entrada]]</f>
        <v>78550</v>
      </c>
      <c r="G92" s="19">
        <f>Tabela1[[#This Row],[Total]]/Tabela1[[#This Row],[Crédito]]</f>
        <v>1.2877049180327869</v>
      </c>
      <c r="J92" s="16" t="s">
        <v>36</v>
      </c>
      <c r="K92" s="60">
        <v>61000</v>
      </c>
      <c r="L92" s="16">
        <v>0</v>
      </c>
      <c r="M92" s="60">
        <v>7000</v>
      </c>
      <c r="N92" s="16">
        <v>0</v>
      </c>
      <c r="O92" s="16">
        <v>53</v>
      </c>
      <c r="P92" s="60">
        <v>1350</v>
      </c>
      <c r="Q92" s="16">
        <v>19</v>
      </c>
      <c r="R92" s="61">
        <v>41922</v>
      </c>
      <c r="S92" s="16" t="s">
        <v>24</v>
      </c>
      <c r="T92" s="16" t="s">
        <v>39</v>
      </c>
    </row>
    <row r="93" spans="1:20">
      <c r="A93" s="18">
        <f>Tabela1[[#This Row],[Colunas4]]</f>
        <v>61100</v>
      </c>
      <c r="B93" s="18">
        <f>Tabela1[[#This Row],[Colunas6]]</f>
        <v>4900</v>
      </c>
      <c r="C93" s="57">
        <f>Tabela1[[#This Row],[Colunas8]]</f>
        <v>54</v>
      </c>
      <c r="D93" s="17">
        <f>Tabela1[[#This Row],[Colunas9]]</f>
        <v>1377</v>
      </c>
      <c r="E93" s="18">
        <f>Tabela1[[#This Row],[Parcelas]]*Tabela1[[#This Row],[Valor]]</f>
        <v>74358</v>
      </c>
      <c r="F93" s="18">
        <f>Tabela1[[#This Row],[Saldo Devedor]]+Tabela1[[#This Row],[Entrada]]</f>
        <v>79258</v>
      </c>
      <c r="G93" s="19">
        <f>Tabela1[[#This Row],[Total]]/Tabela1[[#This Row],[Crédito]]</f>
        <v>1.2971849427168576</v>
      </c>
      <c r="J93" s="16" t="s">
        <v>36</v>
      </c>
      <c r="K93" s="60">
        <v>61100</v>
      </c>
      <c r="L93" s="16">
        <v>0</v>
      </c>
      <c r="M93" s="60">
        <v>4900</v>
      </c>
      <c r="N93" s="16">
        <v>0</v>
      </c>
      <c r="O93" s="16">
        <v>54</v>
      </c>
      <c r="P93" s="60">
        <v>1377</v>
      </c>
      <c r="Q93" s="16">
        <v>21</v>
      </c>
      <c r="R93" s="61">
        <v>41922</v>
      </c>
      <c r="S93" s="16" t="s">
        <v>37</v>
      </c>
      <c r="T93" s="16" t="s">
        <v>38</v>
      </c>
    </row>
    <row r="94" spans="1:20">
      <c r="A94" s="18">
        <f>Tabela1[[#This Row],[Colunas4]]</f>
        <v>61100</v>
      </c>
      <c r="B94" s="18">
        <f>Tabela1[[#This Row],[Colunas6]]</f>
        <v>8400</v>
      </c>
      <c r="C94" s="57">
        <f>Tabela1[[#This Row],[Colunas8]]</f>
        <v>51</v>
      </c>
      <c r="D94" s="17">
        <f>Tabela1[[#This Row],[Colunas9]]</f>
        <v>1368</v>
      </c>
      <c r="E94" s="18">
        <f>Tabela1[[#This Row],[Parcelas]]*Tabela1[[#This Row],[Valor]]</f>
        <v>69768</v>
      </c>
      <c r="F94" s="18">
        <f>Tabela1[[#This Row],[Saldo Devedor]]+Tabela1[[#This Row],[Entrada]]</f>
        <v>78168</v>
      </c>
      <c r="G94" s="19">
        <f>Tabela1[[#This Row],[Total]]/Tabela1[[#This Row],[Crédito]]</f>
        <v>1.2793453355155482</v>
      </c>
      <c r="J94" s="16" t="s">
        <v>36</v>
      </c>
      <c r="K94" s="60">
        <v>61100</v>
      </c>
      <c r="L94" s="16">
        <v>0</v>
      </c>
      <c r="M94" s="60">
        <v>8400</v>
      </c>
      <c r="N94" s="16">
        <v>0</v>
      </c>
      <c r="O94" s="16">
        <v>51</v>
      </c>
      <c r="P94" s="60">
        <v>1368</v>
      </c>
      <c r="Q94" s="16">
        <v>69</v>
      </c>
      <c r="R94" s="61">
        <v>41892</v>
      </c>
      <c r="S94" s="16" t="s">
        <v>37</v>
      </c>
      <c r="T94" s="16" t="s">
        <v>38</v>
      </c>
    </row>
    <row r="95" spans="1:20">
      <c r="A95" s="18">
        <f>Tabela1[[#This Row],[Colunas4]]</f>
        <v>61200</v>
      </c>
      <c r="B95" s="18">
        <f>Tabela1[[#This Row],[Colunas6]]</f>
        <v>6000</v>
      </c>
      <c r="C95" s="57">
        <f>Tabela1[[#This Row],[Colunas8]]</f>
        <v>59</v>
      </c>
      <c r="D95" s="17">
        <f>Tabela1[[#This Row],[Colunas9]]</f>
        <v>1273</v>
      </c>
      <c r="E95" s="18">
        <f>Tabela1[[#This Row],[Parcelas]]*Tabela1[[#This Row],[Valor]]</f>
        <v>75107</v>
      </c>
      <c r="F95" s="18">
        <f>Tabela1[[#This Row],[Saldo Devedor]]+Tabela1[[#This Row],[Entrada]]</f>
        <v>81107</v>
      </c>
      <c r="G95" s="19">
        <f>Tabela1[[#This Row],[Total]]/Tabela1[[#This Row],[Crédito]]</f>
        <v>1.3252777777777778</v>
      </c>
      <c r="J95" s="16" t="s">
        <v>36</v>
      </c>
      <c r="K95" s="60">
        <v>61200</v>
      </c>
      <c r="L95" s="16">
        <v>0</v>
      </c>
      <c r="M95" s="60">
        <v>6000</v>
      </c>
      <c r="N95" s="16">
        <v>0</v>
      </c>
      <c r="O95" s="16">
        <v>59</v>
      </c>
      <c r="P95" s="60">
        <v>1273</v>
      </c>
      <c r="Q95" s="16">
        <v>53</v>
      </c>
      <c r="R95" s="61">
        <v>41861</v>
      </c>
      <c r="S95" s="16" t="s">
        <v>37</v>
      </c>
      <c r="T95" s="16" t="s">
        <v>38</v>
      </c>
    </row>
    <row r="96" spans="1:20">
      <c r="A96" s="18">
        <f>Tabela1[[#This Row],[Colunas4]]</f>
        <v>61200</v>
      </c>
      <c r="B96" s="18">
        <f>Tabela1[[#This Row],[Colunas6]]</f>
        <v>8200</v>
      </c>
      <c r="C96" s="57">
        <f>Tabela1[[#This Row],[Colunas8]]</f>
        <v>54</v>
      </c>
      <c r="D96" s="17">
        <f>Tabela1[[#This Row],[Colunas9]]</f>
        <v>1330</v>
      </c>
      <c r="E96" s="18">
        <f>Tabela1[[#This Row],[Parcelas]]*Tabela1[[#This Row],[Valor]]</f>
        <v>71820</v>
      </c>
      <c r="F96" s="18">
        <f>Tabela1[[#This Row],[Saldo Devedor]]+Tabela1[[#This Row],[Entrada]]</f>
        <v>80020</v>
      </c>
      <c r="G96" s="19">
        <f>Tabela1[[#This Row],[Total]]/Tabela1[[#This Row],[Crédito]]</f>
        <v>1.3075163398692811</v>
      </c>
      <c r="J96" s="16" t="s">
        <v>36</v>
      </c>
      <c r="K96" s="60">
        <v>61200</v>
      </c>
      <c r="L96" s="16">
        <v>0</v>
      </c>
      <c r="M96" s="60">
        <v>8200</v>
      </c>
      <c r="N96" s="16">
        <v>0</v>
      </c>
      <c r="O96" s="16">
        <v>54</v>
      </c>
      <c r="P96" s="60">
        <v>1330</v>
      </c>
      <c r="Q96" s="16">
        <v>72</v>
      </c>
      <c r="R96" s="61">
        <v>41922</v>
      </c>
      <c r="S96" s="16" t="s">
        <v>24</v>
      </c>
      <c r="T96" s="16" t="s">
        <v>39</v>
      </c>
    </row>
    <row r="97" spans="1:20">
      <c r="A97" s="18">
        <f>Tabela1[[#This Row],[Colunas4]]</f>
        <v>61200</v>
      </c>
      <c r="B97" s="18">
        <f>Tabela1[[#This Row],[Colunas6]]</f>
        <v>8500</v>
      </c>
      <c r="C97" s="57">
        <f>Tabela1[[#This Row],[Colunas8]]</f>
        <v>54</v>
      </c>
      <c r="D97" s="17">
        <f>Tabela1[[#This Row],[Colunas9]]</f>
        <v>1330</v>
      </c>
      <c r="E97" s="18">
        <f>Tabela1[[#This Row],[Parcelas]]*Tabela1[[#This Row],[Valor]]</f>
        <v>71820</v>
      </c>
      <c r="F97" s="18">
        <f>Tabela1[[#This Row],[Saldo Devedor]]+Tabela1[[#This Row],[Entrada]]</f>
        <v>80320</v>
      </c>
      <c r="G97" s="19">
        <f>Tabela1[[#This Row],[Total]]/Tabela1[[#This Row],[Crédito]]</f>
        <v>1.3124183006535948</v>
      </c>
      <c r="J97" s="16" t="s">
        <v>36</v>
      </c>
      <c r="K97" s="60">
        <v>61200</v>
      </c>
      <c r="L97" s="16">
        <v>0</v>
      </c>
      <c r="M97" s="60">
        <v>8500</v>
      </c>
      <c r="N97" s="16">
        <v>0</v>
      </c>
      <c r="O97" s="16">
        <v>54</v>
      </c>
      <c r="P97" s="60">
        <v>1330</v>
      </c>
      <c r="Q97" s="16">
        <v>72</v>
      </c>
      <c r="R97" s="61">
        <v>41922</v>
      </c>
      <c r="S97" s="16" t="s">
        <v>37</v>
      </c>
      <c r="T97" s="16" t="s">
        <v>38</v>
      </c>
    </row>
    <row r="98" spans="1:20">
      <c r="A98" s="18">
        <f>Tabela1[[#This Row],[Colunas4]]</f>
        <v>61300</v>
      </c>
      <c r="B98" s="18">
        <f>Tabela1[[#This Row],[Colunas6]]</f>
        <v>7300</v>
      </c>
      <c r="C98" s="57">
        <f>Tabela1[[#This Row],[Colunas8]]</f>
        <v>49</v>
      </c>
      <c r="D98" s="17">
        <f>Tabela1[[#This Row],[Colunas9]]</f>
        <v>1428</v>
      </c>
      <c r="E98" s="18">
        <f>Tabela1[[#This Row],[Parcelas]]*Tabela1[[#This Row],[Valor]]</f>
        <v>69972</v>
      </c>
      <c r="F98" s="18">
        <f>Tabela1[[#This Row],[Saldo Devedor]]+Tabela1[[#This Row],[Entrada]]</f>
        <v>77272</v>
      </c>
      <c r="G98" s="19">
        <f>Tabela1[[#This Row],[Total]]/Tabela1[[#This Row],[Crédito]]</f>
        <v>1.2605546492659054</v>
      </c>
      <c r="J98" s="16" t="s">
        <v>36</v>
      </c>
      <c r="K98" s="60">
        <v>61300</v>
      </c>
      <c r="L98" s="16">
        <v>0</v>
      </c>
      <c r="M98" s="60">
        <v>7300</v>
      </c>
      <c r="N98" s="16">
        <v>0</v>
      </c>
      <c r="O98" s="16">
        <v>49</v>
      </c>
      <c r="P98" s="60">
        <v>1428</v>
      </c>
      <c r="Q98" s="16">
        <v>89</v>
      </c>
      <c r="R98" s="61">
        <v>41830</v>
      </c>
      <c r="S98" s="16" t="s">
        <v>37</v>
      </c>
      <c r="T98" s="16" t="s">
        <v>38</v>
      </c>
    </row>
    <row r="99" spans="1:20">
      <c r="A99" s="18">
        <f>Tabela1[[#This Row],[Colunas4]]</f>
        <v>61400</v>
      </c>
      <c r="B99" s="18">
        <f>Tabela1[[#This Row],[Colunas6]]</f>
        <v>6600</v>
      </c>
      <c r="C99" s="57">
        <f>Tabela1[[#This Row],[Colunas8]]</f>
        <v>46</v>
      </c>
      <c r="D99" s="17">
        <f>Tabela1[[#This Row],[Colunas9]]</f>
        <v>1608</v>
      </c>
      <c r="E99" s="18">
        <f>Tabela1[[#This Row],[Parcelas]]*Tabela1[[#This Row],[Valor]]</f>
        <v>73968</v>
      </c>
      <c r="F99" s="18">
        <f>Tabela1[[#This Row],[Saldo Devedor]]+Tabela1[[#This Row],[Entrada]]</f>
        <v>80568</v>
      </c>
      <c r="G99" s="19">
        <f>Tabela1[[#This Row],[Total]]/Tabela1[[#This Row],[Crédito]]</f>
        <v>1.3121824104234527</v>
      </c>
      <c r="J99" s="16" t="s">
        <v>36</v>
      </c>
      <c r="K99" s="60">
        <v>61400</v>
      </c>
      <c r="L99" s="16">
        <v>0</v>
      </c>
      <c r="M99" s="60">
        <v>6600</v>
      </c>
      <c r="N99" s="16">
        <v>0</v>
      </c>
      <c r="O99" s="16">
        <v>46</v>
      </c>
      <c r="P99" s="60">
        <v>1608</v>
      </c>
      <c r="Q99" s="16">
        <v>14</v>
      </c>
      <c r="R99" s="61">
        <v>41922</v>
      </c>
      <c r="S99" s="16" t="s">
        <v>24</v>
      </c>
      <c r="T99" s="16" t="s">
        <v>39</v>
      </c>
    </row>
    <row r="100" spans="1:20">
      <c r="A100" s="18">
        <f>Tabela1[[#This Row],[Colunas4]]</f>
        <v>61500</v>
      </c>
      <c r="B100" s="18">
        <f>Tabela1[[#This Row],[Colunas6]]</f>
        <v>7200</v>
      </c>
      <c r="C100" s="57">
        <f>Tabela1[[#This Row],[Colunas8]]</f>
        <v>51</v>
      </c>
      <c r="D100" s="17">
        <f>Tabela1[[#This Row],[Colunas9]]</f>
        <v>1343</v>
      </c>
      <c r="E100" s="18">
        <f>Tabela1[[#This Row],[Parcelas]]*Tabela1[[#This Row],[Valor]]</f>
        <v>68493</v>
      </c>
      <c r="F100" s="18">
        <f>Tabela1[[#This Row],[Saldo Devedor]]+Tabela1[[#This Row],[Entrada]]</f>
        <v>75693</v>
      </c>
      <c r="G100" s="19">
        <f>Tabela1[[#This Row],[Total]]/Tabela1[[#This Row],[Crédito]]</f>
        <v>1.230780487804878</v>
      </c>
      <c r="J100" s="16" t="s">
        <v>36</v>
      </c>
      <c r="K100" s="60">
        <v>61500</v>
      </c>
      <c r="L100" s="16">
        <v>0</v>
      </c>
      <c r="M100" s="60">
        <v>7200</v>
      </c>
      <c r="N100" s="16">
        <v>0</v>
      </c>
      <c r="O100" s="16">
        <v>51</v>
      </c>
      <c r="P100" s="60">
        <v>1343</v>
      </c>
      <c r="Q100" s="16">
        <v>84</v>
      </c>
      <c r="R100" s="61">
        <v>41892</v>
      </c>
      <c r="S100" s="16" t="s">
        <v>37</v>
      </c>
      <c r="T100" s="16" t="s">
        <v>38</v>
      </c>
    </row>
    <row r="101" spans="1:20">
      <c r="A101" s="18">
        <f>Tabela1[[#This Row],[Colunas4]]</f>
        <v>61600</v>
      </c>
      <c r="B101" s="18">
        <f>Tabela1[[#This Row],[Colunas6]]</f>
        <v>8500</v>
      </c>
      <c r="C101" s="57">
        <f>Tabela1[[#This Row],[Colunas8]]</f>
        <v>58</v>
      </c>
      <c r="D101" s="17">
        <f>Tabela1[[#This Row],[Colunas9]]</f>
        <v>1252</v>
      </c>
      <c r="E101" s="18">
        <f>Tabela1[[#This Row],[Parcelas]]*Tabela1[[#This Row],[Valor]]</f>
        <v>72616</v>
      </c>
      <c r="F101" s="18">
        <f>Tabela1[[#This Row],[Saldo Devedor]]+Tabela1[[#This Row],[Entrada]]</f>
        <v>81116</v>
      </c>
      <c r="G101" s="19">
        <f>Tabela1[[#This Row],[Total]]/Tabela1[[#This Row],[Crédito]]</f>
        <v>1.3168181818181819</v>
      </c>
      <c r="J101" s="16" t="s">
        <v>36</v>
      </c>
      <c r="K101" s="60">
        <v>61600</v>
      </c>
      <c r="L101" s="16">
        <v>0</v>
      </c>
      <c r="M101" s="60">
        <v>8500</v>
      </c>
      <c r="N101" s="16">
        <v>0</v>
      </c>
      <c r="O101" s="16">
        <v>58</v>
      </c>
      <c r="P101" s="60">
        <v>1252</v>
      </c>
      <c r="Q101" s="16">
        <v>4</v>
      </c>
      <c r="R101" s="61">
        <v>41922</v>
      </c>
      <c r="S101" s="16" t="s">
        <v>24</v>
      </c>
      <c r="T101" s="16" t="s">
        <v>39</v>
      </c>
    </row>
    <row r="102" spans="1:20">
      <c r="A102" s="18">
        <f>Tabela1[[#This Row],[Colunas4]]</f>
        <v>61700</v>
      </c>
      <c r="B102" s="18">
        <f>Tabela1[[#This Row],[Colunas6]]</f>
        <v>6700</v>
      </c>
      <c r="C102" s="57">
        <f>Tabela1[[#This Row],[Colunas8]]</f>
        <v>56</v>
      </c>
      <c r="D102" s="17">
        <f>Tabela1[[#This Row],[Colunas9]]</f>
        <v>1296</v>
      </c>
      <c r="E102" s="18">
        <f>Tabela1[[#This Row],[Parcelas]]*Tabela1[[#This Row],[Valor]]</f>
        <v>72576</v>
      </c>
      <c r="F102" s="18">
        <f>Tabela1[[#This Row],[Saldo Devedor]]+Tabela1[[#This Row],[Entrada]]</f>
        <v>79276</v>
      </c>
      <c r="G102" s="19">
        <f>Tabela1[[#This Row],[Total]]/Tabela1[[#This Row],[Crédito]]</f>
        <v>1.2848622366288494</v>
      </c>
      <c r="J102" s="16" t="s">
        <v>36</v>
      </c>
      <c r="K102" s="60">
        <v>61700</v>
      </c>
      <c r="L102" s="16">
        <v>0</v>
      </c>
      <c r="M102" s="60">
        <v>6700</v>
      </c>
      <c r="N102" s="16">
        <v>0</v>
      </c>
      <c r="O102" s="16">
        <v>56</v>
      </c>
      <c r="P102" s="60">
        <v>1296</v>
      </c>
      <c r="Q102" s="16">
        <v>45</v>
      </c>
      <c r="R102" s="61">
        <v>41922</v>
      </c>
      <c r="S102" s="16" t="s">
        <v>37</v>
      </c>
      <c r="T102" s="16" t="s">
        <v>38</v>
      </c>
    </row>
    <row r="103" spans="1:20">
      <c r="A103" s="18">
        <f>Tabela1[[#This Row],[Colunas4]]</f>
        <v>61700</v>
      </c>
      <c r="B103" s="18">
        <f>Tabela1[[#This Row],[Colunas6]]</f>
        <v>7100</v>
      </c>
      <c r="C103" s="57">
        <f>Tabela1[[#This Row],[Colunas8]]</f>
        <v>56</v>
      </c>
      <c r="D103" s="17">
        <f>Tabela1[[#This Row],[Colunas9]]</f>
        <v>1296</v>
      </c>
      <c r="E103" s="18">
        <f>Tabela1[[#This Row],[Parcelas]]*Tabela1[[#This Row],[Valor]]</f>
        <v>72576</v>
      </c>
      <c r="F103" s="18">
        <f>Tabela1[[#This Row],[Saldo Devedor]]+Tabela1[[#This Row],[Entrada]]</f>
        <v>79676</v>
      </c>
      <c r="G103" s="19">
        <f>Tabela1[[#This Row],[Total]]/Tabela1[[#This Row],[Crédito]]</f>
        <v>1.2913452188006482</v>
      </c>
      <c r="J103" s="16" t="s">
        <v>36</v>
      </c>
      <c r="K103" s="60">
        <v>61700</v>
      </c>
      <c r="L103" s="16">
        <v>0</v>
      </c>
      <c r="M103" s="60">
        <v>7100</v>
      </c>
      <c r="N103" s="16">
        <v>0</v>
      </c>
      <c r="O103" s="16">
        <v>56</v>
      </c>
      <c r="P103" s="60">
        <v>1296</v>
      </c>
      <c r="Q103" s="16">
        <v>45</v>
      </c>
      <c r="R103" s="61">
        <v>41922</v>
      </c>
      <c r="S103" s="16" t="s">
        <v>24</v>
      </c>
      <c r="T103" s="16" t="s">
        <v>39</v>
      </c>
    </row>
    <row r="104" spans="1:20">
      <c r="A104" s="18">
        <f>Tabela1[[#This Row],[Colunas4]]</f>
        <v>61900</v>
      </c>
      <c r="B104" s="18">
        <f>Tabela1[[#This Row],[Colunas6]]</f>
        <v>7000</v>
      </c>
      <c r="C104" s="57">
        <f>Tabela1[[#This Row],[Colunas8]]</f>
        <v>58</v>
      </c>
      <c r="D104" s="17">
        <f>Tabela1[[#This Row],[Colunas9]]</f>
        <v>1250</v>
      </c>
      <c r="E104" s="18">
        <f>Tabela1[[#This Row],[Parcelas]]*Tabela1[[#This Row],[Valor]]</f>
        <v>72500</v>
      </c>
      <c r="F104" s="18">
        <f>Tabela1[[#This Row],[Saldo Devedor]]+Tabela1[[#This Row],[Entrada]]</f>
        <v>79500</v>
      </c>
      <c r="G104" s="19">
        <f>Tabela1[[#This Row],[Total]]/Tabela1[[#This Row],[Crédito]]</f>
        <v>1.2843295638126009</v>
      </c>
      <c r="J104" s="16" t="s">
        <v>36</v>
      </c>
      <c r="K104" s="60">
        <v>61900</v>
      </c>
      <c r="L104" s="16">
        <v>0</v>
      </c>
      <c r="M104" s="60">
        <v>7000</v>
      </c>
      <c r="N104" s="16">
        <v>0</v>
      </c>
      <c r="O104" s="16">
        <v>58</v>
      </c>
      <c r="P104" s="60">
        <v>1250</v>
      </c>
      <c r="Q104" s="16">
        <v>78</v>
      </c>
      <c r="R104" s="61">
        <v>41922</v>
      </c>
      <c r="S104" s="16" t="s">
        <v>24</v>
      </c>
      <c r="T104" s="16" t="s">
        <v>39</v>
      </c>
    </row>
    <row r="105" spans="1:20">
      <c r="A105" s="18">
        <f>Tabela1[[#This Row],[Colunas4]]</f>
        <v>61900</v>
      </c>
      <c r="B105" s="18">
        <f>Tabela1[[#This Row],[Colunas6]]</f>
        <v>9000</v>
      </c>
      <c r="C105" s="57">
        <f>Tabela1[[#This Row],[Colunas8]]</f>
        <v>53</v>
      </c>
      <c r="D105" s="17">
        <f>Tabela1[[#This Row],[Colunas9]]</f>
        <v>1303</v>
      </c>
      <c r="E105" s="18">
        <f>Tabela1[[#This Row],[Parcelas]]*Tabela1[[#This Row],[Valor]]</f>
        <v>69059</v>
      </c>
      <c r="F105" s="18">
        <f>Tabela1[[#This Row],[Saldo Devedor]]+Tabela1[[#This Row],[Entrada]]</f>
        <v>78059</v>
      </c>
      <c r="G105" s="19">
        <f>Tabela1[[#This Row],[Total]]/Tabela1[[#This Row],[Crédito]]</f>
        <v>1.2610500807754443</v>
      </c>
      <c r="J105" s="16" t="s">
        <v>36</v>
      </c>
      <c r="K105" s="60">
        <v>61900</v>
      </c>
      <c r="L105" s="16">
        <v>0</v>
      </c>
      <c r="M105" s="60">
        <v>9000</v>
      </c>
      <c r="N105" s="16">
        <v>0</v>
      </c>
      <c r="O105" s="16">
        <v>53</v>
      </c>
      <c r="P105" s="60">
        <v>1303</v>
      </c>
      <c r="Q105" s="16">
        <v>54</v>
      </c>
      <c r="R105" s="61">
        <v>41922</v>
      </c>
      <c r="S105" s="16" t="s">
        <v>24</v>
      </c>
      <c r="T105" s="16" t="s">
        <v>39</v>
      </c>
    </row>
    <row r="106" spans="1:20">
      <c r="A106" s="18">
        <f>Tabela1[[#This Row],[Colunas4]]</f>
        <v>62000</v>
      </c>
      <c r="B106" s="18">
        <f>Tabela1[[#This Row],[Colunas6]]</f>
        <v>5700</v>
      </c>
      <c r="C106" s="57">
        <f>Tabela1[[#This Row],[Colunas8]]</f>
        <v>57</v>
      </c>
      <c r="D106" s="17">
        <f>Tabela1[[#This Row],[Colunas9]]</f>
        <v>1295</v>
      </c>
      <c r="E106" s="18">
        <f>Tabela1[[#This Row],[Parcelas]]*Tabela1[[#This Row],[Valor]]</f>
        <v>73815</v>
      </c>
      <c r="F106" s="18">
        <f>Tabela1[[#This Row],[Saldo Devedor]]+Tabela1[[#This Row],[Entrada]]</f>
        <v>79515</v>
      </c>
      <c r="G106" s="19">
        <f>Tabela1[[#This Row],[Total]]/Tabela1[[#This Row],[Crédito]]</f>
        <v>1.2825</v>
      </c>
      <c r="J106" s="16" t="s">
        <v>36</v>
      </c>
      <c r="K106" s="60">
        <v>62000</v>
      </c>
      <c r="L106" s="16">
        <v>0</v>
      </c>
      <c r="M106" s="60">
        <v>5700</v>
      </c>
      <c r="N106" s="16">
        <v>0</v>
      </c>
      <c r="O106" s="16">
        <v>57</v>
      </c>
      <c r="P106" s="60">
        <v>1295</v>
      </c>
      <c r="Q106" s="16">
        <v>7</v>
      </c>
      <c r="R106" s="61">
        <v>41922</v>
      </c>
      <c r="S106" s="16" t="s">
        <v>37</v>
      </c>
      <c r="T106" s="16" t="s">
        <v>38</v>
      </c>
    </row>
    <row r="107" spans="1:20">
      <c r="A107" s="18">
        <f>Tabela1[[#This Row],[Colunas4]]</f>
        <v>62000</v>
      </c>
      <c r="B107" s="18">
        <f>Tabela1[[#This Row],[Colunas6]]</f>
        <v>6200</v>
      </c>
      <c r="C107" s="57">
        <f>Tabela1[[#This Row],[Colunas8]]</f>
        <v>56</v>
      </c>
      <c r="D107" s="17">
        <f>Tabela1[[#This Row],[Colunas9]]</f>
        <v>1295</v>
      </c>
      <c r="E107" s="18">
        <f>Tabela1[[#This Row],[Parcelas]]*Tabela1[[#This Row],[Valor]]</f>
        <v>72520</v>
      </c>
      <c r="F107" s="18">
        <f>Tabela1[[#This Row],[Saldo Devedor]]+Tabela1[[#This Row],[Entrada]]</f>
        <v>78720</v>
      </c>
      <c r="G107" s="19">
        <f>Tabela1[[#This Row],[Total]]/Tabela1[[#This Row],[Crédito]]</f>
        <v>1.2696774193548388</v>
      </c>
      <c r="J107" s="16" t="s">
        <v>36</v>
      </c>
      <c r="K107" s="60">
        <v>62000</v>
      </c>
      <c r="L107" s="16">
        <v>0</v>
      </c>
      <c r="M107" s="60">
        <v>6200</v>
      </c>
      <c r="N107" s="16">
        <v>0</v>
      </c>
      <c r="O107" s="16">
        <v>56</v>
      </c>
      <c r="P107" s="60">
        <v>1295</v>
      </c>
      <c r="Q107" s="16">
        <v>95</v>
      </c>
      <c r="R107" s="61">
        <v>41922</v>
      </c>
      <c r="S107" s="16" t="s">
        <v>37</v>
      </c>
      <c r="T107" s="16" t="s">
        <v>38</v>
      </c>
    </row>
    <row r="108" spans="1:20">
      <c r="A108" s="18">
        <f>Tabela1[[#This Row],[Colunas4]]</f>
        <v>62100</v>
      </c>
      <c r="B108" s="18">
        <f>Tabela1[[#This Row],[Colunas6]]</f>
        <v>6600</v>
      </c>
      <c r="C108" s="57">
        <f>Tabela1[[#This Row],[Colunas8]]</f>
        <v>58</v>
      </c>
      <c r="D108" s="17">
        <f>Tabela1[[#This Row],[Colunas9]]</f>
        <v>1260</v>
      </c>
      <c r="E108" s="18">
        <f>Tabela1[[#This Row],[Parcelas]]*Tabela1[[#This Row],[Valor]]</f>
        <v>73080</v>
      </c>
      <c r="F108" s="18">
        <f>Tabela1[[#This Row],[Saldo Devedor]]+Tabela1[[#This Row],[Entrada]]</f>
        <v>79680</v>
      </c>
      <c r="G108" s="19">
        <f>Tabela1[[#This Row],[Total]]/Tabela1[[#This Row],[Crédito]]</f>
        <v>1.2830917874396135</v>
      </c>
      <c r="J108" s="16" t="s">
        <v>36</v>
      </c>
      <c r="K108" s="60">
        <v>62100</v>
      </c>
      <c r="L108" s="16">
        <v>0</v>
      </c>
      <c r="M108" s="60">
        <v>6600</v>
      </c>
      <c r="N108" s="16">
        <v>0</v>
      </c>
      <c r="O108" s="16">
        <v>58</v>
      </c>
      <c r="P108" s="60">
        <v>1260</v>
      </c>
      <c r="Q108" s="16">
        <v>43</v>
      </c>
      <c r="R108" s="61">
        <v>41922</v>
      </c>
      <c r="S108" s="16" t="s">
        <v>37</v>
      </c>
      <c r="T108" s="16" t="s">
        <v>38</v>
      </c>
    </row>
    <row r="109" spans="1:20">
      <c r="A109" s="18">
        <f>Tabela1[[#This Row],[Colunas4]]</f>
        <v>62300</v>
      </c>
      <c r="B109" s="18">
        <f>Tabela1[[#This Row],[Colunas6]]</f>
        <v>8700</v>
      </c>
      <c r="C109" s="57">
        <f>Tabela1[[#This Row],[Colunas8]]</f>
        <v>54</v>
      </c>
      <c r="D109" s="17">
        <f>Tabela1[[#This Row],[Colunas9]]</f>
        <v>1285</v>
      </c>
      <c r="E109" s="18">
        <f>Tabela1[[#This Row],[Parcelas]]*Tabela1[[#This Row],[Valor]]</f>
        <v>69390</v>
      </c>
      <c r="F109" s="18">
        <f>Tabela1[[#This Row],[Saldo Devedor]]+Tabela1[[#This Row],[Entrada]]</f>
        <v>78090</v>
      </c>
      <c r="G109" s="19">
        <f>Tabela1[[#This Row],[Total]]/Tabela1[[#This Row],[Crédito]]</f>
        <v>1.2534510433386838</v>
      </c>
      <c r="J109" s="16" t="s">
        <v>36</v>
      </c>
      <c r="K109" s="60">
        <v>62300</v>
      </c>
      <c r="L109" s="16">
        <v>0</v>
      </c>
      <c r="M109" s="60">
        <v>8700</v>
      </c>
      <c r="N109" s="16">
        <v>0</v>
      </c>
      <c r="O109" s="16">
        <v>54</v>
      </c>
      <c r="P109" s="60">
        <v>1285</v>
      </c>
      <c r="Q109" s="16">
        <v>66</v>
      </c>
      <c r="R109" s="61">
        <v>41922</v>
      </c>
      <c r="S109" s="16" t="s">
        <v>37</v>
      </c>
      <c r="T109" s="16" t="s">
        <v>38</v>
      </c>
    </row>
    <row r="110" spans="1:20">
      <c r="A110" s="18">
        <f>Tabela1[[#This Row],[Colunas4]]</f>
        <v>65600</v>
      </c>
      <c r="B110" s="18">
        <f>Tabela1[[#This Row],[Colunas6]]</f>
        <v>7300</v>
      </c>
      <c r="C110" s="57">
        <f>Tabela1[[#This Row],[Colunas8]]</f>
        <v>58</v>
      </c>
      <c r="D110" s="17">
        <f>Tabela1[[#This Row],[Colunas9]]</f>
        <v>1336</v>
      </c>
      <c r="E110" s="18">
        <f>Tabela1[[#This Row],[Parcelas]]*Tabela1[[#This Row],[Valor]]</f>
        <v>77488</v>
      </c>
      <c r="F110" s="18">
        <f>Tabela1[[#This Row],[Saldo Devedor]]+Tabela1[[#This Row],[Entrada]]</f>
        <v>84788</v>
      </c>
      <c r="G110" s="19">
        <f>Tabela1[[#This Row],[Total]]/Tabela1[[#This Row],[Crédito]]</f>
        <v>1.2925</v>
      </c>
      <c r="J110" s="16" t="s">
        <v>36</v>
      </c>
      <c r="K110" s="60">
        <v>65600</v>
      </c>
      <c r="L110" s="16">
        <v>0</v>
      </c>
      <c r="M110" s="60">
        <v>7300</v>
      </c>
      <c r="N110" s="16">
        <v>0</v>
      </c>
      <c r="O110" s="16">
        <v>58</v>
      </c>
      <c r="P110" s="60">
        <v>1336</v>
      </c>
      <c r="Q110" s="16">
        <v>38</v>
      </c>
      <c r="R110" s="61">
        <v>41922</v>
      </c>
      <c r="S110" s="16" t="s">
        <v>24</v>
      </c>
      <c r="T110" s="16" t="s">
        <v>39</v>
      </c>
    </row>
    <row r="111" spans="1:20">
      <c r="A111" s="18">
        <f>Tabela1[[#This Row],[Colunas4]]</f>
        <v>66400</v>
      </c>
      <c r="B111" s="18">
        <f>Tabela1[[#This Row],[Colunas6]]</f>
        <v>8200</v>
      </c>
      <c r="C111" s="57">
        <f>Tabela1[[#This Row],[Colunas8]]</f>
        <v>54</v>
      </c>
      <c r="D111" s="17">
        <f>Tabela1[[#This Row],[Colunas9]]</f>
        <v>1366</v>
      </c>
      <c r="E111" s="18">
        <f>Tabela1[[#This Row],[Parcelas]]*Tabela1[[#This Row],[Valor]]</f>
        <v>73764</v>
      </c>
      <c r="F111" s="18">
        <f>Tabela1[[#This Row],[Saldo Devedor]]+Tabela1[[#This Row],[Entrada]]</f>
        <v>81964</v>
      </c>
      <c r="G111" s="19">
        <f>Tabela1[[#This Row],[Total]]/Tabela1[[#This Row],[Crédito]]</f>
        <v>1.2343975903614457</v>
      </c>
      <c r="J111" s="16" t="s">
        <v>36</v>
      </c>
      <c r="K111" s="60">
        <v>66400</v>
      </c>
      <c r="L111" s="16">
        <v>0</v>
      </c>
      <c r="M111" s="60">
        <v>8200</v>
      </c>
      <c r="N111" s="16">
        <v>0</v>
      </c>
      <c r="O111" s="16">
        <v>54</v>
      </c>
      <c r="P111" s="60">
        <v>1366</v>
      </c>
      <c r="Q111" s="16">
        <v>11</v>
      </c>
      <c r="R111" s="61">
        <v>41922</v>
      </c>
      <c r="S111" s="16" t="s">
        <v>24</v>
      </c>
      <c r="T111" s="16" t="s">
        <v>39</v>
      </c>
    </row>
    <row r="112" spans="1:20">
      <c r="A112" s="18">
        <f>Tabela1[[#This Row],[Colunas4]]</f>
        <v>67900</v>
      </c>
      <c r="B112" s="18">
        <f>Tabela1[[#This Row],[Colunas6]]</f>
        <v>10800</v>
      </c>
      <c r="C112" s="57">
        <f>Tabela1[[#This Row],[Colunas8]]</f>
        <v>40</v>
      </c>
      <c r="D112" s="17">
        <f>Tabela1[[#This Row],[Colunas9]]</f>
        <v>1827</v>
      </c>
      <c r="E112" s="18">
        <f>Tabela1[[#This Row],[Parcelas]]*Tabela1[[#This Row],[Valor]]</f>
        <v>73080</v>
      </c>
      <c r="F112" s="18">
        <f>Tabela1[[#This Row],[Saldo Devedor]]+Tabela1[[#This Row],[Entrada]]</f>
        <v>83880</v>
      </c>
      <c r="G112" s="19">
        <f>Tabela1[[#This Row],[Total]]/Tabela1[[#This Row],[Crédito]]</f>
        <v>1.2353460972017674</v>
      </c>
      <c r="J112" s="16" t="s">
        <v>36</v>
      </c>
      <c r="K112" s="60">
        <v>67900</v>
      </c>
      <c r="L112" s="16">
        <v>0</v>
      </c>
      <c r="M112" s="60">
        <v>10800</v>
      </c>
      <c r="N112" s="16">
        <v>0</v>
      </c>
      <c r="O112" s="16">
        <v>40</v>
      </c>
      <c r="P112" s="60">
        <v>1827</v>
      </c>
      <c r="Q112" s="16">
        <v>75</v>
      </c>
      <c r="R112" s="61">
        <v>41922</v>
      </c>
      <c r="S112" s="16" t="s">
        <v>24</v>
      </c>
      <c r="T112" s="16" t="s">
        <v>39</v>
      </c>
    </row>
    <row r="113" spans="1:20">
      <c r="A113" s="18">
        <f>Tabela1[[#This Row],[Colunas4]]</f>
        <v>69000</v>
      </c>
      <c r="B113" s="18">
        <f>Tabela1[[#This Row],[Colunas6]]</f>
        <v>23000</v>
      </c>
      <c r="C113" s="57">
        <f>Tabela1[[#This Row],[Colunas8]]</f>
        <v>126</v>
      </c>
      <c r="D113" s="17">
        <f>Tabela1[[#This Row],[Colunas9]]</f>
        <v>583</v>
      </c>
      <c r="E113" s="18">
        <f>Tabela1[[#This Row],[Parcelas]]*Tabela1[[#This Row],[Valor]]</f>
        <v>73458</v>
      </c>
      <c r="F113" s="18">
        <f>Tabela1[[#This Row],[Saldo Devedor]]+Tabela1[[#This Row],[Entrada]]</f>
        <v>96458</v>
      </c>
      <c r="G113" s="19">
        <f>Tabela1[[#This Row],[Total]]/Tabela1[[#This Row],[Crédito]]</f>
        <v>1.3979420289855073</v>
      </c>
      <c r="J113" s="16" t="s">
        <v>40</v>
      </c>
      <c r="K113" s="60">
        <v>69000</v>
      </c>
      <c r="L113" s="16">
        <v>0</v>
      </c>
      <c r="M113" s="60">
        <v>23000</v>
      </c>
      <c r="N113" s="16">
        <v>0</v>
      </c>
      <c r="O113" s="16">
        <v>126</v>
      </c>
      <c r="P113" s="16">
        <v>583</v>
      </c>
      <c r="Q113" s="16">
        <v>0</v>
      </c>
      <c r="R113" s="61">
        <v>41922</v>
      </c>
      <c r="S113" s="16" t="s">
        <v>24</v>
      </c>
      <c r="T113" s="16" t="s">
        <v>39</v>
      </c>
    </row>
    <row r="114" spans="1:20">
      <c r="A114" s="18">
        <f>Tabela1[[#This Row],[Colunas4]]</f>
        <v>73200</v>
      </c>
      <c r="B114" s="18">
        <f>Tabela1[[#This Row],[Colunas6]]</f>
        <v>12200</v>
      </c>
      <c r="C114" s="57">
        <f>Tabela1[[#This Row],[Colunas8]]</f>
        <v>54</v>
      </c>
      <c r="D114" s="17">
        <f>Tabela1[[#This Row],[Colunas9]]</f>
        <v>1572</v>
      </c>
      <c r="E114" s="18">
        <f>Tabela1[[#This Row],[Parcelas]]*Tabela1[[#This Row],[Valor]]</f>
        <v>84888</v>
      </c>
      <c r="F114" s="18">
        <f>Tabela1[[#This Row],[Saldo Devedor]]+Tabela1[[#This Row],[Entrada]]</f>
        <v>97088</v>
      </c>
      <c r="G114" s="19">
        <f>Tabela1[[#This Row],[Total]]/Tabela1[[#This Row],[Crédito]]</f>
        <v>1.3263387978142076</v>
      </c>
      <c r="J114" s="16" t="s">
        <v>36</v>
      </c>
      <c r="K114" s="60">
        <v>73200</v>
      </c>
      <c r="L114" s="16">
        <v>0</v>
      </c>
      <c r="M114" s="60">
        <v>12200</v>
      </c>
      <c r="N114" s="16">
        <v>0</v>
      </c>
      <c r="O114" s="16">
        <v>54</v>
      </c>
      <c r="P114" s="60">
        <v>1572</v>
      </c>
      <c r="Q114" s="16">
        <v>99</v>
      </c>
      <c r="R114" s="61">
        <v>41922</v>
      </c>
      <c r="S114" s="16" t="s">
        <v>37</v>
      </c>
      <c r="T114" s="16" t="s">
        <v>38</v>
      </c>
    </row>
    <row r="115" spans="1:20">
      <c r="A115" s="18">
        <f>Tabela1[[#This Row],[Colunas4]]</f>
        <v>73300</v>
      </c>
      <c r="B115" s="18">
        <f>Tabela1[[#This Row],[Colunas6]]</f>
        <v>11000</v>
      </c>
      <c r="C115" s="57">
        <f>Tabela1[[#This Row],[Colunas8]]</f>
        <v>55</v>
      </c>
      <c r="D115" s="17">
        <f>Tabela1[[#This Row],[Colunas9]]</f>
        <v>1518</v>
      </c>
      <c r="E115" s="18">
        <f>Tabela1[[#This Row],[Parcelas]]*Tabela1[[#This Row],[Valor]]</f>
        <v>83490</v>
      </c>
      <c r="F115" s="18">
        <f>Tabela1[[#This Row],[Saldo Devedor]]+Tabela1[[#This Row],[Entrada]]</f>
        <v>94490</v>
      </c>
      <c r="G115" s="19">
        <f>Tabela1[[#This Row],[Total]]/Tabela1[[#This Row],[Crédito]]</f>
        <v>1.2890859481582537</v>
      </c>
      <c r="J115" s="16" t="s">
        <v>36</v>
      </c>
      <c r="K115" s="60">
        <v>73300</v>
      </c>
      <c r="L115" s="16">
        <v>0</v>
      </c>
      <c r="M115" s="60">
        <v>11000</v>
      </c>
      <c r="N115" s="16">
        <v>0</v>
      </c>
      <c r="O115" s="16">
        <v>55</v>
      </c>
      <c r="P115" s="60">
        <v>1518</v>
      </c>
      <c r="Q115" s="16">
        <v>78</v>
      </c>
      <c r="R115" s="61">
        <v>41922</v>
      </c>
      <c r="S115" s="16" t="s">
        <v>24</v>
      </c>
      <c r="T115" s="16" t="s">
        <v>39</v>
      </c>
    </row>
    <row r="116" spans="1:20">
      <c r="A116" s="18">
        <f>Tabela1[[#This Row],[Colunas4]]</f>
        <v>75100</v>
      </c>
      <c r="B116" s="18">
        <f>Tabela1[[#This Row],[Colunas6]]</f>
        <v>12000</v>
      </c>
      <c r="C116" s="57">
        <f>Tabela1[[#This Row],[Colunas8]]</f>
        <v>68</v>
      </c>
      <c r="D116" s="17">
        <f>Tabela1[[#This Row],[Colunas9]]</f>
        <v>1298</v>
      </c>
      <c r="E116" s="18">
        <f>Tabela1[[#This Row],[Parcelas]]*Tabela1[[#This Row],[Valor]]</f>
        <v>88264</v>
      </c>
      <c r="F116" s="18">
        <f>Tabela1[[#This Row],[Saldo Devedor]]+Tabela1[[#This Row],[Entrada]]</f>
        <v>100264</v>
      </c>
      <c r="G116" s="19">
        <f>Tabela1[[#This Row],[Total]]/Tabela1[[#This Row],[Crédito]]</f>
        <v>1.3350732356857524</v>
      </c>
      <c r="J116" s="16" t="s">
        <v>36</v>
      </c>
      <c r="K116" s="60">
        <v>75100</v>
      </c>
      <c r="L116" s="16">
        <v>0</v>
      </c>
      <c r="M116" s="60">
        <v>12000</v>
      </c>
      <c r="N116" s="16">
        <v>0</v>
      </c>
      <c r="O116" s="16">
        <v>68</v>
      </c>
      <c r="P116" s="60">
        <v>1298</v>
      </c>
      <c r="Q116" s="16">
        <v>90</v>
      </c>
      <c r="R116" s="61">
        <v>41922</v>
      </c>
      <c r="S116" s="16" t="s">
        <v>37</v>
      </c>
      <c r="T116" s="16" t="s">
        <v>38</v>
      </c>
    </row>
    <row r="117" spans="1:20">
      <c r="A117" s="18">
        <f>Tabela1[[#This Row],[Colunas4]]</f>
        <v>76000</v>
      </c>
      <c r="B117" s="18">
        <f>Tabela1[[#This Row],[Colunas6]]</f>
        <v>13900</v>
      </c>
      <c r="C117" s="57">
        <f>Tabela1[[#This Row],[Colunas8]]</f>
        <v>68</v>
      </c>
      <c r="D117" s="17">
        <f>Tabela1[[#This Row],[Colunas9]]</f>
        <v>1353</v>
      </c>
      <c r="E117" s="18">
        <f>Tabela1[[#This Row],[Parcelas]]*Tabela1[[#This Row],[Valor]]</f>
        <v>92004</v>
      </c>
      <c r="F117" s="18">
        <f>Tabela1[[#This Row],[Saldo Devedor]]+Tabela1[[#This Row],[Entrada]]</f>
        <v>105904</v>
      </c>
      <c r="G117" s="19">
        <f>Tabela1[[#This Row],[Total]]/Tabela1[[#This Row],[Crédito]]</f>
        <v>1.3934736842105264</v>
      </c>
      <c r="J117" s="16" t="s">
        <v>36</v>
      </c>
      <c r="K117" s="60">
        <v>76000</v>
      </c>
      <c r="L117" s="16">
        <v>0</v>
      </c>
      <c r="M117" s="60">
        <v>13900</v>
      </c>
      <c r="N117" s="16">
        <v>0</v>
      </c>
      <c r="O117" s="16">
        <v>68</v>
      </c>
      <c r="P117" s="60">
        <v>1353</v>
      </c>
      <c r="Q117" s="16">
        <v>31</v>
      </c>
      <c r="R117" s="61">
        <v>41922</v>
      </c>
      <c r="S117" s="16" t="s">
        <v>37</v>
      </c>
      <c r="T117" s="16" t="s">
        <v>38</v>
      </c>
    </row>
    <row r="118" spans="1:20">
      <c r="A118" s="18">
        <f>Tabela1[[#This Row],[Colunas4]]</f>
        <v>77500</v>
      </c>
      <c r="B118" s="18">
        <f>Tabela1[[#This Row],[Colunas6]]</f>
        <v>12500</v>
      </c>
      <c r="C118" s="57">
        <f>Tabela1[[#This Row],[Colunas8]]</f>
        <v>66</v>
      </c>
      <c r="D118" s="17">
        <f>Tabela1[[#This Row],[Colunas9]]</f>
        <v>1408</v>
      </c>
      <c r="E118" s="18">
        <f>Tabela1[[#This Row],[Parcelas]]*Tabela1[[#This Row],[Valor]]</f>
        <v>92928</v>
      </c>
      <c r="F118" s="18">
        <f>Tabela1[[#This Row],[Saldo Devedor]]+Tabela1[[#This Row],[Entrada]]</f>
        <v>105428</v>
      </c>
      <c r="G118" s="19">
        <f>Tabela1[[#This Row],[Total]]/Tabela1[[#This Row],[Crédito]]</f>
        <v>1.3603612903225806</v>
      </c>
      <c r="J118" s="16" t="s">
        <v>36</v>
      </c>
      <c r="K118" s="60">
        <v>77500</v>
      </c>
      <c r="L118" s="16">
        <v>0</v>
      </c>
      <c r="M118" s="60">
        <v>12500</v>
      </c>
      <c r="N118" s="16">
        <v>0</v>
      </c>
      <c r="O118" s="16">
        <v>66</v>
      </c>
      <c r="P118" s="60">
        <v>1408</v>
      </c>
      <c r="Q118" s="16">
        <v>65</v>
      </c>
      <c r="R118" s="61">
        <v>41922</v>
      </c>
      <c r="S118" s="16" t="s">
        <v>24</v>
      </c>
      <c r="T118" s="16" t="s">
        <v>39</v>
      </c>
    </row>
    <row r="119" spans="1:20">
      <c r="A119" s="18">
        <f>Tabela1[[#This Row],[Colunas4]]</f>
        <v>80000</v>
      </c>
      <c r="B119" s="18">
        <f>Tabela1[[#This Row],[Colunas6]]</f>
        <v>9200</v>
      </c>
      <c r="C119" s="57">
        <f>Tabela1[[#This Row],[Colunas8]]</f>
        <v>59</v>
      </c>
      <c r="D119" s="17">
        <f>Tabela1[[#This Row],[Colunas9]]</f>
        <v>1591</v>
      </c>
      <c r="E119" s="18">
        <f>Tabela1[[#This Row],[Parcelas]]*Tabela1[[#This Row],[Valor]]</f>
        <v>93869</v>
      </c>
      <c r="F119" s="18">
        <f>Tabela1[[#This Row],[Saldo Devedor]]+Tabela1[[#This Row],[Entrada]]</f>
        <v>103069</v>
      </c>
      <c r="G119" s="19">
        <f>Tabela1[[#This Row],[Total]]/Tabela1[[#This Row],[Crédito]]</f>
        <v>1.2883625000000001</v>
      </c>
      <c r="J119" s="16" t="s">
        <v>36</v>
      </c>
      <c r="K119" s="60">
        <v>80000</v>
      </c>
      <c r="L119" s="16">
        <v>0</v>
      </c>
      <c r="M119" s="60">
        <v>9200</v>
      </c>
      <c r="N119" s="16">
        <v>0</v>
      </c>
      <c r="O119" s="16">
        <v>59</v>
      </c>
      <c r="P119" s="60">
        <v>1591</v>
      </c>
      <c r="Q119" s="16">
        <v>86</v>
      </c>
      <c r="R119" s="61">
        <v>41861</v>
      </c>
      <c r="S119" s="16" t="s">
        <v>37</v>
      </c>
      <c r="T119" s="16" t="s">
        <v>38</v>
      </c>
    </row>
    <row r="120" spans="1:20">
      <c r="A120" s="18">
        <f>Tabela1[[#This Row],[Colunas4]]</f>
        <v>81800</v>
      </c>
      <c r="B120" s="18">
        <f>Tabela1[[#This Row],[Colunas6]]</f>
        <v>11600</v>
      </c>
      <c r="C120" s="57">
        <f>Tabela1[[#This Row],[Colunas8]]</f>
        <v>64</v>
      </c>
      <c r="D120" s="17">
        <f>Tabela1[[#This Row],[Colunas9]]</f>
        <v>1403</v>
      </c>
      <c r="E120" s="18">
        <f>Tabela1[[#This Row],[Parcelas]]*Tabela1[[#This Row],[Valor]]</f>
        <v>89792</v>
      </c>
      <c r="F120" s="18">
        <f>Tabela1[[#This Row],[Saldo Devedor]]+Tabela1[[#This Row],[Entrada]]</f>
        <v>101392</v>
      </c>
      <c r="G120" s="19">
        <f>Tabela1[[#This Row],[Total]]/Tabela1[[#This Row],[Crédito]]</f>
        <v>1.2395110024449878</v>
      </c>
      <c r="J120" s="16" t="s">
        <v>36</v>
      </c>
      <c r="K120" s="60">
        <v>81800</v>
      </c>
      <c r="L120" s="16">
        <v>0</v>
      </c>
      <c r="M120" s="60">
        <v>11600</v>
      </c>
      <c r="N120" s="16">
        <v>0</v>
      </c>
      <c r="O120" s="16">
        <v>64</v>
      </c>
      <c r="P120" s="60">
        <v>1403</v>
      </c>
      <c r="Q120" s="16">
        <v>37</v>
      </c>
      <c r="R120" s="61">
        <v>41861</v>
      </c>
      <c r="S120" s="16" t="s">
        <v>37</v>
      </c>
      <c r="T120" s="16" t="s">
        <v>38</v>
      </c>
    </row>
    <row r="121" spans="1:20">
      <c r="A121" s="18">
        <f>Tabela1[[#This Row],[Colunas4]]</f>
        <v>82100</v>
      </c>
      <c r="B121" s="18">
        <f>Tabela1[[#This Row],[Colunas6]]</f>
        <v>11400</v>
      </c>
      <c r="C121" s="57">
        <f>Tabela1[[#This Row],[Colunas8]]</f>
        <v>66</v>
      </c>
      <c r="D121" s="17">
        <f>Tabela1[[#This Row],[Colunas9]]</f>
        <v>1580</v>
      </c>
      <c r="E121" s="18">
        <f>Tabela1[[#This Row],[Parcelas]]*Tabela1[[#This Row],[Valor]]</f>
        <v>104280</v>
      </c>
      <c r="F121" s="18">
        <f>Tabela1[[#This Row],[Saldo Devedor]]+Tabela1[[#This Row],[Entrada]]</f>
        <v>115680</v>
      </c>
      <c r="G121" s="19">
        <f>Tabela1[[#This Row],[Total]]/Tabela1[[#This Row],[Crédito]]</f>
        <v>1.4090133982947626</v>
      </c>
      <c r="J121" s="16" t="s">
        <v>36</v>
      </c>
      <c r="K121" s="60">
        <v>82100</v>
      </c>
      <c r="L121" s="16">
        <v>0</v>
      </c>
      <c r="M121" s="60">
        <v>11400</v>
      </c>
      <c r="N121" s="16">
        <v>0</v>
      </c>
      <c r="O121" s="16">
        <v>66</v>
      </c>
      <c r="P121" s="60">
        <v>1580</v>
      </c>
      <c r="Q121" s="16">
        <v>50</v>
      </c>
      <c r="R121" s="61">
        <v>41922</v>
      </c>
      <c r="S121" s="16" t="s">
        <v>24</v>
      </c>
      <c r="T121" s="16" t="s">
        <v>39</v>
      </c>
    </row>
    <row r="122" spans="1:20">
      <c r="A122" s="18">
        <f>Tabela1[[#This Row],[Colunas4]]</f>
        <v>83200</v>
      </c>
      <c r="B122" s="18">
        <f>Tabela1[[#This Row],[Colunas6]]</f>
        <v>11500</v>
      </c>
      <c r="C122" s="57">
        <f>Tabela1[[#This Row],[Colunas8]]</f>
        <v>56</v>
      </c>
      <c r="D122" s="17">
        <f>Tabela1[[#This Row],[Colunas9]]</f>
        <v>1803</v>
      </c>
      <c r="E122" s="18">
        <f>Tabela1[[#This Row],[Parcelas]]*Tabela1[[#This Row],[Valor]]</f>
        <v>100968</v>
      </c>
      <c r="F122" s="18">
        <f>Tabela1[[#This Row],[Saldo Devedor]]+Tabela1[[#This Row],[Entrada]]</f>
        <v>112468</v>
      </c>
      <c r="G122" s="19">
        <f>Tabela1[[#This Row],[Total]]/Tabela1[[#This Row],[Crédito]]</f>
        <v>1.3517788461538462</v>
      </c>
      <c r="J122" s="16" t="s">
        <v>36</v>
      </c>
      <c r="K122" s="60">
        <v>83200</v>
      </c>
      <c r="L122" s="16">
        <v>0</v>
      </c>
      <c r="M122" s="60">
        <v>11500</v>
      </c>
      <c r="N122" s="16">
        <v>0</v>
      </c>
      <c r="O122" s="16">
        <v>56</v>
      </c>
      <c r="P122" s="60">
        <v>1803</v>
      </c>
      <c r="Q122" s="16">
        <v>72</v>
      </c>
      <c r="R122" s="61">
        <v>41922</v>
      </c>
      <c r="S122" s="16" t="s">
        <v>24</v>
      </c>
      <c r="T122" s="16" t="s">
        <v>39</v>
      </c>
    </row>
    <row r="123" spans="1:20">
      <c r="A123" s="18">
        <f>Tabela1[[#This Row],[Colunas4]]</f>
        <v>85600</v>
      </c>
      <c r="B123" s="18">
        <f>Tabela1[[#This Row],[Colunas6]]</f>
        <v>20400</v>
      </c>
      <c r="C123" s="57">
        <f>Tabela1[[#This Row],[Colunas8]]</f>
        <v>61</v>
      </c>
      <c r="D123" s="17">
        <f>Tabela1[[#This Row],[Colunas9]]</f>
        <v>1525</v>
      </c>
      <c r="E123" s="18">
        <f>Tabela1[[#This Row],[Parcelas]]*Tabela1[[#This Row],[Valor]]</f>
        <v>93025</v>
      </c>
      <c r="F123" s="18">
        <f>Tabela1[[#This Row],[Saldo Devedor]]+Tabela1[[#This Row],[Entrada]]</f>
        <v>113425</v>
      </c>
      <c r="G123" s="19">
        <f>Tabela1[[#This Row],[Total]]/Tabela1[[#This Row],[Crédito]]</f>
        <v>1.3250584112149533</v>
      </c>
      <c r="J123" s="16" t="s">
        <v>36</v>
      </c>
      <c r="K123" s="60">
        <v>85600</v>
      </c>
      <c r="L123" s="16">
        <v>0</v>
      </c>
      <c r="M123" s="60">
        <v>20400</v>
      </c>
      <c r="N123" s="16">
        <v>0</v>
      </c>
      <c r="O123" s="16">
        <v>61</v>
      </c>
      <c r="P123" s="60">
        <v>1525</v>
      </c>
      <c r="Q123" s="16">
        <v>78</v>
      </c>
      <c r="R123" s="61">
        <v>41922</v>
      </c>
      <c r="S123" s="16" t="s">
        <v>24</v>
      </c>
      <c r="T123" s="16" t="s">
        <v>39</v>
      </c>
    </row>
    <row r="124" spans="1:20">
      <c r="A124" s="18">
        <f>Tabela1[[#This Row],[Colunas4]]</f>
        <v>86200</v>
      </c>
      <c r="B124" s="18">
        <f>Tabela1[[#This Row],[Colunas6]]</f>
        <v>13900</v>
      </c>
      <c r="C124" s="57">
        <f>Tabela1[[#This Row],[Colunas8]]</f>
        <v>67</v>
      </c>
      <c r="D124" s="17">
        <f>Tabela1[[#This Row],[Colunas9]]</f>
        <v>1493</v>
      </c>
      <c r="E124" s="18">
        <f>Tabela1[[#This Row],[Parcelas]]*Tabela1[[#This Row],[Valor]]</f>
        <v>100031</v>
      </c>
      <c r="F124" s="18">
        <f>Tabela1[[#This Row],[Saldo Devedor]]+Tabela1[[#This Row],[Entrada]]</f>
        <v>113931</v>
      </c>
      <c r="G124" s="19">
        <f>Tabela1[[#This Row],[Total]]/Tabela1[[#This Row],[Crédito]]</f>
        <v>1.3217053364269142</v>
      </c>
      <c r="J124" s="16" t="s">
        <v>36</v>
      </c>
      <c r="K124" s="60">
        <v>86200</v>
      </c>
      <c r="L124" s="16">
        <v>0</v>
      </c>
      <c r="M124" s="60">
        <v>13900</v>
      </c>
      <c r="N124" s="16">
        <v>0</v>
      </c>
      <c r="O124" s="16">
        <v>67</v>
      </c>
      <c r="P124" s="60">
        <v>1493</v>
      </c>
      <c r="Q124" s="16">
        <v>73</v>
      </c>
      <c r="R124" s="61">
        <v>41922</v>
      </c>
      <c r="S124" s="16" t="s">
        <v>37</v>
      </c>
      <c r="T124" s="16" t="s">
        <v>38</v>
      </c>
    </row>
    <row r="125" spans="1:20">
      <c r="A125" s="18">
        <f>Tabela1[[#This Row],[Colunas4]]</f>
        <v>89400</v>
      </c>
      <c r="B125" s="18">
        <f>Tabela1[[#This Row],[Colunas6]]</f>
        <v>14500</v>
      </c>
      <c r="C125" s="57">
        <f>Tabela1[[#This Row],[Colunas8]]</f>
        <v>64</v>
      </c>
      <c r="D125" s="17">
        <f>Tabela1[[#This Row],[Colunas9]]</f>
        <v>1718</v>
      </c>
      <c r="E125" s="18">
        <f>Tabela1[[#This Row],[Parcelas]]*Tabela1[[#This Row],[Valor]]</f>
        <v>109952</v>
      </c>
      <c r="F125" s="18">
        <f>Tabela1[[#This Row],[Saldo Devedor]]+Tabela1[[#This Row],[Entrada]]</f>
        <v>124452</v>
      </c>
      <c r="G125" s="19">
        <f>Tabela1[[#This Row],[Total]]/Tabela1[[#This Row],[Crédito]]</f>
        <v>1.3920805369127516</v>
      </c>
      <c r="J125" s="16" t="s">
        <v>36</v>
      </c>
      <c r="K125" s="60">
        <v>89400</v>
      </c>
      <c r="L125" s="16">
        <v>0</v>
      </c>
      <c r="M125" s="60">
        <v>14500</v>
      </c>
      <c r="N125" s="16">
        <v>0</v>
      </c>
      <c r="O125" s="16">
        <v>64</v>
      </c>
      <c r="P125" s="60">
        <v>1718</v>
      </c>
      <c r="Q125" s="16">
        <v>55</v>
      </c>
      <c r="R125" s="61">
        <v>41922</v>
      </c>
      <c r="S125" s="16" t="s">
        <v>24</v>
      </c>
      <c r="T125" s="16" t="s">
        <v>39</v>
      </c>
    </row>
    <row r="126" spans="1:20">
      <c r="A126" s="18">
        <f>Tabela1[[#This Row],[Colunas4]]</f>
        <v>89600</v>
      </c>
      <c r="B126" s="18">
        <f>Tabela1[[#This Row],[Colunas6]]</f>
        <v>12200</v>
      </c>
      <c r="C126" s="57">
        <f>Tabela1[[#This Row],[Colunas8]]</f>
        <v>38</v>
      </c>
      <c r="D126" s="17">
        <f>Tabela1[[#This Row],[Colunas9]]</f>
        <v>2535</v>
      </c>
      <c r="E126" s="18">
        <f>Tabela1[[#This Row],[Parcelas]]*Tabela1[[#This Row],[Valor]]</f>
        <v>96330</v>
      </c>
      <c r="F126" s="18">
        <f>Tabela1[[#This Row],[Saldo Devedor]]+Tabela1[[#This Row],[Entrada]]</f>
        <v>108530</v>
      </c>
      <c r="G126" s="19">
        <f>Tabela1[[#This Row],[Total]]/Tabela1[[#This Row],[Crédito]]</f>
        <v>1.2112723214285714</v>
      </c>
      <c r="J126" s="16" t="s">
        <v>36</v>
      </c>
      <c r="K126" s="60">
        <v>89600</v>
      </c>
      <c r="L126" s="16">
        <v>0</v>
      </c>
      <c r="M126" s="60">
        <v>12200</v>
      </c>
      <c r="N126" s="16">
        <v>0</v>
      </c>
      <c r="O126" s="16">
        <v>38</v>
      </c>
      <c r="P126" s="60">
        <v>2535</v>
      </c>
      <c r="Q126" s="16">
        <v>76</v>
      </c>
      <c r="R126" s="61">
        <v>41922</v>
      </c>
      <c r="S126" s="16" t="s">
        <v>37</v>
      </c>
      <c r="T126" s="16" t="s">
        <v>38</v>
      </c>
    </row>
    <row r="127" spans="1:20">
      <c r="A127" s="18">
        <f>Tabela1[[#This Row],[Colunas4]]</f>
        <v>89800</v>
      </c>
      <c r="B127" s="18">
        <f>Tabela1[[#This Row],[Colunas6]]</f>
        <v>9700</v>
      </c>
      <c r="C127" s="57">
        <f>Tabela1[[#This Row],[Colunas8]]</f>
        <v>56</v>
      </c>
      <c r="D127" s="17">
        <f>Tabela1[[#This Row],[Colunas9]]</f>
        <v>1913</v>
      </c>
      <c r="E127" s="18">
        <f>Tabela1[[#This Row],[Parcelas]]*Tabela1[[#This Row],[Valor]]</f>
        <v>107128</v>
      </c>
      <c r="F127" s="18">
        <f>Tabela1[[#This Row],[Saldo Devedor]]+Tabela1[[#This Row],[Entrada]]</f>
        <v>116828</v>
      </c>
      <c r="G127" s="19">
        <f>Tabela1[[#This Row],[Total]]/Tabela1[[#This Row],[Crédito]]</f>
        <v>1.3009799554565702</v>
      </c>
      <c r="J127" s="16" t="s">
        <v>36</v>
      </c>
      <c r="K127" s="60">
        <v>89800</v>
      </c>
      <c r="L127" s="16">
        <v>0</v>
      </c>
      <c r="M127" s="60">
        <v>9700</v>
      </c>
      <c r="N127" s="16">
        <v>0</v>
      </c>
      <c r="O127" s="16">
        <v>56</v>
      </c>
      <c r="P127" s="60">
        <v>1913</v>
      </c>
      <c r="Q127" s="16">
        <v>79</v>
      </c>
      <c r="R127" s="61">
        <v>41922</v>
      </c>
      <c r="S127" s="16" t="s">
        <v>24</v>
      </c>
      <c r="T127" s="16" t="s">
        <v>39</v>
      </c>
    </row>
    <row r="128" spans="1:20">
      <c r="A128" s="18">
        <f>Tabela1[[#This Row],[Colunas4]]</f>
        <v>90100</v>
      </c>
      <c r="B128" s="18">
        <f>Tabela1[[#This Row],[Colunas6]]</f>
        <v>11400</v>
      </c>
      <c r="C128" s="57">
        <f>Tabela1[[#This Row],[Colunas8]]</f>
        <v>59</v>
      </c>
      <c r="D128" s="17">
        <f>Tabela1[[#This Row],[Colunas9]]</f>
        <v>1860</v>
      </c>
      <c r="E128" s="18">
        <f>Tabela1[[#This Row],[Parcelas]]*Tabela1[[#This Row],[Valor]]</f>
        <v>109740</v>
      </c>
      <c r="F128" s="18">
        <f>Tabela1[[#This Row],[Saldo Devedor]]+Tabela1[[#This Row],[Entrada]]</f>
        <v>121140</v>
      </c>
      <c r="G128" s="19">
        <f>Tabela1[[#This Row],[Total]]/Tabela1[[#This Row],[Crédito]]</f>
        <v>1.3445061043285238</v>
      </c>
      <c r="J128" s="16" t="s">
        <v>36</v>
      </c>
      <c r="K128" s="60">
        <v>90100</v>
      </c>
      <c r="L128" s="16">
        <v>0</v>
      </c>
      <c r="M128" s="60">
        <v>11400</v>
      </c>
      <c r="N128" s="16">
        <v>0</v>
      </c>
      <c r="O128" s="16">
        <v>59</v>
      </c>
      <c r="P128" s="60">
        <v>1860</v>
      </c>
      <c r="Q128" s="16">
        <v>91</v>
      </c>
      <c r="R128" s="61">
        <v>41922</v>
      </c>
      <c r="S128" s="16" t="s">
        <v>24</v>
      </c>
      <c r="T128" s="16" t="s">
        <v>39</v>
      </c>
    </row>
    <row r="129" spans="1:20">
      <c r="A129" s="18">
        <f>Tabela1[[#This Row],[Colunas4]]</f>
        <v>90300</v>
      </c>
      <c r="B129" s="18">
        <f>Tabela1[[#This Row],[Colunas6]]</f>
        <v>20100</v>
      </c>
      <c r="C129" s="57">
        <f>Tabela1[[#This Row],[Colunas8]]</f>
        <v>61</v>
      </c>
      <c r="D129" s="17">
        <f>Tabela1[[#This Row],[Colunas9]]</f>
        <v>1678</v>
      </c>
      <c r="E129" s="18">
        <f>Tabela1[[#This Row],[Parcelas]]*Tabela1[[#This Row],[Valor]]</f>
        <v>102358</v>
      </c>
      <c r="F129" s="18">
        <f>Tabela1[[#This Row],[Saldo Devedor]]+Tabela1[[#This Row],[Entrada]]</f>
        <v>122458</v>
      </c>
      <c r="G129" s="19">
        <f>Tabela1[[#This Row],[Total]]/Tabela1[[#This Row],[Crédito]]</f>
        <v>1.356124031007752</v>
      </c>
      <c r="J129" s="16" t="s">
        <v>36</v>
      </c>
      <c r="K129" s="60">
        <v>90300</v>
      </c>
      <c r="L129" s="16">
        <v>0</v>
      </c>
      <c r="M129" s="60">
        <v>20100</v>
      </c>
      <c r="N129" s="16">
        <v>0</v>
      </c>
      <c r="O129" s="16">
        <v>61</v>
      </c>
      <c r="P129" s="60">
        <v>1678</v>
      </c>
      <c r="Q129" s="16">
        <v>93</v>
      </c>
      <c r="R129" s="61">
        <v>41922</v>
      </c>
      <c r="S129" s="16" t="s">
        <v>24</v>
      </c>
      <c r="T129" s="16" t="s">
        <v>39</v>
      </c>
    </row>
    <row r="130" spans="1:20">
      <c r="A130" s="18">
        <f>Tabela1[[#This Row],[Colunas4]]</f>
        <v>91100</v>
      </c>
      <c r="B130" s="18">
        <f>Tabela1[[#This Row],[Colunas6]]</f>
        <v>11600</v>
      </c>
      <c r="C130" s="57">
        <f>Tabela1[[#This Row],[Colunas8]]</f>
        <v>58</v>
      </c>
      <c r="D130" s="17">
        <f>Tabela1[[#This Row],[Colunas9]]</f>
        <v>1820</v>
      </c>
      <c r="E130" s="18">
        <f>Tabela1[[#This Row],[Parcelas]]*Tabela1[[#This Row],[Valor]]</f>
        <v>105560</v>
      </c>
      <c r="F130" s="18">
        <f>Tabela1[[#This Row],[Saldo Devedor]]+Tabela1[[#This Row],[Entrada]]</f>
        <v>117160</v>
      </c>
      <c r="G130" s="54">
        <f>Tabela1[[#This Row],[Total]]/Tabela1[[#This Row],[Crédito]]</f>
        <v>1.2860592755214051</v>
      </c>
      <c r="J130" s="16" t="s">
        <v>36</v>
      </c>
      <c r="K130" s="60">
        <v>91100</v>
      </c>
      <c r="L130" s="16">
        <v>0</v>
      </c>
      <c r="M130" s="60">
        <v>11600</v>
      </c>
      <c r="N130" s="16">
        <v>0</v>
      </c>
      <c r="O130" s="16">
        <v>58</v>
      </c>
      <c r="P130" s="60">
        <v>1820</v>
      </c>
      <c r="Q130" s="16">
        <v>99</v>
      </c>
      <c r="R130" s="61">
        <v>41922</v>
      </c>
      <c r="S130" s="16" t="s">
        <v>24</v>
      </c>
      <c r="T130" s="16" t="s">
        <v>39</v>
      </c>
    </row>
    <row r="131" spans="1:20">
      <c r="A131" s="18">
        <f>Tabela1[[#This Row],[Colunas4]]</f>
        <v>91600</v>
      </c>
      <c r="B131" s="18">
        <f>Tabela1[[#This Row],[Colunas6]]</f>
        <v>14900</v>
      </c>
      <c r="C131" s="57">
        <f>Tabela1[[#This Row],[Colunas8]]</f>
        <v>63</v>
      </c>
      <c r="D131" s="17">
        <f>Tabela1[[#This Row],[Colunas9]]</f>
        <v>1729</v>
      </c>
      <c r="E131" s="18">
        <f>Tabela1[[#This Row],[Parcelas]]*Tabela1[[#This Row],[Valor]]</f>
        <v>108927</v>
      </c>
      <c r="F131" s="18">
        <f>Tabela1[[#This Row],[Saldo Devedor]]+Tabela1[[#This Row],[Entrada]]</f>
        <v>123827</v>
      </c>
      <c r="G131" s="54">
        <f>Tabela1[[#This Row],[Total]]/Tabela1[[#This Row],[Crédito]]</f>
        <v>1.3518231441048034</v>
      </c>
      <c r="J131" s="16" t="s">
        <v>36</v>
      </c>
      <c r="K131" s="60">
        <v>91600</v>
      </c>
      <c r="L131" s="16">
        <v>0</v>
      </c>
      <c r="M131" s="60">
        <v>14900</v>
      </c>
      <c r="N131" s="16">
        <v>0</v>
      </c>
      <c r="O131" s="16">
        <v>63</v>
      </c>
      <c r="P131" s="60">
        <v>1729</v>
      </c>
      <c r="Q131" s="16">
        <v>54</v>
      </c>
      <c r="R131" s="61">
        <v>41922</v>
      </c>
      <c r="S131" s="16" t="s">
        <v>24</v>
      </c>
      <c r="T131" s="16" t="s">
        <v>39</v>
      </c>
    </row>
    <row r="132" spans="1:20">
      <c r="A132" s="18">
        <f>Tabela1[[#This Row],[Colunas4]]</f>
        <v>96300</v>
      </c>
      <c r="B132" s="18">
        <f>Tabela1[[#This Row],[Colunas6]]</f>
        <v>11100</v>
      </c>
      <c r="C132" s="57">
        <f>Tabela1[[#This Row],[Colunas8]]</f>
        <v>66</v>
      </c>
      <c r="D132" s="17">
        <f>Tabela1[[#This Row],[Colunas9]]</f>
        <v>1806</v>
      </c>
      <c r="E132" s="18">
        <f>Tabela1[[#This Row],[Parcelas]]*Tabela1[[#This Row],[Valor]]</f>
        <v>119196</v>
      </c>
      <c r="F132" s="18">
        <f>Tabela1[[#This Row],[Saldo Devedor]]+Tabela1[[#This Row],[Entrada]]</f>
        <v>130296</v>
      </c>
      <c r="G132" s="54">
        <f>Tabela1[[#This Row],[Total]]/Tabela1[[#This Row],[Crédito]]</f>
        <v>1.3530218068535826</v>
      </c>
      <c r="J132" s="16" t="s">
        <v>36</v>
      </c>
      <c r="K132" s="60">
        <v>96300</v>
      </c>
      <c r="L132" s="16">
        <v>0</v>
      </c>
      <c r="M132" s="60">
        <v>11100</v>
      </c>
      <c r="N132" s="16">
        <v>0</v>
      </c>
      <c r="O132" s="16">
        <v>66</v>
      </c>
      <c r="P132" s="60">
        <v>1806</v>
      </c>
      <c r="Q132" s="16">
        <v>37</v>
      </c>
      <c r="R132" s="61">
        <v>41922</v>
      </c>
      <c r="S132" s="16" t="s">
        <v>24</v>
      </c>
      <c r="T132" s="16" t="s">
        <v>39</v>
      </c>
    </row>
    <row r="133" spans="1:20">
      <c r="A133" s="18">
        <f>Tabela1[[#This Row],[Colunas4]]</f>
        <v>96400</v>
      </c>
      <c r="B133" s="18">
        <f>Tabela1[[#This Row],[Colunas6]]</f>
        <v>29500</v>
      </c>
      <c r="C133" s="57">
        <f>Tabela1[[#This Row],[Colunas8]]</f>
        <v>151</v>
      </c>
      <c r="D133" s="17">
        <f>Tabela1[[#This Row],[Colunas9]]</f>
        <v>718</v>
      </c>
      <c r="E133" s="18">
        <f>Tabela1[[#This Row],[Parcelas]]*Tabela1[[#This Row],[Valor]]</f>
        <v>108418</v>
      </c>
      <c r="F133" s="18">
        <f>Tabela1[[#This Row],[Saldo Devedor]]+Tabela1[[#This Row],[Entrada]]</f>
        <v>137918</v>
      </c>
      <c r="G133" s="54">
        <f>Tabela1[[#This Row],[Total]]/Tabela1[[#This Row],[Crédito]]</f>
        <v>1.4306846473029045</v>
      </c>
      <c r="J133" s="16" t="s">
        <v>43</v>
      </c>
      <c r="K133" s="60">
        <v>96400</v>
      </c>
      <c r="L133" s="16">
        <v>0</v>
      </c>
      <c r="M133" s="60">
        <v>29500</v>
      </c>
      <c r="N133" s="16">
        <v>0</v>
      </c>
      <c r="O133" s="16">
        <v>151</v>
      </c>
      <c r="P133" s="16">
        <v>718</v>
      </c>
      <c r="Q133" s="16">
        <v>0</v>
      </c>
      <c r="R133" s="61">
        <v>41927</v>
      </c>
      <c r="S133" s="16" t="s">
        <v>24</v>
      </c>
      <c r="T133" s="16" t="s">
        <v>39</v>
      </c>
    </row>
    <row r="134" spans="1:20">
      <c r="A134" s="18">
        <f>Tabela1[[#This Row],[Colunas4]]</f>
        <v>96500</v>
      </c>
      <c r="B134" s="18">
        <f>Tabela1[[#This Row],[Colunas6]]</f>
        <v>12900</v>
      </c>
      <c r="C134" s="57">
        <f>Tabela1[[#This Row],[Colunas8]]</f>
        <v>56</v>
      </c>
      <c r="D134" s="17">
        <f>Tabela1[[#This Row],[Colunas9]]</f>
        <v>2248</v>
      </c>
      <c r="E134" s="18">
        <f>Tabela1[[#This Row],[Parcelas]]*Tabela1[[#This Row],[Valor]]</f>
        <v>125888</v>
      </c>
      <c r="F134" s="18">
        <f>Tabela1[[#This Row],[Saldo Devedor]]+Tabela1[[#This Row],[Entrada]]</f>
        <v>138788</v>
      </c>
      <c r="G134" s="54">
        <f>Tabela1[[#This Row],[Total]]/Tabela1[[#This Row],[Crédito]]</f>
        <v>1.4382176165803109</v>
      </c>
      <c r="J134" s="16" t="s">
        <v>36</v>
      </c>
      <c r="K134" s="60">
        <v>96500</v>
      </c>
      <c r="L134" s="16">
        <v>0</v>
      </c>
      <c r="M134" s="60">
        <v>12900</v>
      </c>
      <c r="N134" s="16">
        <v>0</v>
      </c>
      <c r="O134" s="16">
        <v>56</v>
      </c>
      <c r="P134" s="60">
        <v>2248</v>
      </c>
      <c r="Q134" s="16">
        <v>63</v>
      </c>
      <c r="R134" s="61">
        <v>41922</v>
      </c>
      <c r="S134" s="16" t="s">
        <v>24</v>
      </c>
      <c r="T134" s="16" t="s">
        <v>39</v>
      </c>
    </row>
    <row r="135" spans="1:20">
      <c r="A135" s="18">
        <f>Tabela1[[#This Row],[Colunas4]]</f>
        <v>97000</v>
      </c>
      <c r="B135" s="18">
        <f>Tabela1[[#This Row],[Colunas6]]</f>
        <v>15500</v>
      </c>
      <c r="C135" s="57">
        <f>Tabela1[[#This Row],[Colunas8]]</f>
        <v>58</v>
      </c>
      <c r="D135" s="17">
        <f>Tabela1[[#This Row],[Colunas9]]</f>
        <v>2019</v>
      </c>
      <c r="E135" s="18">
        <f>Tabela1[[#This Row],[Parcelas]]*Tabela1[[#This Row],[Valor]]</f>
        <v>117102</v>
      </c>
      <c r="F135" s="18">
        <f>Tabela1[[#This Row],[Saldo Devedor]]+Tabela1[[#This Row],[Entrada]]</f>
        <v>132602</v>
      </c>
      <c r="G135" s="54">
        <f>Tabela1[[#This Row],[Total]]/Tabela1[[#This Row],[Crédito]]</f>
        <v>1.3670309278350516</v>
      </c>
      <c r="J135" s="16" t="s">
        <v>36</v>
      </c>
      <c r="K135" s="60">
        <v>97000</v>
      </c>
      <c r="L135" s="16">
        <v>0</v>
      </c>
      <c r="M135" s="60">
        <v>15500</v>
      </c>
      <c r="N135" s="16">
        <v>0</v>
      </c>
      <c r="O135" s="16">
        <v>58</v>
      </c>
      <c r="P135" s="60">
        <v>2019</v>
      </c>
      <c r="Q135" s="16">
        <v>26</v>
      </c>
      <c r="R135" s="61">
        <v>41922</v>
      </c>
      <c r="S135" s="16" t="s">
        <v>37</v>
      </c>
      <c r="T135" s="16" t="s">
        <v>38</v>
      </c>
    </row>
    <row r="136" spans="1:20">
      <c r="A136" s="18">
        <f>Tabela1[[#This Row],[Colunas4]]</f>
        <v>97100</v>
      </c>
      <c r="B136" s="18">
        <f>Tabela1[[#This Row],[Colunas6]]</f>
        <v>10800</v>
      </c>
      <c r="C136" s="57">
        <f>Tabela1[[#This Row],[Colunas8]]</f>
        <v>64</v>
      </c>
      <c r="D136" s="17">
        <f>Tabela1[[#This Row],[Colunas9]]</f>
        <v>1844</v>
      </c>
      <c r="E136" s="18">
        <f>Tabela1[[#This Row],[Parcelas]]*Tabela1[[#This Row],[Valor]]</f>
        <v>118016</v>
      </c>
      <c r="F136" s="18">
        <f>Tabela1[[#This Row],[Saldo Devedor]]+Tabela1[[#This Row],[Entrada]]</f>
        <v>128816</v>
      </c>
      <c r="G136" s="54">
        <f>Tabela1[[#This Row],[Total]]/Tabela1[[#This Row],[Crédito]]</f>
        <v>1.3266323377960865</v>
      </c>
      <c r="J136" s="16" t="s">
        <v>36</v>
      </c>
      <c r="K136" s="60">
        <v>97100</v>
      </c>
      <c r="L136" s="16">
        <v>0</v>
      </c>
      <c r="M136" s="60">
        <v>10800</v>
      </c>
      <c r="N136" s="16">
        <v>0</v>
      </c>
      <c r="O136" s="16">
        <v>64</v>
      </c>
      <c r="P136" s="60">
        <v>1844</v>
      </c>
      <c r="Q136" s="16">
        <v>19</v>
      </c>
      <c r="R136" s="61">
        <v>41922</v>
      </c>
      <c r="S136" s="16" t="s">
        <v>24</v>
      </c>
      <c r="T136" s="16" t="s">
        <v>39</v>
      </c>
    </row>
    <row r="137" spans="1:20">
      <c r="A137" s="18">
        <f>Tabela1[[#This Row],[Colunas4]]</f>
        <v>99200</v>
      </c>
      <c r="B137" s="18">
        <f>Tabela1[[#This Row],[Colunas6]]</f>
        <v>20000</v>
      </c>
      <c r="C137" s="57">
        <f>Tabela1[[#This Row],[Colunas8]]</f>
        <v>57</v>
      </c>
      <c r="D137" s="17">
        <f>Tabela1[[#This Row],[Colunas9]]</f>
        <v>2025</v>
      </c>
      <c r="E137" s="18">
        <f>Tabela1[[#This Row],[Parcelas]]*Tabela1[[#This Row],[Valor]]</f>
        <v>115425</v>
      </c>
      <c r="F137" s="18">
        <f>Tabela1[[#This Row],[Saldo Devedor]]+Tabela1[[#This Row],[Entrada]]</f>
        <v>135425</v>
      </c>
      <c r="G137" s="54">
        <f>Tabela1[[#This Row],[Total]]/Tabela1[[#This Row],[Crédito]]</f>
        <v>1.365171370967742</v>
      </c>
      <c r="J137" s="16" t="s">
        <v>36</v>
      </c>
      <c r="K137" s="60">
        <v>99200</v>
      </c>
      <c r="L137" s="16">
        <v>0</v>
      </c>
      <c r="M137" s="60">
        <v>20000</v>
      </c>
      <c r="N137" s="16">
        <v>0</v>
      </c>
      <c r="O137" s="16">
        <v>57</v>
      </c>
      <c r="P137" s="60">
        <v>2025</v>
      </c>
      <c r="Q137" s="16">
        <v>8</v>
      </c>
      <c r="R137" s="61">
        <v>41922</v>
      </c>
      <c r="S137" s="16" t="s">
        <v>24</v>
      </c>
      <c r="T137" s="16" t="s">
        <v>39</v>
      </c>
    </row>
    <row r="138" spans="1:20">
      <c r="A138" s="18">
        <f>Tabela1[[#This Row],[Colunas4]]</f>
        <v>99500</v>
      </c>
      <c r="B138" s="18">
        <f>Tabela1[[#This Row],[Colunas6]]</f>
        <v>13500</v>
      </c>
      <c r="C138" s="57">
        <f>Tabela1[[#This Row],[Colunas8]]</f>
        <v>64</v>
      </c>
      <c r="D138" s="17">
        <f>Tabela1[[#This Row],[Colunas9]]</f>
        <v>1754</v>
      </c>
      <c r="E138" s="18">
        <f>Tabela1[[#This Row],[Parcelas]]*Tabela1[[#This Row],[Valor]]</f>
        <v>112256</v>
      </c>
      <c r="F138" s="18">
        <f>Tabela1[[#This Row],[Saldo Devedor]]+Tabela1[[#This Row],[Entrada]]</f>
        <v>125756</v>
      </c>
      <c r="G138" s="54">
        <f>Tabela1[[#This Row],[Total]]/Tabela1[[#This Row],[Crédito]]</f>
        <v>1.2638793969849247</v>
      </c>
      <c r="J138" s="16" t="s">
        <v>36</v>
      </c>
      <c r="K138" s="60">
        <v>99500</v>
      </c>
      <c r="L138" s="16">
        <v>0</v>
      </c>
      <c r="M138" s="60">
        <v>13500</v>
      </c>
      <c r="N138" s="16">
        <v>0</v>
      </c>
      <c r="O138" s="16">
        <v>64</v>
      </c>
      <c r="P138" s="60">
        <v>1754</v>
      </c>
      <c r="Q138" s="16">
        <v>62</v>
      </c>
      <c r="R138" s="61">
        <v>41922</v>
      </c>
      <c r="S138" s="16" t="s">
        <v>24</v>
      </c>
      <c r="T138" s="16" t="s">
        <v>39</v>
      </c>
    </row>
    <row r="139" spans="1:20">
      <c r="A139" s="18">
        <f>Tabela1[[#This Row],[Colunas4]]</f>
        <v>99600</v>
      </c>
      <c r="B139" s="18">
        <f>Tabela1[[#This Row],[Colunas6]]</f>
        <v>19700</v>
      </c>
      <c r="C139" s="57">
        <f>Tabela1[[#This Row],[Colunas8]]</f>
        <v>54</v>
      </c>
      <c r="D139" s="17">
        <f>Tabela1[[#This Row],[Colunas9]]</f>
        <v>2144</v>
      </c>
      <c r="E139" s="18">
        <f>Tabela1[[#This Row],[Parcelas]]*Tabela1[[#This Row],[Valor]]</f>
        <v>115776</v>
      </c>
      <c r="F139" s="18">
        <f>Tabela1[[#This Row],[Saldo Devedor]]+Tabela1[[#This Row],[Entrada]]</f>
        <v>135476</v>
      </c>
      <c r="G139" s="54">
        <f>Tabela1[[#This Row],[Total]]/Tabela1[[#This Row],[Crédito]]</f>
        <v>1.3602008032128514</v>
      </c>
      <c r="J139" s="16" t="s">
        <v>36</v>
      </c>
      <c r="K139" s="60">
        <v>99600</v>
      </c>
      <c r="L139" s="16">
        <v>0</v>
      </c>
      <c r="M139" s="60">
        <v>19700</v>
      </c>
      <c r="N139" s="16">
        <v>0</v>
      </c>
      <c r="O139" s="16">
        <v>54</v>
      </c>
      <c r="P139" s="60">
        <v>2144</v>
      </c>
      <c r="Q139" s="16">
        <v>56</v>
      </c>
      <c r="R139" s="61">
        <v>41922</v>
      </c>
      <c r="S139" s="16" t="s">
        <v>24</v>
      </c>
      <c r="T139" s="16" t="s">
        <v>39</v>
      </c>
    </row>
    <row r="140" spans="1:20">
      <c r="A140" s="18">
        <f>Tabela1[[#This Row],[Colunas4]]</f>
        <v>100360</v>
      </c>
      <c r="B140" s="18">
        <f>Tabela1[[#This Row],[Colunas6]]</f>
        <v>33900</v>
      </c>
      <c r="C140" s="57">
        <f>Tabela1[[#This Row],[Colunas8]]</f>
        <v>141</v>
      </c>
      <c r="D140" s="17">
        <f>Tabela1[[#This Row],[Colunas9]]</f>
        <v>833</v>
      </c>
      <c r="E140" s="18">
        <f>Tabela1[[#This Row],[Parcelas]]*Tabela1[[#This Row],[Valor]]</f>
        <v>117453</v>
      </c>
      <c r="F140" s="18">
        <f>Tabela1[[#This Row],[Saldo Devedor]]+Tabela1[[#This Row],[Entrada]]</f>
        <v>151353</v>
      </c>
      <c r="G140" s="54">
        <f>Tabela1[[#This Row],[Total]]/Tabela1[[#This Row],[Crédito]]</f>
        <v>1.5081008369868474</v>
      </c>
      <c r="J140" s="16" t="s">
        <v>40</v>
      </c>
      <c r="K140" s="60">
        <v>100360</v>
      </c>
      <c r="L140" s="16">
        <v>0</v>
      </c>
      <c r="M140" s="60">
        <v>33900</v>
      </c>
      <c r="N140" s="16">
        <v>0</v>
      </c>
      <c r="O140" s="16">
        <v>141</v>
      </c>
      <c r="P140" s="16">
        <v>833</v>
      </c>
      <c r="Q140" s="16">
        <v>30</v>
      </c>
      <c r="R140" s="61">
        <v>41922</v>
      </c>
      <c r="S140" s="16" t="s">
        <v>24</v>
      </c>
      <c r="T140" s="16" t="s">
        <v>39</v>
      </c>
    </row>
    <row r="141" spans="1:20">
      <c r="A141" s="18">
        <f>Tabela1[[#This Row],[Colunas4]]</f>
        <v>101700</v>
      </c>
      <c r="B141" s="18">
        <f>Tabela1[[#This Row],[Colunas6]]</f>
        <v>18500</v>
      </c>
      <c r="C141" s="57">
        <f>Tabela1[[#This Row],[Colunas8]]</f>
        <v>35</v>
      </c>
      <c r="D141" s="17">
        <f>Tabela1[[#This Row],[Colunas9]]</f>
        <v>3026</v>
      </c>
      <c r="E141" s="18">
        <f>Tabela1[[#This Row],[Parcelas]]*Tabela1[[#This Row],[Valor]]</f>
        <v>105910</v>
      </c>
      <c r="F141" s="18">
        <f>Tabela1[[#This Row],[Saldo Devedor]]+Tabela1[[#This Row],[Entrada]]</f>
        <v>124410</v>
      </c>
      <c r="G141" s="54">
        <f>Tabela1[[#This Row],[Total]]/Tabela1[[#This Row],[Crédito]]</f>
        <v>1.2233038348082597</v>
      </c>
      <c r="J141" s="16" t="s">
        <v>36</v>
      </c>
      <c r="K141" s="60">
        <v>101700</v>
      </c>
      <c r="L141" s="16">
        <v>0</v>
      </c>
      <c r="M141" s="60">
        <v>18500</v>
      </c>
      <c r="N141" s="16">
        <v>0</v>
      </c>
      <c r="O141" s="16">
        <v>35</v>
      </c>
      <c r="P141" s="60">
        <v>3026</v>
      </c>
      <c r="Q141" s="16">
        <v>82</v>
      </c>
      <c r="R141" s="61">
        <v>41922</v>
      </c>
      <c r="S141" s="16" t="s">
        <v>24</v>
      </c>
      <c r="T141" s="16" t="s">
        <v>39</v>
      </c>
    </row>
    <row r="142" spans="1:20">
      <c r="A142" s="18">
        <f>Tabela1[[#This Row],[Colunas4]]</f>
        <v>102000</v>
      </c>
      <c r="B142" s="18">
        <f>Tabela1[[#This Row],[Colunas6]]</f>
        <v>25100</v>
      </c>
      <c r="C142" s="57">
        <f>Tabela1[[#This Row],[Colunas8]]</f>
        <v>40</v>
      </c>
      <c r="D142" s="17">
        <f>Tabela1[[#This Row],[Colunas9]]</f>
        <v>2417</v>
      </c>
      <c r="E142" s="18">
        <f>Tabela1[[#This Row],[Parcelas]]*Tabela1[[#This Row],[Valor]]</f>
        <v>96680</v>
      </c>
      <c r="F142" s="18">
        <f>Tabela1[[#This Row],[Saldo Devedor]]+Tabela1[[#This Row],[Entrada]]</f>
        <v>121780</v>
      </c>
      <c r="G142" s="54">
        <f>Tabela1[[#This Row],[Total]]/Tabela1[[#This Row],[Crédito]]</f>
        <v>1.1939215686274509</v>
      </c>
      <c r="J142" s="16" t="s">
        <v>36</v>
      </c>
      <c r="K142" s="60">
        <v>102000</v>
      </c>
      <c r="L142" s="16">
        <v>0</v>
      </c>
      <c r="M142" s="60">
        <v>25100</v>
      </c>
      <c r="N142" s="16">
        <v>0</v>
      </c>
      <c r="O142" s="16">
        <v>40</v>
      </c>
      <c r="P142" s="60">
        <v>2417</v>
      </c>
      <c r="Q142" s="16">
        <v>48</v>
      </c>
      <c r="R142" s="61">
        <v>41922</v>
      </c>
      <c r="S142" s="16" t="s">
        <v>24</v>
      </c>
      <c r="T142" s="16" t="s">
        <v>39</v>
      </c>
    </row>
    <row r="143" spans="1:20">
      <c r="A143" s="18">
        <f>Tabela1[[#This Row],[Colunas4]]</f>
        <v>103500</v>
      </c>
      <c r="B143" s="18">
        <f>Tabela1[[#This Row],[Colunas6]]</f>
        <v>13200</v>
      </c>
      <c r="C143" s="57">
        <f>Tabela1[[#This Row],[Colunas8]]</f>
        <v>56</v>
      </c>
      <c r="D143" s="17">
        <f>Tabela1[[#This Row],[Colunas9]]</f>
        <v>2250</v>
      </c>
      <c r="E143" s="18">
        <f>Tabela1[[#This Row],[Parcelas]]*Tabela1[[#This Row],[Valor]]</f>
        <v>126000</v>
      </c>
      <c r="F143" s="18">
        <f>Tabela1[[#This Row],[Saldo Devedor]]+Tabela1[[#This Row],[Entrada]]</f>
        <v>139200</v>
      </c>
      <c r="G143" s="54">
        <f>Tabela1[[#This Row],[Total]]/Tabela1[[#This Row],[Crédito]]</f>
        <v>1.344927536231884</v>
      </c>
      <c r="J143" s="16" t="s">
        <v>36</v>
      </c>
      <c r="K143" s="60">
        <v>103500</v>
      </c>
      <c r="L143" s="16">
        <v>0</v>
      </c>
      <c r="M143" s="60">
        <v>13200</v>
      </c>
      <c r="N143" s="16">
        <v>0</v>
      </c>
      <c r="O143" s="16">
        <v>56</v>
      </c>
      <c r="P143" s="60">
        <v>2250</v>
      </c>
      <c r="Q143" s="16">
        <v>28</v>
      </c>
      <c r="R143" s="61">
        <v>41922</v>
      </c>
      <c r="S143" s="16" t="s">
        <v>37</v>
      </c>
      <c r="T143" s="16" t="s">
        <v>38</v>
      </c>
    </row>
    <row r="144" spans="1:20">
      <c r="A144" s="18">
        <f>Tabela1[[#This Row],[Colunas4]]</f>
        <v>106200</v>
      </c>
      <c r="B144" s="18">
        <f>Tabela1[[#This Row],[Colunas6]]</f>
        <v>15600</v>
      </c>
      <c r="C144" s="57">
        <f>Tabela1[[#This Row],[Colunas8]]</f>
        <v>51</v>
      </c>
      <c r="D144" s="17">
        <f>Tabela1[[#This Row],[Colunas9]]</f>
        <v>2344</v>
      </c>
      <c r="E144" s="18">
        <f>Tabela1[[#This Row],[Parcelas]]*Tabela1[[#This Row],[Valor]]</f>
        <v>119544</v>
      </c>
      <c r="F144" s="18">
        <f>Tabela1[[#This Row],[Saldo Devedor]]+Tabela1[[#This Row],[Entrada]]</f>
        <v>135144</v>
      </c>
      <c r="G144" s="54">
        <f>Tabela1[[#This Row],[Total]]/Tabela1[[#This Row],[Crédito]]</f>
        <v>1.2725423728813559</v>
      </c>
      <c r="J144" s="16" t="s">
        <v>36</v>
      </c>
      <c r="K144" s="60">
        <v>106200</v>
      </c>
      <c r="L144" s="16">
        <v>0</v>
      </c>
      <c r="M144" s="60">
        <v>15600</v>
      </c>
      <c r="N144" s="16">
        <v>0</v>
      </c>
      <c r="O144" s="16">
        <v>51</v>
      </c>
      <c r="P144" s="60">
        <v>2344</v>
      </c>
      <c r="Q144" s="16">
        <v>39</v>
      </c>
      <c r="R144" s="61">
        <v>41892</v>
      </c>
      <c r="S144" s="16" t="s">
        <v>37</v>
      </c>
      <c r="T144" s="16" t="s">
        <v>38</v>
      </c>
    </row>
    <row r="145" spans="1:20">
      <c r="A145" s="18">
        <f>Tabela1[[#This Row],[Colunas4]]</f>
        <v>107000</v>
      </c>
      <c r="B145" s="18">
        <f>Tabela1[[#This Row],[Colunas6]]</f>
        <v>39900</v>
      </c>
      <c r="C145" s="57">
        <f>Tabela1[[#This Row],[Colunas8]]</f>
        <v>138</v>
      </c>
      <c r="D145" s="17">
        <f>Tabela1[[#This Row],[Colunas9]]</f>
        <v>858</v>
      </c>
      <c r="E145" s="18">
        <f>Tabela1[[#This Row],[Parcelas]]*Tabela1[[#This Row],[Valor]]</f>
        <v>118404</v>
      </c>
      <c r="F145" s="18">
        <f>Tabela1[[#This Row],[Saldo Devedor]]+Tabela1[[#This Row],[Entrada]]</f>
        <v>158304</v>
      </c>
      <c r="G145" s="54">
        <f>Tabela1[[#This Row],[Total]]/Tabela1[[#This Row],[Crédito]]</f>
        <v>1.4794766355140188</v>
      </c>
      <c r="J145" s="16" t="s">
        <v>43</v>
      </c>
      <c r="K145" s="60">
        <v>107000</v>
      </c>
      <c r="L145" s="16">
        <v>0</v>
      </c>
      <c r="M145" s="60">
        <v>39900</v>
      </c>
      <c r="N145" s="16">
        <v>0</v>
      </c>
      <c r="O145" s="16">
        <v>138</v>
      </c>
      <c r="P145" s="16">
        <v>858</v>
      </c>
      <c r="Q145" s="16">
        <v>0</v>
      </c>
      <c r="R145" s="61">
        <v>41927</v>
      </c>
      <c r="S145" s="16" t="s">
        <v>24</v>
      </c>
      <c r="T145" s="16" t="s">
        <v>39</v>
      </c>
    </row>
    <row r="146" spans="1:20">
      <c r="A146" s="18">
        <f>Tabela1[[#This Row],[Colunas4]]</f>
        <v>107500</v>
      </c>
      <c r="B146" s="18">
        <f>Tabela1[[#This Row],[Colunas6]]</f>
        <v>13000</v>
      </c>
      <c r="C146" s="57">
        <f>Tabela1[[#This Row],[Colunas8]]</f>
        <v>61</v>
      </c>
      <c r="D146" s="17">
        <f>Tabela1[[#This Row],[Colunas9]]</f>
        <v>2234</v>
      </c>
      <c r="E146" s="18">
        <f>Tabela1[[#This Row],[Parcelas]]*Tabela1[[#This Row],[Valor]]</f>
        <v>136274</v>
      </c>
      <c r="F146" s="18">
        <f>Tabela1[[#This Row],[Saldo Devedor]]+Tabela1[[#This Row],[Entrada]]</f>
        <v>149274</v>
      </c>
      <c r="G146" s="54">
        <f>Tabela1[[#This Row],[Total]]/Tabela1[[#This Row],[Crédito]]</f>
        <v>1.3885953488372094</v>
      </c>
      <c r="J146" s="16" t="s">
        <v>36</v>
      </c>
      <c r="K146" s="60">
        <v>107500</v>
      </c>
      <c r="L146" s="16">
        <v>0</v>
      </c>
      <c r="M146" s="60">
        <v>13000</v>
      </c>
      <c r="N146" s="16">
        <v>0</v>
      </c>
      <c r="O146" s="16">
        <v>61</v>
      </c>
      <c r="P146" s="60">
        <v>2234</v>
      </c>
      <c r="Q146" s="16">
        <v>84</v>
      </c>
      <c r="R146" s="61">
        <v>41922</v>
      </c>
      <c r="S146" s="16" t="s">
        <v>24</v>
      </c>
      <c r="T146" s="16" t="s">
        <v>39</v>
      </c>
    </row>
    <row r="147" spans="1:20">
      <c r="A147" s="18">
        <f>Tabela1[[#This Row],[Colunas4]]</f>
        <v>108900</v>
      </c>
      <c r="B147" s="18">
        <f>Tabela1[[#This Row],[Colunas6]]</f>
        <v>20000</v>
      </c>
      <c r="C147" s="57">
        <f>Tabela1[[#This Row],[Colunas8]]</f>
        <v>35</v>
      </c>
      <c r="D147" s="17">
        <f>Tabela1[[#This Row],[Colunas9]]</f>
        <v>3326</v>
      </c>
      <c r="E147" s="18">
        <f>Tabela1[[#This Row],[Parcelas]]*Tabela1[[#This Row],[Valor]]</f>
        <v>116410</v>
      </c>
      <c r="F147" s="18">
        <f>Tabela1[[#This Row],[Saldo Devedor]]+Tabela1[[#This Row],[Entrada]]</f>
        <v>136410</v>
      </c>
      <c r="G147" s="54">
        <f>Tabela1[[#This Row],[Total]]/Tabela1[[#This Row],[Crédito]]</f>
        <v>1.2526170798898071</v>
      </c>
      <c r="J147" s="16" t="s">
        <v>36</v>
      </c>
      <c r="K147" s="60">
        <v>108900</v>
      </c>
      <c r="L147" s="16">
        <v>0</v>
      </c>
      <c r="M147" s="60">
        <v>20000</v>
      </c>
      <c r="N147" s="16">
        <v>0</v>
      </c>
      <c r="O147" s="16">
        <v>35</v>
      </c>
      <c r="P147" s="60">
        <v>3326</v>
      </c>
      <c r="Q147" s="16">
        <v>38</v>
      </c>
      <c r="R147" s="61">
        <v>41922</v>
      </c>
      <c r="S147" s="16" t="s">
        <v>24</v>
      </c>
      <c r="T147" s="16" t="s">
        <v>39</v>
      </c>
    </row>
    <row r="148" spans="1:20">
      <c r="A148" s="18">
        <f>Tabela1[[#This Row],[Colunas4]]</f>
        <v>110700</v>
      </c>
      <c r="B148" s="18">
        <f>Tabela1[[#This Row],[Colunas6]]</f>
        <v>38300</v>
      </c>
      <c r="C148" s="57">
        <f>Tabela1[[#This Row],[Colunas8]]</f>
        <v>109</v>
      </c>
      <c r="D148" s="17">
        <f>Tabela1[[#This Row],[Colunas9]]</f>
        <v>1238</v>
      </c>
      <c r="E148" s="18">
        <f>Tabela1[[#This Row],[Parcelas]]*Tabela1[[#This Row],[Valor]]</f>
        <v>134942</v>
      </c>
      <c r="F148" s="18">
        <f>Tabela1[[#This Row],[Saldo Devedor]]+Tabela1[[#This Row],[Entrada]]</f>
        <v>173242</v>
      </c>
      <c r="G148" s="54">
        <f>Tabela1[[#This Row],[Total]]/Tabela1[[#This Row],[Crédito]]</f>
        <v>1.5649683830171635</v>
      </c>
      <c r="J148" s="16" t="s">
        <v>36</v>
      </c>
      <c r="K148" s="60">
        <v>110700</v>
      </c>
      <c r="L148" s="16">
        <v>0</v>
      </c>
      <c r="M148" s="60">
        <v>38300</v>
      </c>
      <c r="N148" s="16">
        <v>0</v>
      </c>
      <c r="O148" s="16">
        <v>109</v>
      </c>
      <c r="P148" s="60">
        <v>1238</v>
      </c>
      <c r="Q148" s="16">
        <v>17</v>
      </c>
      <c r="R148" s="61">
        <v>41922</v>
      </c>
      <c r="S148" s="16" t="s">
        <v>24</v>
      </c>
      <c r="T148" s="16" t="s">
        <v>39</v>
      </c>
    </row>
    <row r="149" spans="1:20">
      <c r="A149" s="18">
        <f>Tabela1[[#This Row],[Colunas4]]</f>
        <v>111800</v>
      </c>
      <c r="B149" s="18">
        <f>Tabela1[[#This Row],[Colunas6]]</f>
        <v>39900</v>
      </c>
      <c r="C149" s="57">
        <f>Tabela1[[#This Row],[Colunas8]]</f>
        <v>105</v>
      </c>
      <c r="D149" s="17">
        <f>Tabela1[[#This Row],[Colunas9]]</f>
        <v>1060</v>
      </c>
      <c r="E149" s="18">
        <f>Tabela1[[#This Row],[Parcelas]]*Tabela1[[#This Row],[Valor]]</f>
        <v>111300</v>
      </c>
      <c r="F149" s="18">
        <f>Tabela1[[#This Row],[Saldo Devedor]]+Tabela1[[#This Row],[Entrada]]</f>
        <v>151200</v>
      </c>
      <c r="G149" s="54">
        <f>Tabela1[[#This Row],[Total]]/Tabela1[[#This Row],[Crédito]]</f>
        <v>1.3524150268336315</v>
      </c>
      <c r="J149" s="16" t="s">
        <v>40</v>
      </c>
      <c r="K149" s="60">
        <v>111800</v>
      </c>
      <c r="L149" s="16">
        <v>0</v>
      </c>
      <c r="M149" s="60">
        <v>39900</v>
      </c>
      <c r="N149" s="16">
        <v>0</v>
      </c>
      <c r="O149" s="16">
        <v>105</v>
      </c>
      <c r="P149" s="60">
        <v>1060</v>
      </c>
      <c r="Q149" s="16">
        <v>0</v>
      </c>
      <c r="R149" s="61">
        <v>41922</v>
      </c>
      <c r="S149" s="16" t="s">
        <v>24</v>
      </c>
      <c r="T149" s="16" t="s">
        <v>39</v>
      </c>
    </row>
    <row r="150" spans="1:20">
      <c r="A150" s="18">
        <f>Tabela1[[#This Row],[Colunas4]]</f>
        <v>112000</v>
      </c>
      <c r="B150" s="18">
        <f>Tabela1[[#This Row],[Colunas6]]</f>
        <v>34900</v>
      </c>
      <c r="C150" s="57">
        <f>Tabela1[[#This Row],[Colunas8]]</f>
        <v>189</v>
      </c>
      <c r="D150" s="17">
        <f>Tabela1[[#This Row],[Colunas9]]</f>
        <v>690</v>
      </c>
      <c r="E150" s="18">
        <f>Tabela1[[#This Row],[Parcelas]]*Tabela1[[#This Row],[Valor]]</f>
        <v>130410</v>
      </c>
      <c r="F150" s="18">
        <f>Tabela1[[#This Row],[Saldo Devedor]]+Tabela1[[#This Row],[Entrada]]</f>
        <v>165310</v>
      </c>
      <c r="G150" s="54">
        <f>Tabela1[[#This Row],[Total]]/Tabela1[[#This Row],[Crédito]]</f>
        <v>1.4759821428571429</v>
      </c>
      <c r="J150" s="16" t="s">
        <v>43</v>
      </c>
      <c r="K150" s="60">
        <v>112000</v>
      </c>
      <c r="L150" s="16">
        <v>0</v>
      </c>
      <c r="M150" s="60">
        <v>34900</v>
      </c>
      <c r="N150" s="16">
        <v>0</v>
      </c>
      <c r="O150" s="16">
        <v>189</v>
      </c>
      <c r="P150" s="16">
        <v>690</v>
      </c>
      <c r="Q150" s="16">
        <v>0</v>
      </c>
      <c r="R150" s="61">
        <v>41897</v>
      </c>
      <c r="S150" s="16" t="s">
        <v>37</v>
      </c>
      <c r="T150" s="16" t="s">
        <v>38</v>
      </c>
    </row>
    <row r="151" spans="1:20">
      <c r="A151" s="18">
        <f>Tabela1[[#This Row],[Colunas4]]</f>
        <v>112700</v>
      </c>
      <c r="B151" s="18">
        <f>Tabela1[[#This Row],[Colunas6]]</f>
        <v>12300</v>
      </c>
      <c r="C151" s="57">
        <f>Tabela1[[#This Row],[Colunas8]]</f>
        <v>42</v>
      </c>
      <c r="D151" s="17">
        <f>Tabela1[[#This Row],[Colunas9]]</f>
        <v>2996</v>
      </c>
      <c r="E151" s="18">
        <f>Tabela1[[#This Row],[Parcelas]]*Tabela1[[#This Row],[Valor]]</f>
        <v>125832</v>
      </c>
      <c r="F151" s="18">
        <f>Tabela1[[#This Row],[Saldo Devedor]]+Tabela1[[#This Row],[Entrada]]</f>
        <v>138132</v>
      </c>
      <c r="G151" s="54">
        <f>Tabela1[[#This Row],[Total]]/Tabela1[[#This Row],[Crédito]]</f>
        <v>1.2256610470275067</v>
      </c>
      <c r="J151" s="16" t="s">
        <v>36</v>
      </c>
      <c r="K151" s="60">
        <v>112700</v>
      </c>
      <c r="L151" s="16">
        <v>0</v>
      </c>
      <c r="M151" s="60">
        <v>12300</v>
      </c>
      <c r="N151" s="16">
        <v>0</v>
      </c>
      <c r="O151" s="16">
        <v>42</v>
      </c>
      <c r="P151" s="60">
        <v>2996</v>
      </c>
      <c r="Q151" s="16">
        <v>50</v>
      </c>
      <c r="R151" s="61">
        <v>41922</v>
      </c>
      <c r="S151" s="16" t="s">
        <v>24</v>
      </c>
      <c r="T151" s="16" t="s">
        <v>39</v>
      </c>
    </row>
    <row r="152" spans="1:20">
      <c r="A152" s="18">
        <f>Tabela1[[#This Row],[Colunas4]]</f>
        <v>114300</v>
      </c>
      <c r="B152" s="18">
        <f>Tabela1[[#This Row],[Colunas6]]</f>
        <v>19000</v>
      </c>
      <c r="C152" s="57">
        <f>Tabela1[[#This Row],[Colunas8]]</f>
        <v>68</v>
      </c>
      <c r="D152" s="17">
        <f>Tabela1[[#This Row],[Colunas9]]</f>
        <v>2032</v>
      </c>
      <c r="E152" s="18">
        <f>Tabela1[[#This Row],[Parcelas]]*Tabela1[[#This Row],[Valor]]</f>
        <v>138176</v>
      </c>
      <c r="F152" s="18">
        <f>Tabela1[[#This Row],[Saldo Devedor]]+Tabela1[[#This Row],[Entrada]]</f>
        <v>157176</v>
      </c>
      <c r="G152" s="54">
        <f>Tabela1[[#This Row],[Total]]/Tabela1[[#This Row],[Crédito]]</f>
        <v>1.3751181102362204</v>
      </c>
      <c r="J152" s="16" t="s">
        <v>36</v>
      </c>
      <c r="K152" s="60">
        <v>114300</v>
      </c>
      <c r="L152" s="16">
        <v>0</v>
      </c>
      <c r="M152" s="60">
        <v>19000</v>
      </c>
      <c r="N152" s="16">
        <v>0</v>
      </c>
      <c r="O152" s="16">
        <v>68</v>
      </c>
      <c r="P152" s="60">
        <v>2032</v>
      </c>
      <c r="Q152" s="16">
        <v>97</v>
      </c>
      <c r="R152" s="61">
        <v>41922</v>
      </c>
      <c r="S152" s="16" t="s">
        <v>37</v>
      </c>
      <c r="T152" s="16" t="s">
        <v>38</v>
      </c>
    </row>
    <row r="153" spans="1:20">
      <c r="A153" s="18">
        <f>Tabela1[[#This Row],[Colunas4]]</f>
        <v>117300</v>
      </c>
      <c r="B153" s="18">
        <f>Tabela1[[#This Row],[Colunas6]]</f>
        <v>14000</v>
      </c>
      <c r="C153" s="57">
        <f>Tabela1[[#This Row],[Colunas8]]</f>
        <v>55</v>
      </c>
      <c r="D153" s="17">
        <f>Tabela1[[#This Row],[Colunas9]]</f>
        <v>2528</v>
      </c>
      <c r="E153" s="18">
        <f>Tabela1[[#This Row],[Parcelas]]*Tabela1[[#This Row],[Valor]]</f>
        <v>139040</v>
      </c>
      <c r="F153" s="18">
        <f>Tabela1[[#This Row],[Saldo Devedor]]+Tabela1[[#This Row],[Entrada]]</f>
        <v>153040</v>
      </c>
      <c r="G153" s="54">
        <f>Tabela1[[#This Row],[Total]]/Tabela1[[#This Row],[Crédito]]</f>
        <v>1.3046888320545609</v>
      </c>
      <c r="J153" s="16" t="s">
        <v>36</v>
      </c>
      <c r="K153" s="60">
        <v>117300</v>
      </c>
      <c r="L153" s="16">
        <v>0</v>
      </c>
      <c r="M153" s="60">
        <v>14000</v>
      </c>
      <c r="N153" s="16">
        <v>0</v>
      </c>
      <c r="O153" s="16">
        <v>55</v>
      </c>
      <c r="P153" s="60">
        <v>2528</v>
      </c>
      <c r="Q153" s="16">
        <v>22</v>
      </c>
      <c r="R153" s="61">
        <v>41922</v>
      </c>
      <c r="S153" s="16" t="s">
        <v>24</v>
      </c>
      <c r="T153" s="16" t="s">
        <v>39</v>
      </c>
    </row>
    <row r="154" spans="1:20">
      <c r="A154" s="18">
        <f>Tabela1[[#This Row],[Colunas4]]</f>
        <v>120000</v>
      </c>
      <c r="B154" s="18">
        <f>Tabela1[[#This Row],[Colunas6]]</f>
        <v>43900</v>
      </c>
      <c r="C154" s="57">
        <f>Tabela1[[#This Row],[Colunas8]]</f>
        <v>145</v>
      </c>
      <c r="D154" s="17">
        <f>Tabela1[[#This Row],[Colunas9]]</f>
        <v>823</v>
      </c>
      <c r="E154" s="18">
        <f>Tabela1[[#This Row],[Parcelas]]*Tabela1[[#This Row],[Valor]]</f>
        <v>119335</v>
      </c>
      <c r="F154" s="18">
        <f>Tabela1[[#This Row],[Saldo Devedor]]+Tabela1[[#This Row],[Entrada]]</f>
        <v>163235</v>
      </c>
      <c r="G154" s="54">
        <f>Tabela1[[#This Row],[Total]]/Tabela1[[#This Row],[Crédito]]</f>
        <v>1.3602916666666667</v>
      </c>
      <c r="J154" s="16" t="s">
        <v>43</v>
      </c>
      <c r="K154" s="60">
        <v>120000</v>
      </c>
      <c r="L154" s="16">
        <v>0</v>
      </c>
      <c r="M154" s="60">
        <v>43900</v>
      </c>
      <c r="N154" s="16">
        <v>0</v>
      </c>
      <c r="O154" s="16">
        <v>145</v>
      </c>
      <c r="P154" s="16">
        <v>823</v>
      </c>
      <c r="Q154" s="16">
        <v>0</v>
      </c>
      <c r="R154" s="61">
        <v>41927</v>
      </c>
      <c r="S154" s="16" t="s">
        <v>24</v>
      </c>
      <c r="T154" s="16" t="s">
        <v>39</v>
      </c>
    </row>
    <row r="155" spans="1:20">
      <c r="A155" s="18">
        <f>Tabela1[[#This Row],[Colunas4]]</f>
        <v>124800</v>
      </c>
      <c r="B155" s="18">
        <f>Tabela1[[#This Row],[Colunas6]]</f>
        <v>17200</v>
      </c>
      <c r="C155" s="57">
        <f>Tabela1[[#This Row],[Colunas8]]</f>
        <v>67</v>
      </c>
      <c r="D155" s="17">
        <f>Tabela1[[#This Row],[Colunas9]]</f>
        <v>2253</v>
      </c>
      <c r="E155" s="18">
        <f>Tabela1[[#This Row],[Parcelas]]*Tabela1[[#This Row],[Valor]]</f>
        <v>150951</v>
      </c>
      <c r="F155" s="18">
        <f>Tabela1[[#This Row],[Saldo Devedor]]+Tabela1[[#This Row],[Entrada]]</f>
        <v>168151</v>
      </c>
      <c r="G155" s="54">
        <f>Tabela1[[#This Row],[Total]]/Tabela1[[#This Row],[Crédito]]</f>
        <v>1.347363782051282</v>
      </c>
      <c r="J155" s="16" t="s">
        <v>36</v>
      </c>
      <c r="K155" s="60">
        <v>124800</v>
      </c>
      <c r="L155" s="16">
        <v>0</v>
      </c>
      <c r="M155" s="60">
        <v>17200</v>
      </c>
      <c r="N155" s="16">
        <v>0</v>
      </c>
      <c r="O155" s="16">
        <v>67</v>
      </c>
      <c r="P155" s="60">
        <v>2253</v>
      </c>
      <c r="Q155" s="16">
        <v>94</v>
      </c>
      <c r="R155" s="61">
        <v>41922</v>
      </c>
      <c r="S155" s="16" t="s">
        <v>37</v>
      </c>
      <c r="T155" s="16" t="s">
        <v>38</v>
      </c>
    </row>
    <row r="156" spans="1:20">
      <c r="A156" s="18">
        <f>Tabela1[[#This Row],[Colunas4]]</f>
        <v>126500</v>
      </c>
      <c r="B156" s="18">
        <f>Tabela1[[#This Row],[Colunas6]]</f>
        <v>14500</v>
      </c>
      <c r="C156" s="57">
        <f>Tabela1[[#This Row],[Colunas8]]</f>
        <v>55</v>
      </c>
      <c r="D156" s="17">
        <f>Tabela1[[#This Row],[Colunas9]]</f>
        <v>2900</v>
      </c>
      <c r="E156" s="18">
        <f>Tabela1[[#This Row],[Parcelas]]*Tabela1[[#This Row],[Valor]]</f>
        <v>159500</v>
      </c>
      <c r="F156" s="18">
        <f>Tabela1[[#This Row],[Saldo Devedor]]+Tabela1[[#This Row],[Entrada]]</f>
        <v>174000</v>
      </c>
      <c r="G156" s="54">
        <f>Tabela1[[#This Row],[Total]]/Tabela1[[#This Row],[Crédito]]</f>
        <v>1.3754940711462451</v>
      </c>
      <c r="J156" s="16" t="s">
        <v>36</v>
      </c>
      <c r="K156" s="60">
        <v>126500</v>
      </c>
      <c r="L156" s="16">
        <v>0</v>
      </c>
      <c r="M156" s="60">
        <v>14500</v>
      </c>
      <c r="N156" s="16">
        <v>0</v>
      </c>
      <c r="O156" s="16">
        <v>55</v>
      </c>
      <c r="P156" s="60">
        <v>2900</v>
      </c>
      <c r="Q156" s="16">
        <v>96</v>
      </c>
      <c r="R156" s="61">
        <v>41922</v>
      </c>
      <c r="S156" s="16" t="s">
        <v>24</v>
      </c>
      <c r="T156" s="16" t="s">
        <v>39</v>
      </c>
    </row>
    <row r="157" spans="1:20">
      <c r="A157" s="18">
        <f>Tabela1[[#This Row],[Colunas4]]</f>
        <v>128800</v>
      </c>
      <c r="B157" s="18">
        <f>Tabela1[[#This Row],[Colunas6]]</f>
        <v>39300</v>
      </c>
      <c r="C157" s="57">
        <f>Tabela1[[#This Row],[Colunas8]]</f>
        <v>64</v>
      </c>
      <c r="D157" s="17">
        <f>Tabela1[[#This Row],[Colunas9]]</f>
        <v>2059</v>
      </c>
      <c r="E157" s="18">
        <f>Tabela1[[#This Row],[Parcelas]]*Tabela1[[#This Row],[Valor]]</f>
        <v>131776</v>
      </c>
      <c r="F157" s="18">
        <f>Tabela1[[#This Row],[Saldo Devedor]]+Tabela1[[#This Row],[Entrada]]</f>
        <v>171076</v>
      </c>
      <c r="G157" s="54">
        <f>Tabela1[[#This Row],[Total]]/Tabela1[[#This Row],[Crédito]]</f>
        <v>1.3282298136645962</v>
      </c>
      <c r="J157" s="16" t="s">
        <v>36</v>
      </c>
      <c r="K157" s="60">
        <v>128800</v>
      </c>
      <c r="L157" s="16">
        <v>0</v>
      </c>
      <c r="M157" s="60">
        <v>39300</v>
      </c>
      <c r="N157" s="16">
        <v>0</v>
      </c>
      <c r="O157" s="16">
        <v>64</v>
      </c>
      <c r="P157" s="60">
        <v>2059</v>
      </c>
      <c r="Q157" s="16">
        <v>63</v>
      </c>
      <c r="R157" s="61">
        <v>41922</v>
      </c>
      <c r="S157" s="16" t="s">
        <v>24</v>
      </c>
      <c r="T157" s="16" t="s">
        <v>39</v>
      </c>
    </row>
    <row r="158" spans="1:20">
      <c r="A158" s="18">
        <f>Tabela1[[#This Row],[Colunas4]]</f>
        <v>129100</v>
      </c>
      <c r="B158" s="18">
        <f>Tabela1[[#This Row],[Colunas6]]</f>
        <v>29700</v>
      </c>
      <c r="C158" s="57">
        <f>Tabela1[[#This Row],[Colunas8]]</f>
        <v>76</v>
      </c>
      <c r="D158" s="17">
        <f>Tabela1[[#This Row],[Colunas9]]</f>
        <v>2006</v>
      </c>
      <c r="E158" s="18">
        <f>Tabela1[[#This Row],[Parcelas]]*Tabela1[[#This Row],[Valor]]</f>
        <v>152456</v>
      </c>
      <c r="F158" s="18">
        <f>Tabela1[[#This Row],[Saldo Devedor]]+Tabela1[[#This Row],[Entrada]]</f>
        <v>182156</v>
      </c>
      <c r="G158" s="54">
        <f>Tabela1[[#This Row],[Total]]/Tabela1[[#This Row],[Crédito]]</f>
        <v>1.4109682416731215</v>
      </c>
      <c r="J158" s="16" t="s">
        <v>36</v>
      </c>
      <c r="K158" s="60">
        <v>129100</v>
      </c>
      <c r="L158" s="16">
        <v>0</v>
      </c>
      <c r="M158" s="60">
        <v>29700</v>
      </c>
      <c r="N158" s="16">
        <v>0</v>
      </c>
      <c r="O158" s="16">
        <v>76</v>
      </c>
      <c r="P158" s="60">
        <v>2006</v>
      </c>
      <c r="Q158" s="16">
        <v>20</v>
      </c>
      <c r="R158" s="61">
        <v>41922</v>
      </c>
      <c r="S158" s="16" t="s">
        <v>24</v>
      </c>
      <c r="T158" s="16" t="s">
        <v>39</v>
      </c>
    </row>
    <row r="159" spans="1:20">
      <c r="A159" s="18">
        <f>Tabela1[[#This Row],[Colunas4]]</f>
        <v>129400</v>
      </c>
      <c r="B159" s="18">
        <f>Tabela1[[#This Row],[Colunas6]]</f>
        <v>27700</v>
      </c>
      <c r="C159" s="57">
        <f>Tabela1[[#This Row],[Colunas8]]</f>
        <v>74</v>
      </c>
      <c r="D159" s="17">
        <f>Tabela1[[#This Row],[Colunas9]]</f>
        <v>2048</v>
      </c>
      <c r="E159" s="18">
        <f>Tabela1[[#This Row],[Parcelas]]*Tabela1[[#This Row],[Valor]]</f>
        <v>151552</v>
      </c>
      <c r="F159" s="18">
        <f>Tabela1[[#This Row],[Saldo Devedor]]+Tabela1[[#This Row],[Entrada]]</f>
        <v>179252</v>
      </c>
      <c r="G159" s="54">
        <f>Tabela1[[#This Row],[Total]]/Tabela1[[#This Row],[Crédito]]</f>
        <v>1.3852550231839258</v>
      </c>
      <c r="J159" s="16" t="s">
        <v>36</v>
      </c>
      <c r="K159" s="60">
        <v>129400</v>
      </c>
      <c r="L159" s="16">
        <v>0</v>
      </c>
      <c r="M159" s="60">
        <v>27700</v>
      </c>
      <c r="N159" s="16">
        <v>0</v>
      </c>
      <c r="O159" s="16">
        <v>74</v>
      </c>
      <c r="P159" s="60">
        <v>2048</v>
      </c>
      <c r="Q159" s="16">
        <v>14</v>
      </c>
      <c r="R159" s="61">
        <v>41922</v>
      </c>
      <c r="S159" s="16" t="s">
        <v>24</v>
      </c>
      <c r="T159" s="16" t="s">
        <v>39</v>
      </c>
    </row>
    <row r="160" spans="1:20">
      <c r="A160" s="18">
        <f>Tabela1[[#This Row],[Colunas4]]</f>
        <v>129800</v>
      </c>
      <c r="B160" s="18">
        <f>Tabela1[[#This Row],[Colunas6]]</f>
        <v>31700</v>
      </c>
      <c r="C160" s="57">
        <f>Tabela1[[#This Row],[Colunas8]]</f>
        <v>64</v>
      </c>
      <c r="D160" s="17">
        <f>Tabela1[[#This Row],[Colunas9]]</f>
        <v>2216</v>
      </c>
      <c r="E160" s="18">
        <f>Tabela1[[#This Row],[Parcelas]]*Tabela1[[#This Row],[Valor]]</f>
        <v>141824</v>
      </c>
      <c r="F160" s="18">
        <f>Tabela1[[#This Row],[Saldo Devedor]]+Tabela1[[#This Row],[Entrada]]</f>
        <v>173524</v>
      </c>
      <c r="G160" s="54">
        <f>Tabela1[[#This Row],[Total]]/Tabela1[[#This Row],[Crédito]]</f>
        <v>1.3368567026194145</v>
      </c>
      <c r="J160" s="16" t="s">
        <v>36</v>
      </c>
      <c r="K160" s="60">
        <v>129800</v>
      </c>
      <c r="L160" s="16">
        <v>0</v>
      </c>
      <c r="M160" s="60">
        <v>31700</v>
      </c>
      <c r="N160" s="16">
        <v>0</v>
      </c>
      <c r="O160" s="16">
        <v>64</v>
      </c>
      <c r="P160" s="60">
        <v>2216</v>
      </c>
      <c r="Q160" s="16">
        <v>0</v>
      </c>
      <c r="R160" s="61">
        <v>41922</v>
      </c>
      <c r="S160" s="16" t="s">
        <v>24</v>
      </c>
      <c r="T160" s="16" t="s">
        <v>39</v>
      </c>
    </row>
    <row r="161" spans="1:20">
      <c r="A161" s="18">
        <f>Tabela1[[#This Row],[Colunas4]]</f>
        <v>131100</v>
      </c>
      <c r="B161" s="18">
        <f>Tabela1[[#This Row],[Colunas6]]</f>
        <v>31100</v>
      </c>
      <c r="C161" s="57">
        <f>Tabela1[[#This Row],[Colunas8]]</f>
        <v>76</v>
      </c>
      <c r="D161" s="17">
        <f>Tabela1[[#This Row],[Colunas9]]</f>
        <v>1934</v>
      </c>
      <c r="E161" s="18">
        <f>Tabela1[[#This Row],[Parcelas]]*Tabela1[[#This Row],[Valor]]</f>
        <v>146984</v>
      </c>
      <c r="F161" s="18">
        <f>Tabela1[[#This Row],[Saldo Devedor]]+Tabela1[[#This Row],[Entrada]]</f>
        <v>178084</v>
      </c>
      <c r="G161" s="54">
        <f>Tabela1[[#This Row],[Total]]/Tabela1[[#This Row],[Crédito]]</f>
        <v>1.3583829138062549</v>
      </c>
      <c r="J161" s="16" t="s">
        <v>36</v>
      </c>
      <c r="K161" s="60">
        <v>131100</v>
      </c>
      <c r="L161" s="16">
        <v>0</v>
      </c>
      <c r="M161" s="60">
        <v>31100</v>
      </c>
      <c r="N161" s="16">
        <v>0</v>
      </c>
      <c r="O161" s="16">
        <v>76</v>
      </c>
      <c r="P161" s="60">
        <v>1934</v>
      </c>
      <c r="Q161" s="16">
        <v>43</v>
      </c>
      <c r="R161" s="61">
        <v>41922</v>
      </c>
      <c r="S161" s="16" t="s">
        <v>24</v>
      </c>
      <c r="T161" s="16" t="s">
        <v>39</v>
      </c>
    </row>
    <row r="162" spans="1:20">
      <c r="A162" s="18">
        <f>Tabela1[[#This Row],[Colunas4]]</f>
        <v>133300</v>
      </c>
      <c r="B162" s="18">
        <f>Tabela1[[#This Row],[Colunas6]]</f>
        <v>16000</v>
      </c>
      <c r="C162" s="57">
        <f>Tabela1[[#This Row],[Colunas8]]</f>
        <v>38</v>
      </c>
      <c r="D162" s="17">
        <f>Tabela1[[#This Row],[Colunas9]]</f>
        <v>3852</v>
      </c>
      <c r="E162" s="18">
        <f>Tabela1[[#This Row],[Parcelas]]*Tabela1[[#This Row],[Valor]]</f>
        <v>146376</v>
      </c>
      <c r="F162" s="18">
        <f>Tabela1[[#This Row],[Saldo Devedor]]+Tabela1[[#This Row],[Entrada]]</f>
        <v>162376</v>
      </c>
      <c r="G162" s="54">
        <f>Tabela1[[#This Row],[Total]]/Tabela1[[#This Row],[Crédito]]</f>
        <v>1.2181245311327833</v>
      </c>
      <c r="J162" s="16" t="s">
        <v>36</v>
      </c>
      <c r="K162" s="60">
        <v>133300</v>
      </c>
      <c r="L162" s="16">
        <v>0</v>
      </c>
      <c r="M162" s="60">
        <v>16000</v>
      </c>
      <c r="N162" s="16">
        <v>0</v>
      </c>
      <c r="O162" s="16">
        <v>38</v>
      </c>
      <c r="P162" s="60">
        <v>3852</v>
      </c>
      <c r="Q162" s="16">
        <v>11</v>
      </c>
      <c r="R162" s="61">
        <v>41922</v>
      </c>
      <c r="S162" s="16" t="s">
        <v>37</v>
      </c>
      <c r="T162" s="16" t="s">
        <v>38</v>
      </c>
    </row>
    <row r="163" spans="1:20">
      <c r="A163" s="18">
        <f>Tabela1[[#This Row],[Colunas4]]</f>
        <v>134300</v>
      </c>
      <c r="B163" s="18">
        <f>Tabela1[[#This Row],[Colunas6]]</f>
        <v>26400</v>
      </c>
      <c r="C163" s="57">
        <f>Tabela1[[#This Row],[Colunas8]]</f>
        <v>54</v>
      </c>
      <c r="D163" s="17">
        <f>Tabela1[[#This Row],[Colunas9]]</f>
        <v>2682</v>
      </c>
      <c r="E163" s="18">
        <f>Tabela1[[#This Row],[Parcelas]]*Tabela1[[#This Row],[Valor]]</f>
        <v>144828</v>
      </c>
      <c r="F163" s="18">
        <f>Tabela1[[#This Row],[Saldo Devedor]]+Tabela1[[#This Row],[Entrada]]</f>
        <v>171228</v>
      </c>
      <c r="G163" s="54">
        <f>Tabela1[[#This Row],[Total]]/Tabela1[[#This Row],[Crédito]]</f>
        <v>1.2749664929262845</v>
      </c>
      <c r="J163" s="16" t="s">
        <v>36</v>
      </c>
      <c r="K163" s="60">
        <v>134300</v>
      </c>
      <c r="L163" s="16">
        <v>0</v>
      </c>
      <c r="M163" s="60">
        <v>26400</v>
      </c>
      <c r="N163" s="16">
        <v>0</v>
      </c>
      <c r="O163" s="16">
        <v>54</v>
      </c>
      <c r="P163" s="60">
        <v>2682</v>
      </c>
      <c r="Q163" s="16">
        <v>94</v>
      </c>
      <c r="R163" s="61">
        <v>41922</v>
      </c>
      <c r="S163" s="16" t="s">
        <v>24</v>
      </c>
      <c r="T163" s="16" t="s">
        <v>39</v>
      </c>
    </row>
    <row r="164" spans="1:20">
      <c r="A164" s="18">
        <f>Tabela1[[#This Row],[Colunas4]]</f>
        <v>136300</v>
      </c>
      <c r="B164" s="18">
        <f>Tabela1[[#This Row],[Colunas6]]</f>
        <v>19400</v>
      </c>
      <c r="C164" s="57">
        <f>Tabela1[[#This Row],[Colunas8]]</f>
        <v>58</v>
      </c>
      <c r="D164" s="17">
        <f>Tabela1[[#This Row],[Colunas9]]</f>
        <v>2874</v>
      </c>
      <c r="E164" s="18">
        <f>Tabela1[[#This Row],[Parcelas]]*Tabela1[[#This Row],[Valor]]</f>
        <v>166692</v>
      </c>
      <c r="F164" s="18">
        <f>Tabela1[[#This Row],[Saldo Devedor]]+Tabela1[[#This Row],[Entrada]]</f>
        <v>186092</v>
      </c>
      <c r="G164" s="54">
        <f>Tabela1[[#This Row],[Total]]/Tabela1[[#This Row],[Crédito]]</f>
        <v>1.3653118121790169</v>
      </c>
      <c r="J164" s="16" t="s">
        <v>36</v>
      </c>
      <c r="K164" s="60">
        <v>136300</v>
      </c>
      <c r="L164" s="16">
        <v>0</v>
      </c>
      <c r="M164" s="60">
        <v>19400</v>
      </c>
      <c r="N164" s="16">
        <v>0</v>
      </c>
      <c r="O164" s="16">
        <v>58</v>
      </c>
      <c r="P164" s="60">
        <v>2874</v>
      </c>
      <c r="Q164" s="16">
        <v>8</v>
      </c>
      <c r="R164" s="61">
        <v>41922</v>
      </c>
      <c r="S164" s="16" t="s">
        <v>37</v>
      </c>
      <c r="T164" s="16" t="s">
        <v>38</v>
      </c>
    </row>
    <row r="165" spans="1:20">
      <c r="A165" s="18">
        <f>Tabela1[[#This Row],[Colunas4]]</f>
        <v>139100</v>
      </c>
      <c r="B165" s="18">
        <f>Tabela1[[#This Row],[Colunas6]]</f>
        <v>30700</v>
      </c>
      <c r="C165" s="57">
        <f>Tabela1[[#This Row],[Colunas8]]</f>
        <v>64</v>
      </c>
      <c r="D165" s="17">
        <f>Tabela1[[#This Row],[Colunas9]]</f>
        <v>2420</v>
      </c>
      <c r="E165" s="18">
        <f>Tabela1[[#This Row],[Parcelas]]*Tabela1[[#This Row],[Valor]]</f>
        <v>154880</v>
      </c>
      <c r="F165" s="18">
        <f>Tabela1[[#This Row],[Saldo Devedor]]+Tabela1[[#This Row],[Entrada]]</f>
        <v>185580</v>
      </c>
      <c r="G165" s="54">
        <f>Tabela1[[#This Row],[Total]]/Tabela1[[#This Row],[Crédito]]</f>
        <v>1.3341480948957585</v>
      </c>
      <c r="J165" s="16" t="s">
        <v>36</v>
      </c>
      <c r="K165" s="60">
        <v>139100</v>
      </c>
      <c r="L165" s="16">
        <v>0</v>
      </c>
      <c r="M165" s="60">
        <v>30700</v>
      </c>
      <c r="N165" s="16">
        <v>0</v>
      </c>
      <c r="O165" s="16">
        <v>64</v>
      </c>
      <c r="P165" s="60">
        <v>2420</v>
      </c>
      <c r="Q165" s="16">
        <v>85</v>
      </c>
      <c r="R165" s="61">
        <v>41922</v>
      </c>
      <c r="S165" s="16" t="s">
        <v>24</v>
      </c>
      <c r="T165" s="16" t="s">
        <v>39</v>
      </c>
    </row>
    <row r="166" spans="1:20">
      <c r="A166" s="18">
        <f>Tabela1[[#This Row],[Colunas4]]</f>
        <v>139500</v>
      </c>
      <c r="B166" s="18">
        <f>Tabela1[[#This Row],[Colunas6]]</f>
        <v>30400</v>
      </c>
      <c r="C166" s="57">
        <f>Tabela1[[#This Row],[Colunas8]]</f>
        <v>70</v>
      </c>
      <c r="D166" s="17">
        <f>Tabela1[[#This Row],[Colunas9]]</f>
        <v>2180</v>
      </c>
      <c r="E166" s="18">
        <f>Tabela1[[#This Row],[Parcelas]]*Tabela1[[#This Row],[Valor]]</f>
        <v>152600</v>
      </c>
      <c r="F166" s="18">
        <f>Tabela1[[#This Row],[Saldo Devedor]]+Tabela1[[#This Row],[Entrada]]</f>
        <v>183000</v>
      </c>
      <c r="G166" s="54">
        <f>Tabela1[[#This Row],[Total]]/Tabela1[[#This Row],[Crédito]]</f>
        <v>1.3118279569892473</v>
      </c>
      <c r="J166" s="16" t="s">
        <v>36</v>
      </c>
      <c r="K166" s="60">
        <v>139500</v>
      </c>
      <c r="L166" s="16">
        <v>0</v>
      </c>
      <c r="M166" s="60">
        <v>30400</v>
      </c>
      <c r="N166" s="16">
        <v>0</v>
      </c>
      <c r="O166" s="16">
        <v>70</v>
      </c>
      <c r="P166" s="60">
        <v>2180</v>
      </c>
      <c r="Q166" s="16">
        <v>88</v>
      </c>
      <c r="R166" s="61">
        <v>41922</v>
      </c>
      <c r="S166" s="16" t="s">
        <v>24</v>
      </c>
      <c r="T166" s="16" t="s">
        <v>39</v>
      </c>
    </row>
    <row r="167" spans="1:20">
      <c r="A167" s="18">
        <f>Tabela1[[#This Row],[Colunas4]]</f>
        <v>140300</v>
      </c>
      <c r="B167" s="18">
        <f>Tabela1[[#This Row],[Colunas6]]</f>
        <v>26400</v>
      </c>
      <c r="C167" s="57">
        <f>Tabela1[[#This Row],[Colunas8]]</f>
        <v>57</v>
      </c>
      <c r="D167" s="17">
        <f>Tabela1[[#This Row],[Colunas9]]</f>
        <v>2875</v>
      </c>
      <c r="E167" s="18">
        <f>Tabela1[[#This Row],[Parcelas]]*Tabela1[[#This Row],[Valor]]</f>
        <v>163875</v>
      </c>
      <c r="F167" s="18">
        <f>Tabela1[[#This Row],[Saldo Devedor]]+Tabela1[[#This Row],[Entrada]]</f>
        <v>190275</v>
      </c>
      <c r="G167" s="54">
        <f>Tabela1[[#This Row],[Total]]/Tabela1[[#This Row],[Crédito]]</f>
        <v>1.3562009978617249</v>
      </c>
      <c r="J167" s="16" t="s">
        <v>36</v>
      </c>
      <c r="K167" s="60">
        <v>140300</v>
      </c>
      <c r="L167" s="16">
        <v>0</v>
      </c>
      <c r="M167" s="60">
        <v>26400</v>
      </c>
      <c r="N167" s="16">
        <v>0</v>
      </c>
      <c r="O167" s="16">
        <v>57</v>
      </c>
      <c r="P167" s="60">
        <v>2875</v>
      </c>
      <c r="Q167" s="16">
        <v>13</v>
      </c>
      <c r="R167" s="61">
        <v>41922</v>
      </c>
      <c r="S167" s="16" t="s">
        <v>24</v>
      </c>
      <c r="T167" s="16" t="s">
        <v>39</v>
      </c>
    </row>
    <row r="168" spans="1:20">
      <c r="A168" s="18">
        <f>Tabela1[[#This Row],[Colunas4]]</f>
        <v>140400</v>
      </c>
      <c r="B168" s="18">
        <f>Tabela1[[#This Row],[Colunas6]]</f>
        <v>30500</v>
      </c>
      <c r="C168" s="57">
        <f>Tabela1[[#This Row],[Colunas8]]</f>
        <v>63</v>
      </c>
      <c r="D168" s="17">
        <f>Tabela1[[#This Row],[Colunas9]]</f>
        <v>2375</v>
      </c>
      <c r="E168" s="18">
        <f>Tabela1[[#This Row],[Parcelas]]*Tabela1[[#This Row],[Valor]]</f>
        <v>149625</v>
      </c>
      <c r="F168" s="18">
        <f>Tabela1[[#This Row],[Saldo Devedor]]+Tabela1[[#This Row],[Entrada]]</f>
        <v>180125</v>
      </c>
      <c r="G168" s="54">
        <f>Tabela1[[#This Row],[Total]]/Tabela1[[#This Row],[Crédito]]</f>
        <v>1.2829415954415955</v>
      </c>
      <c r="J168" s="16" t="s">
        <v>36</v>
      </c>
      <c r="K168" s="60">
        <v>140400</v>
      </c>
      <c r="L168" s="16">
        <v>0</v>
      </c>
      <c r="M168" s="60">
        <v>30500</v>
      </c>
      <c r="N168" s="16">
        <v>0</v>
      </c>
      <c r="O168" s="16">
        <v>63</v>
      </c>
      <c r="P168" s="60">
        <v>2375</v>
      </c>
      <c r="Q168" s="16">
        <v>3</v>
      </c>
      <c r="R168" s="61">
        <v>41922</v>
      </c>
      <c r="S168" s="16" t="s">
        <v>24</v>
      </c>
      <c r="T168" s="16" t="s">
        <v>39</v>
      </c>
    </row>
    <row r="169" spans="1:20">
      <c r="A169" s="18">
        <f>Tabela1[[#This Row],[Colunas4]]</f>
        <v>141600</v>
      </c>
      <c r="B169" s="18">
        <f>Tabela1[[#This Row],[Colunas6]]</f>
        <v>31800</v>
      </c>
      <c r="C169" s="57">
        <f>Tabela1[[#This Row],[Colunas8]]</f>
        <v>63</v>
      </c>
      <c r="D169" s="17">
        <f>Tabela1[[#This Row],[Colunas9]]</f>
        <v>2375</v>
      </c>
      <c r="E169" s="18">
        <f>Tabela1[[#This Row],[Parcelas]]*Tabela1[[#This Row],[Valor]]</f>
        <v>149625</v>
      </c>
      <c r="F169" s="18">
        <f>Tabela1[[#This Row],[Saldo Devedor]]+Tabela1[[#This Row],[Entrada]]</f>
        <v>181425</v>
      </c>
      <c r="G169" s="54">
        <f>Tabela1[[#This Row],[Total]]/Tabela1[[#This Row],[Crédito]]</f>
        <v>1.28125</v>
      </c>
      <c r="J169" s="16" t="s">
        <v>36</v>
      </c>
      <c r="K169" s="60">
        <v>141600</v>
      </c>
      <c r="L169" s="16">
        <v>0</v>
      </c>
      <c r="M169" s="60">
        <v>31800</v>
      </c>
      <c r="N169" s="16">
        <v>0</v>
      </c>
      <c r="O169" s="16">
        <v>63</v>
      </c>
      <c r="P169" s="60">
        <v>2375</v>
      </c>
      <c r="Q169" s="16">
        <v>3</v>
      </c>
      <c r="R169" s="61">
        <v>41922</v>
      </c>
      <c r="S169" s="16" t="s">
        <v>24</v>
      </c>
      <c r="T169" s="16" t="s">
        <v>39</v>
      </c>
    </row>
    <row r="170" spans="1:20">
      <c r="A170" s="18">
        <f>Tabela1[[#This Row],[Colunas4]]</f>
        <v>144300</v>
      </c>
      <c r="B170" s="18">
        <f>Tabela1[[#This Row],[Colunas6]]</f>
        <v>19000</v>
      </c>
      <c r="C170" s="57">
        <f>Tabela1[[#This Row],[Colunas8]]</f>
        <v>46</v>
      </c>
      <c r="D170" s="17">
        <f>Tabela1[[#This Row],[Colunas9]]</f>
        <v>3766</v>
      </c>
      <c r="E170" s="18">
        <f>Tabela1[[#This Row],[Parcelas]]*Tabela1[[#This Row],[Valor]]</f>
        <v>173236</v>
      </c>
      <c r="F170" s="18">
        <f>Tabela1[[#This Row],[Saldo Devedor]]+Tabela1[[#This Row],[Entrada]]</f>
        <v>192236</v>
      </c>
      <c r="G170" s="54">
        <f>Tabela1[[#This Row],[Total]]/Tabela1[[#This Row],[Crédito]]</f>
        <v>1.3321968121968122</v>
      </c>
      <c r="J170" s="16" t="s">
        <v>36</v>
      </c>
      <c r="K170" s="60">
        <v>144300</v>
      </c>
      <c r="L170" s="16">
        <v>0</v>
      </c>
      <c r="M170" s="60">
        <v>19000</v>
      </c>
      <c r="N170" s="16">
        <v>0</v>
      </c>
      <c r="O170" s="16">
        <v>46</v>
      </c>
      <c r="P170" s="60">
        <v>3766</v>
      </c>
      <c r="Q170" s="16">
        <v>21</v>
      </c>
      <c r="R170" s="61">
        <v>41922</v>
      </c>
      <c r="S170" s="16" t="s">
        <v>24</v>
      </c>
      <c r="T170" s="16" t="s">
        <v>39</v>
      </c>
    </row>
    <row r="171" spans="1:20">
      <c r="A171" s="18">
        <f>Tabela1[[#This Row],[Colunas4]]</f>
        <v>145000</v>
      </c>
      <c r="B171" s="18">
        <f>Tabela1[[#This Row],[Colunas6]]</f>
        <v>18700</v>
      </c>
      <c r="C171" s="57">
        <f>Tabela1[[#This Row],[Colunas8]]</f>
        <v>56</v>
      </c>
      <c r="D171" s="17">
        <f>Tabela1[[#This Row],[Colunas9]]</f>
        <v>3100</v>
      </c>
      <c r="E171" s="18">
        <f>Tabela1[[#This Row],[Parcelas]]*Tabela1[[#This Row],[Valor]]</f>
        <v>173600</v>
      </c>
      <c r="F171" s="18">
        <f>Tabela1[[#This Row],[Saldo Devedor]]+Tabela1[[#This Row],[Entrada]]</f>
        <v>192300</v>
      </c>
      <c r="G171" s="54">
        <f>Tabela1[[#This Row],[Total]]/Tabela1[[#This Row],[Crédito]]</f>
        <v>1.3262068965517242</v>
      </c>
      <c r="J171" s="16" t="s">
        <v>36</v>
      </c>
      <c r="K171" s="60">
        <v>145000</v>
      </c>
      <c r="L171" s="16">
        <v>0</v>
      </c>
      <c r="M171" s="60">
        <v>18700</v>
      </c>
      <c r="N171" s="16">
        <v>0</v>
      </c>
      <c r="O171" s="16">
        <v>56</v>
      </c>
      <c r="P171" s="60">
        <v>3100</v>
      </c>
      <c r="Q171" s="16">
        <v>17</v>
      </c>
      <c r="R171" s="61">
        <v>41922</v>
      </c>
      <c r="S171" s="16" t="s">
        <v>37</v>
      </c>
      <c r="T171" s="16" t="s">
        <v>38</v>
      </c>
    </row>
    <row r="172" spans="1:20">
      <c r="A172" s="18">
        <f>Tabela1[[#This Row],[Colunas4]]</f>
        <v>145500</v>
      </c>
      <c r="B172" s="18">
        <f>Tabela1[[#This Row],[Colunas6]]</f>
        <v>44900</v>
      </c>
      <c r="C172" s="57">
        <f>Tabela1[[#This Row],[Colunas8]]</f>
        <v>70</v>
      </c>
      <c r="D172" s="17">
        <f>Tabela1[[#This Row],[Colunas9]]</f>
        <v>1958</v>
      </c>
      <c r="E172" s="18">
        <f>Tabela1[[#This Row],[Parcelas]]*Tabela1[[#This Row],[Valor]]</f>
        <v>137060</v>
      </c>
      <c r="F172" s="18">
        <f>Tabela1[[#This Row],[Saldo Devedor]]+Tabela1[[#This Row],[Entrada]]</f>
        <v>181960</v>
      </c>
      <c r="G172" s="54">
        <f>Tabela1[[#This Row],[Total]]/Tabela1[[#This Row],[Crédito]]</f>
        <v>1.2505841924398626</v>
      </c>
      <c r="J172" s="16" t="s">
        <v>40</v>
      </c>
      <c r="K172" s="60">
        <v>145500</v>
      </c>
      <c r="L172" s="16">
        <v>0</v>
      </c>
      <c r="M172" s="60">
        <v>44900</v>
      </c>
      <c r="N172" s="16">
        <v>0</v>
      </c>
      <c r="O172" s="16">
        <v>70</v>
      </c>
      <c r="P172" s="60">
        <v>1958</v>
      </c>
      <c r="Q172" s="16">
        <v>0</v>
      </c>
      <c r="R172" s="61">
        <v>41861</v>
      </c>
      <c r="S172" s="16" t="s">
        <v>37</v>
      </c>
      <c r="T172" s="16" t="s">
        <v>38</v>
      </c>
    </row>
    <row r="173" spans="1:20">
      <c r="A173" s="18">
        <f>Tabela1[[#This Row],[Colunas4]]</f>
        <v>148200</v>
      </c>
      <c r="B173" s="18">
        <f>Tabela1[[#This Row],[Colunas6]]</f>
        <v>19500</v>
      </c>
      <c r="C173" s="57">
        <f>Tabela1[[#This Row],[Colunas8]]</f>
        <v>54</v>
      </c>
      <c r="D173" s="17">
        <f>Tabela1[[#This Row],[Colunas9]]</f>
        <v>3290</v>
      </c>
      <c r="E173" s="18">
        <f>Tabela1[[#This Row],[Parcelas]]*Tabela1[[#This Row],[Valor]]</f>
        <v>177660</v>
      </c>
      <c r="F173" s="18">
        <f>Tabela1[[#This Row],[Saldo Devedor]]+Tabela1[[#This Row],[Entrada]]</f>
        <v>197160</v>
      </c>
      <c r="G173" s="54">
        <f>Tabela1[[#This Row],[Total]]/Tabela1[[#This Row],[Crédito]]</f>
        <v>1.3303643724696357</v>
      </c>
      <c r="J173" s="16" t="s">
        <v>36</v>
      </c>
      <c r="K173" s="60">
        <v>148200</v>
      </c>
      <c r="L173" s="16">
        <v>0</v>
      </c>
      <c r="M173" s="60">
        <v>19500</v>
      </c>
      <c r="N173" s="16">
        <v>0</v>
      </c>
      <c r="O173" s="16">
        <v>54</v>
      </c>
      <c r="P173" s="60">
        <v>3290</v>
      </c>
      <c r="Q173" s="16">
        <v>16</v>
      </c>
      <c r="R173" s="61">
        <v>41922</v>
      </c>
      <c r="S173" s="16" t="s">
        <v>37</v>
      </c>
      <c r="T173" s="16" t="s">
        <v>38</v>
      </c>
    </row>
    <row r="174" spans="1:20">
      <c r="A174" s="18">
        <f>Tabela1[[#This Row],[Colunas4]]</f>
        <v>150290</v>
      </c>
      <c r="B174" s="18">
        <f>Tabela1[[#This Row],[Colunas6]]</f>
        <v>49900</v>
      </c>
      <c r="C174" s="57">
        <f>Tabela1[[#This Row],[Colunas8]]</f>
        <v>141</v>
      </c>
      <c r="D174" s="17">
        <f>Tabela1[[#This Row],[Colunas9]]</f>
        <v>1259</v>
      </c>
      <c r="E174" s="18">
        <f>Tabela1[[#This Row],[Parcelas]]*Tabela1[[#This Row],[Valor]]</f>
        <v>177519</v>
      </c>
      <c r="F174" s="18">
        <f>Tabela1[[#This Row],[Saldo Devedor]]+Tabela1[[#This Row],[Entrada]]</f>
        <v>227419</v>
      </c>
      <c r="G174" s="54">
        <f>Tabela1[[#This Row],[Total]]/Tabela1[[#This Row],[Crédito]]</f>
        <v>1.5132011444540554</v>
      </c>
      <c r="J174" s="16" t="s">
        <v>40</v>
      </c>
      <c r="K174" s="60">
        <v>150290</v>
      </c>
      <c r="L174" s="16">
        <v>0</v>
      </c>
      <c r="M174" s="60">
        <v>49900</v>
      </c>
      <c r="N174" s="16">
        <v>0</v>
      </c>
      <c r="O174" s="16">
        <v>141</v>
      </c>
      <c r="P174" s="60">
        <v>1259</v>
      </c>
      <c r="Q174" s="16">
        <v>0</v>
      </c>
      <c r="R174" s="61">
        <v>41922</v>
      </c>
      <c r="S174" s="16" t="s">
        <v>24</v>
      </c>
      <c r="T174" s="16" t="s">
        <v>39</v>
      </c>
    </row>
    <row r="175" spans="1:20">
      <c r="A175" s="18">
        <f>Tabela1[[#This Row],[Colunas4]]</f>
        <v>151100</v>
      </c>
      <c r="B175" s="18">
        <f>Tabela1[[#This Row],[Colunas6]]</f>
        <v>25000</v>
      </c>
      <c r="C175" s="57">
        <f>Tabela1[[#This Row],[Colunas8]]</f>
        <v>68</v>
      </c>
      <c r="D175" s="17">
        <f>Tabela1[[#This Row],[Colunas9]]</f>
        <v>2652</v>
      </c>
      <c r="E175" s="18">
        <f>Tabela1[[#This Row],[Parcelas]]*Tabela1[[#This Row],[Valor]]</f>
        <v>180336</v>
      </c>
      <c r="F175" s="18">
        <f>Tabela1[[#This Row],[Saldo Devedor]]+Tabela1[[#This Row],[Entrada]]</f>
        <v>205336</v>
      </c>
      <c r="G175" s="54">
        <f>Tabela1[[#This Row],[Total]]/Tabela1[[#This Row],[Crédito]]</f>
        <v>1.358941098610192</v>
      </c>
      <c r="J175" s="16" t="s">
        <v>36</v>
      </c>
      <c r="K175" s="60">
        <v>151100</v>
      </c>
      <c r="L175" s="16">
        <v>0</v>
      </c>
      <c r="M175" s="60">
        <v>25000</v>
      </c>
      <c r="N175" s="16">
        <v>0</v>
      </c>
      <c r="O175" s="16">
        <v>68</v>
      </c>
      <c r="P175" s="60">
        <v>2652</v>
      </c>
      <c r="Q175" s="16">
        <v>21</v>
      </c>
      <c r="R175" s="61">
        <v>41922</v>
      </c>
      <c r="S175" s="16" t="s">
        <v>37</v>
      </c>
      <c r="T175" s="16" t="s">
        <v>38</v>
      </c>
    </row>
    <row r="176" spans="1:20">
      <c r="A176" s="18">
        <f>Tabela1[[#This Row],[Colunas4]]</f>
        <v>164000</v>
      </c>
      <c r="B176" s="18">
        <f>Tabela1[[#This Row],[Colunas6]]</f>
        <v>53000</v>
      </c>
      <c r="C176" s="57">
        <f>Tabela1[[#This Row],[Colunas8]]</f>
        <v>161</v>
      </c>
      <c r="D176" s="17">
        <f>Tabela1[[#This Row],[Colunas9]]</f>
        <v>1157</v>
      </c>
      <c r="E176" s="18">
        <f>Tabela1[[#This Row],[Parcelas]]*Tabela1[[#This Row],[Valor]]</f>
        <v>186277</v>
      </c>
      <c r="F176" s="18">
        <f>Tabela1[[#This Row],[Saldo Devedor]]+Tabela1[[#This Row],[Entrada]]</f>
        <v>239277</v>
      </c>
      <c r="G176" s="54">
        <f>Tabela1[[#This Row],[Total]]/Tabela1[[#This Row],[Crédito]]</f>
        <v>1.4590060975609755</v>
      </c>
      <c r="J176" s="16" t="s">
        <v>50</v>
      </c>
      <c r="K176" s="60">
        <v>164000</v>
      </c>
      <c r="L176" s="16">
        <v>0</v>
      </c>
      <c r="M176" s="60">
        <v>53000</v>
      </c>
      <c r="N176" s="16">
        <v>0</v>
      </c>
      <c r="O176" s="16">
        <v>161</v>
      </c>
      <c r="P176" s="60">
        <v>1157</v>
      </c>
      <c r="Q176" s="16">
        <v>0</v>
      </c>
      <c r="R176" s="61">
        <v>41922</v>
      </c>
      <c r="S176" s="16" t="s">
        <v>24</v>
      </c>
      <c r="T176" s="16" t="s">
        <v>39</v>
      </c>
    </row>
    <row r="177" spans="1:20">
      <c r="A177" s="18">
        <f>Tabela1[[#This Row],[Colunas4]]</f>
        <v>167600</v>
      </c>
      <c r="B177" s="18">
        <f>Tabela1[[#This Row],[Colunas6]]</f>
        <v>18200</v>
      </c>
      <c r="C177" s="57">
        <f>Tabela1[[#This Row],[Colunas8]]</f>
        <v>51</v>
      </c>
      <c r="D177" s="17">
        <f>Tabela1[[#This Row],[Colunas9]]</f>
        <v>3768</v>
      </c>
      <c r="E177" s="18">
        <f>Tabela1[[#This Row],[Parcelas]]*Tabela1[[#This Row],[Valor]]</f>
        <v>192168</v>
      </c>
      <c r="F177" s="18">
        <f>Tabela1[[#This Row],[Saldo Devedor]]+Tabela1[[#This Row],[Entrada]]</f>
        <v>210368</v>
      </c>
      <c r="G177" s="54">
        <f>Tabela1[[#This Row],[Total]]/Tabela1[[#This Row],[Crédito]]</f>
        <v>1.2551789976133652</v>
      </c>
      <c r="J177" s="16" t="s">
        <v>36</v>
      </c>
      <c r="K177" s="60">
        <v>167600</v>
      </c>
      <c r="L177" s="16">
        <v>0</v>
      </c>
      <c r="M177" s="60">
        <v>18200</v>
      </c>
      <c r="N177" s="16">
        <v>0</v>
      </c>
      <c r="O177" s="16">
        <v>51</v>
      </c>
      <c r="P177" s="60">
        <v>3768</v>
      </c>
      <c r="Q177" s="16">
        <v>23</v>
      </c>
      <c r="R177" s="61">
        <v>41892</v>
      </c>
      <c r="S177" s="16" t="s">
        <v>37</v>
      </c>
      <c r="T177" s="16" t="s">
        <v>38</v>
      </c>
    </row>
    <row r="178" spans="1:20">
      <c r="A178" s="18">
        <f>Tabela1[[#This Row],[Colunas4]]</f>
        <v>169600</v>
      </c>
      <c r="B178" s="18">
        <f>Tabela1[[#This Row],[Colunas6]]</f>
        <v>31500</v>
      </c>
      <c r="C178" s="57">
        <f>Tabela1[[#This Row],[Colunas8]]</f>
        <v>54</v>
      </c>
      <c r="D178" s="17">
        <f>Tabela1[[#This Row],[Colunas9]]</f>
        <v>3471</v>
      </c>
      <c r="E178" s="18">
        <f>Tabela1[[#This Row],[Parcelas]]*Tabela1[[#This Row],[Valor]]</f>
        <v>187434</v>
      </c>
      <c r="F178" s="18">
        <f>Tabela1[[#This Row],[Saldo Devedor]]+Tabela1[[#This Row],[Entrada]]</f>
        <v>218934</v>
      </c>
      <c r="G178" s="54">
        <f>Tabela1[[#This Row],[Total]]/Tabela1[[#This Row],[Crédito]]</f>
        <v>1.290884433962264</v>
      </c>
      <c r="J178" s="16" t="s">
        <v>36</v>
      </c>
      <c r="K178" s="60">
        <v>169600</v>
      </c>
      <c r="L178" s="16">
        <v>0</v>
      </c>
      <c r="M178" s="60">
        <v>31500</v>
      </c>
      <c r="N178" s="16">
        <v>0</v>
      </c>
      <c r="O178" s="16">
        <v>54</v>
      </c>
      <c r="P178" s="60">
        <v>3471</v>
      </c>
      <c r="Q178" s="16">
        <v>13</v>
      </c>
      <c r="R178" s="61">
        <v>41922</v>
      </c>
      <c r="S178" s="16" t="s">
        <v>24</v>
      </c>
      <c r="T178" s="16" t="s">
        <v>39</v>
      </c>
    </row>
    <row r="179" spans="1:20">
      <c r="A179" s="18">
        <f>Tabela1[[#This Row],[Colunas4]]</f>
        <v>169900</v>
      </c>
      <c r="B179" s="18">
        <f>Tabela1[[#This Row],[Colunas6]]</f>
        <v>34600</v>
      </c>
      <c r="C179" s="57">
        <f>Tabela1[[#This Row],[Colunas8]]</f>
        <v>40</v>
      </c>
      <c r="D179" s="17">
        <f>Tabela1[[#This Row],[Colunas9]]</f>
        <v>4245</v>
      </c>
      <c r="E179" s="18">
        <f>Tabela1[[#This Row],[Parcelas]]*Tabela1[[#This Row],[Valor]]</f>
        <v>169800</v>
      </c>
      <c r="F179" s="18">
        <f>Tabela1[[#This Row],[Saldo Devedor]]+Tabela1[[#This Row],[Entrada]]</f>
        <v>204400</v>
      </c>
      <c r="G179" s="54">
        <f>Tabela1[[#This Row],[Total]]/Tabela1[[#This Row],[Crédito]]</f>
        <v>1.2030606238964097</v>
      </c>
      <c r="J179" s="16" t="s">
        <v>36</v>
      </c>
      <c r="K179" s="60">
        <v>169900</v>
      </c>
      <c r="L179" s="16">
        <v>0</v>
      </c>
      <c r="M179" s="60">
        <v>34600</v>
      </c>
      <c r="N179" s="16">
        <v>0</v>
      </c>
      <c r="O179" s="16">
        <v>40</v>
      </c>
      <c r="P179" s="60">
        <v>4245</v>
      </c>
      <c r="Q179" s="16">
        <v>23</v>
      </c>
      <c r="R179" s="61">
        <v>41922</v>
      </c>
      <c r="S179" s="16" t="s">
        <v>24</v>
      </c>
      <c r="T179" s="16" t="s">
        <v>39</v>
      </c>
    </row>
    <row r="180" spans="1:20">
      <c r="A180" s="18">
        <f>Tabela1[[#This Row],[Colunas4]]</f>
        <v>170900</v>
      </c>
      <c r="B180" s="18">
        <f>Tabela1[[#This Row],[Colunas6]]</f>
        <v>18700</v>
      </c>
      <c r="C180" s="57">
        <f>Tabela1[[#This Row],[Colunas8]]</f>
        <v>58</v>
      </c>
      <c r="D180" s="17">
        <f>Tabela1[[#This Row],[Colunas9]]</f>
        <v>3534</v>
      </c>
      <c r="E180" s="18">
        <f>Tabela1[[#This Row],[Parcelas]]*Tabela1[[#This Row],[Valor]]</f>
        <v>204972</v>
      </c>
      <c r="F180" s="18">
        <f>Tabela1[[#This Row],[Saldo Devedor]]+Tabela1[[#This Row],[Entrada]]</f>
        <v>223672</v>
      </c>
      <c r="G180" s="54">
        <f>Tabela1[[#This Row],[Total]]/Tabela1[[#This Row],[Crédito]]</f>
        <v>1.3087887653598596</v>
      </c>
      <c r="J180" s="16" t="s">
        <v>36</v>
      </c>
      <c r="K180" s="60">
        <v>170900</v>
      </c>
      <c r="L180" s="16">
        <v>0</v>
      </c>
      <c r="M180" s="60">
        <v>18700</v>
      </c>
      <c r="N180" s="16">
        <v>0</v>
      </c>
      <c r="O180" s="16">
        <v>58</v>
      </c>
      <c r="P180" s="60">
        <v>3534</v>
      </c>
      <c r="Q180" s="16">
        <v>80</v>
      </c>
      <c r="R180" s="61">
        <v>41922</v>
      </c>
      <c r="S180" s="16" t="s">
        <v>37</v>
      </c>
      <c r="T180" s="16" t="s">
        <v>38</v>
      </c>
    </row>
    <row r="181" spans="1:20">
      <c r="A181" s="18">
        <f>Tabela1[[#This Row],[Colunas4]]</f>
        <v>175800</v>
      </c>
      <c r="B181" s="18">
        <f>Tabela1[[#This Row],[Colunas6]]</f>
        <v>36500</v>
      </c>
      <c r="C181" s="57">
        <f>Tabela1[[#This Row],[Colunas8]]</f>
        <v>61</v>
      </c>
      <c r="D181" s="17">
        <f>Tabela1[[#This Row],[Colunas9]]</f>
        <v>3204</v>
      </c>
      <c r="E181" s="18">
        <f>Tabela1[[#This Row],[Parcelas]]*Tabela1[[#This Row],[Valor]]</f>
        <v>195444</v>
      </c>
      <c r="F181" s="18">
        <f>Tabela1[[#This Row],[Saldo Devedor]]+Tabela1[[#This Row],[Entrada]]</f>
        <v>231944</v>
      </c>
      <c r="G181" s="54">
        <f>Tabela1[[#This Row],[Total]]/Tabela1[[#This Row],[Crédito]]</f>
        <v>1.3193629124004551</v>
      </c>
      <c r="J181" s="16" t="s">
        <v>36</v>
      </c>
      <c r="K181" s="60">
        <v>175800</v>
      </c>
      <c r="L181" s="16">
        <v>0</v>
      </c>
      <c r="M181" s="60">
        <v>36500</v>
      </c>
      <c r="N181" s="16">
        <v>0</v>
      </c>
      <c r="O181" s="16">
        <v>61</v>
      </c>
      <c r="P181" s="60">
        <v>3204</v>
      </c>
      <c r="Q181" s="16">
        <v>71</v>
      </c>
      <c r="R181" s="61">
        <v>41922</v>
      </c>
      <c r="S181" s="16" t="s">
        <v>24</v>
      </c>
      <c r="T181" s="16" t="s">
        <v>39</v>
      </c>
    </row>
    <row r="182" spans="1:20">
      <c r="A182" s="18">
        <f>Tabela1[[#This Row],[Colunas4]]</f>
        <v>177200</v>
      </c>
      <c r="B182" s="18">
        <f>Tabela1[[#This Row],[Colunas6]]</f>
        <v>23100</v>
      </c>
      <c r="C182" s="57">
        <f>Tabela1[[#This Row],[Colunas8]]</f>
        <v>54</v>
      </c>
      <c r="D182" s="17">
        <f>Tabela1[[#This Row],[Colunas9]]</f>
        <v>3905</v>
      </c>
      <c r="E182" s="18">
        <f>Tabela1[[#This Row],[Parcelas]]*Tabela1[[#This Row],[Valor]]</f>
        <v>210870</v>
      </c>
      <c r="F182" s="18">
        <f>Tabela1[[#This Row],[Saldo Devedor]]+Tabela1[[#This Row],[Entrada]]</f>
        <v>233970</v>
      </c>
      <c r="G182" s="54">
        <f>Tabela1[[#This Row],[Total]]/Tabela1[[#This Row],[Crédito]]</f>
        <v>1.3203724604966141</v>
      </c>
      <c r="J182" s="16" t="s">
        <v>36</v>
      </c>
      <c r="K182" s="60">
        <v>177200</v>
      </c>
      <c r="L182" s="16">
        <v>0</v>
      </c>
      <c r="M182" s="60">
        <v>23100</v>
      </c>
      <c r="N182" s="16">
        <v>0</v>
      </c>
      <c r="O182" s="16">
        <v>54</v>
      </c>
      <c r="P182" s="60">
        <v>3905</v>
      </c>
      <c r="Q182" s="16">
        <v>96</v>
      </c>
      <c r="R182" s="61">
        <v>41922</v>
      </c>
      <c r="S182" s="16" t="s">
        <v>37</v>
      </c>
      <c r="T182" s="16" t="s">
        <v>38</v>
      </c>
    </row>
    <row r="183" spans="1:20">
      <c r="A183" s="18">
        <f>Tabela1[[#This Row],[Colunas4]]</f>
        <v>177700</v>
      </c>
      <c r="B183" s="18">
        <f>Tabela1[[#This Row],[Colunas6]]</f>
        <v>23300</v>
      </c>
      <c r="C183" s="57">
        <f>Tabela1[[#This Row],[Colunas8]]</f>
        <v>64</v>
      </c>
      <c r="D183" s="17">
        <f>Tabela1[[#This Row],[Colunas9]]</f>
        <v>3340</v>
      </c>
      <c r="E183" s="18">
        <f>Tabela1[[#This Row],[Parcelas]]*Tabela1[[#This Row],[Valor]]</f>
        <v>213760</v>
      </c>
      <c r="F183" s="18">
        <f>Tabela1[[#This Row],[Saldo Devedor]]+Tabela1[[#This Row],[Entrada]]</f>
        <v>237060</v>
      </c>
      <c r="G183" s="54">
        <f>Tabela1[[#This Row],[Total]]/Tabela1[[#This Row],[Crédito]]</f>
        <v>1.3340461451885199</v>
      </c>
      <c r="J183" s="16" t="s">
        <v>36</v>
      </c>
      <c r="K183" s="60">
        <v>177700</v>
      </c>
      <c r="L183" s="16">
        <v>0</v>
      </c>
      <c r="M183" s="60">
        <v>23300</v>
      </c>
      <c r="N183" s="16">
        <v>0</v>
      </c>
      <c r="O183" s="16">
        <v>64</v>
      </c>
      <c r="P183" s="60">
        <v>3340</v>
      </c>
      <c r="Q183" s="16">
        <v>37</v>
      </c>
      <c r="R183" s="61">
        <v>41861</v>
      </c>
      <c r="S183" s="16" t="s">
        <v>37</v>
      </c>
      <c r="T183" s="16" t="s">
        <v>38</v>
      </c>
    </row>
    <row r="184" spans="1:20">
      <c r="A184" s="18">
        <f>Tabela1[[#This Row],[Colunas4]]</f>
        <v>180700</v>
      </c>
      <c r="B184" s="18">
        <f>Tabela1[[#This Row],[Colunas6]]</f>
        <v>56900</v>
      </c>
      <c r="C184" s="57">
        <f>Tabela1[[#This Row],[Colunas8]]</f>
        <v>112</v>
      </c>
      <c r="D184" s="17">
        <f>Tabela1[[#This Row],[Colunas9]]</f>
        <v>1651</v>
      </c>
      <c r="E184" s="18">
        <f>Tabela1[[#This Row],[Parcelas]]*Tabela1[[#This Row],[Valor]]</f>
        <v>184912</v>
      </c>
      <c r="F184" s="18">
        <f>Tabela1[[#This Row],[Saldo Devedor]]+Tabela1[[#This Row],[Entrada]]</f>
        <v>241812</v>
      </c>
      <c r="G184" s="54">
        <f>Tabela1[[#This Row],[Total]]/Tabela1[[#This Row],[Crédito]]</f>
        <v>1.3381959048146099</v>
      </c>
      <c r="J184" s="16" t="s">
        <v>40</v>
      </c>
      <c r="K184" s="60">
        <v>180700</v>
      </c>
      <c r="L184" s="16">
        <v>0</v>
      </c>
      <c r="M184" s="60">
        <v>56900</v>
      </c>
      <c r="N184" s="16">
        <v>0</v>
      </c>
      <c r="O184" s="16">
        <v>112</v>
      </c>
      <c r="P184" s="60">
        <v>1651</v>
      </c>
      <c r="Q184" s="16">
        <v>0</v>
      </c>
      <c r="R184" s="61">
        <v>41922</v>
      </c>
      <c r="S184" s="16" t="s">
        <v>24</v>
      </c>
      <c r="T184" s="16" t="s">
        <v>39</v>
      </c>
    </row>
    <row r="185" spans="1:20">
      <c r="A185" s="18">
        <f>Tabela1[[#This Row],[Colunas4]]</f>
        <v>181900</v>
      </c>
      <c r="B185" s="58">
        <f>Tabela1[[#This Row],[Colunas6]]</f>
        <v>18000</v>
      </c>
      <c r="C185" s="64">
        <f>Tabela1[[#This Row],[Colunas8]]</f>
        <v>59</v>
      </c>
      <c r="D185" s="63">
        <f>Tabela1[[#This Row],[Colunas9]]</f>
        <v>3791</v>
      </c>
      <c r="E185" s="58">
        <f>Tabela1[[#This Row],[Parcelas]]*Tabela1[[#This Row],[Valor]]</f>
        <v>223669</v>
      </c>
      <c r="F185" s="58">
        <f>Tabela1[[#This Row],[Saldo Devedor]]+Tabela1[[#This Row],[Entrada]]</f>
        <v>241669</v>
      </c>
      <c r="G185" s="62">
        <f>Tabela1[[#This Row],[Total]]/Tabela1[[#This Row],[Crédito]]</f>
        <v>1.3285816382627818</v>
      </c>
      <c r="J185" s="16" t="s">
        <v>36</v>
      </c>
      <c r="K185" s="60">
        <v>181900</v>
      </c>
      <c r="L185" s="16">
        <v>0</v>
      </c>
      <c r="M185" s="60">
        <v>18000</v>
      </c>
      <c r="N185" s="16">
        <v>0</v>
      </c>
      <c r="O185" s="16">
        <v>59</v>
      </c>
      <c r="P185" s="60">
        <v>3791</v>
      </c>
      <c r="Q185" s="16">
        <v>25</v>
      </c>
      <c r="R185" s="61">
        <v>41861</v>
      </c>
      <c r="S185" s="16" t="s">
        <v>37</v>
      </c>
      <c r="T185" s="16" t="s">
        <v>38</v>
      </c>
    </row>
    <row r="186" spans="1:20">
      <c r="A186" s="18">
        <f>Tabela1[[#This Row],[Colunas4]]</f>
        <v>183800</v>
      </c>
      <c r="B186" s="18">
        <f>Tabela1[[#This Row],[Colunas6]]</f>
        <v>26200</v>
      </c>
      <c r="C186" s="57">
        <f>Tabela1[[#This Row],[Colunas8]]</f>
        <v>58</v>
      </c>
      <c r="D186" s="17">
        <f>Tabela1[[#This Row],[Colunas9]]</f>
        <v>3893</v>
      </c>
      <c r="E186" s="18">
        <f>Tabela1[[#This Row],[Parcelas]]*Tabela1[[#This Row],[Valor]]</f>
        <v>225794</v>
      </c>
      <c r="F186" s="18">
        <f>Tabela1[[#This Row],[Saldo Devedor]]+Tabela1[[#This Row],[Entrada]]</f>
        <v>251994</v>
      </c>
      <c r="G186" s="54">
        <f>Tabela1[[#This Row],[Total]]/Tabela1[[#This Row],[Crédito]]</f>
        <v>1.3710228509249185</v>
      </c>
      <c r="J186" s="16" t="s">
        <v>36</v>
      </c>
      <c r="K186" s="60">
        <v>183800</v>
      </c>
      <c r="L186" s="16">
        <v>0</v>
      </c>
      <c r="M186" s="60">
        <v>26200</v>
      </c>
      <c r="N186" s="16">
        <v>0</v>
      </c>
      <c r="O186" s="16">
        <v>58</v>
      </c>
      <c r="P186" s="60">
        <v>3893</v>
      </c>
      <c r="Q186" s="16">
        <v>78</v>
      </c>
      <c r="R186" s="61">
        <v>41922</v>
      </c>
      <c r="S186" s="16" t="s">
        <v>37</v>
      </c>
      <c r="T186" s="16" t="s">
        <v>38</v>
      </c>
    </row>
    <row r="187" spans="1:20">
      <c r="A187" s="18">
        <f>Tabela1[[#This Row],[Colunas4]]</f>
        <v>188300</v>
      </c>
      <c r="B187" s="18">
        <f>Tabela1[[#This Row],[Colunas6]]</f>
        <v>32600</v>
      </c>
      <c r="C187" s="57">
        <f>Tabela1[[#This Row],[Colunas8]]</f>
        <v>37</v>
      </c>
      <c r="D187" s="17">
        <f>Tabela1[[#This Row],[Colunas9]]</f>
        <v>5172</v>
      </c>
      <c r="E187" s="18">
        <f>Tabela1[[#This Row],[Parcelas]]*Tabela1[[#This Row],[Valor]]</f>
        <v>191364</v>
      </c>
      <c r="F187" s="18">
        <f>Tabela1[[#This Row],[Saldo Devedor]]+Tabela1[[#This Row],[Entrada]]</f>
        <v>223964</v>
      </c>
      <c r="G187" s="54">
        <f>Tabela1[[#This Row],[Total]]/Tabela1[[#This Row],[Crédito]]</f>
        <v>1.1893998937865109</v>
      </c>
      <c r="J187" s="16" t="s">
        <v>36</v>
      </c>
      <c r="K187" s="60">
        <v>188300</v>
      </c>
      <c r="L187" s="16">
        <v>0</v>
      </c>
      <c r="M187" s="60">
        <v>32600</v>
      </c>
      <c r="N187" s="16">
        <v>0</v>
      </c>
      <c r="O187" s="16">
        <v>37</v>
      </c>
      <c r="P187" s="60">
        <v>5172</v>
      </c>
      <c r="Q187" s="16">
        <v>58</v>
      </c>
      <c r="R187" s="61">
        <v>41922</v>
      </c>
      <c r="S187" s="16" t="s">
        <v>24</v>
      </c>
      <c r="T187" s="16" t="s">
        <v>39</v>
      </c>
    </row>
    <row r="188" spans="1:20">
      <c r="A188" s="18">
        <f>Tabela1[[#This Row],[Colunas4]]</f>
        <v>200660</v>
      </c>
      <c r="B188" s="18">
        <f>Tabela1[[#This Row],[Colunas6]]</f>
        <v>69000</v>
      </c>
      <c r="C188" s="57">
        <f>Tabela1[[#This Row],[Colunas8]]</f>
        <v>141</v>
      </c>
      <c r="D188" s="17">
        <f>Tabela1[[#This Row],[Colunas9]]</f>
        <v>1675</v>
      </c>
      <c r="E188" s="18">
        <f>Tabela1[[#This Row],[Parcelas]]*Tabela1[[#This Row],[Valor]]</f>
        <v>236175</v>
      </c>
      <c r="F188" s="18">
        <f>Tabela1[[#This Row],[Saldo Devedor]]+Tabela1[[#This Row],[Entrada]]</f>
        <v>305175</v>
      </c>
      <c r="G188" s="54">
        <f>Tabela1[[#This Row],[Total]]/Tabela1[[#This Row],[Crédito]]</f>
        <v>1.5208561746237417</v>
      </c>
      <c r="J188" s="16" t="s">
        <v>40</v>
      </c>
      <c r="K188" s="60">
        <v>200660</v>
      </c>
      <c r="L188" s="16">
        <v>0</v>
      </c>
      <c r="M188" s="60">
        <v>69000</v>
      </c>
      <c r="N188" s="16">
        <v>0</v>
      </c>
      <c r="O188" s="16">
        <v>141</v>
      </c>
      <c r="P188" s="60">
        <v>1675</v>
      </c>
      <c r="Q188" s="16">
        <v>0</v>
      </c>
      <c r="R188" s="61">
        <v>41922</v>
      </c>
      <c r="S188" s="16" t="s">
        <v>24</v>
      </c>
      <c r="T188" s="16" t="s">
        <v>39</v>
      </c>
    </row>
    <row r="189" spans="1:20">
      <c r="A189" s="18">
        <f>Tabela1[[#This Row],[Colunas4]]</f>
        <v>202300</v>
      </c>
      <c r="B189" s="18">
        <f>Tabela1[[#This Row],[Colunas6]]</f>
        <v>31100</v>
      </c>
      <c r="C189" s="57">
        <f>Tabela1[[#This Row],[Colunas8]]</f>
        <v>57</v>
      </c>
      <c r="D189" s="17">
        <f>Tabela1[[#This Row],[Colunas9]]</f>
        <v>4170</v>
      </c>
      <c r="E189" s="18">
        <f>Tabela1[[#This Row],[Parcelas]]*Tabela1[[#This Row],[Valor]]</f>
        <v>237690</v>
      </c>
      <c r="F189" s="18">
        <f>Tabela1[[#This Row],[Saldo Devedor]]+Tabela1[[#This Row],[Entrada]]</f>
        <v>268790</v>
      </c>
      <c r="G189" s="54">
        <f>Tabela1[[#This Row],[Total]]/Tabela1[[#This Row],[Crédito]]</f>
        <v>1.3286702916460702</v>
      </c>
      <c r="J189" s="16" t="s">
        <v>36</v>
      </c>
      <c r="K189" s="60">
        <v>202300</v>
      </c>
      <c r="L189" s="16">
        <v>0</v>
      </c>
      <c r="M189" s="60">
        <v>31100</v>
      </c>
      <c r="N189" s="16">
        <v>0</v>
      </c>
      <c r="O189" s="16">
        <v>57</v>
      </c>
      <c r="P189" s="60">
        <v>4170</v>
      </c>
      <c r="Q189" s="16">
        <v>20</v>
      </c>
      <c r="R189" s="61">
        <v>41922</v>
      </c>
      <c r="S189" s="16" t="s">
        <v>37</v>
      </c>
      <c r="T189" s="16" t="s">
        <v>38</v>
      </c>
    </row>
    <row r="190" spans="1:20">
      <c r="A190" s="18">
        <f>Tabela1[[#This Row],[Colunas4]]</f>
        <v>209200</v>
      </c>
      <c r="B190" s="18">
        <f>Tabela1[[#This Row],[Colunas6]]</f>
        <v>24000</v>
      </c>
      <c r="C190" s="57">
        <f>Tabela1[[#This Row],[Colunas8]]</f>
        <v>54</v>
      </c>
      <c r="D190" s="17">
        <f>Tabela1[[#This Row],[Colunas9]]</f>
        <v>4667</v>
      </c>
      <c r="E190" s="18">
        <f>Tabela1[[#This Row],[Parcelas]]*Tabela1[[#This Row],[Valor]]</f>
        <v>252018</v>
      </c>
      <c r="F190" s="18">
        <f>Tabela1[[#This Row],[Saldo Devedor]]+Tabela1[[#This Row],[Entrada]]</f>
        <v>276018</v>
      </c>
      <c r="G190" s="54">
        <f>Tabela1[[#This Row],[Total]]/Tabela1[[#This Row],[Crédito]]</f>
        <v>1.3193977055449331</v>
      </c>
      <c r="J190" s="16" t="s">
        <v>36</v>
      </c>
      <c r="K190" s="60">
        <v>209200</v>
      </c>
      <c r="L190" s="16">
        <v>0</v>
      </c>
      <c r="M190" s="60">
        <v>24000</v>
      </c>
      <c r="N190" s="16">
        <v>0</v>
      </c>
      <c r="O190" s="16">
        <v>54</v>
      </c>
      <c r="P190" s="60">
        <v>4667</v>
      </c>
      <c r="Q190" s="16">
        <v>37</v>
      </c>
      <c r="R190" s="61">
        <v>41922</v>
      </c>
      <c r="S190" s="16" t="s">
        <v>37</v>
      </c>
      <c r="T190" s="16" t="s">
        <v>38</v>
      </c>
    </row>
    <row r="191" spans="1:20">
      <c r="A191" s="18">
        <f>Tabela1[[#This Row],[Colunas4]]</f>
        <v>212075</v>
      </c>
      <c r="B191" s="18">
        <f>Tabela1[[#This Row],[Colunas6]]</f>
        <v>48500</v>
      </c>
      <c r="C191" s="57">
        <f>Tabela1[[#This Row],[Colunas8]]</f>
        <v>72</v>
      </c>
      <c r="D191" s="17">
        <f>Tabela1[[#This Row],[Colunas9]]</f>
        <v>3500</v>
      </c>
      <c r="E191" s="18">
        <f>Tabela1[[#This Row],[Parcelas]]*Tabela1[[#This Row],[Valor]]</f>
        <v>252000</v>
      </c>
      <c r="F191" s="18">
        <f>Tabela1[[#This Row],[Saldo Devedor]]+Tabela1[[#This Row],[Entrada]]</f>
        <v>300500</v>
      </c>
      <c r="G191" s="54">
        <f>Tabela1[[#This Row],[Total]]/Tabela1[[#This Row],[Crédito]]</f>
        <v>1.4169515501591419</v>
      </c>
      <c r="J191" s="16" t="s">
        <v>36</v>
      </c>
      <c r="K191" s="60">
        <v>212075</v>
      </c>
      <c r="L191" s="16">
        <v>0</v>
      </c>
      <c r="M191" s="60">
        <v>48500</v>
      </c>
      <c r="N191" s="16">
        <v>0</v>
      </c>
      <c r="O191" s="16">
        <v>72</v>
      </c>
      <c r="P191" s="60">
        <v>3500</v>
      </c>
      <c r="Q191" s="16">
        <v>16</v>
      </c>
      <c r="R191" s="61">
        <v>41892</v>
      </c>
      <c r="S191" s="16" t="s">
        <v>37</v>
      </c>
      <c r="T191" s="16" t="s">
        <v>38</v>
      </c>
    </row>
    <row r="192" spans="1:20">
      <c r="A192" s="18">
        <f>Tabela1[[#This Row],[Colunas4]]</f>
        <v>214500</v>
      </c>
      <c r="B192" s="18">
        <f>Tabela1[[#This Row],[Colunas6]]</f>
        <v>47800</v>
      </c>
      <c r="C192" s="57">
        <f>Tabela1[[#This Row],[Colunas8]]</f>
        <v>32</v>
      </c>
      <c r="D192" s="17">
        <f>Tabela1[[#This Row],[Colunas9]]</f>
        <v>5614</v>
      </c>
      <c r="E192" s="18">
        <f>Tabela1[[#This Row],[Parcelas]]*Tabela1[[#This Row],[Valor]]</f>
        <v>179648</v>
      </c>
      <c r="F192" s="18">
        <f>Tabela1[[#This Row],[Saldo Devedor]]+Tabela1[[#This Row],[Entrada]]</f>
        <v>227448</v>
      </c>
      <c r="G192" s="54">
        <f>Tabela1[[#This Row],[Total]]/Tabela1[[#This Row],[Crédito]]</f>
        <v>1.0603636363636364</v>
      </c>
      <c r="J192" s="16" t="s">
        <v>36</v>
      </c>
      <c r="K192" s="60">
        <v>214500</v>
      </c>
      <c r="L192" s="16">
        <v>0</v>
      </c>
      <c r="M192" s="60">
        <v>47800</v>
      </c>
      <c r="N192" s="16">
        <v>0</v>
      </c>
      <c r="O192" s="16">
        <v>32</v>
      </c>
      <c r="P192" s="60">
        <v>5614</v>
      </c>
      <c r="Q192" s="16">
        <v>51</v>
      </c>
      <c r="R192" s="61">
        <v>41922</v>
      </c>
      <c r="S192" s="16" t="s">
        <v>24</v>
      </c>
      <c r="T192" s="16" t="s">
        <v>39</v>
      </c>
    </row>
    <row r="193" spans="1:20">
      <c r="A193" s="18">
        <f>Tabela1[[#This Row],[Colunas4]]</f>
        <v>227000</v>
      </c>
      <c r="B193" s="18">
        <f>Tabela1[[#This Row],[Colunas6]]</f>
        <v>37800</v>
      </c>
      <c r="C193" s="57">
        <f>Tabela1[[#This Row],[Colunas8]]</f>
        <v>54</v>
      </c>
      <c r="D193" s="17">
        <f>Tabela1[[#This Row],[Colunas9]]</f>
        <v>4913</v>
      </c>
      <c r="E193" s="18">
        <f>Tabela1[[#This Row],[Parcelas]]*Tabela1[[#This Row],[Valor]]</f>
        <v>265302</v>
      </c>
      <c r="F193" s="18">
        <f>Tabela1[[#This Row],[Saldo Devedor]]+Tabela1[[#This Row],[Entrada]]</f>
        <v>303102</v>
      </c>
      <c r="G193" s="54">
        <f>Tabela1[[#This Row],[Total]]/Tabela1[[#This Row],[Crédito]]</f>
        <v>1.335251101321586</v>
      </c>
      <c r="J193" s="16" t="s">
        <v>36</v>
      </c>
      <c r="K193" s="60">
        <v>227000</v>
      </c>
      <c r="L193" s="16">
        <v>0</v>
      </c>
      <c r="M193" s="60">
        <v>37800</v>
      </c>
      <c r="N193" s="16">
        <v>0</v>
      </c>
      <c r="O193" s="16">
        <v>54</v>
      </c>
      <c r="P193" s="60">
        <v>4913</v>
      </c>
      <c r="Q193" s="16">
        <v>48</v>
      </c>
      <c r="R193" s="61">
        <v>41922</v>
      </c>
      <c r="S193" s="16" t="s">
        <v>37</v>
      </c>
      <c r="T193" s="16" t="s">
        <v>38</v>
      </c>
    </row>
    <row r="194" spans="1:20">
      <c r="A194" s="18">
        <f>Tabela1[[#This Row],[Colunas4]]</f>
        <v>230000</v>
      </c>
      <c r="B194" s="18">
        <f>Tabela1[[#This Row],[Colunas6]]</f>
        <v>21600</v>
      </c>
      <c r="C194" s="57">
        <f>Tabela1[[#This Row],[Colunas8]]</f>
        <v>59</v>
      </c>
      <c r="D194" s="17">
        <f>Tabela1[[#This Row],[Colunas9]]</f>
        <v>4835</v>
      </c>
      <c r="E194" s="18">
        <f>Tabela1[[#This Row],[Parcelas]]*Tabela1[[#This Row],[Valor]]</f>
        <v>285265</v>
      </c>
      <c r="F194" s="18">
        <f>Tabela1[[#This Row],[Saldo Devedor]]+Tabela1[[#This Row],[Entrada]]</f>
        <v>306865</v>
      </c>
      <c r="G194" s="54">
        <f>Tabela1[[#This Row],[Total]]/Tabela1[[#This Row],[Crédito]]</f>
        <v>1.3341956521739131</v>
      </c>
      <c r="J194" s="16" t="s">
        <v>36</v>
      </c>
      <c r="K194" s="60">
        <v>230000</v>
      </c>
      <c r="L194" s="16">
        <v>0</v>
      </c>
      <c r="M194" s="60">
        <v>21600</v>
      </c>
      <c r="N194" s="16">
        <v>0</v>
      </c>
      <c r="O194" s="16">
        <v>59</v>
      </c>
      <c r="P194" s="60">
        <v>4835</v>
      </c>
      <c r="Q194" s="16">
        <v>11</v>
      </c>
      <c r="R194" s="61">
        <v>41861</v>
      </c>
      <c r="S194" s="16" t="s">
        <v>37</v>
      </c>
      <c r="T194" s="16" t="s">
        <v>38</v>
      </c>
    </row>
    <row r="195" spans="1:20">
      <c r="A195" s="18">
        <f>Tabela1[[#This Row],[Colunas4]]</f>
        <v>230800</v>
      </c>
      <c r="B195" s="18">
        <f>Tabela1[[#This Row],[Colunas6]]</f>
        <v>31900</v>
      </c>
      <c r="C195" s="57">
        <f>Tabela1[[#This Row],[Colunas8]]</f>
        <v>54</v>
      </c>
      <c r="D195" s="17">
        <f>Tabela1[[#This Row],[Colunas9]]</f>
        <v>4801</v>
      </c>
      <c r="E195" s="18">
        <f>Tabela1[[#This Row],[Parcelas]]*Tabela1[[#This Row],[Valor]]</f>
        <v>259254</v>
      </c>
      <c r="F195" s="18">
        <f>Tabela1[[#This Row],[Saldo Devedor]]+Tabela1[[#This Row],[Entrada]]</f>
        <v>291154</v>
      </c>
      <c r="G195" s="54">
        <f>Tabela1[[#This Row],[Total]]/Tabela1[[#This Row],[Crédito]]</f>
        <v>1.2614991334488734</v>
      </c>
      <c r="J195" s="16" t="s">
        <v>36</v>
      </c>
      <c r="K195" s="60">
        <v>230800</v>
      </c>
      <c r="L195" s="16">
        <v>0</v>
      </c>
      <c r="M195" s="60">
        <v>31900</v>
      </c>
      <c r="N195" s="16">
        <v>0</v>
      </c>
      <c r="O195" s="16">
        <v>54</v>
      </c>
      <c r="P195" s="60">
        <v>4801</v>
      </c>
      <c r="Q195" s="16">
        <v>85</v>
      </c>
      <c r="R195" s="61">
        <v>41922</v>
      </c>
      <c r="S195" s="16" t="s">
        <v>24</v>
      </c>
      <c r="T195" s="16" t="s">
        <v>39</v>
      </c>
    </row>
    <row r="196" spans="1:20">
      <c r="A196" s="18">
        <f>Tabela1[[#This Row],[Colunas4]]</f>
        <v>236500</v>
      </c>
      <c r="B196" s="18">
        <f>Tabela1[[#This Row],[Colunas6]]</f>
        <v>86000</v>
      </c>
      <c r="C196" s="57">
        <f>Tabela1[[#This Row],[Colunas8]]</f>
        <v>121</v>
      </c>
      <c r="D196" s="17">
        <f>Tabela1[[#This Row],[Colunas9]]</f>
        <v>1877</v>
      </c>
      <c r="E196" s="18">
        <f>Tabela1[[#This Row],[Parcelas]]*Tabela1[[#This Row],[Valor]]</f>
        <v>227117</v>
      </c>
      <c r="F196" s="18">
        <f>Tabela1[[#This Row],[Saldo Devedor]]+Tabela1[[#This Row],[Entrada]]</f>
        <v>313117</v>
      </c>
      <c r="G196" s="54">
        <f>Tabela1[[#This Row],[Total]]/Tabela1[[#This Row],[Crédito]]</f>
        <v>1.3239619450317124</v>
      </c>
      <c r="J196" s="16" t="s">
        <v>43</v>
      </c>
      <c r="K196" s="60">
        <v>236500</v>
      </c>
      <c r="L196" s="16">
        <v>0</v>
      </c>
      <c r="M196" s="60">
        <v>86000</v>
      </c>
      <c r="N196" s="16">
        <v>0</v>
      </c>
      <c r="O196" s="16">
        <v>121</v>
      </c>
      <c r="P196" s="60">
        <v>1877</v>
      </c>
      <c r="Q196" s="16">
        <v>0</v>
      </c>
      <c r="R196" s="61">
        <v>41927</v>
      </c>
      <c r="S196" s="16" t="s">
        <v>24</v>
      </c>
      <c r="T196" s="16" t="s">
        <v>39</v>
      </c>
    </row>
    <row r="197" spans="1:20">
      <c r="A197" s="18">
        <f>Tabela1[[#This Row],[Colunas4]]</f>
        <v>251300</v>
      </c>
      <c r="B197" s="18">
        <f>Tabela1[[#This Row],[Colunas6]]</f>
        <v>83500</v>
      </c>
      <c r="C197" s="57">
        <f>Tabela1[[#This Row],[Colunas8]]</f>
        <v>141</v>
      </c>
      <c r="D197" s="17">
        <f>Tabela1[[#This Row],[Colunas9]]</f>
        <v>2095</v>
      </c>
      <c r="E197" s="18">
        <f>Tabela1[[#This Row],[Parcelas]]*Tabela1[[#This Row],[Valor]]</f>
        <v>295395</v>
      </c>
      <c r="F197" s="18">
        <f>Tabela1[[#This Row],[Saldo Devedor]]+Tabela1[[#This Row],[Entrada]]</f>
        <v>378895</v>
      </c>
      <c r="G197" s="54">
        <f>Tabela1[[#This Row],[Total]]/Tabela1[[#This Row],[Crédito]]</f>
        <v>1.5077397532829289</v>
      </c>
      <c r="J197" s="16" t="s">
        <v>40</v>
      </c>
      <c r="K197" s="60">
        <v>251300</v>
      </c>
      <c r="L197" s="16">
        <v>0</v>
      </c>
      <c r="M197" s="60">
        <v>83500</v>
      </c>
      <c r="N197" s="16">
        <v>0</v>
      </c>
      <c r="O197" s="16">
        <v>141</v>
      </c>
      <c r="P197" s="60">
        <v>2095</v>
      </c>
      <c r="Q197" s="16">
        <v>0</v>
      </c>
      <c r="R197" s="61">
        <v>41922</v>
      </c>
      <c r="S197" s="16" t="s">
        <v>24</v>
      </c>
      <c r="T197" s="16" t="s">
        <v>39</v>
      </c>
    </row>
    <row r="198" spans="1:20">
      <c r="A198" s="18">
        <f>Tabela1[[#This Row],[Colunas4]]</f>
        <v>252600</v>
      </c>
      <c r="B198" s="18">
        <f>Tabela1[[#This Row],[Colunas6]]</f>
        <v>101900</v>
      </c>
      <c r="C198" s="57">
        <f>Tabela1[[#This Row],[Colunas8]]</f>
        <v>74</v>
      </c>
      <c r="D198" s="17">
        <f>Tabela1[[#This Row],[Colunas9]]</f>
        <v>2590</v>
      </c>
      <c r="E198" s="18">
        <f>Tabela1[[#This Row],[Parcelas]]*Tabela1[[#This Row],[Valor]]</f>
        <v>191660</v>
      </c>
      <c r="F198" s="18">
        <f>Tabela1[[#This Row],[Saldo Devedor]]+Tabela1[[#This Row],[Entrada]]</f>
        <v>293560</v>
      </c>
      <c r="G198" s="54">
        <f>Tabela1[[#This Row],[Total]]/Tabela1[[#This Row],[Crédito]]</f>
        <v>1.1621536025336501</v>
      </c>
      <c r="J198" s="16" t="s">
        <v>36</v>
      </c>
      <c r="K198" s="60">
        <v>252600</v>
      </c>
      <c r="L198" s="16">
        <v>0</v>
      </c>
      <c r="M198" s="60">
        <v>101900</v>
      </c>
      <c r="N198" s="16">
        <v>0</v>
      </c>
      <c r="O198" s="16">
        <v>74</v>
      </c>
      <c r="P198" s="60">
        <v>2590</v>
      </c>
      <c r="Q198" s="16">
        <v>69</v>
      </c>
      <c r="R198" s="61">
        <v>41922</v>
      </c>
      <c r="S198" s="16" t="s">
        <v>24</v>
      </c>
      <c r="T198" s="16" t="s">
        <v>39</v>
      </c>
    </row>
    <row r="199" spans="1:20">
      <c r="A199" s="18">
        <f>Tabela1[[#This Row],[Colunas4]]</f>
        <v>258600</v>
      </c>
      <c r="B199" s="18">
        <f>Tabela1[[#This Row],[Colunas6]]</f>
        <v>65200</v>
      </c>
      <c r="C199" s="57">
        <f>Tabela1[[#This Row],[Colunas8]]</f>
        <v>64</v>
      </c>
      <c r="D199" s="17">
        <f>Tabela1[[#This Row],[Colunas9]]</f>
        <v>4275</v>
      </c>
      <c r="E199" s="18">
        <f>Tabela1[[#This Row],[Parcelas]]*Tabela1[[#This Row],[Valor]]</f>
        <v>273600</v>
      </c>
      <c r="F199" s="18">
        <f>Tabela1[[#This Row],[Saldo Devedor]]+Tabela1[[#This Row],[Entrada]]</f>
        <v>338800</v>
      </c>
      <c r="G199" s="54">
        <f>Tabela1[[#This Row],[Total]]/Tabela1[[#This Row],[Crédito]]</f>
        <v>1.3101314771848414</v>
      </c>
      <c r="J199" s="16" t="s">
        <v>36</v>
      </c>
      <c r="K199" s="60">
        <v>258600</v>
      </c>
      <c r="L199" s="16">
        <v>0</v>
      </c>
      <c r="M199" s="60">
        <v>65200</v>
      </c>
      <c r="N199" s="16">
        <v>0</v>
      </c>
      <c r="O199" s="16">
        <v>64</v>
      </c>
      <c r="P199" s="60">
        <v>4275</v>
      </c>
      <c r="Q199" s="16">
        <v>63</v>
      </c>
      <c r="R199" s="61">
        <v>41922</v>
      </c>
      <c r="S199" s="16" t="s">
        <v>24</v>
      </c>
      <c r="T199" s="16" t="s">
        <v>39</v>
      </c>
    </row>
    <row r="200" spans="1:20">
      <c r="A200" s="18">
        <f>Tabela1[[#This Row],[Colunas4]]</f>
        <v>260100</v>
      </c>
      <c r="B200" s="18">
        <f>Tabela1[[#This Row],[Colunas6]]</f>
        <v>56600</v>
      </c>
      <c r="C200" s="57">
        <f>Tabela1[[#This Row],[Colunas8]]</f>
        <v>76</v>
      </c>
      <c r="D200" s="17">
        <f>Tabela1[[#This Row],[Colunas9]]</f>
        <v>3940</v>
      </c>
      <c r="E200" s="18">
        <f>Tabela1[[#This Row],[Parcelas]]*Tabela1[[#This Row],[Valor]]</f>
        <v>299440</v>
      </c>
      <c r="F200" s="18">
        <f>Tabela1[[#This Row],[Saldo Devedor]]+Tabela1[[#This Row],[Entrada]]</f>
        <v>356040</v>
      </c>
      <c r="G200" s="54">
        <f>Tabela1[[#This Row],[Total]]/Tabela1[[#This Row],[Crédito]]</f>
        <v>1.3688581314878894</v>
      </c>
      <c r="J200" s="16" t="s">
        <v>36</v>
      </c>
      <c r="K200" s="60">
        <v>260100</v>
      </c>
      <c r="L200" s="16">
        <v>0</v>
      </c>
      <c r="M200" s="60">
        <v>56600</v>
      </c>
      <c r="N200" s="16">
        <v>0</v>
      </c>
      <c r="O200" s="16">
        <v>76</v>
      </c>
      <c r="P200" s="60">
        <v>3940</v>
      </c>
      <c r="Q200" s="16">
        <v>63</v>
      </c>
      <c r="R200" s="61">
        <v>41922</v>
      </c>
      <c r="S200" s="16" t="s">
        <v>24</v>
      </c>
      <c r="T200" s="16" t="s">
        <v>39</v>
      </c>
    </row>
    <row r="201" spans="1:20">
      <c r="A201" s="18">
        <f>Tabela1[[#This Row],[Colunas4]]</f>
        <v>273800</v>
      </c>
      <c r="B201" s="18">
        <f>Tabela1[[#This Row],[Colunas6]]</f>
        <v>32800</v>
      </c>
      <c r="C201" s="57">
        <f>Tabela1[[#This Row],[Colunas8]]</f>
        <v>51</v>
      </c>
      <c r="D201" s="17">
        <f>Tabela1[[#This Row],[Colunas9]]</f>
        <v>6112</v>
      </c>
      <c r="E201" s="18">
        <f>Tabela1[[#This Row],[Parcelas]]*Tabela1[[#This Row],[Valor]]</f>
        <v>311712</v>
      </c>
      <c r="F201" s="18">
        <f>Tabela1[[#This Row],[Saldo Devedor]]+Tabela1[[#This Row],[Entrada]]</f>
        <v>344512</v>
      </c>
      <c r="G201" s="54">
        <f>Tabela1[[#This Row],[Total]]/Tabela1[[#This Row],[Crédito]]</f>
        <v>1.2582615047479913</v>
      </c>
      <c r="J201" s="16" t="s">
        <v>36</v>
      </c>
      <c r="K201" s="60">
        <v>273800</v>
      </c>
      <c r="L201" s="16">
        <v>0</v>
      </c>
      <c r="M201" s="60">
        <v>32800</v>
      </c>
      <c r="N201" s="16">
        <v>0</v>
      </c>
      <c r="O201" s="16">
        <v>51</v>
      </c>
      <c r="P201" s="60">
        <v>6112</v>
      </c>
      <c r="Q201" s="16">
        <v>62</v>
      </c>
      <c r="R201" s="61">
        <v>41892</v>
      </c>
      <c r="S201" s="16" t="s">
        <v>37</v>
      </c>
      <c r="T201" s="16" t="s">
        <v>38</v>
      </c>
    </row>
    <row r="202" spans="1:20">
      <c r="A202" s="18">
        <f>Tabela1[[#This Row],[Colunas4]]</f>
        <v>294000</v>
      </c>
      <c r="B202" s="18">
        <f>Tabela1[[#This Row],[Colunas6]]</f>
        <v>48500</v>
      </c>
      <c r="C202" s="57">
        <f>Tabela1[[#This Row],[Colunas8]]</f>
        <v>97</v>
      </c>
      <c r="D202" s="17">
        <f>Tabela1[[#This Row],[Colunas9]]</f>
        <v>3786</v>
      </c>
      <c r="E202" s="18">
        <f>Tabela1[[#This Row],[Parcelas]]*Tabela1[[#This Row],[Valor]]</f>
        <v>367242</v>
      </c>
      <c r="F202" s="18">
        <f>Tabela1[[#This Row],[Saldo Devedor]]+Tabela1[[#This Row],[Entrada]]</f>
        <v>415742</v>
      </c>
      <c r="G202" s="54">
        <f>Tabela1[[#This Row],[Total]]/Tabela1[[#This Row],[Crédito]]</f>
        <v>1.4140884353741496</v>
      </c>
      <c r="J202" s="16" t="s">
        <v>36</v>
      </c>
      <c r="K202" s="60">
        <v>294000</v>
      </c>
      <c r="L202" s="16">
        <v>0</v>
      </c>
      <c r="M202" s="60">
        <v>48500</v>
      </c>
      <c r="N202" s="16">
        <v>0</v>
      </c>
      <c r="O202" s="16">
        <v>97</v>
      </c>
      <c r="P202" s="60">
        <v>3786</v>
      </c>
      <c r="Q202" s="16">
        <v>24</v>
      </c>
      <c r="R202" s="61">
        <v>41892</v>
      </c>
      <c r="S202" s="16" t="s">
        <v>37</v>
      </c>
      <c r="T202" s="16" t="s">
        <v>38</v>
      </c>
    </row>
    <row r="203" spans="1:20">
      <c r="A203" s="18">
        <f>Tabela1[[#This Row],[Colunas4]]</f>
        <v>336500</v>
      </c>
      <c r="B203" s="18">
        <f>Tabela1[[#This Row],[Colunas6]]</f>
        <v>147100</v>
      </c>
      <c r="C203" s="57">
        <f>Tabela1[[#This Row],[Colunas8]]</f>
        <v>37</v>
      </c>
      <c r="D203" s="17">
        <f>Tabela1[[#This Row],[Colunas9]]</f>
        <v>7821</v>
      </c>
      <c r="E203" s="18">
        <f>Tabela1[[#This Row],[Parcelas]]*Tabela1[[#This Row],[Valor]]</f>
        <v>289377</v>
      </c>
      <c r="F203" s="18">
        <f>Tabela1[[#This Row],[Saldo Devedor]]+Tabela1[[#This Row],[Entrada]]</f>
        <v>436477</v>
      </c>
      <c r="G203" s="54">
        <f>Tabela1[[#This Row],[Total]]/Tabela1[[#This Row],[Crédito]]</f>
        <v>1.297108469539376</v>
      </c>
      <c r="J203" s="16" t="s">
        <v>36</v>
      </c>
      <c r="K203" s="60">
        <v>336500</v>
      </c>
      <c r="L203" s="16">
        <v>0</v>
      </c>
      <c r="M203" s="60">
        <v>147100</v>
      </c>
      <c r="N203" s="16">
        <v>0</v>
      </c>
      <c r="O203" s="16">
        <v>37</v>
      </c>
      <c r="P203" s="60">
        <v>7821</v>
      </c>
      <c r="Q203" s="16">
        <v>92</v>
      </c>
      <c r="R203" s="61">
        <v>41922</v>
      </c>
      <c r="S203" s="16" t="s">
        <v>52</v>
      </c>
      <c r="T203" s="16" t="s">
        <v>39</v>
      </c>
    </row>
    <row r="204" spans="1:20">
      <c r="A204" s="18">
        <f>Tabela1[[#This Row],[Colunas4]]</f>
        <v>359500</v>
      </c>
      <c r="B204" s="18">
        <f>Tabela1[[#This Row],[Colunas6]]</f>
        <v>163000</v>
      </c>
      <c r="C204" s="57">
        <f>Tabela1[[#This Row],[Colunas8]]</f>
        <v>31</v>
      </c>
      <c r="D204" s="17">
        <f>Tabela1[[#This Row],[Colunas9]]</f>
        <v>9206</v>
      </c>
      <c r="E204" s="18">
        <f>Tabela1[[#This Row],[Parcelas]]*Tabela1[[#This Row],[Valor]]</f>
        <v>285386</v>
      </c>
      <c r="F204" s="18">
        <f>Tabela1[[#This Row],[Saldo Devedor]]+Tabela1[[#This Row],[Entrada]]</f>
        <v>448386</v>
      </c>
      <c r="G204" s="54">
        <f>Tabela1[[#This Row],[Total]]/Tabela1[[#This Row],[Crédito]]</f>
        <v>1.2472489568845619</v>
      </c>
      <c r="J204" s="16" t="s">
        <v>36</v>
      </c>
      <c r="K204" s="60">
        <v>359500</v>
      </c>
      <c r="L204" s="16">
        <v>0</v>
      </c>
      <c r="M204" s="60">
        <v>163000</v>
      </c>
      <c r="N204" s="16">
        <v>0</v>
      </c>
      <c r="O204" s="16">
        <v>31</v>
      </c>
      <c r="P204" s="60">
        <v>9206</v>
      </c>
      <c r="Q204" s="16">
        <v>96</v>
      </c>
      <c r="R204" s="61">
        <v>41922</v>
      </c>
      <c r="S204" s="16" t="s">
        <v>52</v>
      </c>
      <c r="T204" s="16" t="s">
        <v>39</v>
      </c>
    </row>
    <row r="205" spans="1:20">
      <c r="A205" s="18">
        <f>Tabela1[[#This Row],[Colunas4]]</f>
        <v>373500</v>
      </c>
      <c r="B205" s="18">
        <f>Tabela1[[#This Row],[Colunas6]]</f>
        <v>99000</v>
      </c>
      <c r="C205" s="57">
        <f>Tabela1[[#This Row],[Colunas8]]</f>
        <v>122</v>
      </c>
      <c r="D205" s="17">
        <f>Tabela1[[#This Row],[Colunas9]]</f>
        <v>3385</v>
      </c>
      <c r="E205" s="18">
        <f>Tabela1[[#This Row],[Parcelas]]*Tabela1[[#This Row],[Valor]]</f>
        <v>412970</v>
      </c>
      <c r="F205" s="18">
        <f>Tabela1[[#This Row],[Saldo Devedor]]+Tabela1[[#This Row],[Entrada]]</f>
        <v>511970</v>
      </c>
      <c r="G205" s="54">
        <f>Tabela1[[#This Row],[Total]]/Tabela1[[#This Row],[Crédito]]</f>
        <v>1.3707362784471218</v>
      </c>
      <c r="J205" s="16" t="s">
        <v>36</v>
      </c>
      <c r="K205" s="60">
        <v>373500</v>
      </c>
      <c r="L205" s="16">
        <v>0</v>
      </c>
      <c r="M205" s="60">
        <v>99000</v>
      </c>
      <c r="N205" s="16">
        <v>0</v>
      </c>
      <c r="O205" s="16">
        <v>122</v>
      </c>
      <c r="P205" s="60">
        <v>3385</v>
      </c>
      <c r="Q205" s="16">
        <v>0</v>
      </c>
      <c r="R205" s="61">
        <v>41861</v>
      </c>
      <c r="S205" s="16" t="s">
        <v>37</v>
      </c>
      <c r="T205" s="16" t="s">
        <v>38</v>
      </c>
    </row>
    <row r="206" spans="1:20">
      <c r="A206" s="18">
        <f>Tabela1[[#This Row],[Colunas4]]</f>
        <v>373700</v>
      </c>
      <c r="B206" s="18">
        <f>Tabela1[[#This Row],[Colunas6]]</f>
        <v>68000</v>
      </c>
      <c r="C206" s="57">
        <f>Tabela1[[#This Row],[Colunas8]]</f>
        <v>63</v>
      </c>
      <c r="D206" s="17">
        <f>Tabela1[[#This Row],[Colunas9]]</f>
        <v>6479</v>
      </c>
      <c r="E206" s="18">
        <f>Tabela1[[#This Row],[Parcelas]]*Tabela1[[#This Row],[Valor]]</f>
        <v>408177</v>
      </c>
      <c r="F206" s="18">
        <f>Tabela1[[#This Row],[Saldo Devedor]]+Tabela1[[#This Row],[Entrada]]</f>
        <v>476177</v>
      </c>
      <c r="G206" s="54">
        <f>Tabela1[[#This Row],[Total]]/Tabela1[[#This Row],[Crédito]]</f>
        <v>1.2742226384800641</v>
      </c>
      <c r="J206" s="16" t="s">
        <v>36</v>
      </c>
      <c r="K206" s="60">
        <v>373700</v>
      </c>
      <c r="L206" s="16">
        <v>0</v>
      </c>
      <c r="M206" s="60">
        <v>68000</v>
      </c>
      <c r="N206" s="16">
        <v>0</v>
      </c>
      <c r="O206" s="16">
        <v>63</v>
      </c>
      <c r="P206" s="60">
        <v>6479</v>
      </c>
      <c r="Q206" s="16">
        <v>96</v>
      </c>
      <c r="R206" s="61">
        <v>41922</v>
      </c>
      <c r="S206" s="16" t="s">
        <v>24</v>
      </c>
      <c r="T206" s="16" t="s">
        <v>39</v>
      </c>
    </row>
    <row r="207" spans="1:20">
      <c r="A207" s="18">
        <f>Tabela1[[#This Row],[Colunas4]]</f>
        <v>404100</v>
      </c>
      <c r="B207" s="18">
        <f>Tabela1[[#This Row],[Colunas6]]</f>
        <v>60900</v>
      </c>
      <c r="C207" s="57">
        <f>Tabela1[[#This Row],[Colunas8]]</f>
        <v>54</v>
      </c>
      <c r="D207" s="17">
        <f>Tabela1[[#This Row],[Colunas9]]</f>
        <v>8819</v>
      </c>
      <c r="E207" s="18">
        <f>Tabela1[[#This Row],[Parcelas]]*Tabela1[[#This Row],[Valor]]</f>
        <v>476226</v>
      </c>
      <c r="F207" s="18">
        <f>Tabela1[[#This Row],[Saldo Devedor]]+Tabela1[[#This Row],[Entrada]]</f>
        <v>537126</v>
      </c>
      <c r="G207" s="54">
        <f>Tabela1[[#This Row],[Total]]/Tabela1[[#This Row],[Crédito]]</f>
        <v>1.3291907943578323</v>
      </c>
      <c r="J207" s="16" t="s">
        <v>36</v>
      </c>
      <c r="K207" s="60">
        <v>404100</v>
      </c>
      <c r="L207" s="16">
        <v>0</v>
      </c>
      <c r="M207" s="60">
        <v>60900</v>
      </c>
      <c r="N207" s="16">
        <v>0</v>
      </c>
      <c r="O207" s="16">
        <v>54</v>
      </c>
      <c r="P207" s="60">
        <v>8819</v>
      </c>
      <c r="Q207" s="16">
        <v>44</v>
      </c>
      <c r="R207" s="61">
        <v>41922</v>
      </c>
      <c r="S207" s="16" t="s">
        <v>37</v>
      </c>
      <c r="T207" s="16" t="s">
        <v>38</v>
      </c>
    </row>
    <row r="208" spans="1:20">
      <c r="A208" s="18">
        <f>Tabela1[[#This Row],[Colunas4]]</f>
        <v>418500</v>
      </c>
      <c r="B208" s="18">
        <f>Tabela1[[#This Row],[Colunas6]]</f>
        <v>87300</v>
      </c>
      <c r="C208" s="57">
        <f>Tabela1[[#This Row],[Colunas8]]</f>
        <v>49</v>
      </c>
      <c r="D208" s="17">
        <f>Tabela1[[#This Row],[Colunas9]]</f>
        <v>9040</v>
      </c>
      <c r="E208" s="18">
        <f>Tabela1[[#This Row],[Parcelas]]*Tabela1[[#This Row],[Valor]]</f>
        <v>442960</v>
      </c>
      <c r="F208" s="18">
        <f>Tabela1[[#This Row],[Saldo Devedor]]+Tabela1[[#This Row],[Entrada]]</f>
        <v>530260</v>
      </c>
      <c r="G208" s="54">
        <f>Tabela1[[#This Row],[Total]]/Tabela1[[#This Row],[Crédito]]</f>
        <v>1.2670489844683392</v>
      </c>
      <c r="J208" s="16" t="s">
        <v>36</v>
      </c>
      <c r="K208" s="60">
        <v>418500</v>
      </c>
      <c r="L208" s="16">
        <v>0</v>
      </c>
      <c r="M208" s="60">
        <v>87300</v>
      </c>
      <c r="N208" s="16">
        <v>0</v>
      </c>
      <c r="O208" s="16">
        <v>49</v>
      </c>
      <c r="P208" s="60">
        <v>9040</v>
      </c>
      <c r="Q208" s="16">
        <v>70</v>
      </c>
      <c r="R208" s="61">
        <v>41830</v>
      </c>
      <c r="S208" s="16" t="s">
        <v>37</v>
      </c>
      <c r="T208" s="16" t="s">
        <v>38</v>
      </c>
    </row>
    <row r="209" spans="1:21">
      <c r="A209" s="18">
        <f>Tabela1[[#This Row],[Colunas4]]</f>
        <v>426075</v>
      </c>
      <c r="B209" s="18">
        <f>Tabela1[[#This Row],[Colunas6]]</f>
        <v>89800</v>
      </c>
      <c r="C209" s="57">
        <f>Tabela1[[#This Row],[Colunas8]]</f>
        <v>72</v>
      </c>
      <c r="D209" s="17">
        <f>Tabela1[[#This Row],[Colunas9]]</f>
        <v>7250</v>
      </c>
      <c r="E209" s="18">
        <f>Tabela1[[#This Row],[Parcelas]]*Tabela1[[#This Row],[Valor]]</f>
        <v>522000</v>
      </c>
      <c r="F209" s="18">
        <f>Tabela1[[#This Row],[Saldo Devedor]]+Tabela1[[#This Row],[Entrada]]</f>
        <v>611800</v>
      </c>
      <c r="G209" s="54">
        <f>Tabela1[[#This Row],[Total]]/Tabela1[[#This Row],[Crédito]]</f>
        <v>1.4358974358974359</v>
      </c>
      <c r="J209" s="16" t="s">
        <v>36</v>
      </c>
      <c r="K209" s="60">
        <v>426075</v>
      </c>
      <c r="L209" s="16">
        <v>0</v>
      </c>
      <c r="M209" s="60">
        <v>89800</v>
      </c>
      <c r="N209" s="16">
        <v>0</v>
      </c>
      <c r="O209" s="16">
        <v>72</v>
      </c>
      <c r="P209" s="60">
        <v>7250</v>
      </c>
      <c r="Q209" s="16">
        <v>16</v>
      </c>
      <c r="R209" s="61">
        <v>41892</v>
      </c>
      <c r="S209" s="16" t="s">
        <v>37</v>
      </c>
      <c r="T209" s="16" t="s">
        <v>38</v>
      </c>
    </row>
    <row r="210" spans="1:21">
      <c r="A210" s="18">
        <f>Tabela1[[#This Row],[Colunas4]]</f>
        <v>470000</v>
      </c>
      <c r="B210" s="18">
        <f>Tabela1[[#This Row],[Colunas6]]</f>
        <v>129000</v>
      </c>
      <c r="C210" s="57">
        <f>Tabela1[[#This Row],[Colunas8]]</f>
        <v>125</v>
      </c>
      <c r="D210" s="17">
        <f>Tabela1[[#This Row],[Colunas9]]</f>
        <v>4511</v>
      </c>
      <c r="E210" s="18">
        <f>Tabela1[[#This Row],[Parcelas]]*Tabela1[[#This Row],[Valor]]</f>
        <v>563875</v>
      </c>
      <c r="F210" s="18">
        <f>Tabela1[[#This Row],[Saldo Devedor]]+Tabela1[[#This Row],[Entrada]]</f>
        <v>692875</v>
      </c>
      <c r="G210" s="54">
        <f>Tabela1[[#This Row],[Total]]/Tabela1[[#This Row],[Crédito]]</f>
        <v>1.4742021276595745</v>
      </c>
      <c r="J210" s="16" t="s">
        <v>36</v>
      </c>
      <c r="K210" s="60">
        <v>470000</v>
      </c>
      <c r="L210" s="16">
        <v>0</v>
      </c>
      <c r="M210" s="60">
        <v>129000</v>
      </c>
      <c r="N210" s="16">
        <v>0</v>
      </c>
      <c r="O210" s="16">
        <v>125</v>
      </c>
      <c r="P210" s="60">
        <v>4511</v>
      </c>
      <c r="Q210" s="16">
        <v>0</v>
      </c>
      <c r="R210" s="61">
        <v>41892</v>
      </c>
      <c r="S210" s="16" t="s">
        <v>37</v>
      </c>
      <c r="T210" s="16" t="s">
        <v>38</v>
      </c>
    </row>
    <row r="211" spans="1:21">
      <c r="A211" s="18">
        <f>Tabela1[[#This Row],[Colunas4]]</f>
        <v>470000</v>
      </c>
      <c r="B211" s="18">
        <f>Tabela1[[#This Row],[Colunas6]]</f>
        <v>163000</v>
      </c>
      <c r="C211" s="57">
        <f>Tabela1[[#This Row],[Colunas8]]</f>
        <v>148</v>
      </c>
      <c r="D211" s="17">
        <f>Tabela1[[#This Row],[Colunas9]]</f>
        <v>3110</v>
      </c>
      <c r="E211" s="18">
        <f>Tabela1[[#This Row],[Parcelas]]*Tabela1[[#This Row],[Valor]]</f>
        <v>460280</v>
      </c>
      <c r="F211" s="18">
        <f>Tabela1[[#This Row],[Saldo Devedor]]+Tabela1[[#This Row],[Entrada]]</f>
        <v>623280</v>
      </c>
      <c r="G211" s="54">
        <f>Tabela1[[#This Row],[Total]]/Tabela1[[#This Row],[Crédito]]</f>
        <v>1.326127659574468</v>
      </c>
      <c r="J211" s="16" t="s">
        <v>43</v>
      </c>
      <c r="K211" s="60">
        <v>470000</v>
      </c>
      <c r="L211" s="16">
        <v>0</v>
      </c>
      <c r="M211" s="60">
        <v>163000</v>
      </c>
      <c r="N211" s="16">
        <v>0</v>
      </c>
      <c r="O211" s="16">
        <v>148</v>
      </c>
      <c r="P211" s="60">
        <v>3110</v>
      </c>
      <c r="Q211" s="16">
        <v>0</v>
      </c>
      <c r="R211" s="61">
        <v>41927</v>
      </c>
      <c r="S211" s="16" t="s">
        <v>24</v>
      </c>
      <c r="T211" s="16" t="s">
        <v>39</v>
      </c>
    </row>
    <row r="212" spans="1:21">
      <c r="A212" s="18">
        <f>Tabela1[[#This Row],[Colunas4]]</f>
        <v>487200</v>
      </c>
      <c r="B212" s="18">
        <f>Tabela1[[#This Row],[Colunas6]]</f>
        <v>104100</v>
      </c>
      <c r="C212" s="57">
        <f>Tabela1[[#This Row],[Colunas8]]</f>
        <v>64</v>
      </c>
      <c r="D212" s="17">
        <f>Tabela1[[#This Row],[Colunas9]]</f>
        <v>8415</v>
      </c>
      <c r="E212" s="18">
        <f>Tabela1[[#This Row],[Parcelas]]*Tabela1[[#This Row],[Valor]]</f>
        <v>538560</v>
      </c>
      <c r="F212" s="18">
        <f>Tabela1[[#This Row],[Saldo Devedor]]+Tabela1[[#This Row],[Entrada]]</f>
        <v>642660</v>
      </c>
      <c r="G212" s="54">
        <f>Tabela1[[#This Row],[Total]]/Tabela1[[#This Row],[Crédito]]</f>
        <v>1.3190886699507389</v>
      </c>
      <c r="J212" s="16" t="s">
        <v>36</v>
      </c>
      <c r="K212" s="60">
        <v>487200</v>
      </c>
      <c r="L212" s="16">
        <v>0</v>
      </c>
      <c r="M212" s="60">
        <v>104100</v>
      </c>
      <c r="N212" s="16">
        <v>0</v>
      </c>
      <c r="O212" s="16">
        <v>64</v>
      </c>
      <c r="P212" s="60">
        <v>8415</v>
      </c>
      <c r="Q212" s="16">
        <v>3</v>
      </c>
      <c r="R212" s="61">
        <v>41922</v>
      </c>
      <c r="S212" s="16" t="s">
        <v>24</v>
      </c>
      <c r="T212" s="16" t="s">
        <v>39</v>
      </c>
    </row>
    <row r="213" spans="1:21">
      <c r="A213" s="18">
        <f>Tabela1[[#This Row],[Colunas4]]</f>
        <v>524800</v>
      </c>
      <c r="B213" s="18">
        <f>Tabela1[[#This Row],[Colunas6]]</f>
        <v>177500</v>
      </c>
      <c r="C213" s="57">
        <f>Tabela1[[#This Row],[Colunas8]]</f>
        <v>37</v>
      </c>
      <c r="D213" s="17">
        <f>Tabela1[[#This Row],[Colunas9]]</f>
        <v>12994</v>
      </c>
      <c r="E213" s="18">
        <f>Tabela1[[#This Row],[Parcelas]]*Tabela1[[#This Row],[Valor]]</f>
        <v>480778</v>
      </c>
      <c r="F213" s="18">
        <f>Tabela1[[#This Row],[Saldo Devedor]]+Tabela1[[#This Row],[Entrada]]</f>
        <v>658278</v>
      </c>
      <c r="G213" s="54">
        <f>Tabela1[[#This Row],[Total]]/Tabela1[[#This Row],[Crédito]]</f>
        <v>1.2543407012195122</v>
      </c>
      <c r="J213" s="16" t="s">
        <v>36</v>
      </c>
      <c r="K213" s="60">
        <v>524800</v>
      </c>
      <c r="L213" s="16">
        <v>0</v>
      </c>
      <c r="M213" s="60">
        <v>177500</v>
      </c>
      <c r="N213" s="16">
        <v>0</v>
      </c>
      <c r="O213" s="16">
        <v>37</v>
      </c>
      <c r="P213" s="60">
        <v>12994</v>
      </c>
      <c r="Q213" s="16">
        <v>50</v>
      </c>
      <c r="R213" s="61">
        <v>41922</v>
      </c>
      <c r="S213" s="16" t="s">
        <v>53</v>
      </c>
      <c r="T213" s="16" t="s">
        <v>39</v>
      </c>
    </row>
    <row r="214" spans="1:21">
      <c r="A214" s="18">
        <f>Tabela1[[#This Row],[Colunas4]]</f>
        <v>555200</v>
      </c>
      <c r="B214" s="18">
        <f>Tabela1[[#This Row],[Colunas6]]</f>
        <v>104100</v>
      </c>
      <c r="C214" s="57">
        <f>Tabela1[[#This Row],[Colunas8]]</f>
        <v>49</v>
      </c>
      <c r="D214" s="17">
        <f>Tabela1[[#This Row],[Colunas9]]</f>
        <v>12208</v>
      </c>
      <c r="E214" s="18">
        <f>Tabela1[[#This Row],[Parcelas]]*Tabela1[[#This Row],[Valor]]</f>
        <v>598192</v>
      </c>
      <c r="F214" s="18">
        <f>Tabela1[[#This Row],[Saldo Devedor]]+Tabela1[[#This Row],[Entrada]]</f>
        <v>702292</v>
      </c>
      <c r="G214" s="54">
        <f>Tabela1[[#This Row],[Total]]/Tabela1[[#This Row],[Crédito]]</f>
        <v>1.264935158501441</v>
      </c>
      <c r="J214" s="16" t="s">
        <v>36</v>
      </c>
      <c r="K214" s="60">
        <v>555200</v>
      </c>
      <c r="L214" s="16">
        <v>0</v>
      </c>
      <c r="M214" s="60">
        <v>104100</v>
      </c>
      <c r="N214" s="16">
        <v>0</v>
      </c>
      <c r="O214" s="16">
        <v>49</v>
      </c>
      <c r="P214" s="60">
        <v>12208</v>
      </c>
      <c r="Q214" s="16">
        <v>24</v>
      </c>
      <c r="R214" s="61">
        <v>41830</v>
      </c>
      <c r="S214" s="16" t="s">
        <v>37</v>
      </c>
      <c r="T214" s="16" t="s">
        <v>38</v>
      </c>
    </row>
    <row r="215" spans="1:21">
      <c r="A215" s="18">
        <f>Tabela1[[#This Row],[Colunas4]]</f>
        <v>588164</v>
      </c>
      <c r="B215" s="18">
        <f>Tabela1[[#This Row],[Colunas6]]</f>
        <v>115200</v>
      </c>
      <c r="C215" s="57">
        <f>Tabela1[[#This Row],[Colunas8]]</f>
        <v>49</v>
      </c>
      <c r="D215" s="17">
        <f>Tabela1[[#This Row],[Colunas9]]</f>
        <v>12961</v>
      </c>
      <c r="E215" s="18">
        <f>Tabela1[[#This Row],[Parcelas]]*Tabela1[[#This Row],[Valor]]</f>
        <v>635089</v>
      </c>
      <c r="F215" s="18">
        <f>Tabela1[[#This Row],[Saldo Devedor]]+Tabela1[[#This Row],[Entrada]]</f>
        <v>750289</v>
      </c>
      <c r="G215" s="54">
        <f>Tabela1[[#This Row],[Total]]/Tabela1[[#This Row],[Crédito]]</f>
        <v>1.2756459082840841</v>
      </c>
      <c r="J215" s="16" t="s">
        <v>36</v>
      </c>
      <c r="K215" s="60">
        <v>588164</v>
      </c>
      <c r="L215" s="16">
        <v>0</v>
      </c>
      <c r="M215" s="60">
        <v>115200</v>
      </c>
      <c r="N215" s="16">
        <v>0</v>
      </c>
      <c r="O215" s="16">
        <v>49</v>
      </c>
      <c r="P215" s="60">
        <v>12961</v>
      </c>
      <c r="Q215" s="16">
        <v>4</v>
      </c>
      <c r="R215" s="61">
        <v>41830</v>
      </c>
      <c r="S215" s="16" t="s">
        <v>37</v>
      </c>
      <c r="T215" s="16" t="s">
        <v>38</v>
      </c>
    </row>
    <row r="216" spans="1:21">
      <c r="A216" s="18">
        <f>Tabela1[[#This Row],[Colunas4]]</f>
        <v>655000</v>
      </c>
      <c r="B216" s="18">
        <f>Tabela1[[#This Row],[Colunas6]]</f>
        <v>219000</v>
      </c>
      <c r="C216" s="57">
        <f>Tabela1[[#This Row],[Colunas8]]</f>
        <v>142</v>
      </c>
      <c r="D216" s="17">
        <f>Tabela1[[#This Row],[Colunas9]]</f>
        <v>5113</v>
      </c>
      <c r="E216" s="18">
        <f>Tabela1[[#This Row],[Parcelas]]*Tabela1[[#This Row],[Valor]]</f>
        <v>726046</v>
      </c>
      <c r="F216" s="18">
        <f>Tabela1[[#This Row],[Saldo Devedor]]+Tabela1[[#This Row],[Entrada]]</f>
        <v>945046</v>
      </c>
      <c r="G216" s="54">
        <f>Tabela1[[#This Row],[Total]]/Tabela1[[#This Row],[Crédito]]</f>
        <v>1.442818320610687</v>
      </c>
      <c r="J216" s="16" t="s">
        <v>50</v>
      </c>
      <c r="K216" s="60">
        <v>655000</v>
      </c>
      <c r="L216" s="16">
        <v>0</v>
      </c>
      <c r="M216" s="60">
        <v>219000</v>
      </c>
      <c r="N216" s="16">
        <v>0</v>
      </c>
      <c r="O216" s="16">
        <v>142</v>
      </c>
      <c r="P216" s="60">
        <v>5113</v>
      </c>
      <c r="Q216" s="16">
        <v>0</v>
      </c>
      <c r="R216" s="61">
        <v>41922</v>
      </c>
      <c r="S216" s="16" t="s">
        <v>24</v>
      </c>
      <c r="T216" s="16" t="s">
        <v>39</v>
      </c>
    </row>
    <row r="217" spans="1:21">
      <c r="A217" s="18">
        <f>Tabela1[[#This Row],[Colunas4]]</f>
        <v>700000</v>
      </c>
      <c r="B217" s="18">
        <f>Tabela1[[#This Row],[Colunas6]]</f>
        <v>295000</v>
      </c>
      <c r="C217" s="57">
        <f>Tabela1[[#This Row],[Colunas8]]</f>
        <v>33</v>
      </c>
      <c r="D217" s="17">
        <f>Tabela1[[#This Row],[Colunas9]]</f>
        <v>17407</v>
      </c>
      <c r="E217" s="18">
        <f>Tabela1[[#This Row],[Parcelas]]*Tabela1[[#This Row],[Valor]]</f>
        <v>574431</v>
      </c>
      <c r="F217" s="18">
        <f>Tabela1[[#This Row],[Saldo Devedor]]+Tabela1[[#This Row],[Entrada]]</f>
        <v>869431</v>
      </c>
      <c r="G217" s="54">
        <f>Tabela1[[#This Row],[Total]]/Tabela1[[#This Row],[Crédito]]</f>
        <v>1.2420442857142857</v>
      </c>
      <c r="J217" s="16" t="s">
        <v>36</v>
      </c>
      <c r="K217" s="60">
        <v>700000</v>
      </c>
      <c r="L217" s="16">
        <v>0</v>
      </c>
      <c r="M217" s="60">
        <v>295000</v>
      </c>
      <c r="N217" s="16">
        <v>0</v>
      </c>
      <c r="O217" s="16">
        <v>33</v>
      </c>
      <c r="P217" s="60">
        <v>17407</v>
      </c>
      <c r="Q217" s="16">
        <v>0</v>
      </c>
      <c r="R217" s="61">
        <v>41922</v>
      </c>
      <c r="S217" s="16" t="s">
        <v>53</v>
      </c>
      <c r="T217" s="16" t="s">
        <v>39</v>
      </c>
    </row>
    <row r="218" spans="1:21">
      <c r="A218" s="18">
        <f>Tabela1[[#This Row],[Colunas4]]</f>
        <v>791000</v>
      </c>
      <c r="B218" s="18">
        <f>Tabela1[[#This Row],[Colunas6]]</f>
        <v>219000</v>
      </c>
      <c r="C218" s="57">
        <f>Tabela1[[#This Row],[Colunas8]]</f>
        <v>129</v>
      </c>
      <c r="D218" s="17">
        <f>Tabela1[[#This Row],[Colunas9]]</f>
        <v>7146</v>
      </c>
      <c r="E218" s="18">
        <f>Tabela1[[#This Row],[Parcelas]]*Tabela1[[#This Row],[Valor]]</f>
        <v>921834</v>
      </c>
      <c r="F218" s="18">
        <f>Tabela1[[#This Row],[Saldo Devedor]]+Tabela1[[#This Row],[Entrada]]</f>
        <v>1140834</v>
      </c>
      <c r="G218" s="54">
        <f>Tabela1[[#This Row],[Total]]/Tabela1[[#This Row],[Crédito]]</f>
        <v>1.4422680151706699</v>
      </c>
      <c r="J218" s="16" t="s">
        <v>36</v>
      </c>
      <c r="K218" s="60">
        <v>791000</v>
      </c>
      <c r="L218" s="16">
        <v>0</v>
      </c>
      <c r="M218" s="60">
        <v>219000</v>
      </c>
      <c r="N218" s="16">
        <v>0</v>
      </c>
      <c r="O218" s="16">
        <v>129</v>
      </c>
      <c r="P218" s="60">
        <v>7146</v>
      </c>
      <c r="Q218" s="16">
        <v>0</v>
      </c>
      <c r="R218" s="61">
        <v>41892</v>
      </c>
      <c r="S218" s="16" t="s">
        <v>37</v>
      </c>
      <c r="T218" s="16" t="s">
        <v>38</v>
      </c>
    </row>
    <row r="219" spans="1:21">
      <c r="A219" s="18">
        <f>Tabela1[[#This Row],[Colunas4]]</f>
        <v>1020000</v>
      </c>
      <c r="B219" s="18">
        <f>Tabela1[[#This Row],[Colunas6]]</f>
        <v>309000</v>
      </c>
      <c r="C219" s="57">
        <f>Tabela1[[#This Row],[Colunas8]]</f>
        <v>155</v>
      </c>
      <c r="D219" s="17">
        <f>Tabela1[[#This Row],[Colunas9]]</f>
        <v>7488</v>
      </c>
      <c r="E219" s="18">
        <f>Tabela1[[#This Row],[Parcelas]]*Tabela1[[#This Row],[Valor]]</f>
        <v>1160640</v>
      </c>
      <c r="F219" s="18">
        <f>Tabela1[[#This Row],[Saldo Devedor]]+Tabela1[[#This Row],[Entrada]]</f>
        <v>1469640</v>
      </c>
      <c r="G219" s="54">
        <f>Tabela1[[#This Row],[Total]]/Tabela1[[#This Row],[Crédito]]</f>
        <v>1.4408235294117646</v>
      </c>
      <c r="J219" s="16" t="s">
        <v>36</v>
      </c>
      <c r="K219" s="60">
        <v>1020000</v>
      </c>
      <c r="L219" s="16">
        <v>0</v>
      </c>
      <c r="M219" s="60">
        <v>309000</v>
      </c>
      <c r="N219" s="16">
        <v>0</v>
      </c>
      <c r="O219" s="16">
        <v>155</v>
      </c>
      <c r="P219" s="60">
        <v>7488</v>
      </c>
      <c r="Q219" s="16">
        <v>0</v>
      </c>
      <c r="R219" s="61">
        <v>41861</v>
      </c>
      <c r="S219" s="16" t="s">
        <v>37</v>
      </c>
      <c r="T219" s="16" t="s">
        <v>38</v>
      </c>
    </row>
    <row r="220" spans="1:21">
      <c r="A220" s="18">
        <f>Tabela1[[#This Row],[Colunas4]]</f>
        <v>1567500</v>
      </c>
      <c r="B220" s="18">
        <f>Tabela1[[#This Row],[Colunas6]]</f>
        <v>479000</v>
      </c>
      <c r="C220" s="57">
        <f>Tabela1[[#This Row],[Colunas8]]</f>
        <v>119</v>
      </c>
      <c r="D220" s="17">
        <f>Tabela1[[#This Row],[Colunas9]]</f>
        <v>14089</v>
      </c>
      <c r="E220" s="18">
        <f>Tabela1[[#This Row],[Parcelas]]*Tabela1[[#This Row],[Valor]]</f>
        <v>1676591</v>
      </c>
      <c r="F220" s="18">
        <f>Tabela1[[#This Row],[Saldo Devedor]]+Tabela1[[#This Row],[Entrada]]</f>
        <v>2155591</v>
      </c>
      <c r="G220" s="54">
        <f>Tabela1[[#This Row],[Total]]/Tabela1[[#This Row],[Crédito]]</f>
        <v>1.3751776714513557</v>
      </c>
      <c r="J220" s="16" t="s">
        <v>36</v>
      </c>
      <c r="K220" s="60">
        <v>1567500</v>
      </c>
      <c r="L220" s="16">
        <v>0</v>
      </c>
      <c r="M220" s="60">
        <v>479000</v>
      </c>
      <c r="N220" s="16">
        <v>0</v>
      </c>
      <c r="O220" s="16">
        <v>119</v>
      </c>
      <c r="P220" s="60">
        <v>14089</v>
      </c>
      <c r="Q220" s="16">
        <v>0</v>
      </c>
      <c r="R220" s="61">
        <v>41892</v>
      </c>
      <c r="S220" s="16" t="s">
        <v>37</v>
      </c>
      <c r="T220" s="16" t="s">
        <v>38</v>
      </c>
    </row>
    <row r="221" spans="1:21">
      <c r="A221" s="1" t="s">
        <v>32</v>
      </c>
      <c r="B221" s="1"/>
      <c r="C221" s="1"/>
      <c r="D221" s="65"/>
      <c r="E221" s="1"/>
      <c r="F221" s="1"/>
      <c r="G221" s="3">
        <f>SUBTOTAL(101,[%Cred])</f>
        <v>1.3333848509727584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>
        <f>SUBTOTAL(103,[Colunas14])</f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184"/>
  <sheetViews>
    <sheetView workbookViewId="0">
      <selection activeCell="J13" sqref="J13"/>
    </sheetView>
  </sheetViews>
  <sheetFormatPr defaultRowHeight="12"/>
  <cols>
    <col min="1" max="1" width="9.42578125" style="1" bestFit="1" customWidth="1"/>
    <col min="2" max="2" width="10.42578125" style="1" bestFit="1" customWidth="1"/>
    <col min="3" max="3" width="12.140625" style="1" bestFit="1" customWidth="1"/>
    <col min="4" max="4" width="10.42578125" style="1" bestFit="1" customWidth="1"/>
    <col min="5" max="5" width="12.140625" style="1" bestFit="1" customWidth="1"/>
    <col min="6" max="6" width="13.140625" style="1" bestFit="1" customWidth="1"/>
    <col min="7" max="7" width="12.140625" style="1" bestFit="1" customWidth="1"/>
    <col min="8" max="8" width="9.140625" style="1"/>
    <col min="9" max="10" width="11.28515625" style="1" bestFit="1" customWidth="1"/>
    <col min="11" max="12" width="12.140625" style="1" bestFit="1" customWidth="1"/>
    <col min="13" max="13" width="11.85546875" style="1" bestFit="1" customWidth="1"/>
    <col min="14" max="14" width="7.85546875" style="1" bestFit="1" customWidth="1"/>
    <col min="15" max="15" width="9.5703125" style="1" bestFit="1" customWidth="1"/>
    <col min="16" max="16" width="9.140625" style="1"/>
    <col min="17" max="17" width="10.5703125" style="1" bestFit="1" customWidth="1"/>
    <col min="18" max="16384" width="9.140625" style="1"/>
  </cols>
  <sheetData>
    <row r="1" spans="1:19">
      <c r="A1" s="2" t="s">
        <v>0</v>
      </c>
      <c r="B1" s="2" t="s">
        <v>3</v>
      </c>
      <c r="C1" s="2" t="s">
        <v>9</v>
      </c>
    </row>
    <row r="2" spans="1:19">
      <c r="A2" s="3">
        <v>0.01</v>
      </c>
      <c r="B2" s="3">
        <v>7.4999999999999997E-2</v>
      </c>
      <c r="C2" s="4">
        <v>60000</v>
      </c>
    </row>
    <row r="4" spans="1:19">
      <c r="A4" s="2" t="s">
        <v>1</v>
      </c>
      <c r="B4" s="2" t="s">
        <v>2</v>
      </c>
      <c r="C4" s="2" t="s">
        <v>6</v>
      </c>
      <c r="D4" s="2" t="s">
        <v>4</v>
      </c>
      <c r="E4" s="2" t="s">
        <v>5</v>
      </c>
      <c r="F4" s="2" t="s">
        <v>7</v>
      </c>
      <c r="G4" s="2" t="s">
        <v>8</v>
      </c>
      <c r="K4" s="2" t="s">
        <v>9</v>
      </c>
      <c r="L4" s="2" t="s">
        <v>10</v>
      </c>
      <c r="M4" s="2" t="s">
        <v>11</v>
      </c>
      <c r="Q4" s="2" t="s">
        <v>12</v>
      </c>
    </row>
    <row r="5" spans="1:19">
      <c r="A5" s="1">
        <v>1</v>
      </c>
      <c r="B5" s="4">
        <v>496.01</v>
      </c>
      <c r="C5" s="5">
        <f>SUM($B$5:B5)</f>
        <v>496.01</v>
      </c>
      <c r="E5" s="5">
        <f>C5+D5</f>
        <v>496.01</v>
      </c>
      <c r="F5" s="5">
        <f>SUM(D$5:D5)</f>
        <v>0</v>
      </c>
      <c r="G5" s="5">
        <f>C5+F5</f>
        <v>496.01</v>
      </c>
      <c r="I5" s="5"/>
      <c r="J5" s="6"/>
      <c r="K5" s="5">
        <f>C2</f>
        <v>60000</v>
      </c>
      <c r="L5" s="4">
        <f>((K5/2)+C5)/2</f>
        <v>15248.004999999999</v>
      </c>
      <c r="M5" s="5">
        <f>L5-C5</f>
        <v>14751.994999999999</v>
      </c>
      <c r="N5" s="6">
        <f>M5/C5</f>
        <v>29.741325779722182</v>
      </c>
      <c r="O5" s="6">
        <f>(1+N5)^(1/A5)-1</f>
        <v>29.741325779722182</v>
      </c>
      <c r="P5" s="1" t="str">
        <f>IF(N5&gt;Q5,"ok","")</f>
        <v>ok</v>
      </c>
      <c r="Q5" s="6">
        <f>1-(C5/K5)</f>
        <v>0.99173316666666667</v>
      </c>
      <c r="R5" s="6">
        <f>1-(C5/L5)</f>
        <v>0.96747049859965284</v>
      </c>
      <c r="S5" s="6">
        <f>(1+R5)^(1/A5)-1</f>
        <v>0.96747049859965273</v>
      </c>
    </row>
    <row r="6" spans="1:19">
      <c r="A6" s="1">
        <v>2</v>
      </c>
      <c r="B6" s="4">
        <f>B5</f>
        <v>496.01</v>
      </c>
      <c r="C6" s="5">
        <f>SUM($B$5:B6)</f>
        <v>992.02</v>
      </c>
      <c r="D6" s="5">
        <f>ROUND(G5*$A$2,2)</f>
        <v>4.96</v>
      </c>
      <c r="E6" s="5">
        <f>C6+D6</f>
        <v>996.98</v>
      </c>
      <c r="F6" s="5">
        <f>SUM(D$5:D6)</f>
        <v>4.96</v>
      </c>
      <c r="G6" s="5">
        <f t="shared" ref="G6:G40" si="0">C6+F6</f>
        <v>996.98</v>
      </c>
      <c r="H6" s="6">
        <f>F6/C5</f>
        <v>9.9997983911614685E-3</v>
      </c>
      <c r="I6" s="5"/>
      <c r="J6" s="6"/>
      <c r="K6" s="5">
        <f>K5</f>
        <v>60000</v>
      </c>
      <c r="L6" s="4">
        <f>((K6/2)+C6)/2</f>
        <v>15496.01</v>
      </c>
      <c r="M6" s="5">
        <f>L6-C6</f>
        <v>14503.99</v>
      </c>
      <c r="N6" s="6">
        <f>M6/C6</f>
        <v>14.620662889861091</v>
      </c>
      <c r="O6" s="6">
        <f t="shared" ref="O6:O69" si="1">(1+N6)^(1/A6)-1</f>
        <v>2.9522984312752865</v>
      </c>
      <c r="P6" s="1" t="str">
        <f>IF(N6&gt;Q6,"ok","")</f>
        <v>ok</v>
      </c>
      <c r="Q6" s="6">
        <f t="shared" ref="Q6:Q69" si="2">1-(C6/K6)</f>
        <v>0.98346633333333333</v>
      </c>
      <c r="R6" s="6">
        <f t="shared" ref="R6:R69" si="3">1-(C6/L6)</f>
        <v>0.93598223026443583</v>
      </c>
      <c r="S6" s="6">
        <f>(1+R6)^(1/A6)-1</f>
        <v>0.39139578490968407</v>
      </c>
    </row>
    <row r="7" spans="1:19">
      <c r="A7" s="1">
        <v>3</v>
      </c>
      <c r="B7" s="4">
        <f>B6</f>
        <v>496.01</v>
      </c>
      <c r="C7" s="5">
        <f>SUM($B$5:B7)</f>
        <v>1488.03</v>
      </c>
      <c r="D7" s="5">
        <f t="shared" ref="D7:D70" si="4">ROUND(G6*$A$2,2)</f>
        <v>9.9700000000000006</v>
      </c>
      <c r="E7" s="5">
        <f>C7+D7</f>
        <v>1498</v>
      </c>
      <c r="F7" s="5">
        <f>SUM(D$5:D7)</f>
        <v>14.93</v>
      </c>
      <c r="G7" s="5">
        <f t="shared" si="0"/>
        <v>1502.96</v>
      </c>
      <c r="H7" s="6">
        <f t="shared" ref="H7:H70" si="5">F7/C6</f>
        <v>1.5050099796375073E-2</v>
      </c>
      <c r="I7" s="5"/>
      <c r="J7" s="6"/>
      <c r="K7" s="5">
        <f t="shared" ref="K7:K16" si="6">K6</f>
        <v>60000</v>
      </c>
      <c r="L7" s="4">
        <f>((K7/2)+C7)/2</f>
        <v>15744.014999999999</v>
      </c>
      <c r="M7" s="5">
        <f>L7-C7</f>
        <v>14255.984999999999</v>
      </c>
      <c r="N7" s="6">
        <f>M7/C7</f>
        <v>9.5804419265740606</v>
      </c>
      <c r="O7" s="6">
        <f t="shared" si="1"/>
        <v>1.1953373652109875</v>
      </c>
      <c r="P7" s="1" t="str">
        <f>IF(N7&gt;Q7,"ok","")</f>
        <v>ok</v>
      </c>
      <c r="Q7" s="6">
        <f t="shared" si="2"/>
        <v>0.9751995</v>
      </c>
      <c r="R7" s="6">
        <f t="shared" si="3"/>
        <v>0.90548598943789116</v>
      </c>
      <c r="S7" s="6">
        <f>(1+R7)^(1/A7)-1</f>
        <v>0.23975324378841911</v>
      </c>
    </row>
    <row r="8" spans="1:19">
      <c r="A8" s="1">
        <v>4</v>
      </c>
      <c r="B8" s="4">
        <f>B7</f>
        <v>496.01</v>
      </c>
      <c r="C8" s="5">
        <f>SUM($B$5:B8)</f>
        <v>1984.04</v>
      </c>
      <c r="D8" s="5">
        <f t="shared" si="4"/>
        <v>15.03</v>
      </c>
      <c r="E8" s="5">
        <f>C8+D8</f>
        <v>1999.07</v>
      </c>
      <c r="F8" s="5">
        <f>SUM(D$5:D8)</f>
        <v>29.96</v>
      </c>
      <c r="G8" s="5">
        <f t="shared" si="0"/>
        <v>2014</v>
      </c>
      <c r="H8" s="6">
        <f t="shared" si="5"/>
        <v>2.013400267467726E-2</v>
      </c>
      <c r="I8" s="5"/>
      <c r="J8" s="6"/>
      <c r="K8" s="5">
        <f t="shared" si="6"/>
        <v>60000</v>
      </c>
      <c r="L8" s="4">
        <f>((K8/2)+C8)/2</f>
        <v>15992.02</v>
      </c>
      <c r="M8" s="5">
        <f>L8-C8</f>
        <v>14007.98</v>
      </c>
      <c r="N8" s="6">
        <f>M8/C8</f>
        <v>7.0603314449305454</v>
      </c>
      <c r="O8" s="6">
        <f t="shared" si="1"/>
        <v>0.68495468365303469</v>
      </c>
      <c r="P8" s="1" t="str">
        <f>IF(N8&gt;Q8,"ok","")</f>
        <v>ok</v>
      </c>
      <c r="Q8" s="6">
        <f t="shared" si="2"/>
        <v>0.96693266666666666</v>
      </c>
      <c r="R8" s="6">
        <f t="shared" si="3"/>
        <v>0.87593562289191729</v>
      </c>
      <c r="S8" s="6">
        <f>(1+R8)^(1/A8)-1</f>
        <v>0.17031961118721139</v>
      </c>
    </row>
    <row r="9" spans="1:19">
      <c r="A9" s="1">
        <v>5</v>
      </c>
      <c r="B9" s="4">
        <f>B8</f>
        <v>496.01</v>
      </c>
      <c r="C9" s="5">
        <f>SUM($B$5:B9)</f>
        <v>2480.0500000000002</v>
      </c>
      <c r="D9" s="5">
        <f t="shared" si="4"/>
        <v>20.14</v>
      </c>
      <c r="E9" s="5">
        <f>C9+D9</f>
        <v>2500.19</v>
      </c>
      <c r="F9" s="5">
        <f>SUM(D$5:D9)</f>
        <v>50.1</v>
      </c>
      <c r="G9" s="5">
        <f t="shared" si="0"/>
        <v>2530.15</v>
      </c>
      <c r="H9" s="6">
        <f t="shared" si="5"/>
        <v>2.5251507026068026E-2</v>
      </c>
      <c r="I9" s="5"/>
      <c r="J9" s="6"/>
      <c r="K9" s="5">
        <f t="shared" si="6"/>
        <v>60000</v>
      </c>
      <c r="L9" s="4">
        <f>((K9/2)+C9)/2</f>
        <v>16240.025</v>
      </c>
      <c r="M9" s="5">
        <f>L9-C9</f>
        <v>13759.974999999999</v>
      </c>
      <c r="N9" s="6">
        <f>M9/C9</f>
        <v>5.5482651559444358</v>
      </c>
      <c r="O9" s="6">
        <f t="shared" si="1"/>
        <v>0.45621416539561066</v>
      </c>
      <c r="P9" s="1" t="str">
        <f>IF(N9&gt;Q9,"ok","")</f>
        <v>ok</v>
      </c>
      <c r="Q9" s="6">
        <f t="shared" si="2"/>
        <v>0.95866583333333333</v>
      </c>
      <c r="R9" s="6">
        <f t="shared" si="3"/>
        <v>0.84728779666287457</v>
      </c>
      <c r="S9" s="6">
        <f>(1+R9)^(1/A9)-1</f>
        <v>0.13059461411157813</v>
      </c>
    </row>
    <row r="10" spans="1:19">
      <c r="A10" s="1">
        <v>6</v>
      </c>
      <c r="B10" s="4">
        <f>B9</f>
        <v>496.01</v>
      </c>
      <c r="C10" s="5">
        <f>SUM($B$5:B10)</f>
        <v>2976.0600000000004</v>
      </c>
      <c r="D10" s="5">
        <f t="shared" si="4"/>
        <v>25.3</v>
      </c>
      <c r="E10" s="5">
        <f t="shared" ref="E10:E24" si="7">C10+D10</f>
        <v>3001.3600000000006</v>
      </c>
      <c r="F10" s="5">
        <f>SUM(D$5:D10)</f>
        <v>75.400000000000006</v>
      </c>
      <c r="G10" s="5">
        <f t="shared" si="0"/>
        <v>3051.4600000000005</v>
      </c>
      <c r="H10" s="6">
        <f t="shared" si="5"/>
        <v>3.0402612850547368E-2</v>
      </c>
      <c r="I10" s="5"/>
      <c r="J10" s="6"/>
      <c r="K10" s="5">
        <f t="shared" si="6"/>
        <v>60000</v>
      </c>
      <c r="L10" s="4">
        <f>((K10/2)+C10)/2</f>
        <v>16488.03</v>
      </c>
      <c r="M10" s="5">
        <f>L10-C10</f>
        <v>13511.969999999998</v>
      </c>
      <c r="N10" s="6">
        <f>M10/C10</f>
        <v>4.5402209632870294</v>
      </c>
      <c r="O10" s="6">
        <f t="shared" si="1"/>
        <v>0.33021297922922654</v>
      </c>
      <c r="P10" s="1" t="str">
        <f>IF(N10&gt;Q10,"ok","")</f>
        <v>ok</v>
      </c>
      <c r="Q10" s="6">
        <f t="shared" si="2"/>
        <v>0.95039899999999999</v>
      </c>
      <c r="R10" s="6">
        <f t="shared" si="3"/>
        <v>0.8195017840214992</v>
      </c>
      <c r="S10" s="6">
        <f>(1+R10)^(1/A10)-1</f>
        <v>0.10490620950915419</v>
      </c>
    </row>
    <row r="11" spans="1:19">
      <c r="A11" s="1">
        <v>7</v>
      </c>
      <c r="B11" s="4">
        <f>B10</f>
        <v>496.01</v>
      </c>
      <c r="C11" s="5">
        <f>SUM($B$5:B11)</f>
        <v>3472.0700000000006</v>
      </c>
      <c r="D11" s="5">
        <f t="shared" si="4"/>
        <v>30.51</v>
      </c>
      <c r="E11" s="5">
        <f t="shared" si="7"/>
        <v>3502.5800000000008</v>
      </c>
      <c r="F11" s="5">
        <f>SUM(D$5:D11)</f>
        <v>105.91000000000001</v>
      </c>
      <c r="G11" s="5">
        <f t="shared" si="0"/>
        <v>3577.9800000000005</v>
      </c>
      <c r="H11" s="6">
        <f t="shared" si="5"/>
        <v>3.558732014811529E-2</v>
      </c>
      <c r="I11" s="5"/>
      <c r="J11" s="6"/>
      <c r="K11" s="5">
        <f t="shared" si="6"/>
        <v>60000</v>
      </c>
      <c r="L11" s="4">
        <f>((K11/2)+C11)/2</f>
        <v>16736.035</v>
      </c>
      <c r="M11" s="5">
        <f>L11-C11</f>
        <v>13263.965</v>
      </c>
      <c r="N11" s="6">
        <f>M11/C11</f>
        <v>3.8201893971031682</v>
      </c>
      <c r="O11" s="6">
        <f t="shared" si="1"/>
        <v>0.25193155548701718</v>
      </c>
      <c r="P11" s="1" t="str">
        <f>IF(N11&gt;Q11,"ok","")</f>
        <v>ok</v>
      </c>
      <c r="Q11" s="6">
        <f t="shared" si="2"/>
        <v>0.94213216666666666</v>
      </c>
      <c r="R11" s="6">
        <f t="shared" si="3"/>
        <v>0.79253927229478183</v>
      </c>
      <c r="S11" s="6">
        <f>(1+R11)^(1/A11)-1</f>
        <v>8.6950611803066735E-2</v>
      </c>
    </row>
    <row r="12" spans="1:19">
      <c r="A12" s="1">
        <v>8</v>
      </c>
      <c r="B12" s="4">
        <f>B11</f>
        <v>496.01</v>
      </c>
      <c r="C12" s="5">
        <f>SUM($B$5:B12)</f>
        <v>3968.0800000000008</v>
      </c>
      <c r="D12" s="5">
        <f t="shared" si="4"/>
        <v>35.78</v>
      </c>
      <c r="E12" s="5">
        <f t="shared" si="7"/>
        <v>4003.860000000001</v>
      </c>
      <c r="F12" s="5">
        <f>SUM(D$5:D12)</f>
        <v>141.69</v>
      </c>
      <c r="G12" s="5">
        <f t="shared" si="0"/>
        <v>4109.7700000000004</v>
      </c>
      <c r="H12" s="6">
        <f t="shared" si="5"/>
        <v>4.080850904503653E-2</v>
      </c>
      <c r="I12" s="5"/>
      <c r="J12" s="6"/>
      <c r="K12" s="5">
        <f t="shared" si="6"/>
        <v>60000</v>
      </c>
      <c r="L12" s="4">
        <f>((K12/2)+C12)/2</f>
        <v>16984.04</v>
      </c>
      <c r="M12" s="5">
        <f>L12-C12</f>
        <v>13015.96</v>
      </c>
      <c r="N12" s="6">
        <f>M12/C12</f>
        <v>3.2801657224652718</v>
      </c>
      <c r="O12" s="6">
        <f t="shared" si="1"/>
        <v>0.19931308788269408</v>
      </c>
      <c r="P12" s="1" t="str">
        <f>IF(N12&gt;Q12,"ok","")</f>
        <v>ok</v>
      </c>
      <c r="Q12" s="6">
        <f t="shared" si="2"/>
        <v>0.93386533333333333</v>
      </c>
      <c r="R12" s="6">
        <f t="shared" si="3"/>
        <v>0.76636418661284356</v>
      </c>
      <c r="S12" s="6">
        <f>(1+R12)^(1/A12)-1</f>
        <v>7.3705137994614978E-2</v>
      </c>
    </row>
    <row r="13" spans="1:19">
      <c r="A13" s="1">
        <v>9</v>
      </c>
      <c r="B13" s="4">
        <f>B12</f>
        <v>496.01</v>
      </c>
      <c r="C13" s="5">
        <f>SUM($B$5:B13)</f>
        <v>4464.0900000000011</v>
      </c>
      <c r="D13" s="5">
        <f t="shared" si="4"/>
        <v>41.1</v>
      </c>
      <c r="E13" s="5">
        <f t="shared" si="7"/>
        <v>4505.1900000000014</v>
      </c>
      <c r="F13" s="5">
        <f>SUM(D$5:D13)</f>
        <v>182.79</v>
      </c>
      <c r="G13" s="5">
        <f t="shared" si="0"/>
        <v>4646.880000000001</v>
      </c>
      <c r="H13" s="6">
        <f t="shared" si="5"/>
        <v>4.60650994939618E-2</v>
      </c>
      <c r="I13" s="5"/>
      <c r="J13" s="6"/>
      <c r="K13" s="5">
        <f t="shared" si="6"/>
        <v>60000</v>
      </c>
      <c r="L13" s="4">
        <f>((K13/2)+C13)/2</f>
        <v>17232.045000000002</v>
      </c>
      <c r="M13" s="5">
        <f>L13-C13</f>
        <v>12767.955000000002</v>
      </c>
      <c r="N13" s="6">
        <f>M13/C13</f>
        <v>2.86014730885802</v>
      </c>
      <c r="O13" s="6">
        <f t="shared" si="1"/>
        <v>0.1619253012683024</v>
      </c>
      <c r="P13" s="1" t="str">
        <f>IF(N13&gt;Q13,"ok","")</f>
        <v>ok</v>
      </c>
      <c r="Q13" s="6">
        <f t="shared" si="2"/>
        <v>0.92559849999999999</v>
      </c>
      <c r="R13" s="6">
        <f t="shared" si="3"/>
        <v>0.740942528875708</v>
      </c>
      <c r="S13" s="6">
        <f>(1+R13)^(1/A13)-1</f>
        <v>6.3539994131232902E-2</v>
      </c>
    </row>
    <row r="14" spans="1:19">
      <c r="A14" s="1">
        <v>10</v>
      </c>
      <c r="B14" s="4">
        <f>B13</f>
        <v>496.01</v>
      </c>
      <c r="C14" s="5">
        <f>SUM($B$5:B14)</f>
        <v>4960.1000000000013</v>
      </c>
      <c r="D14" s="5">
        <f t="shared" si="4"/>
        <v>46.47</v>
      </c>
      <c r="E14" s="5">
        <f t="shared" si="7"/>
        <v>5006.5700000000015</v>
      </c>
      <c r="F14" s="5">
        <f>SUM(D$5:D14)</f>
        <v>229.26</v>
      </c>
      <c r="G14" s="5">
        <f t="shared" si="0"/>
        <v>5189.3600000000015</v>
      </c>
      <c r="H14" s="6">
        <f t="shared" si="5"/>
        <v>5.1356491468585966E-2</v>
      </c>
      <c r="I14" s="5"/>
      <c r="J14" s="6"/>
      <c r="K14" s="5">
        <f t="shared" si="6"/>
        <v>60000</v>
      </c>
      <c r="L14" s="4">
        <f>((K14/2)+C14)/2</f>
        <v>17480.05</v>
      </c>
      <c r="M14" s="5">
        <f>L14-C14</f>
        <v>12519.949999999997</v>
      </c>
      <c r="N14" s="6">
        <f>M14/C14</f>
        <v>2.524132577972217</v>
      </c>
      <c r="O14" s="6">
        <f t="shared" si="1"/>
        <v>0.13424069161048813</v>
      </c>
      <c r="P14" s="1" t="str">
        <f>IF(N14&gt;Q14,"ok","")</f>
        <v>ok</v>
      </c>
      <c r="Q14" s="6">
        <f t="shared" si="2"/>
        <v>0.91733166666666666</v>
      </c>
      <c r="R14" s="6">
        <f>1-(C14/L14)</f>
        <v>0.71624223042840263</v>
      </c>
      <c r="S14" s="6">
        <f>(1+R14)^(1/A14)-1</f>
        <v>5.5499078334063201E-2</v>
      </c>
    </row>
    <row r="15" spans="1:19">
      <c r="A15" s="1">
        <v>11</v>
      </c>
      <c r="B15" s="4">
        <v>432.47</v>
      </c>
      <c r="C15" s="5">
        <f>SUM($B$5:B15)</f>
        <v>5392.5700000000015</v>
      </c>
      <c r="D15" s="5">
        <f t="shared" si="4"/>
        <v>51.89</v>
      </c>
      <c r="E15" s="5">
        <f t="shared" si="7"/>
        <v>5444.4600000000019</v>
      </c>
      <c r="F15" s="5">
        <f>SUM(D$5:D15)</f>
        <v>281.14999999999998</v>
      </c>
      <c r="G15" s="5">
        <f t="shared" si="0"/>
        <v>5673.7200000000012</v>
      </c>
      <c r="H15" s="6">
        <f t="shared" si="5"/>
        <v>5.6682324953125925E-2</v>
      </c>
      <c r="I15" s="5"/>
      <c r="J15" s="6"/>
      <c r="K15" s="5">
        <f t="shared" si="6"/>
        <v>60000</v>
      </c>
      <c r="L15" s="4">
        <f>((K15/2)+C15)/2</f>
        <v>17696.285</v>
      </c>
      <c r="M15" s="5">
        <f>L15-C15</f>
        <v>12303.714999999998</v>
      </c>
      <c r="N15" s="6">
        <f>M15/C15</f>
        <v>2.2816050602959246</v>
      </c>
      <c r="O15" s="6">
        <f t="shared" si="1"/>
        <v>0.11408143574849783</v>
      </c>
      <c r="P15" s="1" t="str">
        <f>IF(N15&gt;Q15,"ok","")</f>
        <v>ok</v>
      </c>
      <c r="Q15" s="6">
        <f t="shared" si="2"/>
        <v>0.91012383333333335</v>
      </c>
      <c r="R15" s="6">
        <f t="shared" si="3"/>
        <v>0.69527106960585217</v>
      </c>
      <c r="S15" s="6">
        <f>(1+R15)^(1/A15)-1</f>
        <v>4.9155647629055332E-2</v>
      </c>
    </row>
    <row r="16" spans="1:19">
      <c r="A16" s="1">
        <v>12</v>
      </c>
      <c r="B16" s="4">
        <f>B15</f>
        <v>432.47</v>
      </c>
      <c r="C16" s="5">
        <f>SUM($B$5:B16)</f>
        <v>5825.0400000000018</v>
      </c>
      <c r="D16" s="5">
        <f t="shared" si="4"/>
        <v>56.74</v>
      </c>
      <c r="E16" s="5">
        <f t="shared" si="7"/>
        <v>5881.7800000000016</v>
      </c>
      <c r="F16" s="5">
        <f>SUM(D$5:D16)</f>
        <v>337.89</v>
      </c>
      <c r="G16" s="5">
        <f t="shared" si="0"/>
        <v>6162.9300000000021</v>
      </c>
      <c r="H16" s="6">
        <f t="shared" si="5"/>
        <v>6.2658435588226008E-2</v>
      </c>
      <c r="I16" s="5"/>
      <c r="J16" s="6"/>
      <c r="K16" s="5">
        <f t="shared" si="6"/>
        <v>60000</v>
      </c>
      <c r="L16" s="4">
        <f>((K16/2)+C16)/2</f>
        <v>17912.52</v>
      </c>
      <c r="M16" s="5">
        <f>L16-C16</f>
        <v>12087.48</v>
      </c>
      <c r="N16" s="6">
        <f>M16/C16</f>
        <v>2.0750896131185357</v>
      </c>
      <c r="O16" s="6">
        <f t="shared" si="1"/>
        <v>9.8132676268385621E-2</v>
      </c>
      <c r="P16" s="1" t="str">
        <f>IF(N16&gt;Q16,"ok","")</f>
        <v>ok</v>
      </c>
      <c r="Q16" s="6">
        <f t="shared" si="2"/>
        <v>0.90291599999999994</v>
      </c>
      <c r="R16" s="6">
        <f t="shared" si="3"/>
        <v>0.67480622491977671</v>
      </c>
      <c r="S16" s="6">
        <f>(1+R16)^(1/A16)-1</f>
        <v>4.3911576809443131E-2</v>
      </c>
    </row>
    <row r="17" spans="1:19">
      <c r="A17" s="1">
        <v>13</v>
      </c>
      <c r="B17" s="4">
        <f>ROUND(B16*(1+B2),2)</f>
        <v>464.91</v>
      </c>
      <c r="C17" s="5">
        <f>SUM($B$5:B17)</f>
        <v>6289.9500000000016</v>
      </c>
      <c r="D17" s="5">
        <f t="shared" si="4"/>
        <v>61.63</v>
      </c>
      <c r="E17" s="5">
        <f t="shared" si="7"/>
        <v>6351.5800000000017</v>
      </c>
      <c r="F17" s="5">
        <f>SUM(D$5:D17)</f>
        <v>399.52</v>
      </c>
      <c r="G17" s="5">
        <f t="shared" si="0"/>
        <v>6689.4700000000012</v>
      </c>
      <c r="H17" s="6">
        <f t="shared" si="5"/>
        <v>6.8586653482207827E-2</v>
      </c>
      <c r="I17" s="5"/>
      <c r="J17" s="6"/>
      <c r="K17" s="4">
        <f>K16*(1+$B$2)</f>
        <v>64500</v>
      </c>
      <c r="L17" s="4">
        <f>((K17/2)+C17)/2</f>
        <v>19269.975000000002</v>
      </c>
      <c r="M17" s="5">
        <f>L17-C17</f>
        <v>12980.025000000001</v>
      </c>
      <c r="N17" s="6">
        <f>M17/C17</f>
        <v>2.0636133832542387</v>
      </c>
      <c r="O17" s="6">
        <f t="shared" si="1"/>
        <v>8.9940052686821037E-2</v>
      </c>
      <c r="P17" s="1" t="str">
        <f>IF(N17&gt;Q17,"ok","")</f>
        <v>ok</v>
      </c>
      <c r="Q17" s="6">
        <f t="shared" si="2"/>
        <v>0.9024813953488372</v>
      </c>
      <c r="R17" s="6">
        <f t="shared" si="3"/>
        <v>0.67358805603017124</v>
      </c>
      <c r="S17" s="6">
        <f>(1+R17)^(1/A17)-1</f>
        <v>4.0408127033836116E-2</v>
      </c>
    </row>
    <row r="18" spans="1:19">
      <c r="A18" s="1">
        <v>14</v>
      </c>
      <c r="B18" s="5">
        <f>B17</f>
        <v>464.91</v>
      </c>
      <c r="C18" s="5">
        <f>SUM($B$5:B18)</f>
        <v>6754.8600000000015</v>
      </c>
      <c r="D18" s="5">
        <f t="shared" si="4"/>
        <v>66.89</v>
      </c>
      <c r="E18" s="5">
        <f t="shared" si="7"/>
        <v>6821.7500000000018</v>
      </c>
      <c r="F18" s="5">
        <f>SUM(D$5:D18)</f>
        <v>466.40999999999997</v>
      </c>
      <c r="G18" s="5">
        <f t="shared" si="0"/>
        <v>7221.2700000000013</v>
      </c>
      <c r="H18" s="6">
        <f t="shared" si="5"/>
        <v>7.4151622826890487E-2</v>
      </c>
      <c r="I18" s="5"/>
      <c r="J18" s="6"/>
      <c r="K18" s="5">
        <f>K17</f>
        <v>64500</v>
      </c>
      <c r="L18" s="4">
        <f>((K18/2)+C18)/2</f>
        <v>19502.43</v>
      </c>
      <c r="M18" s="5">
        <f>L18-C18</f>
        <v>12747.57</v>
      </c>
      <c r="N18" s="6">
        <f>M18/C18</f>
        <v>1.887170126397882</v>
      </c>
      <c r="O18" s="6">
        <f t="shared" si="1"/>
        <v>7.8675672029030252E-2</v>
      </c>
      <c r="P18" s="1" t="str">
        <f>IF(N18&gt;Q18,"ok","")</f>
        <v>ok</v>
      </c>
      <c r="Q18" s="6">
        <f t="shared" si="2"/>
        <v>0.89527348837209297</v>
      </c>
      <c r="R18" s="6">
        <f t="shared" si="3"/>
        <v>0.6536400848509647</v>
      </c>
      <c r="S18" s="6">
        <f>(1+R18)^(1/A18)-1</f>
        <v>3.6580245200231953E-2</v>
      </c>
    </row>
    <row r="19" spans="1:19">
      <c r="A19" s="1">
        <v>15</v>
      </c>
      <c r="B19" s="5">
        <f t="shared" ref="B19:B24" si="8">B18</f>
        <v>464.91</v>
      </c>
      <c r="C19" s="5">
        <f>SUM($B$5:B19)</f>
        <v>7219.7700000000013</v>
      </c>
      <c r="D19" s="5">
        <f t="shared" si="4"/>
        <v>72.209999999999994</v>
      </c>
      <c r="E19" s="5">
        <f t="shared" si="7"/>
        <v>7291.9800000000014</v>
      </c>
      <c r="F19" s="5">
        <f>SUM(D$5:D19)</f>
        <v>538.62</v>
      </c>
      <c r="G19" s="5">
        <f t="shared" si="0"/>
        <v>7758.3900000000012</v>
      </c>
      <c r="H19" s="6">
        <f t="shared" si="5"/>
        <v>7.9738144091809432E-2</v>
      </c>
      <c r="I19" s="5"/>
      <c r="J19" s="6"/>
      <c r="K19" s="5">
        <f t="shared" ref="K19:K40" si="9">K18</f>
        <v>64500</v>
      </c>
      <c r="L19" s="4">
        <f>((K19/2)+C19)/2</f>
        <v>19734.885000000002</v>
      </c>
      <c r="M19" s="5">
        <f>L19-C19</f>
        <v>12515.115000000002</v>
      </c>
      <c r="N19" s="6">
        <f>M19/C19</f>
        <v>1.7334506500899611</v>
      </c>
      <c r="O19" s="6">
        <f t="shared" si="1"/>
        <v>6.9335740434124826E-2</v>
      </c>
      <c r="P19" s="1" t="str">
        <f>IF(N19&gt;Q19,"ok","")</f>
        <v>ok</v>
      </c>
      <c r="Q19" s="6">
        <f t="shared" si="2"/>
        <v>0.88806558139534886</v>
      </c>
      <c r="R19" s="6">
        <f t="shared" si="3"/>
        <v>0.63416204350823424</v>
      </c>
      <c r="S19" s="6">
        <f>(1+R19)^(1/A19)-1</f>
        <v>3.3283928712852129E-2</v>
      </c>
    </row>
    <row r="20" spans="1:19">
      <c r="A20" s="1">
        <v>16</v>
      </c>
      <c r="B20" s="5">
        <f t="shared" si="8"/>
        <v>464.91</v>
      </c>
      <c r="C20" s="5">
        <f>SUM($B$5:B20)</f>
        <v>7684.6800000000012</v>
      </c>
      <c r="D20" s="5">
        <f t="shared" si="4"/>
        <v>77.58</v>
      </c>
      <c r="E20" s="5">
        <f t="shared" si="7"/>
        <v>7762.2600000000011</v>
      </c>
      <c r="F20" s="5">
        <f>SUM(D$5:D20)</f>
        <v>616.20000000000005</v>
      </c>
      <c r="G20" s="5">
        <f t="shared" si="0"/>
        <v>8300.880000000001</v>
      </c>
      <c r="H20" s="6">
        <f t="shared" si="5"/>
        <v>8.5348979261112193E-2</v>
      </c>
      <c r="I20" s="5"/>
      <c r="J20" s="6"/>
      <c r="K20" s="5">
        <f t="shared" si="9"/>
        <v>64500</v>
      </c>
      <c r="L20" s="4">
        <f>((K20/2)+C20)/2</f>
        <v>19967.34</v>
      </c>
      <c r="M20" s="5">
        <f>L20-C20</f>
        <v>12282.66</v>
      </c>
      <c r="N20" s="6">
        <f>M20/C20</f>
        <v>1.5983307047268069</v>
      </c>
      <c r="O20" s="6">
        <f t="shared" si="1"/>
        <v>6.1496096845890413E-2</v>
      </c>
      <c r="P20" s="1" t="str">
        <f>IF(N20&gt;Q20,"ok","")</f>
        <v>ok</v>
      </c>
      <c r="Q20" s="6">
        <f t="shared" si="2"/>
        <v>0.88085767441860463</v>
      </c>
      <c r="R20" s="6">
        <f t="shared" si="3"/>
        <v>0.61513751956945684</v>
      </c>
      <c r="S20" s="6">
        <f>(1+R20)^(1/A20)-1</f>
        <v>3.0417187382681066E-2</v>
      </c>
    </row>
    <row r="21" spans="1:19">
      <c r="A21" s="1">
        <v>17</v>
      </c>
      <c r="B21" s="5">
        <f t="shared" si="8"/>
        <v>464.91</v>
      </c>
      <c r="C21" s="5">
        <f>SUM($B$5:B21)</f>
        <v>8149.5900000000011</v>
      </c>
      <c r="D21" s="5">
        <f t="shared" si="4"/>
        <v>83.01</v>
      </c>
      <c r="E21" s="5">
        <f t="shared" si="7"/>
        <v>8232.6</v>
      </c>
      <c r="F21" s="5">
        <f>SUM(D$5:D21)</f>
        <v>699.21</v>
      </c>
      <c r="G21" s="5">
        <f t="shared" si="0"/>
        <v>8848.8000000000011</v>
      </c>
      <c r="H21" s="6">
        <f t="shared" si="5"/>
        <v>9.0987523228032913E-2</v>
      </c>
      <c r="I21" s="5"/>
      <c r="J21" s="6"/>
      <c r="K21" s="5">
        <f t="shared" si="9"/>
        <v>64500</v>
      </c>
      <c r="L21" s="4">
        <f>((K21/2)+C21)/2</f>
        <v>20199.795000000002</v>
      </c>
      <c r="M21" s="5">
        <f>L21-C21</f>
        <v>12050.205000000002</v>
      </c>
      <c r="N21" s="6">
        <f>M21/C21</f>
        <v>1.4786271456600883</v>
      </c>
      <c r="O21" s="6">
        <f t="shared" si="1"/>
        <v>5.4845596462296697E-2</v>
      </c>
      <c r="P21" s="1" t="str">
        <f>IF(N21&gt;Q21,"ok","")</f>
        <v>ok</v>
      </c>
      <c r="Q21" s="6">
        <f t="shared" si="2"/>
        <v>0.8736497674418604</v>
      </c>
      <c r="R21" s="6">
        <f t="shared" si="3"/>
        <v>0.59655085608542069</v>
      </c>
      <c r="S21" s="6">
        <f>(1+R21)^(1/A21)-1</f>
        <v>2.7902510786458556E-2</v>
      </c>
    </row>
    <row r="22" spans="1:19">
      <c r="A22" s="1">
        <v>18</v>
      </c>
      <c r="B22" s="5">
        <f t="shared" si="8"/>
        <v>464.91</v>
      </c>
      <c r="C22" s="5">
        <f>SUM($B$5:B22)</f>
        <v>8614.5000000000018</v>
      </c>
      <c r="D22" s="5">
        <f t="shared" si="4"/>
        <v>88.49</v>
      </c>
      <c r="E22" s="5">
        <f t="shared" si="7"/>
        <v>8702.9900000000016</v>
      </c>
      <c r="F22" s="5">
        <f>SUM(D$5:D22)</f>
        <v>787.7</v>
      </c>
      <c r="G22" s="5">
        <f t="shared" si="0"/>
        <v>9402.2000000000025</v>
      </c>
      <c r="H22" s="6">
        <f t="shared" si="5"/>
        <v>9.6655169155748927E-2</v>
      </c>
      <c r="I22" s="5"/>
      <c r="J22" s="6"/>
      <c r="K22" s="5">
        <f t="shared" si="9"/>
        <v>64500</v>
      </c>
      <c r="L22" s="4">
        <f>((K22/2)+C22)/2</f>
        <v>20432.25</v>
      </c>
      <c r="M22" s="5">
        <f>L22-C22</f>
        <v>11817.749999999998</v>
      </c>
      <c r="N22" s="6">
        <f>M22/C22</f>
        <v>1.3718439839804975</v>
      </c>
      <c r="O22" s="6">
        <f t="shared" si="1"/>
        <v>4.9151286934778549E-2</v>
      </c>
      <c r="P22" s="1" t="str">
        <f>IF(N22&gt;Q22,"ok","")</f>
        <v>ok</v>
      </c>
      <c r="Q22" s="6">
        <f t="shared" si="2"/>
        <v>0.86644186046511629</v>
      </c>
      <c r="R22" s="6">
        <f t="shared" si="3"/>
        <v>0.57838710861505693</v>
      </c>
      <c r="S22" s="6">
        <f>(1+R22)^(1/A22)-1</f>
        <v>2.5679941741161949E-2</v>
      </c>
    </row>
    <row r="23" spans="1:19">
      <c r="A23" s="1">
        <v>19</v>
      </c>
      <c r="B23" s="5">
        <f t="shared" si="8"/>
        <v>464.91</v>
      </c>
      <c r="C23" s="5">
        <f>SUM($B$5:B23)</f>
        <v>9079.4100000000017</v>
      </c>
      <c r="D23" s="5">
        <f t="shared" si="4"/>
        <v>94.02</v>
      </c>
      <c r="E23" s="5">
        <f t="shared" si="7"/>
        <v>9173.4300000000021</v>
      </c>
      <c r="F23" s="5">
        <f>SUM(D$5:D23)</f>
        <v>881.72</v>
      </c>
      <c r="G23" s="5">
        <f t="shared" si="0"/>
        <v>9961.130000000001</v>
      </c>
      <c r="H23" s="6">
        <f t="shared" si="5"/>
        <v>0.10235300946079283</v>
      </c>
      <c r="I23" s="5"/>
      <c r="J23" s="6"/>
      <c r="K23" s="5">
        <f t="shared" si="9"/>
        <v>64500</v>
      </c>
      <c r="L23" s="4">
        <f>((K23/2)+C23)/2</f>
        <v>20664.705000000002</v>
      </c>
      <c r="M23" s="5">
        <f>L23-C23</f>
        <v>11585.295</v>
      </c>
      <c r="N23" s="6">
        <f>M23/C23</f>
        <v>1.2759964579196224</v>
      </c>
      <c r="O23" s="6">
        <f t="shared" si="1"/>
        <v>4.423562223187627E-2</v>
      </c>
      <c r="P23" s="1" t="str">
        <f>IF(N23&gt;Q23,"ok","")</f>
        <v>ok</v>
      </c>
      <c r="Q23" s="6">
        <f t="shared" si="2"/>
        <v>0.85923395348837206</v>
      </c>
      <c r="R23" s="6">
        <f t="shared" si="3"/>
        <v>0.56063200515081146</v>
      </c>
      <c r="S23" s="6">
        <f>(1+R23)^(1/A23)-1</f>
        <v>2.3702375352949057E-2</v>
      </c>
    </row>
    <row r="24" spans="1:19">
      <c r="A24" s="1">
        <v>20</v>
      </c>
      <c r="B24" s="5">
        <f t="shared" si="8"/>
        <v>464.91</v>
      </c>
      <c r="C24" s="5">
        <f>SUM($B$5:B24)</f>
        <v>9544.3200000000015</v>
      </c>
      <c r="D24" s="5">
        <f t="shared" si="4"/>
        <v>99.61</v>
      </c>
      <c r="E24" s="5">
        <f t="shared" si="7"/>
        <v>9643.9300000000021</v>
      </c>
      <c r="F24" s="5">
        <f>SUM(D$5:D24)</f>
        <v>981.33</v>
      </c>
      <c r="G24" s="5">
        <f t="shared" si="0"/>
        <v>10525.650000000001</v>
      </c>
      <c r="H24" s="6">
        <f t="shared" si="5"/>
        <v>0.10808301420466747</v>
      </c>
      <c r="I24" s="5"/>
      <c r="J24" s="6"/>
      <c r="K24" s="5">
        <f t="shared" si="9"/>
        <v>64500</v>
      </c>
      <c r="L24" s="4">
        <f>((K24/2)+C24)/2</f>
        <v>20897.16</v>
      </c>
      <c r="M24" s="5">
        <f>L24-C24</f>
        <v>11352.839999999998</v>
      </c>
      <c r="N24" s="6">
        <f>M24/C24</f>
        <v>1.189486521826594</v>
      </c>
      <c r="O24" s="6">
        <f t="shared" si="1"/>
        <v>3.9961145720129432E-2</v>
      </c>
      <c r="P24" s="1" t="str">
        <f>IF(N24&gt;Q24,"ok","")</f>
        <v>ok</v>
      </c>
      <c r="Q24" s="6">
        <f t="shared" si="2"/>
        <v>0.85202604651162783</v>
      </c>
      <c r="R24" s="6">
        <f t="shared" si="3"/>
        <v>0.54327190871869657</v>
      </c>
      <c r="S24" s="6">
        <f>(1+R24)^(1/A24)-1</f>
        <v>2.193229183237233E-2</v>
      </c>
    </row>
    <row r="25" spans="1:19">
      <c r="A25" s="1">
        <v>21</v>
      </c>
      <c r="B25" s="5">
        <f t="shared" ref="B25:B26" si="10">B24</f>
        <v>464.91</v>
      </c>
      <c r="C25" s="5">
        <f>SUM($B$5:B25)</f>
        <v>10009.230000000001</v>
      </c>
      <c r="D25" s="5">
        <f t="shared" si="4"/>
        <v>105.26</v>
      </c>
      <c r="E25" s="5">
        <f t="shared" ref="E25:E26" si="11">C25+D25</f>
        <v>10114.490000000002</v>
      </c>
      <c r="F25" s="5">
        <f>SUM(D$5:D25)</f>
        <v>1086.5900000000001</v>
      </c>
      <c r="G25" s="5">
        <f t="shared" si="0"/>
        <v>11095.820000000002</v>
      </c>
      <c r="H25" s="6">
        <f t="shared" si="5"/>
        <v>0.11384676959699591</v>
      </c>
      <c r="I25" s="5"/>
      <c r="J25" s="1" t="str">
        <f t="shared" ref="J25:J64" si="12">IF(H25&gt;N25,"ok","")</f>
        <v/>
      </c>
      <c r="K25" s="5">
        <f t="shared" si="9"/>
        <v>64500</v>
      </c>
      <c r="L25" s="4">
        <f>((K25/2)+C25)/2</f>
        <v>21129.615000000002</v>
      </c>
      <c r="M25" s="5">
        <f>L25-C25</f>
        <v>11120.385</v>
      </c>
      <c r="N25" s="6">
        <f>M25/C25</f>
        <v>1.1110130349687237</v>
      </c>
      <c r="O25" s="6">
        <f t="shared" si="1"/>
        <v>3.6219947548326692E-2</v>
      </c>
      <c r="P25" s="1" t="str">
        <f>IF(N25&gt;Q25,"ok","")</f>
        <v>ok</v>
      </c>
      <c r="Q25" s="6">
        <f t="shared" si="2"/>
        <v>0.84481813953488372</v>
      </c>
      <c r="R25" s="6">
        <f t="shared" si="3"/>
        <v>0.52629378244705349</v>
      </c>
      <c r="S25" s="6">
        <f>(1+R25)^(1/A25)-1</f>
        <v>2.0339437623099865E-2</v>
      </c>
    </row>
    <row r="26" spans="1:19">
      <c r="A26" s="1">
        <v>22</v>
      </c>
      <c r="B26" s="5">
        <f t="shared" si="10"/>
        <v>464.91</v>
      </c>
      <c r="C26" s="5">
        <f>SUM($B$5:B26)</f>
        <v>10474.140000000001</v>
      </c>
      <c r="D26" s="5">
        <f t="shared" si="4"/>
        <v>110.96</v>
      </c>
      <c r="E26" s="5">
        <f t="shared" si="11"/>
        <v>10585.1</v>
      </c>
      <c r="F26" s="5">
        <f>SUM(D$5:D26)</f>
        <v>1197.5500000000002</v>
      </c>
      <c r="G26" s="5">
        <f t="shared" si="0"/>
        <v>11671.690000000002</v>
      </c>
      <c r="H26" s="6">
        <f t="shared" si="5"/>
        <v>0.11964456806367722</v>
      </c>
      <c r="I26" s="5"/>
      <c r="J26" s="1" t="str">
        <f t="shared" si="12"/>
        <v/>
      </c>
      <c r="K26" s="5">
        <f t="shared" si="9"/>
        <v>64500</v>
      </c>
      <c r="L26" s="4">
        <f>((K26/2)+C26)/2</f>
        <v>21362.07</v>
      </c>
      <c r="M26" s="5">
        <f>L26-C26</f>
        <v>10887.929999999998</v>
      </c>
      <c r="N26" s="6">
        <f>M26/C26</f>
        <v>1.0395058687395813</v>
      </c>
      <c r="O26" s="6">
        <f t="shared" si="1"/>
        <v>3.2926254615908812E-2</v>
      </c>
      <c r="P26" s="1" t="str">
        <f>IF(N26&gt;Q26,"ok","")</f>
        <v>ok</v>
      </c>
      <c r="Q26" s="6">
        <f t="shared" si="2"/>
        <v>0.83761023255813949</v>
      </c>
      <c r="R26" s="6">
        <f t="shared" si="3"/>
        <v>0.50968515691597305</v>
      </c>
      <c r="S26" s="6">
        <f>(1+R26)^(1/A26)-1</f>
        <v>1.8899148560028278E-2</v>
      </c>
    </row>
    <row r="27" spans="1:19">
      <c r="A27" s="1">
        <v>23</v>
      </c>
      <c r="B27" s="5">
        <f t="shared" ref="B27:B28" si="13">B26</f>
        <v>464.91</v>
      </c>
      <c r="C27" s="5">
        <f>SUM($B$5:B27)</f>
        <v>10939.050000000001</v>
      </c>
      <c r="D27" s="5">
        <f t="shared" si="4"/>
        <v>116.72</v>
      </c>
      <c r="E27" s="5">
        <f t="shared" ref="E27:E29" si="14">C27+D27</f>
        <v>11055.77</v>
      </c>
      <c r="F27" s="5">
        <f>SUM(D$5:D27)</f>
        <v>1314.2700000000002</v>
      </c>
      <c r="G27" s="5">
        <f t="shared" si="0"/>
        <v>12253.320000000002</v>
      </c>
      <c r="H27" s="6">
        <f t="shared" si="5"/>
        <v>0.12547760484392992</v>
      </c>
      <c r="I27" s="5"/>
      <c r="J27" s="1" t="str">
        <f t="shared" si="12"/>
        <v/>
      </c>
      <c r="K27" s="5">
        <f t="shared" si="9"/>
        <v>64500</v>
      </c>
      <c r="L27" s="4">
        <f>((K27/2)+C27)/2</f>
        <v>21594.525000000001</v>
      </c>
      <c r="M27" s="5">
        <f>L27-C27</f>
        <v>10655.475</v>
      </c>
      <c r="N27" s="6">
        <f>M27/C27</f>
        <v>0.97407681654256995</v>
      </c>
      <c r="O27" s="6">
        <f t="shared" si="1"/>
        <v>3.0011124187877991E-2</v>
      </c>
      <c r="P27" s="1" t="str">
        <f>IF(N27&gt;Q27,"ok","")</f>
        <v>ok</v>
      </c>
      <c r="Q27" s="6">
        <f t="shared" si="2"/>
        <v>0.83040232558139537</v>
      </c>
      <c r="R27" s="6">
        <f t="shared" si="3"/>
        <v>0.49343409961552753</v>
      </c>
      <c r="S27" s="6">
        <f>(1+R27)^(1/A27)-1</f>
        <v>1.759111683399639E-2</v>
      </c>
    </row>
    <row r="28" spans="1:19" s="7" customFormat="1">
      <c r="A28" s="7">
        <v>24</v>
      </c>
      <c r="B28" s="8">
        <f t="shared" si="13"/>
        <v>464.91</v>
      </c>
      <c r="C28" s="8">
        <f>SUM($B$5:B28)</f>
        <v>11403.960000000001</v>
      </c>
      <c r="D28" s="8">
        <f t="shared" si="4"/>
        <v>122.53</v>
      </c>
      <c r="E28" s="8">
        <f t="shared" si="14"/>
        <v>11526.490000000002</v>
      </c>
      <c r="F28" s="8">
        <f>SUM(D$5:D28)</f>
        <v>1436.8000000000002</v>
      </c>
      <c r="G28" s="8">
        <f t="shared" si="0"/>
        <v>12840.760000000002</v>
      </c>
      <c r="H28" s="9">
        <f t="shared" si="5"/>
        <v>0.1313459578299761</v>
      </c>
      <c r="I28" s="5"/>
      <c r="J28" s="7" t="str">
        <f t="shared" si="12"/>
        <v/>
      </c>
      <c r="K28" s="8">
        <f t="shared" si="9"/>
        <v>64500</v>
      </c>
      <c r="L28" s="10">
        <f>((K28/2)+C28)/2</f>
        <v>21826.98</v>
      </c>
      <c r="M28" s="8">
        <f>L28-C28</f>
        <v>10423.019999999999</v>
      </c>
      <c r="N28" s="9">
        <f>M28/C28</f>
        <v>0.91398251133816655</v>
      </c>
      <c r="O28" s="6">
        <f t="shared" si="1"/>
        <v>2.7418579778006658E-2</v>
      </c>
      <c r="P28" s="7" t="str">
        <f>IF(N28&gt;Q28,"ok","")</f>
        <v>ok</v>
      </c>
      <c r="Q28" s="9">
        <f t="shared" si="2"/>
        <v>0.82319441860465115</v>
      </c>
      <c r="R28" s="9">
        <f t="shared" si="3"/>
        <v>0.47752918635560204</v>
      </c>
      <c r="S28" s="9">
        <f>(1+R28)^(1/A28)-1</f>
        <v>1.6398470524491726E-2</v>
      </c>
    </row>
    <row r="29" spans="1:19">
      <c r="A29" s="1">
        <v>25</v>
      </c>
      <c r="B29" s="5">
        <f>B28*(1+$B$2)</f>
        <v>499.77825000000001</v>
      </c>
      <c r="C29" s="5">
        <f>SUM($B$5:B29)</f>
        <v>11903.73825</v>
      </c>
      <c r="D29" s="5">
        <f t="shared" si="4"/>
        <v>128.41</v>
      </c>
      <c r="E29" s="5">
        <f t="shared" si="14"/>
        <v>12032.14825</v>
      </c>
      <c r="F29" s="5">
        <f>SUM(D$5:D29)</f>
        <v>1565.2100000000003</v>
      </c>
      <c r="G29" s="5">
        <f t="shared" si="0"/>
        <v>13468.948250000001</v>
      </c>
      <c r="H29" s="6">
        <f t="shared" si="5"/>
        <v>0.13725144598893718</v>
      </c>
      <c r="I29" s="6"/>
      <c r="J29" s="1" t="str">
        <f t="shared" si="12"/>
        <v/>
      </c>
      <c r="K29" s="4">
        <f>K28*(1+$B$2)</f>
        <v>69337.5</v>
      </c>
      <c r="L29" s="4">
        <f>((K29/2)+C29)/2</f>
        <v>23286.244125000001</v>
      </c>
      <c r="M29" s="5">
        <f>L29-C29</f>
        <v>11382.505875000001</v>
      </c>
      <c r="N29" s="6">
        <f>M29/C29</f>
        <v>0.95621271536275598</v>
      </c>
      <c r="O29" s="6">
        <f t="shared" si="1"/>
        <v>2.7203860925250956E-2</v>
      </c>
      <c r="P29" s="1" t="str">
        <f>IF(N29&gt;Q29,"ok","")</f>
        <v>ok</v>
      </c>
      <c r="Q29" s="6">
        <f t="shared" si="2"/>
        <v>0.8283217847485127</v>
      </c>
      <c r="R29" s="6">
        <f t="shared" si="3"/>
        <v>0.48880814844587994</v>
      </c>
      <c r="S29" s="6">
        <f>(1+R29)^(1/A29)-1</f>
        <v>1.6046418873021606E-2</v>
      </c>
    </row>
    <row r="30" spans="1:19">
      <c r="A30" s="1">
        <v>26</v>
      </c>
      <c r="B30" s="5">
        <f>B29</f>
        <v>499.77825000000001</v>
      </c>
      <c r="C30" s="5">
        <f>SUM($B$5:B30)</f>
        <v>12403.5165</v>
      </c>
      <c r="D30" s="5">
        <f t="shared" si="4"/>
        <v>134.69</v>
      </c>
      <c r="E30" s="5">
        <f t="shared" ref="E30" si="15">C30+D30</f>
        <v>12538.2065</v>
      </c>
      <c r="F30" s="5">
        <f>SUM(D$5:D30)</f>
        <v>1699.9000000000003</v>
      </c>
      <c r="G30" s="5">
        <f t="shared" si="0"/>
        <v>14103.416499999999</v>
      </c>
      <c r="H30" s="6">
        <f t="shared" si="5"/>
        <v>0.14280387927716742</v>
      </c>
      <c r="I30" s="6"/>
      <c r="J30" s="1" t="str">
        <f t="shared" si="12"/>
        <v/>
      </c>
      <c r="K30" s="5">
        <f t="shared" si="9"/>
        <v>69337.5</v>
      </c>
      <c r="L30" s="4">
        <f>((K30/2)+C30)/2</f>
        <v>23536.133249999999</v>
      </c>
      <c r="M30" s="5">
        <f>L30-C30</f>
        <v>11132.616749999999</v>
      </c>
      <c r="N30" s="6">
        <f>M30/C30</f>
        <v>0.8975371419871131</v>
      </c>
      <c r="O30" s="6">
        <f t="shared" si="1"/>
        <v>2.4942793859463075E-2</v>
      </c>
      <c r="P30" s="1" t="str">
        <f>IF(N30&gt;Q30,"ok","")</f>
        <v>ok</v>
      </c>
      <c r="Q30" s="6">
        <f t="shared" si="2"/>
        <v>0.82111387777176859</v>
      </c>
      <c r="R30" s="6">
        <f t="shared" si="3"/>
        <v>0.4730010929046724</v>
      </c>
      <c r="S30" s="6">
        <f>(1+R30)^(1/A30)-1</f>
        <v>1.5007727872498711E-2</v>
      </c>
    </row>
    <row r="31" spans="1:19">
      <c r="A31" s="1">
        <v>27</v>
      </c>
      <c r="B31" s="5">
        <f t="shared" ref="B31:B40" si="16">B30</f>
        <v>499.77825000000001</v>
      </c>
      <c r="C31" s="5">
        <f>SUM($B$5:B31)</f>
        <v>12903.294749999999</v>
      </c>
      <c r="D31" s="5">
        <f t="shared" si="4"/>
        <v>141.03</v>
      </c>
      <c r="E31" s="5">
        <f t="shared" ref="E31:E40" si="17">C31+D31</f>
        <v>13044.32475</v>
      </c>
      <c r="F31" s="5">
        <f>SUM(D$5:D31)</f>
        <v>1840.9300000000003</v>
      </c>
      <c r="G31" s="5">
        <f t="shared" si="0"/>
        <v>14744.224749999999</v>
      </c>
      <c r="H31" s="6">
        <f t="shared" si="5"/>
        <v>0.1484200065360497</v>
      </c>
      <c r="I31" s="6"/>
      <c r="J31" s="1" t="str">
        <f t="shared" si="12"/>
        <v/>
      </c>
      <c r="K31" s="5">
        <f t="shared" si="9"/>
        <v>69337.5</v>
      </c>
      <c r="L31" s="4">
        <f>((K31/2)+C31)/2</f>
        <v>23786.022375</v>
      </c>
      <c r="M31" s="5">
        <f>L31-C31</f>
        <v>10882.727625000001</v>
      </c>
      <c r="N31" s="6">
        <f>M31/C31</f>
        <v>0.8434068845090904</v>
      </c>
      <c r="O31" s="6">
        <f t="shared" si="1"/>
        <v>2.2910937673140452E-2</v>
      </c>
      <c r="P31" s="1" t="str">
        <f>IF(N31&gt;Q31,"ok","")</f>
        <v>ok</v>
      </c>
      <c r="Q31" s="6">
        <f t="shared" si="2"/>
        <v>0.81390597079502436</v>
      </c>
      <c r="R31" s="6">
        <f t="shared" si="3"/>
        <v>0.45752616614193364</v>
      </c>
      <c r="S31" s="6">
        <f>(1+R31)^(1/A31)-1</f>
        <v>1.4051157675868842E-2</v>
      </c>
    </row>
    <row r="32" spans="1:19">
      <c r="A32" s="1">
        <v>28</v>
      </c>
      <c r="B32" s="5">
        <f t="shared" si="16"/>
        <v>499.77825000000001</v>
      </c>
      <c r="C32" s="5">
        <f>SUM($B$5:B32)</f>
        <v>13403.072999999999</v>
      </c>
      <c r="D32" s="5">
        <f t="shared" si="4"/>
        <v>147.44</v>
      </c>
      <c r="E32" s="5">
        <f t="shared" si="17"/>
        <v>13550.512999999999</v>
      </c>
      <c r="F32" s="5">
        <f>SUM(D$5:D32)</f>
        <v>1988.3700000000003</v>
      </c>
      <c r="G32" s="5">
        <f t="shared" si="0"/>
        <v>15391.442999999999</v>
      </c>
      <c r="H32" s="6">
        <f t="shared" si="5"/>
        <v>0.15409785163591652</v>
      </c>
      <c r="I32" s="6"/>
      <c r="J32" s="1" t="str">
        <f t="shared" si="12"/>
        <v/>
      </c>
      <c r="K32" s="5">
        <f t="shared" si="9"/>
        <v>69337.5</v>
      </c>
      <c r="L32" s="4">
        <f>((K32/2)+C32)/2</f>
        <v>24035.911499999998</v>
      </c>
      <c r="M32" s="5">
        <f>L32-C32</f>
        <v>10632.8385</v>
      </c>
      <c r="N32" s="6">
        <f>M32/C32</f>
        <v>0.79331348116957967</v>
      </c>
      <c r="O32" s="6">
        <f t="shared" si="1"/>
        <v>2.1078544115245457E-2</v>
      </c>
      <c r="P32" s="1" t="str">
        <f>IF(N32&gt;Q32,"ok","")</f>
        <v/>
      </c>
      <c r="Q32" s="6">
        <f t="shared" si="2"/>
        <v>0.80669806381828013</v>
      </c>
      <c r="R32" s="6">
        <f t="shared" si="3"/>
        <v>0.44237300923661671</v>
      </c>
      <c r="S32" s="6">
        <f>(1+R32)^(1/A32)-1</f>
        <v>1.3167715050633078E-2</v>
      </c>
    </row>
    <row r="33" spans="1:19">
      <c r="A33" s="1">
        <v>29</v>
      </c>
      <c r="B33" s="5">
        <f t="shared" si="16"/>
        <v>499.77825000000001</v>
      </c>
      <c r="C33" s="5">
        <f>SUM($B$5:B33)</f>
        <v>13902.851249999998</v>
      </c>
      <c r="D33" s="5">
        <f t="shared" si="4"/>
        <v>153.91</v>
      </c>
      <c r="E33" s="5">
        <f t="shared" si="17"/>
        <v>14056.761249999998</v>
      </c>
      <c r="F33" s="5">
        <f>SUM(D$5:D33)</f>
        <v>2142.2800000000002</v>
      </c>
      <c r="G33" s="5">
        <f t="shared" si="0"/>
        <v>16045.131249999999</v>
      </c>
      <c r="H33" s="6">
        <f t="shared" si="5"/>
        <v>0.15983498709586977</v>
      </c>
      <c r="I33" s="6"/>
      <c r="J33" s="1" t="str">
        <f t="shared" si="12"/>
        <v/>
      </c>
      <c r="K33" s="5">
        <f t="shared" si="9"/>
        <v>69337.5</v>
      </c>
      <c r="L33" s="4">
        <f>((K33/2)+C33)/2</f>
        <v>24285.800625</v>
      </c>
      <c r="M33" s="5">
        <f>L33-C33</f>
        <v>10382.949375000002</v>
      </c>
      <c r="N33" s="6">
        <f>M33/C33</f>
        <v>0.74682158273109656</v>
      </c>
      <c r="O33" s="6">
        <f t="shared" si="1"/>
        <v>1.9420583276841707E-2</v>
      </c>
      <c r="P33" s="1" t="str">
        <f>IF(N33&gt;Q33,"ok","")</f>
        <v/>
      </c>
      <c r="Q33" s="6">
        <f t="shared" si="2"/>
        <v>0.79949015684153601</v>
      </c>
      <c r="R33" s="6">
        <f t="shared" si="3"/>
        <v>0.42753168962079469</v>
      </c>
      <c r="S33" s="6">
        <f>(1+R33)^(1/A33)-1</f>
        <v>1.2349664748116274E-2</v>
      </c>
    </row>
    <row r="34" spans="1:19">
      <c r="A34" s="1">
        <v>30</v>
      </c>
      <c r="B34" s="5">
        <f t="shared" si="16"/>
        <v>499.77825000000001</v>
      </c>
      <c r="C34" s="5">
        <f>SUM($B$5:B34)</f>
        <v>14402.629499999997</v>
      </c>
      <c r="D34" s="5">
        <f t="shared" si="4"/>
        <v>160.44999999999999</v>
      </c>
      <c r="E34" s="5">
        <f t="shared" si="17"/>
        <v>14563.079499999998</v>
      </c>
      <c r="F34" s="5">
        <f>SUM(D$5:D34)</f>
        <v>2302.73</v>
      </c>
      <c r="G34" s="5">
        <f t="shared" si="0"/>
        <v>16705.359499999999</v>
      </c>
      <c r="H34" s="6">
        <f t="shared" si="5"/>
        <v>0.16563005376325238</v>
      </c>
      <c r="I34" s="6"/>
      <c r="J34" s="1" t="str">
        <f t="shared" si="12"/>
        <v/>
      </c>
      <c r="K34" s="5">
        <f t="shared" si="9"/>
        <v>69337.5</v>
      </c>
      <c r="L34" s="4">
        <f>((K34/2)+C34)/2</f>
        <v>24535.689749999998</v>
      </c>
      <c r="M34" s="5">
        <f>L34-C34</f>
        <v>10133.06025</v>
      </c>
      <c r="N34" s="6">
        <f>M34/C34</f>
        <v>0.70355626727744414</v>
      </c>
      <c r="O34" s="6">
        <f t="shared" si="1"/>
        <v>1.7915863880795913E-2</v>
      </c>
      <c r="P34" s="1" t="str">
        <f>IF(N34&gt;Q34,"ok","")</f>
        <v/>
      </c>
      <c r="Q34" s="6">
        <f t="shared" si="2"/>
        <v>0.79228224986479179</v>
      </c>
      <c r="R34" s="6">
        <f t="shared" si="3"/>
        <v>0.41299267936822526</v>
      </c>
      <c r="S34" s="6">
        <f>(1+R34)^(1/A34)-1</f>
        <v>1.1590317293193486E-2</v>
      </c>
    </row>
    <row r="35" spans="1:19">
      <c r="A35" s="1">
        <v>31</v>
      </c>
      <c r="B35" s="5">
        <f t="shared" si="16"/>
        <v>499.77825000000001</v>
      </c>
      <c r="C35" s="5">
        <f>SUM($B$5:B35)</f>
        <v>14902.407749999997</v>
      </c>
      <c r="D35" s="5">
        <f t="shared" si="4"/>
        <v>167.05</v>
      </c>
      <c r="E35" s="5">
        <f t="shared" si="17"/>
        <v>15069.457749999996</v>
      </c>
      <c r="F35" s="5">
        <f>SUM(D$5:D35)</f>
        <v>2469.7800000000002</v>
      </c>
      <c r="G35" s="5">
        <f t="shared" si="0"/>
        <v>17372.187749999997</v>
      </c>
      <c r="H35" s="6">
        <f t="shared" si="5"/>
        <v>0.17148118682078162</v>
      </c>
      <c r="I35" s="6"/>
      <c r="J35" s="1" t="str">
        <f t="shared" si="12"/>
        <v/>
      </c>
      <c r="K35" s="5">
        <f t="shared" si="9"/>
        <v>69337.5</v>
      </c>
      <c r="L35" s="4">
        <f>((K35/2)+C35)/2</f>
        <v>24785.578874999999</v>
      </c>
      <c r="M35" s="5">
        <f>L35-C35</f>
        <v>9883.1711250000026</v>
      </c>
      <c r="N35" s="6">
        <f>M35/C35</f>
        <v>0.66319290753536153</v>
      </c>
      <c r="O35" s="6">
        <f t="shared" si="1"/>
        <v>1.6546340882164445E-2</v>
      </c>
      <c r="P35" s="1" t="str">
        <f>IF(N35&gt;Q35,"ok","")</f>
        <v/>
      </c>
      <c r="Q35" s="6">
        <f t="shared" si="2"/>
        <v>0.78507434288804767</v>
      </c>
      <c r="R35" s="6">
        <f t="shared" si="3"/>
        <v>0.39874683479628847</v>
      </c>
      <c r="S35" s="6">
        <f>(1+R35)^(1/A35)-1</f>
        <v>1.0883858313999184E-2</v>
      </c>
    </row>
    <row r="36" spans="1:19">
      <c r="A36" s="1">
        <v>32</v>
      </c>
      <c r="B36" s="5">
        <f t="shared" si="16"/>
        <v>499.77825000000001</v>
      </c>
      <c r="C36" s="5">
        <f>SUM($B$5:B36)</f>
        <v>15402.185999999996</v>
      </c>
      <c r="D36" s="5">
        <f t="shared" si="4"/>
        <v>173.72</v>
      </c>
      <c r="E36" s="5">
        <f t="shared" si="17"/>
        <v>15575.905999999995</v>
      </c>
      <c r="F36" s="5">
        <f>SUM(D$5:D36)</f>
        <v>2643.5</v>
      </c>
      <c r="G36" s="5">
        <f t="shared" si="0"/>
        <v>18045.685999999994</v>
      </c>
      <c r="H36" s="6">
        <f t="shared" si="5"/>
        <v>0.17738744264328699</v>
      </c>
      <c r="I36" s="6"/>
      <c r="J36" s="1" t="str">
        <f t="shared" si="12"/>
        <v/>
      </c>
      <c r="K36" s="5">
        <f t="shared" si="9"/>
        <v>69337.5</v>
      </c>
      <c r="L36" s="4">
        <f>((K36/2)+C36)/2</f>
        <v>25035.467999999997</v>
      </c>
      <c r="M36" s="5">
        <f>L36-C36</f>
        <v>9633.2820000000011</v>
      </c>
      <c r="N36" s="6">
        <f>M36/C36</f>
        <v>0.62544901093909677</v>
      </c>
      <c r="O36" s="6">
        <f t="shared" si="1"/>
        <v>1.5296565805486884E-2</v>
      </c>
      <c r="P36" s="1" t="str">
        <f>IF(N36&gt;Q36,"ok","")</f>
        <v/>
      </c>
      <c r="Q36" s="6">
        <f t="shared" si="2"/>
        <v>0.77786643591130344</v>
      </c>
      <c r="R36" s="6">
        <f t="shared" si="3"/>
        <v>0.38478537728953188</v>
      </c>
      <c r="S36" s="6">
        <f>(1+R36)^(1/A36)-1</f>
        <v>1.0225210225786485E-2</v>
      </c>
    </row>
    <row r="37" spans="1:19">
      <c r="A37" s="1">
        <v>33</v>
      </c>
      <c r="B37" s="5">
        <f t="shared" si="16"/>
        <v>499.77825000000001</v>
      </c>
      <c r="C37" s="5">
        <f>SUM($B$5:B37)</f>
        <v>15901.964249999995</v>
      </c>
      <c r="D37" s="5">
        <f t="shared" si="4"/>
        <v>180.46</v>
      </c>
      <c r="E37" s="5">
        <f t="shared" si="17"/>
        <v>16082.424249999995</v>
      </c>
      <c r="F37" s="5">
        <f>SUM(D$5:D37)</f>
        <v>2823.96</v>
      </c>
      <c r="G37" s="5">
        <f t="shared" si="0"/>
        <v>18725.924249999996</v>
      </c>
      <c r="H37" s="6">
        <f t="shared" si="5"/>
        <v>0.18334800008258573</v>
      </c>
      <c r="I37" s="6"/>
      <c r="J37" s="1" t="str">
        <f t="shared" si="12"/>
        <v/>
      </c>
      <c r="K37" s="5">
        <f t="shared" si="9"/>
        <v>69337.5</v>
      </c>
      <c r="L37" s="4">
        <f>((K37/2)+C37)/2</f>
        <v>25285.357124999999</v>
      </c>
      <c r="M37" s="5">
        <f>L37-C37</f>
        <v>9383.3928750000032</v>
      </c>
      <c r="N37" s="6">
        <f>M37/C37</f>
        <v>0.5900775984325336</v>
      </c>
      <c r="O37" s="6">
        <f t="shared" si="1"/>
        <v>1.4153246905966643E-2</v>
      </c>
      <c r="P37" s="1" t="str">
        <f>IF(N37&gt;Q37,"ok","")</f>
        <v/>
      </c>
      <c r="Q37" s="6">
        <f t="shared" si="2"/>
        <v>0.77065852893455933</v>
      </c>
      <c r="R37" s="6">
        <f t="shared" si="3"/>
        <v>0.37109987526031452</v>
      </c>
      <c r="S37" s="6">
        <f>(1+R37)^(1/A37)-1</f>
        <v>9.6099193333578636E-3</v>
      </c>
    </row>
    <row r="38" spans="1:19">
      <c r="A38" s="1">
        <v>34</v>
      </c>
      <c r="B38" s="5">
        <f t="shared" si="16"/>
        <v>499.77825000000001</v>
      </c>
      <c r="C38" s="5">
        <f>SUM($B$5:B38)</f>
        <v>16401.742499999997</v>
      </c>
      <c r="D38" s="5">
        <f t="shared" si="4"/>
        <v>187.26</v>
      </c>
      <c r="E38" s="5">
        <f t="shared" si="17"/>
        <v>16589.002499999995</v>
      </c>
      <c r="F38" s="5">
        <f>SUM(D$5:D38)</f>
        <v>3011.2200000000003</v>
      </c>
      <c r="G38" s="5">
        <f t="shared" si="0"/>
        <v>19412.962499999998</v>
      </c>
      <c r="H38" s="6">
        <f t="shared" si="5"/>
        <v>0.18936151236788254</v>
      </c>
      <c r="I38" s="6"/>
      <c r="J38" s="1" t="str">
        <f t="shared" si="12"/>
        <v/>
      </c>
      <c r="K38" s="5">
        <f t="shared" si="9"/>
        <v>69337.5</v>
      </c>
      <c r="L38" s="4">
        <f>((K38/2)+C38)/2</f>
        <v>25535.246249999997</v>
      </c>
      <c r="M38" s="5">
        <f>L38-C38</f>
        <v>9133.5037499999999</v>
      </c>
      <c r="N38" s="6">
        <f>M38/C38</f>
        <v>0.55686179380026246</v>
      </c>
      <c r="O38" s="6">
        <f t="shared" si="1"/>
        <v>1.3104894591682736E-2</v>
      </c>
      <c r="P38" s="1" t="str">
        <f>IF(N38&gt;Q38,"ok","")</f>
        <v/>
      </c>
      <c r="Q38" s="6">
        <f t="shared" si="2"/>
        <v>0.7634506219578151</v>
      </c>
      <c r="R38" s="6">
        <f t="shared" si="3"/>
        <v>0.35768222716865328</v>
      </c>
      <c r="S38" s="6">
        <f>(1+R38)^(1/A38)-1</f>
        <v>9.0340630650309617E-3</v>
      </c>
    </row>
    <row r="39" spans="1:19">
      <c r="A39" s="1">
        <v>35</v>
      </c>
      <c r="B39" s="5">
        <f t="shared" si="16"/>
        <v>499.77825000000001</v>
      </c>
      <c r="C39" s="5">
        <f>SUM($B$5:B39)</f>
        <v>16901.520749999996</v>
      </c>
      <c r="D39" s="5">
        <f t="shared" si="4"/>
        <v>194.13</v>
      </c>
      <c r="E39" s="5">
        <f t="shared" si="17"/>
        <v>17095.650749999997</v>
      </c>
      <c r="F39" s="5">
        <f>SUM(D$5:D39)</f>
        <v>3205.3500000000004</v>
      </c>
      <c r="G39" s="5">
        <f t="shared" si="0"/>
        <v>20106.870749999995</v>
      </c>
      <c r="H39" s="6">
        <f t="shared" si="5"/>
        <v>0.19542740656975935</v>
      </c>
      <c r="I39" s="6"/>
      <c r="J39" s="1" t="str">
        <f t="shared" si="12"/>
        <v/>
      </c>
      <c r="K39" s="5">
        <f t="shared" si="9"/>
        <v>69337.5</v>
      </c>
      <c r="L39" s="4">
        <f>((K39/2)+C39)/2</f>
        <v>25785.135374999998</v>
      </c>
      <c r="M39" s="5">
        <f>L39-C39</f>
        <v>8883.614625000002</v>
      </c>
      <c r="N39" s="6">
        <f>M39/C39</f>
        <v>0.5256103729600784</v>
      </c>
      <c r="O39" s="6">
        <f t="shared" si="1"/>
        <v>1.2141533593146292E-2</v>
      </c>
      <c r="P39" s="1" t="str">
        <f>IF(N39&gt;Q39,"ok","")</f>
        <v/>
      </c>
      <c r="Q39" s="6">
        <f t="shared" si="2"/>
        <v>0.75624271498107087</v>
      </c>
      <c r="R39" s="6">
        <f t="shared" si="3"/>
        <v>0.34452464552942075</v>
      </c>
      <c r="S39" s="6">
        <f>(1+R39)^(1/A39)-1</f>
        <v>8.4941732715690943E-3</v>
      </c>
    </row>
    <row r="40" spans="1:19">
      <c r="A40" s="1">
        <v>36</v>
      </c>
      <c r="B40" s="5">
        <f t="shared" si="16"/>
        <v>499.77825000000001</v>
      </c>
      <c r="C40" s="5">
        <f>SUM($B$5:B40)</f>
        <v>17401.298999999995</v>
      </c>
      <c r="D40" s="5">
        <f t="shared" si="4"/>
        <v>201.07</v>
      </c>
      <c r="E40" s="5">
        <f t="shared" si="17"/>
        <v>17602.368999999995</v>
      </c>
      <c r="F40" s="5">
        <f>SUM(D$5:D40)</f>
        <v>3406.4200000000005</v>
      </c>
      <c r="G40" s="5">
        <f t="shared" si="0"/>
        <v>20807.718999999997</v>
      </c>
      <c r="H40" s="6">
        <f t="shared" si="5"/>
        <v>0.20154517752492782</v>
      </c>
      <c r="I40" s="6"/>
      <c r="J40" s="1" t="str">
        <f t="shared" si="12"/>
        <v/>
      </c>
      <c r="K40" s="5">
        <f t="shared" si="9"/>
        <v>69337.5</v>
      </c>
      <c r="L40" s="4">
        <f>((K40/2)+C40)/2</f>
        <v>26035.0245</v>
      </c>
      <c r="M40" s="5">
        <f>L40-C40</f>
        <v>8633.7255000000041</v>
      </c>
      <c r="N40" s="6">
        <f>M40/C40</f>
        <v>0.49615408022125279</v>
      </c>
      <c r="O40" s="6">
        <f t="shared" si="1"/>
        <v>1.1254467796321999E-2</v>
      </c>
      <c r="P40" s="1" t="str">
        <f>IF(N40&gt;Q40,"ok","")</f>
        <v/>
      </c>
      <c r="Q40" s="6">
        <f t="shared" si="2"/>
        <v>0.74903480800432676</v>
      </c>
      <c r="R40" s="6">
        <f t="shared" si="3"/>
        <v>0.33161964184055226</v>
      </c>
      <c r="S40" s="6">
        <f>(1+R40)^(1/A40)-1</f>
        <v>7.9871724359008578E-3</v>
      </c>
    </row>
    <row r="41" spans="1:19">
      <c r="A41" s="1">
        <v>37</v>
      </c>
      <c r="B41" s="5">
        <f>B40*(1+$B$2)</f>
        <v>537.26161875000003</v>
      </c>
      <c r="C41" s="5">
        <f>SUM($B$5:B41)</f>
        <v>17938.560618749994</v>
      </c>
      <c r="D41" s="5">
        <f t="shared" si="4"/>
        <v>208.08</v>
      </c>
      <c r="E41" s="5">
        <f t="shared" ref="E41" si="18">C41+D41</f>
        <v>18146.640618749996</v>
      </c>
      <c r="F41" s="5">
        <f>SUM(D$5:D41)</f>
        <v>3614.5000000000005</v>
      </c>
      <c r="G41" s="5">
        <f t="shared" ref="G41" si="19">C41+F41</f>
        <v>21553.060618749994</v>
      </c>
      <c r="H41" s="6">
        <f t="shared" si="5"/>
        <v>0.20771437810476112</v>
      </c>
      <c r="I41" s="6"/>
      <c r="J41" s="1" t="str">
        <f t="shared" si="12"/>
        <v/>
      </c>
      <c r="K41" s="4">
        <f>K40*(1+$B$2)</f>
        <v>74537.8125</v>
      </c>
      <c r="L41" s="4">
        <f>((K41/2)+C41)/2</f>
        <v>27603.733434374997</v>
      </c>
      <c r="M41" s="5">
        <f>L41-C41</f>
        <v>9665.1728156250028</v>
      </c>
      <c r="N41" s="6">
        <f>M41/C41</f>
        <v>0.53879310726428264</v>
      </c>
      <c r="O41" s="6">
        <f t="shared" si="1"/>
        <v>1.1716714955870122E-2</v>
      </c>
      <c r="P41" s="1" t="str">
        <f>IF(N41&gt;Q41,"ok","")</f>
        <v/>
      </c>
      <c r="Q41" s="6">
        <f t="shared" si="2"/>
        <v>0.75933610046914113</v>
      </c>
      <c r="R41" s="6">
        <f t="shared" si="3"/>
        <v>0.35014005763397715</v>
      </c>
      <c r="S41" s="6">
        <f>(1+R41)^(1/A41)-1</f>
        <v>8.146744326314348E-3</v>
      </c>
    </row>
    <row r="42" spans="1:19">
      <c r="A42" s="1">
        <v>38</v>
      </c>
      <c r="B42" s="5">
        <f>B41</f>
        <v>537.26161875000003</v>
      </c>
      <c r="C42" s="5">
        <f>SUM($B$5:B42)</f>
        <v>18475.822237499993</v>
      </c>
      <c r="D42" s="5">
        <f t="shared" si="4"/>
        <v>215.53</v>
      </c>
      <c r="E42" s="5">
        <f t="shared" ref="E42" si="20">C42+D42</f>
        <v>18691.352237499992</v>
      </c>
      <c r="F42" s="5">
        <f>SUM(D$5:D42)</f>
        <v>3830.0300000000007</v>
      </c>
      <c r="G42" s="5">
        <f t="shared" ref="G42" si="21">C42+F42</f>
        <v>22305.852237499996</v>
      </c>
      <c r="H42" s="6">
        <f t="shared" si="5"/>
        <v>0.21350821180138183</v>
      </c>
      <c r="I42" s="6"/>
      <c r="J42" s="1" t="str">
        <f t="shared" si="12"/>
        <v/>
      </c>
      <c r="K42" s="5">
        <f>K41</f>
        <v>74537.8125</v>
      </c>
      <c r="L42" s="4">
        <f>((K42/2)+C42)/2</f>
        <v>27872.364243749995</v>
      </c>
      <c r="M42" s="5">
        <f>L42-C42</f>
        <v>9396.5420062500016</v>
      </c>
      <c r="N42" s="6">
        <f>M42/C42</f>
        <v>0.50858586348476742</v>
      </c>
      <c r="O42" s="6">
        <f t="shared" si="1"/>
        <v>1.0879085680062461E-2</v>
      </c>
      <c r="P42" s="1" t="str">
        <f>IF(N42&gt;Q42,"ok","")</f>
        <v/>
      </c>
      <c r="Q42" s="6">
        <f t="shared" si="2"/>
        <v>0.75212819349239701</v>
      </c>
      <c r="R42" s="6">
        <f t="shared" si="3"/>
        <v>0.33712755488107005</v>
      </c>
      <c r="S42" s="6">
        <f>(1+R42)^(1/A42)-1</f>
        <v>7.6746608484381529E-3</v>
      </c>
    </row>
    <row r="43" spans="1:19">
      <c r="A43" s="1">
        <v>39</v>
      </c>
      <c r="B43" s="5">
        <f t="shared" ref="B43:B52" si="22">B42</f>
        <v>537.26161875000003</v>
      </c>
      <c r="C43" s="5">
        <f>SUM($B$5:B43)</f>
        <v>19013.083856249992</v>
      </c>
      <c r="D43" s="5">
        <f t="shared" si="4"/>
        <v>223.06</v>
      </c>
      <c r="E43" s="5">
        <f t="shared" ref="E43:E54" si="23">C43+D43</f>
        <v>19236.143856249993</v>
      </c>
      <c r="F43" s="5">
        <f>SUM(D$5:D43)</f>
        <v>4053.0900000000006</v>
      </c>
      <c r="G43" s="5">
        <f t="shared" ref="G43:G54" si="24">C43+F43</f>
        <v>23066.173856249992</v>
      </c>
      <c r="H43" s="6">
        <f t="shared" si="5"/>
        <v>0.21937264539022938</v>
      </c>
      <c r="I43" s="6"/>
      <c r="J43" s="1" t="str">
        <f t="shared" si="12"/>
        <v/>
      </c>
      <c r="K43" s="5">
        <f t="shared" ref="K43:K52" si="25">K42</f>
        <v>74537.8125</v>
      </c>
      <c r="L43" s="4">
        <f>((K43/2)+C43)/2</f>
        <v>28140.995053124996</v>
      </c>
      <c r="M43" s="5">
        <f>L43-C43</f>
        <v>9127.911196875004</v>
      </c>
      <c r="N43" s="6">
        <f>M43/C43</f>
        <v>0.48008578018628323</v>
      </c>
      <c r="O43" s="6">
        <f t="shared" si="1"/>
        <v>1.0104557048320251E-2</v>
      </c>
      <c r="P43" s="1" t="str">
        <f>IF(N43&gt;Q43,"ok","")</f>
        <v/>
      </c>
      <c r="Q43" s="6">
        <f t="shared" si="2"/>
        <v>0.74492028651565279</v>
      </c>
      <c r="R43" s="6">
        <f t="shared" si="3"/>
        <v>0.32436348393662684</v>
      </c>
      <c r="S43" s="6">
        <f>(1+R43)^(1/A43)-1</f>
        <v>7.2293902241964414E-3</v>
      </c>
    </row>
    <row r="44" spans="1:19">
      <c r="A44" s="1">
        <v>40</v>
      </c>
      <c r="B44" s="5">
        <f t="shared" si="22"/>
        <v>537.26161875000003</v>
      </c>
      <c r="C44" s="5">
        <f>SUM($B$5:B44)</f>
        <v>19550.345474999991</v>
      </c>
      <c r="D44" s="5">
        <f t="shared" si="4"/>
        <v>230.66</v>
      </c>
      <c r="E44" s="5">
        <f t="shared" si="23"/>
        <v>19781.005474999991</v>
      </c>
      <c r="F44" s="5">
        <f>SUM(D$5:D44)</f>
        <v>4283.7500000000009</v>
      </c>
      <c r="G44" s="5">
        <f t="shared" si="24"/>
        <v>23834.095474999991</v>
      </c>
      <c r="H44" s="6">
        <f t="shared" si="5"/>
        <v>0.22530537562384148</v>
      </c>
      <c r="I44" s="6"/>
      <c r="J44" s="1" t="str">
        <f t="shared" si="12"/>
        <v/>
      </c>
      <c r="K44" s="5">
        <f t="shared" si="25"/>
        <v>74537.8125</v>
      </c>
      <c r="L44" s="4">
        <f>((K44/2)+C44)/2</f>
        <v>28409.625862499997</v>
      </c>
      <c r="M44" s="5">
        <f>L44-C44</f>
        <v>8859.2803875000063</v>
      </c>
      <c r="N44" s="6">
        <f>M44/C44</f>
        <v>0.45315211431065572</v>
      </c>
      <c r="O44" s="6">
        <f t="shared" si="1"/>
        <v>9.3871623297754336E-3</v>
      </c>
      <c r="P44" s="1" t="str">
        <f>IF(N44&gt;Q44,"ok","")</f>
        <v/>
      </c>
      <c r="Q44" s="6">
        <f t="shared" si="2"/>
        <v>0.73771237953890867</v>
      </c>
      <c r="R44" s="6">
        <f t="shared" si="3"/>
        <v>0.31184079756551941</v>
      </c>
      <c r="S44" s="6">
        <f>(1+R44)^(1/A44)-1</f>
        <v>6.8088590906341118E-3</v>
      </c>
    </row>
    <row r="45" spans="1:19">
      <c r="A45" s="1">
        <v>41</v>
      </c>
      <c r="B45" s="5">
        <f t="shared" si="22"/>
        <v>537.26161875000003</v>
      </c>
      <c r="C45" s="5">
        <f>SUM($B$5:B45)</f>
        <v>20087.60709374999</v>
      </c>
      <c r="D45" s="5">
        <f t="shared" si="4"/>
        <v>238.34</v>
      </c>
      <c r="E45" s="5">
        <f t="shared" si="23"/>
        <v>20325.94709374999</v>
      </c>
      <c r="F45" s="5">
        <f>SUM(D$5:D45)</f>
        <v>4522.0900000000011</v>
      </c>
      <c r="G45" s="5">
        <f t="shared" si="24"/>
        <v>24609.69709374999</v>
      </c>
      <c r="H45" s="6">
        <f t="shared" si="5"/>
        <v>0.23130486393617058</v>
      </c>
      <c r="I45" s="6"/>
      <c r="J45" s="1" t="str">
        <f t="shared" si="12"/>
        <v/>
      </c>
      <c r="K45" s="5">
        <f t="shared" si="25"/>
        <v>74537.8125</v>
      </c>
      <c r="L45" s="4">
        <f>((K45/2)+C45)/2</f>
        <v>28678.256671874995</v>
      </c>
      <c r="M45" s="5">
        <f>L45-C45</f>
        <v>8590.6495781250051</v>
      </c>
      <c r="N45" s="6">
        <f>M45/C45</f>
        <v>0.42765918001243064</v>
      </c>
      <c r="O45" s="6">
        <f t="shared" si="1"/>
        <v>8.7216225711206352E-3</v>
      </c>
      <c r="P45" s="1" t="str">
        <f>IF(N45&gt;Q45,"ok","")</f>
        <v/>
      </c>
      <c r="Q45" s="6">
        <f t="shared" si="2"/>
        <v>0.73050447256216455</v>
      </c>
      <c r="R45" s="6">
        <f t="shared" si="3"/>
        <v>0.29955271257997795</v>
      </c>
      <c r="S45" s="6">
        <f>(1+R45)^(1/A45)-1</f>
        <v>6.4111993917517207E-3</v>
      </c>
    </row>
    <row r="46" spans="1:19">
      <c r="A46" s="1">
        <v>42</v>
      </c>
      <c r="B46" s="5">
        <f t="shared" si="22"/>
        <v>537.26161875000003</v>
      </c>
      <c r="C46" s="5">
        <f>SUM($B$5:B46)</f>
        <v>20624.868712499989</v>
      </c>
      <c r="D46" s="5">
        <f t="shared" si="4"/>
        <v>246.1</v>
      </c>
      <c r="E46" s="5">
        <f t="shared" si="23"/>
        <v>20870.968712499987</v>
      </c>
      <c r="F46" s="5">
        <f>SUM(D$5:D46)</f>
        <v>4768.1900000000014</v>
      </c>
      <c r="G46" s="5">
        <f t="shared" si="24"/>
        <v>25393.058712499991</v>
      </c>
      <c r="H46" s="6">
        <f t="shared" si="5"/>
        <v>0.23736973636265341</v>
      </c>
      <c r="I46" s="6"/>
      <c r="J46" s="1" t="str">
        <f t="shared" si="12"/>
        <v/>
      </c>
      <c r="K46" s="5">
        <f t="shared" si="25"/>
        <v>74537.8125</v>
      </c>
      <c r="L46" s="4">
        <f>((K46/2)+C46)/2</f>
        <v>28946.887481249993</v>
      </c>
      <c r="M46" s="5">
        <f>L46-C46</f>
        <v>8322.0187687500038</v>
      </c>
      <c r="N46" s="6">
        <f>M46/C46</f>
        <v>0.40349438751609257</v>
      </c>
      <c r="O46" s="6">
        <f t="shared" si="1"/>
        <v>8.1032531109732631E-3</v>
      </c>
      <c r="P46" s="1" t="str">
        <f>IF(N46&gt;Q46,"ok","")</f>
        <v/>
      </c>
      <c r="Q46" s="6">
        <f t="shared" si="2"/>
        <v>0.72329656558542033</v>
      </c>
      <c r="R46" s="6">
        <f t="shared" si="3"/>
        <v>0.28749269758762475</v>
      </c>
      <c r="S46" s="6">
        <f>(1+R46)^(1/A46)-1</f>
        <v>6.0347236786362224E-3</v>
      </c>
    </row>
    <row r="47" spans="1:19">
      <c r="A47" s="1">
        <v>43</v>
      </c>
      <c r="B47" s="5">
        <f t="shared" si="22"/>
        <v>537.26161875000003</v>
      </c>
      <c r="C47" s="5">
        <f>SUM($B$5:B47)</f>
        <v>21162.130331249988</v>
      </c>
      <c r="D47" s="5">
        <f t="shared" si="4"/>
        <v>253.93</v>
      </c>
      <c r="E47" s="5">
        <f t="shared" si="23"/>
        <v>21416.060331249988</v>
      </c>
      <c r="F47" s="5">
        <f>SUM(D$5:D47)</f>
        <v>5022.1200000000017</v>
      </c>
      <c r="G47" s="5">
        <f t="shared" si="24"/>
        <v>26184.25033124999</v>
      </c>
      <c r="H47" s="6">
        <f t="shared" si="5"/>
        <v>0.24349827724994322</v>
      </c>
      <c r="I47" s="6"/>
      <c r="J47" s="1" t="str">
        <f t="shared" si="12"/>
        <v/>
      </c>
      <c r="K47" s="5">
        <f t="shared" si="25"/>
        <v>74537.8125</v>
      </c>
      <c r="L47" s="4">
        <f>((K47/2)+C47)/2</f>
        <v>29215.518290624994</v>
      </c>
      <c r="M47" s="5">
        <f>L47-C47</f>
        <v>8053.3879593750062</v>
      </c>
      <c r="N47" s="6">
        <f>M47/C47</f>
        <v>0.38055658070882487</v>
      </c>
      <c r="O47" s="6">
        <f t="shared" si="1"/>
        <v>7.5278846856767778E-3</v>
      </c>
      <c r="P47" s="1" t="str">
        <f>IF(N47&gt;Q47,"ok","")</f>
        <v/>
      </c>
      <c r="Q47" s="6">
        <f t="shared" si="2"/>
        <v>0.7160886586086761</v>
      </c>
      <c r="R47" s="6">
        <f t="shared" si="3"/>
        <v>0.27565446141543448</v>
      </c>
      <c r="S47" s="6">
        <f>(1+R47)^(1/A47)-1</f>
        <v>5.6779038875787169E-3</v>
      </c>
    </row>
    <row r="48" spans="1:19">
      <c r="A48" s="1">
        <v>44</v>
      </c>
      <c r="B48" s="5">
        <f t="shared" si="22"/>
        <v>537.26161875000003</v>
      </c>
      <c r="C48" s="5">
        <f>SUM($B$5:B48)</f>
        <v>21699.391949999987</v>
      </c>
      <c r="D48" s="5">
        <f t="shared" si="4"/>
        <v>261.83999999999997</v>
      </c>
      <c r="E48" s="5">
        <f t="shared" si="23"/>
        <v>21961.231949999987</v>
      </c>
      <c r="F48" s="5">
        <f>SUM(D$5:D48)</f>
        <v>5283.9600000000019</v>
      </c>
      <c r="G48" s="5">
        <f t="shared" si="24"/>
        <v>26983.351949999989</v>
      </c>
      <c r="H48" s="6">
        <f t="shared" si="5"/>
        <v>0.2496894177141141</v>
      </c>
      <c r="I48" s="6"/>
      <c r="J48" s="1" t="str">
        <f t="shared" si="12"/>
        <v/>
      </c>
      <c r="K48" s="5">
        <f t="shared" si="25"/>
        <v>74537.8125</v>
      </c>
      <c r="L48" s="4">
        <f>((K48/2)+C48)/2</f>
        <v>29484.149099999995</v>
      </c>
      <c r="M48" s="5">
        <f>L48-C48</f>
        <v>7784.7571500000086</v>
      </c>
      <c r="N48" s="6">
        <f>M48/C48</f>
        <v>0.35875462169344396</v>
      </c>
      <c r="O48" s="6">
        <f t="shared" si="1"/>
        <v>6.991796564560504E-3</v>
      </c>
      <c r="P48" s="1" t="str">
        <f>IF(N48&gt;Q48,"ok","")</f>
        <v/>
      </c>
      <c r="Q48" s="6">
        <f t="shared" si="2"/>
        <v>0.70888075163193198</v>
      </c>
      <c r="R48" s="6">
        <f t="shared" si="3"/>
        <v>0.26403194216651171</v>
      </c>
      <c r="S48" s="6">
        <f>(1+R48)^(1/A48)-1</f>
        <v>5.3393530381316001E-3</v>
      </c>
    </row>
    <row r="49" spans="1:19">
      <c r="A49" s="1">
        <v>45</v>
      </c>
      <c r="B49" s="5">
        <f t="shared" si="22"/>
        <v>537.26161875000003</v>
      </c>
      <c r="C49" s="5">
        <f>SUM($B$5:B49)</f>
        <v>22236.653568749985</v>
      </c>
      <c r="D49" s="5">
        <f t="shared" si="4"/>
        <v>269.83</v>
      </c>
      <c r="E49" s="5">
        <f t="shared" si="23"/>
        <v>22506.483568749987</v>
      </c>
      <c r="F49" s="5">
        <f>SUM(D$5:D49)</f>
        <v>5553.7900000000018</v>
      </c>
      <c r="G49" s="5">
        <f t="shared" si="24"/>
        <v>27790.443568749986</v>
      </c>
      <c r="H49" s="6">
        <f t="shared" si="5"/>
        <v>0.25594219473048441</v>
      </c>
      <c r="I49" s="6"/>
      <c r="J49" s="1" t="str">
        <f t="shared" si="12"/>
        <v/>
      </c>
      <c r="K49" s="5">
        <f t="shared" si="25"/>
        <v>74537.8125</v>
      </c>
      <c r="L49" s="4">
        <f>((K49/2)+C49)/2</f>
        <v>29752.779909374993</v>
      </c>
      <c r="M49" s="5">
        <f>L49-C49</f>
        <v>7516.1263406250073</v>
      </c>
      <c r="N49" s="6">
        <f>M49/C49</f>
        <v>0.33800618053373399</v>
      </c>
      <c r="O49" s="6">
        <f t="shared" si="1"/>
        <v>6.4916596506428004E-3</v>
      </c>
      <c r="P49" s="1" t="str">
        <f>IF(N49&gt;Q49,"ok","")</f>
        <v/>
      </c>
      <c r="Q49" s="6">
        <f t="shared" si="2"/>
        <v>0.70167284465518787</v>
      </c>
      <c r="R49" s="6">
        <f t="shared" si="3"/>
        <v>0.25261929686969198</v>
      </c>
      <c r="S49" s="6">
        <f>(1+R49)^(1/A49)-1</f>
        <v>5.0178093930941525E-3</v>
      </c>
    </row>
    <row r="50" spans="1:19">
      <c r="A50" s="1">
        <v>46</v>
      </c>
      <c r="B50" s="5">
        <f t="shared" si="22"/>
        <v>537.26161875000003</v>
      </c>
      <c r="C50" s="5">
        <f>SUM($B$5:B50)</f>
        <v>22773.915187499984</v>
      </c>
      <c r="D50" s="5">
        <f t="shared" si="4"/>
        <v>277.89999999999998</v>
      </c>
      <c r="E50" s="5">
        <f t="shared" si="23"/>
        <v>23051.815187499986</v>
      </c>
      <c r="F50" s="5">
        <f>SUM(D$5:D50)</f>
        <v>5831.6900000000014</v>
      </c>
      <c r="G50" s="5">
        <f t="shared" si="24"/>
        <v>28605.605187499987</v>
      </c>
      <c r="H50" s="6">
        <f t="shared" si="5"/>
        <v>0.26225573834524712</v>
      </c>
      <c r="I50" s="6"/>
      <c r="J50" s="1" t="str">
        <f t="shared" si="12"/>
        <v/>
      </c>
      <c r="K50" s="5">
        <f t="shared" si="25"/>
        <v>74537.8125</v>
      </c>
      <c r="L50" s="4">
        <f>((K50/2)+C50)/2</f>
        <v>30021.41071874999</v>
      </c>
      <c r="M50" s="5">
        <f>L50-C50</f>
        <v>7247.495531250006</v>
      </c>
      <c r="N50" s="6">
        <f>M50/C50</f>
        <v>0.31823669630718437</v>
      </c>
      <c r="O50" s="6">
        <f t="shared" si="1"/>
        <v>6.024487874934259E-3</v>
      </c>
      <c r="P50" s="1" t="str">
        <f>IF(N50&gt;Q50,"ok","")</f>
        <v/>
      </c>
      <c r="Q50" s="6">
        <f t="shared" si="2"/>
        <v>0.69446493767844364</v>
      </c>
      <c r="R50" s="6">
        <f t="shared" si="3"/>
        <v>0.24141089168483187</v>
      </c>
      <c r="S50" s="6">
        <f>(1+R50)^(1/A50)-1</f>
        <v>4.712122702694721E-3</v>
      </c>
    </row>
    <row r="51" spans="1:19">
      <c r="A51" s="1">
        <v>47</v>
      </c>
      <c r="B51" s="5">
        <f t="shared" si="22"/>
        <v>537.26161875000003</v>
      </c>
      <c r="C51" s="5">
        <f>SUM($B$5:B51)</f>
        <v>23311.176806249983</v>
      </c>
      <c r="D51" s="5">
        <f t="shared" si="4"/>
        <v>286.06</v>
      </c>
      <c r="E51" s="5">
        <f t="shared" si="23"/>
        <v>23597.236806249985</v>
      </c>
      <c r="F51" s="5">
        <f>SUM(D$5:D51)</f>
        <v>6117.7500000000018</v>
      </c>
      <c r="G51" s="5">
        <f t="shared" si="24"/>
        <v>29428.926806249983</v>
      </c>
      <c r="H51" s="6">
        <f t="shared" si="5"/>
        <v>0.26862969979610168</v>
      </c>
      <c r="I51" s="6"/>
      <c r="J51" s="1" t="str">
        <f t="shared" si="12"/>
        <v/>
      </c>
      <c r="K51" s="5">
        <f t="shared" si="25"/>
        <v>74537.8125</v>
      </c>
      <c r="L51" s="4">
        <f>((K51/2)+C51)/2</f>
        <v>30290.041528124992</v>
      </c>
      <c r="M51" s="5">
        <f>L51-C51</f>
        <v>6978.8647218750084</v>
      </c>
      <c r="N51" s="6">
        <f>M51/C51</f>
        <v>0.29937848182781995</v>
      </c>
      <c r="O51" s="6">
        <f t="shared" si="1"/>
        <v>5.5875965232061731E-3</v>
      </c>
      <c r="P51" s="1" t="str">
        <f>IF(N51&gt;Q51,"ok","")</f>
        <v/>
      </c>
      <c r="Q51" s="6">
        <f t="shared" si="2"/>
        <v>0.68725703070169941</v>
      </c>
      <c r="R51" s="6">
        <f t="shared" si="3"/>
        <v>0.23040129262929443</v>
      </c>
      <c r="S51" s="6">
        <f>(1+R51)^(1/A51)-1</f>
        <v>4.4212422200544665E-3</v>
      </c>
    </row>
    <row r="52" spans="1:19">
      <c r="A52" s="1">
        <v>48</v>
      </c>
      <c r="B52" s="5">
        <f t="shared" si="22"/>
        <v>537.26161875000003</v>
      </c>
      <c r="C52" s="5">
        <f>SUM($B$5:B52)</f>
        <v>23848.438424999982</v>
      </c>
      <c r="D52" s="5">
        <f t="shared" si="4"/>
        <v>294.29000000000002</v>
      </c>
      <c r="E52" s="5">
        <f t="shared" si="23"/>
        <v>24142.728424999983</v>
      </c>
      <c r="F52" s="5">
        <f>SUM(D$5:D52)</f>
        <v>6412.0400000000018</v>
      </c>
      <c r="G52" s="5">
        <f t="shared" si="24"/>
        <v>30260.478424999983</v>
      </c>
      <c r="H52" s="6">
        <f t="shared" si="5"/>
        <v>0.27506290451543669</v>
      </c>
      <c r="I52" s="6"/>
      <c r="J52" s="1" t="str">
        <f t="shared" si="12"/>
        <v/>
      </c>
      <c r="K52" s="5">
        <f t="shared" si="25"/>
        <v>74537.8125</v>
      </c>
      <c r="L52" s="4">
        <f>((K52/2)+C52)/2</f>
        <v>30558.672337499993</v>
      </c>
      <c r="M52" s="5">
        <f>L52-C52</f>
        <v>6710.2339125000108</v>
      </c>
      <c r="N52" s="6">
        <f>M52/C52</f>
        <v>0.28136994938275567</v>
      </c>
      <c r="O52" s="6">
        <f t="shared" si="1"/>
        <v>5.1785663816390493E-3</v>
      </c>
      <c r="P52" s="1" t="str">
        <f>IF(N52&gt;Q52,"ok","")</f>
        <v/>
      </c>
      <c r="Q52" s="6">
        <f t="shared" si="2"/>
        <v>0.6800491237249553</v>
      </c>
      <c r="R52" s="6">
        <f t="shared" si="3"/>
        <v>0.21958525679355401</v>
      </c>
      <c r="S52" s="6">
        <f>(1+R52)^(1/A52)-1</f>
        <v>4.1442062275605096E-3</v>
      </c>
    </row>
    <row r="53" spans="1:19">
      <c r="A53" s="1">
        <v>49</v>
      </c>
      <c r="B53" s="5">
        <f>B52*(1+$B$2)</f>
        <v>577.55624015625006</v>
      </c>
      <c r="C53" s="5">
        <f>SUM($B$5:B53)</f>
        <v>24425.994665156231</v>
      </c>
      <c r="D53" s="5">
        <f t="shared" si="4"/>
        <v>302.60000000000002</v>
      </c>
      <c r="E53" s="5">
        <f t="shared" si="23"/>
        <v>24728.59466515623</v>
      </c>
      <c r="F53" s="5">
        <f>SUM(D$5:D53)</f>
        <v>6714.6400000000021</v>
      </c>
      <c r="G53" s="5">
        <f t="shared" si="24"/>
        <v>31140.634665156234</v>
      </c>
      <c r="H53" s="6">
        <f t="shared" si="5"/>
        <v>0.28155470309373126</v>
      </c>
      <c r="I53" s="6"/>
      <c r="J53" s="1" t="str">
        <f t="shared" si="12"/>
        <v/>
      </c>
      <c r="K53" s="4">
        <f>K52*(1+$B$2)</f>
        <v>80128.1484375</v>
      </c>
      <c r="L53" s="4">
        <f>((K53/2)+C53)/2</f>
        <v>32245.034441953117</v>
      </c>
      <c r="M53" s="5">
        <f>L53-C53</f>
        <v>7819.0397767968861</v>
      </c>
      <c r="N53" s="6">
        <f>M53/C53</f>
        <v>0.32011141752809658</v>
      </c>
      <c r="O53" s="6">
        <f t="shared" si="1"/>
        <v>5.6837679956409648E-3</v>
      </c>
      <c r="P53" s="1" t="str">
        <f>IF(N53&gt;Q53,"ok","")</f>
        <v/>
      </c>
      <c r="Q53" s="6">
        <f t="shared" si="2"/>
        <v>0.69516337090693514</v>
      </c>
      <c r="R53" s="6">
        <f t="shared" si="3"/>
        <v>0.24248818188960441</v>
      </c>
      <c r="S53" s="6">
        <f>(1+R53)^(1/A53)-1</f>
        <v>4.4407692311803082E-3</v>
      </c>
    </row>
    <row r="54" spans="1:19">
      <c r="A54" s="1">
        <v>50</v>
      </c>
      <c r="B54" s="5">
        <f>B53</f>
        <v>577.55624015625006</v>
      </c>
      <c r="C54" s="5">
        <f>SUM($B$5:B54)</f>
        <v>25003.550905312481</v>
      </c>
      <c r="D54" s="5">
        <f t="shared" si="4"/>
        <v>311.41000000000003</v>
      </c>
      <c r="E54" s="5">
        <f t="shared" si="23"/>
        <v>25314.96090531248</v>
      </c>
      <c r="F54" s="5">
        <f>SUM(D$5:D54)</f>
        <v>7026.050000000002</v>
      </c>
      <c r="G54" s="5">
        <f t="shared" si="24"/>
        <v>32029.600905312484</v>
      </c>
      <c r="H54" s="6">
        <f t="shared" si="5"/>
        <v>0.28764642325999878</v>
      </c>
      <c r="I54" s="6"/>
      <c r="J54" s="1" t="str">
        <f t="shared" si="12"/>
        <v/>
      </c>
      <c r="K54" s="5">
        <f>K53</f>
        <v>80128.1484375</v>
      </c>
      <c r="L54" s="4">
        <f>((K54/2)+C54)/2</f>
        <v>32533.812562031242</v>
      </c>
      <c r="M54" s="5">
        <f>L54-C54</f>
        <v>7530.2616567187615</v>
      </c>
      <c r="N54" s="6">
        <f>M54/C54</f>
        <v>0.30116768955079953</v>
      </c>
      <c r="O54" s="6">
        <f t="shared" si="1"/>
        <v>5.2791274256471787E-3</v>
      </c>
      <c r="P54" s="1" t="str">
        <f>IF(N54&gt;Q54,"ok","")</f>
        <v/>
      </c>
      <c r="Q54" s="6">
        <f t="shared" si="2"/>
        <v>0.68795546393019102</v>
      </c>
      <c r="R54" s="6">
        <f t="shared" si="3"/>
        <v>0.23145955127026807</v>
      </c>
      <c r="S54" s="6">
        <f>(1+R54)^(1/A54)-1</f>
        <v>4.1726833604458502E-3</v>
      </c>
    </row>
    <row r="55" spans="1:19">
      <c r="A55" s="1">
        <v>51</v>
      </c>
      <c r="B55" s="5">
        <f t="shared" ref="B55:B64" si="26">B54</f>
        <v>577.55624015625006</v>
      </c>
      <c r="C55" s="5">
        <f>SUM($B$5:B55)</f>
        <v>25581.10714546873</v>
      </c>
      <c r="D55" s="5">
        <f t="shared" si="4"/>
        <v>320.3</v>
      </c>
      <c r="E55" s="5">
        <f t="shared" ref="E55:E66" si="27">C55+D55</f>
        <v>25901.407145468729</v>
      </c>
      <c r="F55" s="5">
        <f>SUM(D$5:D55)</f>
        <v>7346.3500000000022</v>
      </c>
      <c r="G55" s="5">
        <f t="shared" ref="G55:G66" si="28">C55+F55</f>
        <v>32927.457145468732</v>
      </c>
      <c r="H55" s="6">
        <f t="shared" si="5"/>
        <v>0.29381226801826499</v>
      </c>
      <c r="I55" s="6"/>
      <c r="J55" s="1" t="str">
        <f t="shared" si="12"/>
        <v>ok</v>
      </c>
      <c r="K55" s="5">
        <f t="shared" ref="K55:K64" si="29">K54</f>
        <v>80128.1484375</v>
      </c>
      <c r="L55" s="4">
        <f>((K55/2)+C55)/2</f>
        <v>32822.590682109367</v>
      </c>
      <c r="M55" s="5">
        <f>L55-C55</f>
        <v>7241.4835366406369</v>
      </c>
      <c r="N55" s="6">
        <f>M55/C55</f>
        <v>0.28307936382352183</v>
      </c>
      <c r="O55" s="6">
        <f t="shared" si="1"/>
        <v>4.899472014175954E-3</v>
      </c>
      <c r="P55" s="1" t="str">
        <f>IF(N55&gt;Q55,"ok","")</f>
        <v/>
      </c>
      <c r="Q55" s="6">
        <f t="shared" si="2"/>
        <v>0.6807475569534468</v>
      </c>
      <c r="R55" s="6">
        <f t="shared" si="3"/>
        <v>0.22062498377337891</v>
      </c>
      <c r="S55" s="6">
        <f>(1+R55)^(1/A55)-1</f>
        <v>3.916729028055066E-3</v>
      </c>
    </row>
    <row r="56" spans="1:19">
      <c r="A56" s="1">
        <v>52</v>
      </c>
      <c r="B56" s="5">
        <f t="shared" si="26"/>
        <v>577.55624015625006</v>
      </c>
      <c r="C56" s="5">
        <f>SUM($B$5:B56)</f>
        <v>26158.663385624979</v>
      </c>
      <c r="D56" s="5">
        <f t="shared" si="4"/>
        <v>329.27</v>
      </c>
      <c r="E56" s="5">
        <f t="shared" si="27"/>
        <v>26487.93338562498</v>
      </c>
      <c r="F56" s="5">
        <f>SUM(D$5:D56)</f>
        <v>7675.6200000000026</v>
      </c>
      <c r="G56" s="5">
        <f t="shared" si="28"/>
        <v>33834.283385624978</v>
      </c>
      <c r="H56" s="6">
        <f t="shared" si="5"/>
        <v>0.30005034404304942</v>
      </c>
      <c r="I56" s="6"/>
      <c r="J56" s="1" t="str">
        <f t="shared" si="12"/>
        <v>ok</v>
      </c>
      <c r="K56" s="5">
        <f t="shared" si="29"/>
        <v>80128.1484375</v>
      </c>
      <c r="L56" s="4">
        <f>((K56/2)+C56)/2</f>
        <v>33111.368802187491</v>
      </c>
      <c r="M56" s="5">
        <f>L56-C56</f>
        <v>6952.7054165625123</v>
      </c>
      <c r="N56" s="6">
        <f>M56/C56</f>
        <v>0.26578978115461532</v>
      </c>
      <c r="O56" s="6">
        <f t="shared" si="1"/>
        <v>4.5429082518413377E-3</v>
      </c>
      <c r="P56" s="1" t="str">
        <f>IF(N56&gt;Q56,"ok","")</f>
        <v/>
      </c>
      <c r="Q56" s="6">
        <f t="shared" si="2"/>
        <v>0.67353964997670257</v>
      </c>
      <c r="R56" s="6">
        <f t="shared" si="3"/>
        <v>0.20997940188154296</v>
      </c>
      <c r="S56" s="6">
        <f>(1+R56)^(1/A56)-1</f>
        <v>3.6721747463124288E-3</v>
      </c>
    </row>
    <row r="57" spans="1:19">
      <c r="A57" s="1">
        <v>53</v>
      </c>
      <c r="B57" s="5">
        <f t="shared" si="26"/>
        <v>577.55624015625006</v>
      </c>
      <c r="C57" s="5">
        <f>SUM($B$5:B57)</f>
        <v>26736.219625781228</v>
      </c>
      <c r="D57" s="5">
        <f t="shared" si="4"/>
        <v>338.34</v>
      </c>
      <c r="E57" s="5">
        <f t="shared" si="27"/>
        <v>27074.559625781229</v>
      </c>
      <c r="F57" s="5">
        <f>SUM(D$5:D57)</f>
        <v>8013.9600000000028</v>
      </c>
      <c r="G57" s="5">
        <f t="shared" si="28"/>
        <v>34750.179625781231</v>
      </c>
      <c r="H57" s="6">
        <f t="shared" si="5"/>
        <v>0.30635968978460609</v>
      </c>
      <c r="I57" s="6"/>
      <c r="J57" s="1" t="str">
        <f t="shared" si="12"/>
        <v>ok</v>
      </c>
      <c r="K57" s="5">
        <f t="shared" si="29"/>
        <v>80128.1484375</v>
      </c>
      <c r="L57" s="4">
        <f>((K57/2)+C57)/2</f>
        <v>33400.146922265616</v>
      </c>
      <c r="M57" s="5">
        <f>L57-C57</f>
        <v>6663.9272964843876</v>
      </c>
      <c r="N57" s="6">
        <f>M57/C57</f>
        <v>0.24924717816345618</v>
      </c>
      <c r="O57" s="6">
        <f t="shared" si="1"/>
        <v>4.2077165987117748E-3</v>
      </c>
      <c r="P57" s="1" t="str">
        <f>IF(N57&gt;Q57,"ok","")</f>
        <v/>
      </c>
      <c r="Q57" s="6">
        <f t="shared" si="2"/>
        <v>0.66633174299995845</v>
      </c>
      <c r="R57" s="6">
        <f t="shared" si="3"/>
        <v>0.19951790367850142</v>
      </c>
      <c r="S57" s="6">
        <f>(1+R57)^(1/A57)-1</f>
        <v>3.4383453140460762E-3</v>
      </c>
    </row>
    <row r="58" spans="1:19">
      <c r="A58" s="1">
        <v>54</v>
      </c>
      <c r="B58" s="5">
        <f t="shared" si="26"/>
        <v>577.55624015625006</v>
      </c>
      <c r="C58" s="5">
        <f>SUM($B$5:B58)</f>
        <v>27313.775865937478</v>
      </c>
      <c r="D58" s="5">
        <f t="shared" si="4"/>
        <v>347.5</v>
      </c>
      <c r="E58" s="5">
        <f t="shared" si="27"/>
        <v>27661.275865937478</v>
      </c>
      <c r="F58" s="5">
        <f>SUM(D$5:D58)</f>
        <v>8361.4600000000028</v>
      </c>
      <c r="G58" s="5">
        <f t="shared" si="28"/>
        <v>35675.23586593748</v>
      </c>
      <c r="H58" s="6">
        <f t="shared" si="5"/>
        <v>0.31273905275438441</v>
      </c>
      <c r="I58" s="6"/>
      <c r="J58" s="1" t="str">
        <f t="shared" si="12"/>
        <v>ok</v>
      </c>
      <c r="K58" s="5">
        <f t="shared" si="29"/>
        <v>80128.1484375</v>
      </c>
      <c r="L58" s="4">
        <f>((K58/2)+C58)/2</f>
        <v>33688.925042343741</v>
      </c>
      <c r="M58" s="5">
        <f>L58-C58</f>
        <v>6375.149176406263</v>
      </c>
      <c r="N58" s="6">
        <f>M58/C58</f>
        <v>0.23340416966504429</v>
      </c>
      <c r="O58" s="6">
        <f t="shared" si="1"/>
        <v>3.8923326420403637E-3</v>
      </c>
      <c r="P58" s="1" t="str">
        <f>IF(N58&gt;Q58,"ok","")</f>
        <v/>
      </c>
      <c r="Q58" s="6">
        <f t="shared" si="2"/>
        <v>0.65912383602321434</v>
      </c>
      <c r="R58" s="6">
        <f t="shared" si="3"/>
        <v>0.189235755322953</v>
      </c>
      <c r="S58" s="6">
        <f>(1+R58)^(1/A58)-1</f>
        <v>3.2146165443409647E-3</v>
      </c>
    </row>
    <row r="59" spans="1:19">
      <c r="A59" s="1">
        <v>55</v>
      </c>
      <c r="B59" s="5">
        <f t="shared" si="26"/>
        <v>577.55624015625006</v>
      </c>
      <c r="C59" s="5">
        <f>SUM($B$5:B59)</f>
        <v>27891.332106093727</v>
      </c>
      <c r="D59" s="5">
        <f t="shared" si="4"/>
        <v>356.75</v>
      </c>
      <c r="E59" s="5">
        <f t="shared" si="27"/>
        <v>28248.082106093727</v>
      </c>
      <c r="F59" s="5">
        <f>SUM(D$5:D59)</f>
        <v>8718.2100000000028</v>
      </c>
      <c r="G59" s="5">
        <f t="shared" si="28"/>
        <v>36609.54210609373</v>
      </c>
      <c r="H59" s="6">
        <f t="shared" si="5"/>
        <v>0.31918728640049826</v>
      </c>
      <c r="I59" s="6"/>
      <c r="J59" s="1" t="str">
        <f t="shared" si="12"/>
        <v>ok</v>
      </c>
      <c r="K59" s="5">
        <f t="shared" si="29"/>
        <v>80128.1484375</v>
      </c>
      <c r="L59" s="4">
        <f>((K59/2)+C59)/2</f>
        <v>33977.703162421865</v>
      </c>
      <c r="M59" s="5">
        <f>L59-C59</f>
        <v>6086.3710563281384</v>
      </c>
      <c r="N59" s="6">
        <f>M59/C59</f>
        <v>0.21821729536533616</v>
      </c>
      <c r="O59" s="6">
        <f t="shared" si="1"/>
        <v>3.5953306019866904E-3</v>
      </c>
      <c r="P59" s="1" t="str">
        <f>IF(N59&gt;Q59,"ok","")</f>
        <v/>
      </c>
      <c r="Q59" s="6">
        <f t="shared" si="2"/>
        <v>0.65191592904647011</v>
      </c>
      <c r="R59" s="6">
        <f t="shared" si="3"/>
        <v>0.17912838390616848</v>
      </c>
      <c r="S59" s="6">
        <f>(1+R59)^(1/A59)-1</f>
        <v>3.0004105724807939E-3</v>
      </c>
    </row>
    <row r="60" spans="1:19">
      <c r="A60" s="1">
        <v>56</v>
      </c>
      <c r="B60" s="5">
        <f t="shared" si="26"/>
        <v>577.55624015625006</v>
      </c>
      <c r="C60" s="5">
        <f>SUM($B$5:B60)</f>
        <v>28468.888346249976</v>
      </c>
      <c r="D60" s="5">
        <f t="shared" si="4"/>
        <v>366.1</v>
      </c>
      <c r="E60" s="5">
        <f t="shared" si="27"/>
        <v>28834.988346249975</v>
      </c>
      <c r="F60" s="5">
        <f>SUM(D$5:D60)</f>
        <v>9084.3100000000031</v>
      </c>
      <c r="G60" s="5">
        <f t="shared" si="28"/>
        <v>37553.198346249977</v>
      </c>
      <c r="H60" s="6">
        <f t="shared" si="5"/>
        <v>0.32570369767370322</v>
      </c>
      <c r="I60" s="6"/>
      <c r="J60" s="1" t="str">
        <f t="shared" si="12"/>
        <v>ok</v>
      </c>
      <c r="K60" s="5">
        <f t="shared" si="29"/>
        <v>80128.1484375</v>
      </c>
      <c r="L60" s="4">
        <f>((K60/2)+C60)/2</f>
        <v>34266.48128249999</v>
      </c>
      <c r="M60" s="5">
        <f>L60-C60</f>
        <v>5797.5929362500137</v>
      </c>
      <c r="N60" s="6">
        <f>M60/C60</f>
        <v>0.20364662173448347</v>
      </c>
      <c r="O60" s="6">
        <f t="shared" si="1"/>
        <v>3.3154088551778926E-3</v>
      </c>
      <c r="P60" s="1" t="str">
        <f>IF(N60&gt;Q60,"ok","")</f>
        <v/>
      </c>
      <c r="Q60" s="6">
        <f t="shared" si="2"/>
        <v>0.64470802206972588</v>
      </c>
      <c r="R60" s="6">
        <f t="shared" si="3"/>
        <v>0.16919137067075707</v>
      </c>
      <c r="S60" s="6">
        <f>(1+R60)^(1/A60)-1</f>
        <v>2.7951916710171609E-3</v>
      </c>
    </row>
    <row r="61" spans="1:19">
      <c r="A61" s="1">
        <v>57</v>
      </c>
      <c r="B61" s="5">
        <f t="shared" si="26"/>
        <v>577.55624015625006</v>
      </c>
      <c r="C61" s="5">
        <f>SUM($B$5:B61)</f>
        <v>29046.444586406225</v>
      </c>
      <c r="D61" s="5">
        <f t="shared" si="4"/>
        <v>375.53</v>
      </c>
      <c r="E61" s="5">
        <f t="shared" si="27"/>
        <v>29421.974586406224</v>
      </c>
      <c r="F61" s="5">
        <f>SUM(D$5:D61)</f>
        <v>9459.8400000000038</v>
      </c>
      <c r="G61" s="5">
        <f t="shared" si="28"/>
        <v>38506.284586406226</v>
      </c>
      <c r="H61" s="6">
        <f t="shared" si="5"/>
        <v>0.3322869472438002</v>
      </c>
      <c r="I61" s="6"/>
      <c r="J61" s="1" t="str">
        <f t="shared" si="12"/>
        <v>ok</v>
      </c>
      <c r="K61" s="5">
        <f t="shared" si="29"/>
        <v>80128.1484375</v>
      </c>
      <c r="L61" s="4">
        <f>((K61/2)+C61)/2</f>
        <v>34555.259402578115</v>
      </c>
      <c r="M61" s="5">
        <f>L61-C61</f>
        <v>5508.8148161718891</v>
      </c>
      <c r="N61" s="6">
        <f>M61/C61</f>
        <v>0.18965539137791831</v>
      </c>
      <c r="O61" s="6">
        <f t="shared" si="1"/>
        <v>3.0513771975331228E-3</v>
      </c>
      <c r="P61" s="1" t="str">
        <f>IF(N61&gt;Q61,"ok","")</f>
        <v/>
      </c>
      <c r="Q61" s="6">
        <f t="shared" si="2"/>
        <v>0.63750011509298177</v>
      </c>
      <c r="R61" s="6">
        <f t="shared" si="3"/>
        <v>0.15942044456945637</v>
      </c>
      <c r="S61" s="6">
        <f>(1+R61)^(1/A61)-1</f>
        <v>2.5984625092172475E-3</v>
      </c>
    </row>
    <row r="62" spans="1:19">
      <c r="A62" s="1">
        <v>58</v>
      </c>
      <c r="B62" s="5">
        <f t="shared" si="26"/>
        <v>577.55624015625006</v>
      </c>
      <c r="C62" s="5">
        <f>SUM($B$5:B62)</f>
        <v>29624.000826562475</v>
      </c>
      <c r="D62" s="5">
        <f t="shared" si="4"/>
        <v>385.06</v>
      </c>
      <c r="E62" s="5">
        <f t="shared" si="27"/>
        <v>30009.060826562476</v>
      </c>
      <c r="F62" s="5">
        <f>SUM(D$5:D62)</f>
        <v>9844.9000000000033</v>
      </c>
      <c r="G62" s="5">
        <f t="shared" si="28"/>
        <v>39468.90082656248</v>
      </c>
      <c r="H62" s="6">
        <f t="shared" si="5"/>
        <v>0.33893649085738464</v>
      </c>
      <c r="I62" s="6"/>
      <c r="J62" s="1" t="str">
        <f t="shared" si="12"/>
        <v>ok</v>
      </c>
      <c r="K62" s="5">
        <f t="shared" si="29"/>
        <v>80128.1484375</v>
      </c>
      <c r="L62" s="4">
        <f>((K62/2)+C62)/2</f>
        <v>34844.037522656239</v>
      </c>
      <c r="M62" s="5">
        <f>L62-C62</f>
        <v>5220.0366960937645</v>
      </c>
      <c r="N62" s="6">
        <f>M62/C62</f>
        <v>0.17620971342308356</v>
      </c>
      <c r="O62" s="6">
        <f t="shared" si="1"/>
        <v>2.802145610509621E-3</v>
      </c>
      <c r="P62" s="1" t="str">
        <f>IF(N62&gt;Q62,"ok","")</f>
        <v/>
      </c>
      <c r="Q62" s="6">
        <f t="shared" si="2"/>
        <v>0.63029220811623754</v>
      </c>
      <c r="R62" s="6">
        <f t="shared" si="3"/>
        <v>0.14981147614422119</v>
      </c>
      <c r="S62" s="6">
        <f>(1+R62)^(1/A62)-1</f>
        <v>2.4097608028523787E-3</v>
      </c>
    </row>
    <row r="63" spans="1:19">
      <c r="A63" s="1">
        <v>59</v>
      </c>
      <c r="B63" s="5">
        <f t="shared" si="26"/>
        <v>577.55624015625006</v>
      </c>
      <c r="C63" s="5">
        <f>SUM($B$5:B63)</f>
        <v>30201.557066718724</v>
      </c>
      <c r="D63" s="5">
        <f t="shared" si="4"/>
        <v>394.69</v>
      </c>
      <c r="E63" s="5">
        <f t="shared" si="27"/>
        <v>30596.247066718723</v>
      </c>
      <c r="F63" s="5">
        <f>SUM(D$5:D63)</f>
        <v>10239.590000000004</v>
      </c>
      <c r="G63" s="5">
        <f t="shared" si="28"/>
        <v>40441.147066718724</v>
      </c>
      <c r="H63" s="6">
        <f t="shared" si="5"/>
        <v>0.34565182670460354</v>
      </c>
      <c r="I63" s="6"/>
      <c r="J63" s="1" t="str">
        <f t="shared" si="12"/>
        <v>ok</v>
      </c>
      <c r="K63" s="5">
        <f t="shared" si="29"/>
        <v>80128.1484375</v>
      </c>
      <c r="L63" s="4">
        <f>((K63/2)+C63)/2</f>
        <v>35132.815642734364</v>
      </c>
      <c r="M63" s="5">
        <f>L63-C63</f>
        <v>4931.2585760156398</v>
      </c>
      <c r="N63" s="6">
        <f>M63/C63</f>
        <v>0.16327828943130054</v>
      </c>
      <c r="O63" s="6">
        <f t="shared" si="1"/>
        <v>2.5667143304757278E-3</v>
      </c>
      <c r="P63" s="1" t="str">
        <f>IF(N63&gt;Q63,"ok","")</f>
        <v/>
      </c>
      <c r="Q63" s="6">
        <f t="shared" si="2"/>
        <v>0.62308430113949331</v>
      </c>
      <c r="R63" s="6">
        <f t="shared" si="3"/>
        <v>0.14036047170718147</v>
      </c>
      <c r="S63" s="6">
        <f>(1+R63)^(1/A63)-1</f>
        <v>2.2286563076727717E-3</v>
      </c>
    </row>
    <row r="64" spans="1:19">
      <c r="A64" s="1">
        <v>60</v>
      </c>
      <c r="B64" s="5">
        <f t="shared" si="26"/>
        <v>577.55624015625006</v>
      </c>
      <c r="C64" s="5">
        <f>SUM($B$5:B64)</f>
        <v>30779.113306874973</v>
      </c>
      <c r="D64" s="5">
        <f t="shared" si="4"/>
        <v>404.41</v>
      </c>
      <c r="E64" s="5">
        <f t="shared" si="27"/>
        <v>31183.523306874973</v>
      </c>
      <c r="F64" s="5">
        <f>SUM(D$5:D64)</f>
        <v>10644.000000000004</v>
      </c>
      <c r="G64" s="5">
        <f t="shared" si="28"/>
        <v>41423.113306874977</v>
      </c>
      <c r="H64" s="6">
        <f t="shared" si="5"/>
        <v>0.35243216025207508</v>
      </c>
      <c r="I64" s="6"/>
      <c r="J64" s="1" t="str">
        <f t="shared" si="12"/>
        <v>ok</v>
      </c>
      <c r="K64" s="5">
        <f t="shared" si="29"/>
        <v>80128.1484375</v>
      </c>
      <c r="L64" s="4">
        <f>((K64/2)+C64)/2</f>
        <v>35421.593762812488</v>
      </c>
      <c r="M64" s="5">
        <f>L64-C64</f>
        <v>4642.4804559375152</v>
      </c>
      <c r="N64" s="6">
        <f>M64/C64</f>
        <v>0.15083217016848072</v>
      </c>
      <c r="O64" s="6">
        <f t="shared" si="1"/>
        <v>2.3441650505688916E-3</v>
      </c>
      <c r="P64" s="1" t="str">
        <f>IF(N64&gt;Q64,"ok","")</f>
        <v/>
      </c>
      <c r="Q64" s="6">
        <f t="shared" si="2"/>
        <v>0.6158763941627492</v>
      </c>
      <c r="R64" s="6">
        <f t="shared" si="3"/>
        <v>0.13106356780624151</v>
      </c>
      <c r="S64" s="6">
        <f>(1+R64)^(1/A64)-1</f>
        <v>2.0547481161747871E-3</v>
      </c>
    </row>
    <row r="65" spans="1:19">
      <c r="A65" s="1">
        <v>61</v>
      </c>
      <c r="B65" s="5">
        <f>B64*(1+$B$2)</f>
        <v>620.87295816796882</v>
      </c>
      <c r="C65" s="5">
        <f>SUM($B$5:B65)</f>
        <v>31399.986265042942</v>
      </c>
      <c r="D65" s="5">
        <f t="shared" si="4"/>
        <v>414.23</v>
      </c>
      <c r="E65" s="5">
        <f t="shared" si="27"/>
        <v>31814.216265042942</v>
      </c>
      <c r="F65" s="5">
        <f>SUM(D$5:D65)</f>
        <v>11058.230000000003</v>
      </c>
      <c r="G65" s="5">
        <f t="shared" si="28"/>
        <v>42458.216265042945</v>
      </c>
      <c r="H65" s="6">
        <f t="shared" si="5"/>
        <v>0.35927708149831539</v>
      </c>
      <c r="I65" s="6"/>
      <c r="J65" s="1" t="str">
        <f t="shared" ref="J65:J76" si="30">IF(H65&gt;N65,"ok","")</f>
        <v>ok</v>
      </c>
      <c r="K65" s="4">
        <f>K64*(1+$B$2)</f>
        <v>86137.759570312497</v>
      </c>
      <c r="L65" s="4">
        <f>((K65/2)+C65)/2</f>
        <v>37234.433025099599</v>
      </c>
      <c r="M65" s="5">
        <f>L65-C65</f>
        <v>5834.4467600566568</v>
      </c>
      <c r="N65" s="6">
        <f>M65/C65</f>
        <v>0.18581048764827152</v>
      </c>
      <c r="O65" s="6">
        <f t="shared" si="1"/>
        <v>2.7977835053103473E-3</v>
      </c>
      <c r="P65" s="1" t="str">
        <f>IF(N65&gt;Q65,"ok","")</f>
        <v/>
      </c>
      <c r="Q65" s="6">
        <f t="shared" si="2"/>
        <v>0.63546780852348761</v>
      </c>
      <c r="R65" s="6">
        <f t="shared" si="3"/>
        <v>0.15669492687383413</v>
      </c>
      <c r="S65" s="6">
        <f>(1+R65)^(1/A65)-1</f>
        <v>2.3891895335954594E-3</v>
      </c>
    </row>
    <row r="66" spans="1:19">
      <c r="A66" s="1">
        <v>62</v>
      </c>
      <c r="B66" s="5">
        <f>B65</f>
        <v>620.87295816796882</v>
      </c>
      <c r="C66" s="5">
        <f>SUM($B$5:B66)</f>
        <v>32020.859223210911</v>
      </c>
      <c r="D66" s="5">
        <f t="shared" si="4"/>
        <v>424.58</v>
      </c>
      <c r="E66" s="5">
        <f t="shared" si="27"/>
        <v>32445.439223210913</v>
      </c>
      <c r="F66" s="5">
        <f>SUM(D$5:D66)</f>
        <v>11482.810000000003</v>
      </c>
      <c r="G66" s="5">
        <f t="shared" si="28"/>
        <v>43503.669223210913</v>
      </c>
      <c r="H66" s="6">
        <f t="shared" si="5"/>
        <v>0.36569474594909668</v>
      </c>
      <c r="I66" s="6"/>
      <c r="J66" s="1" t="str">
        <f t="shared" si="30"/>
        <v>ok</v>
      </c>
      <c r="K66" s="5">
        <f>K65</f>
        <v>86137.759570312497</v>
      </c>
      <c r="L66" s="4">
        <f>((K66/2)+C66)/2</f>
        <v>37544.869504183582</v>
      </c>
      <c r="M66" s="5">
        <f>L66-C66</f>
        <v>5524.0102809726704</v>
      </c>
      <c r="N66" s="6">
        <f>M66/C66</f>
        <v>0.17251286864184112</v>
      </c>
      <c r="O66" s="6">
        <f t="shared" si="1"/>
        <v>2.5702198932511244E-3</v>
      </c>
      <c r="P66" s="1" t="str">
        <f>IF(N66&gt;Q66,"ok","")</f>
        <v/>
      </c>
      <c r="Q66" s="6">
        <f t="shared" si="2"/>
        <v>0.62825990154674338</v>
      </c>
      <c r="R66" s="6">
        <f t="shared" si="3"/>
        <v>0.14713089575014071</v>
      </c>
      <c r="S66" s="6">
        <f>(1+R66)^(1/A66)-1</f>
        <v>2.2163872683997887E-3</v>
      </c>
    </row>
    <row r="67" spans="1:19">
      <c r="A67" s="1">
        <v>63</v>
      </c>
      <c r="B67" s="5">
        <f t="shared" ref="B67:B76" si="31">B66</f>
        <v>620.87295816796882</v>
      </c>
      <c r="C67" s="5">
        <f>SUM($B$5:B67)</f>
        <v>32641.73218137888</v>
      </c>
      <c r="D67" s="5">
        <f t="shared" si="4"/>
        <v>435.04</v>
      </c>
      <c r="E67" s="5">
        <f t="shared" ref="E67:E78" si="32">C67+D67</f>
        <v>33076.772181378881</v>
      </c>
      <c r="F67" s="5">
        <f>SUM(D$5:D67)</f>
        <v>11917.850000000004</v>
      </c>
      <c r="G67" s="5">
        <f t="shared" ref="G67:G78" si="33">C67+F67</f>
        <v>44559.582181378886</v>
      </c>
      <c r="H67" s="6">
        <f t="shared" si="5"/>
        <v>0.37219020004813397</v>
      </c>
      <c r="I67" s="6"/>
      <c r="J67" s="1" t="str">
        <f t="shared" si="30"/>
        <v>ok</v>
      </c>
      <c r="K67" s="5">
        <f t="shared" ref="K67:K76" si="34">K66</f>
        <v>86137.759570312497</v>
      </c>
      <c r="L67" s="4">
        <f>((K67/2)+C67)/2</f>
        <v>37855.305983267564</v>
      </c>
      <c r="M67" s="5">
        <f>L67-C67</f>
        <v>5213.5738018886841</v>
      </c>
      <c r="N67" s="6">
        <f>M67/C67</f>
        <v>0.15972111323377838</v>
      </c>
      <c r="O67" s="6">
        <f t="shared" si="1"/>
        <v>2.3548247084776985E-3</v>
      </c>
      <c r="P67" s="1" t="str">
        <f>IF(N67&gt;Q67,"ok","")</f>
        <v/>
      </c>
      <c r="Q67" s="6">
        <f t="shared" si="2"/>
        <v>0.62105199456999927</v>
      </c>
      <c r="R67" s="6">
        <f t="shared" si="3"/>
        <v>0.13772372634349161</v>
      </c>
      <c r="S67" s="6">
        <f>(1+R67)^(1/A67)-1</f>
        <v>2.0501866217037534E-3</v>
      </c>
    </row>
    <row r="68" spans="1:19">
      <c r="A68" s="1">
        <v>64</v>
      </c>
      <c r="B68" s="5">
        <f t="shared" si="31"/>
        <v>620.87295816796882</v>
      </c>
      <c r="C68" s="5">
        <f>SUM($B$5:B68)</f>
        <v>33262.605139546846</v>
      </c>
      <c r="D68" s="5">
        <f t="shared" si="4"/>
        <v>445.6</v>
      </c>
      <c r="E68" s="5">
        <f t="shared" si="32"/>
        <v>33708.205139546844</v>
      </c>
      <c r="F68" s="5">
        <f>SUM(D$5:D68)</f>
        <v>12363.450000000004</v>
      </c>
      <c r="G68" s="5">
        <f t="shared" si="33"/>
        <v>45626.05513954685</v>
      </c>
      <c r="H68" s="6">
        <f t="shared" si="5"/>
        <v>0.37876206848645666</v>
      </c>
      <c r="I68" s="6"/>
      <c r="J68" s="1" t="str">
        <f t="shared" si="30"/>
        <v>ok</v>
      </c>
      <c r="K68" s="5">
        <f t="shared" si="34"/>
        <v>86137.759570312497</v>
      </c>
      <c r="L68" s="4">
        <f>((K68/2)+C68)/2</f>
        <v>38165.742462351547</v>
      </c>
      <c r="M68" s="5">
        <f>L68-C68</f>
        <v>4903.1373228047014</v>
      </c>
      <c r="N68" s="6">
        <f>M68/C68</f>
        <v>0.14740689438588872</v>
      </c>
      <c r="O68" s="6">
        <f t="shared" si="1"/>
        <v>2.1508178517115617E-3</v>
      </c>
      <c r="P68" s="1" t="str">
        <f>IF(N68&gt;Q68,"ok","")</f>
        <v/>
      </c>
      <c r="Q68" s="6">
        <f t="shared" si="2"/>
        <v>0.61384408759325515</v>
      </c>
      <c r="R68" s="6">
        <f t="shared" si="3"/>
        <v>0.12846959095952037</v>
      </c>
      <c r="S68" s="6">
        <f>(1+R68)^(1/A68)-1</f>
        <v>1.8902588299285483E-3</v>
      </c>
    </row>
    <row r="69" spans="1:19">
      <c r="A69" s="1">
        <v>65</v>
      </c>
      <c r="B69" s="5">
        <f t="shared" si="31"/>
        <v>620.87295816796882</v>
      </c>
      <c r="C69" s="5">
        <f>SUM($B$5:B69)</f>
        <v>33883.478097714811</v>
      </c>
      <c r="D69" s="5">
        <f t="shared" si="4"/>
        <v>456.26</v>
      </c>
      <c r="E69" s="5">
        <f t="shared" si="32"/>
        <v>34339.738097714813</v>
      </c>
      <c r="F69" s="5">
        <f>SUM(D$5:D69)</f>
        <v>12819.710000000005</v>
      </c>
      <c r="G69" s="5">
        <f t="shared" si="33"/>
        <v>46703.188097714818</v>
      </c>
      <c r="H69" s="6">
        <f t="shared" si="5"/>
        <v>0.38540907864003388</v>
      </c>
      <c r="I69" s="6"/>
      <c r="J69" s="1" t="str">
        <f t="shared" si="30"/>
        <v>ok</v>
      </c>
      <c r="K69" s="5">
        <f t="shared" si="34"/>
        <v>86137.759570312497</v>
      </c>
      <c r="L69" s="4">
        <f>((K69/2)+C69)/2</f>
        <v>38476.17894143553</v>
      </c>
      <c r="M69" s="5">
        <f>L69-C69</f>
        <v>4592.7008437207187</v>
      </c>
      <c r="N69" s="6">
        <f>M69/C69</f>
        <v>0.1355439612921692</v>
      </c>
      <c r="O69" s="6">
        <f t="shared" si="1"/>
        <v>1.9574794768231207E-3</v>
      </c>
      <c r="P69" s="1" t="str">
        <f>IF(N69&gt;Q69,"ok","")</f>
        <v/>
      </c>
      <c r="Q69" s="6">
        <f t="shared" si="2"/>
        <v>0.60663618061651092</v>
      </c>
      <c r="R69" s="6">
        <f t="shared" si="3"/>
        <v>0.11936478543545748</v>
      </c>
      <c r="S69" s="6">
        <f>(1+R69)^(1/A69)-1</f>
        <v>1.7362959046025583E-3</v>
      </c>
    </row>
    <row r="70" spans="1:19">
      <c r="A70" s="1">
        <v>66</v>
      </c>
      <c r="B70" s="5">
        <f t="shared" si="31"/>
        <v>620.87295816796882</v>
      </c>
      <c r="C70" s="5">
        <f>SUM($B$5:B70)</f>
        <v>34504.351055882777</v>
      </c>
      <c r="D70" s="5">
        <f t="shared" si="4"/>
        <v>467.03</v>
      </c>
      <c r="E70" s="5">
        <f t="shared" si="32"/>
        <v>34971.381055882775</v>
      </c>
      <c r="F70" s="5">
        <f>SUM(D$5:D70)</f>
        <v>13286.740000000005</v>
      </c>
      <c r="G70" s="5">
        <f t="shared" si="33"/>
        <v>47791.091055882782</v>
      </c>
      <c r="H70" s="6">
        <f t="shared" si="5"/>
        <v>0.3921303462909877</v>
      </c>
      <c r="I70" s="6"/>
      <c r="J70" s="1" t="str">
        <f t="shared" si="30"/>
        <v>ok</v>
      </c>
      <c r="K70" s="5">
        <f t="shared" si="34"/>
        <v>86137.759570312497</v>
      </c>
      <c r="L70" s="4">
        <f>((K70/2)+C70)/2</f>
        <v>38786.615420519513</v>
      </c>
      <c r="M70" s="5">
        <f>L70-C70</f>
        <v>4282.264364636736</v>
      </c>
      <c r="N70" s="6">
        <f>M70/C70</f>
        <v>0.12410795257969753</v>
      </c>
      <c r="O70" s="6">
        <f t="shared" ref="O70:O133" si="35">(1+N70)^(1/A70)-1</f>
        <v>1.7741445123928834E-3</v>
      </c>
      <c r="P70" s="1" t="str">
        <f>IF(N70&gt;Q70,"ok","")</f>
        <v/>
      </c>
      <c r="Q70" s="6">
        <f t="shared" ref="Q70:Q81" si="36">1-(C70/K70)</f>
        <v>0.59942827363976681</v>
      </c>
      <c r="R70" s="6">
        <f t="shared" ref="R70:R88" si="37">1-(C70/L70)</f>
        <v>0.11040572419658112</v>
      </c>
      <c r="S70" s="6">
        <f>(1+R70)^(1/A70)-1</f>
        <v>1.5880090353925791E-3</v>
      </c>
    </row>
    <row r="71" spans="1:19">
      <c r="A71" s="1">
        <v>67</v>
      </c>
      <c r="B71" s="5">
        <f t="shared" si="31"/>
        <v>620.87295816796882</v>
      </c>
      <c r="C71" s="5">
        <f>SUM($B$5:B71)</f>
        <v>35125.224014050742</v>
      </c>
      <c r="D71" s="5">
        <f t="shared" ref="D71:D88" si="38">ROUND(G70*$A$2,2)</f>
        <v>477.91</v>
      </c>
      <c r="E71" s="5">
        <f t="shared" si="32"/>
        <v>35603.134014050745</v>
      </c>
      <c r="F71" s="5">
        <f>SUM(D$5:D71)</f>
        <v>13764.650000000005</v>
      </c>
      <c r="G71" s="5">
        <f t="shared" si="33"/>
        <v>48889.874014050743</v>
      </c>
      <c r="H71" s="6">
        <f t="shared" ref="H71:H88" si="39">F71/C70</f>
        <v>0.39892505086407698</v>
      </c>
      <c r="I71" s="6"/>
      <c r="J71" s="1" t="str">
        <f t="shared" si="30"/>
        <v>ok</v>
      </c>
      <c r="K71" s="5">
        <f t="shared" si="34"/>
        <v>86137.759570312497</v>
      </c>
      <c r="L71" s="4">
        <f>((K71/2)+C71)/2</f>
        <v>39097.051899603495</v>
      </c>
      <c r="M71" s="5">
        <f>L71-C71</f>
        <v>3971.8278855527533</v>
      </c>
      <c r="N71" s="6">
        <f>M71/C71</f>
        <v>0.11307622932067134</v>
      </c>
      <c r="O71" s="6">
        <f t="shared" si="35"/>
        <v>1.6001977567614567E-3</v>
      </c>
      <c r="P71" s="1" t="str">
        <f>IF(N71&gt;Q71,"ok","")</f>
        <v/>
      </c>
      <c r="Q71" s="6">
        <f t="shared" si="36"/>
        <v>0.59222036666302258</v>
      </c>
      <c r="R71" s="6">
        <f t="shared" si="37"/>
        <v>0.10158893554818216</v>
      </c>
      <c r="S71" s="6">
        <f>(1+R71)^(1/A71)-1</f>
        <v>1.4451271375632846E-3</v>
      </c>
    </row>
    <row r="72" spans="1:19">
      <c r="A72" s="1">
        <v>68</v>
      </c>
      <c r="B72" s="5">
        <f t="shared" si="31"/>
        <v>620.87295816796882</v>
      </c>
      <c r="C72" s="5">
        <f>SUM($B$5:B72)</f>
        <v>35746.096972218707</v>
      </c>
      <c r="D72" s="5">
        <f t="shared" si="38"/>
        <v>488.9</v>
      </c>
      <c r="E72" s="5">
        <f t="shared" si="32"/>
        <v>36234.996972218709</v>
      </c>
      <c r="F72" s="5">
        <f>SUM(D$5:D72)</f>
        <v>14253.550000000005</v>
      </c>
      <c r="G72" s="5">
        <f t="shared" si="33"/>
        <v>49999.64697221871</v>
      </c>
      <c r="H72" s="6">
        <f t="shared" si="39"/>
        <v>0.40579242980196567</v>
      </c>
      <c r="I72" s="6"/>
      <c r="J72" s="1" t="str">
        <f t="shared" si="30"/>
        <v>ok</v>
      </c>
      <c r="K72" s="5">
        <f t="shared" si="34"/>
        <v>86137.759570312497</v>
      </c>
      <c r="L72" s="4">
        <f>((K72/2)+C72)/2</f>
        <v>39407.488378687478</v>
      </c>
      <c r="M72" s="5">
        <f>L72-C72</f>
        <v>3661.3914064687706</v>
      </c>
      <c r="N72" s="6">
        <f>M72/C72</f>
        <v>0.1024277254469025</v>
      </c>
      <c r="O72" s="6">
        <f t="shared" si="35"/>
        <v>1.4350694787101936E-3</v>
      </c>
      <c r="P72" s="1" t="str">
        <f>IF(N72&gt;Q72,"ok","")</f>
        <v/>
      </c>
      <c r="Q72" s="6">
        <f t="shared" si="36"/>
        <v>0.58501245968627846</v>
      </c>
      <c r="R72" s="6">
        <f t="shared" si="37"/>
        <v>9.2911057190057766E-2</v>
      </c>
      <c r="S72" s="6">
        <f>(1+R72)^(1/A72)-1</f>
        <v>1.3073955288729344E-3</v>
      </c>
    </row>
    <row r="73" spans="1:19">
      <c r="A73" s="1">
        <v>69</v>
      </c>
      <c r="B73" s="5">
        <f t="shared" si="31"/>
        <v>620.87295816796882</v>
      </c>
      <c r="C73" s="5">
        <f>SUM($B$5:B73)</f>
        <v>36366.969930386673</v>
      </c>
      <c r="D73" s="5">
        <f t="shared" si="38"/>
        <v>500</v>
      </c>
      <c r="E73" s="5">
        <f t="shared" si="32"/>
        <v>36866.969930386673</v>
      </c>
      <c r="F73" s="5">
        <f>SUM(D$5:D73)</f>
        <v>14753.550000000005</v>
      </c>
      <c r="G73" s="5">
        <f t="shared" si="33"/>
        <v>51120.519930386676</v>
      </c>
      <c r="H73" s="6">
        <f t="shared" si="39"/>
        <v>0.41273177352666579</v>
      </c>
      <c r="I73" s="6"/>
      <c r="J73" s="1" t="str">
        <f t="shared" si="30"/>
        <v>ok</v>
      </c>
      <c r="K73" s="5">
        <f t="shared" si="34"/>
        <v>86137.759570312497</v>
      </c>
      <c r="L73" s="4">
        <f>((K73/2)+C73)/2</f>
        <v>39717.924857771461</v>
      </c>
      <c r="M73" s="5">
        <f>L73-C73</f>
        <v>3350.9549273847879</v>
      </c>
      <c r="N73" s="6">
        <f>M73/C73</f>
        <v>9.2142813487050362E-2</v>
      </c>
      <c r="O73" s="6">
        <f t="shared" si="35"/>
        <v>1.2782314648571713E-3</v>
      </c>
      <c r="P73" s="1" t="str">
        <f>IF(N73&gt;Q73,"ok","")</f>
        <v/>
      </c>
      <c r="Q73" s="6">
        <f t="shared" si="36"/>
        <v>0.57780455270953435</v>
      </c>
      <c r="R73" s="6">
        <f t="shared" si="37"/>
        <v>8.436883194135758E-2</v>
      </c>
      <c r="S73" s="6">
        <f>(1+R73)^(1/A73)-1</f>
        <v>1.1745747226805658E-3</v>
      </c>
    </row>
    <row r="74" spans="1:19">
      <c r="A74" s="1">
        <v>70</v>
      </c>
      <c r="B74" s="5">
        <f t="shared" si="31"/>
        <v>620.87295816796882</v>
      </c>
      <c r="C74" s="5">
        <f>SUM($B$5:B74)</f>
        <v>36987.842888554638</v>
      </c>
      <c r="D74" s="5">
        <f t="shared" si="38"/>
        <v>511.21</v>
      </c>
      <c r="E74" s="5">
        <f t="shared" si="32"/>
        <v>37499.052888554637</v>
      </c>
      <c r="F74" s="5">
        <f>SUM(D$5:D74)</f>
        <v>15264.760000000004</v>
      </c>
      <c r="G74" s="5">
        <f t="shared" si="33"/>
        <v>52252.60288855464</v>
      </c>
      <c r="H74" s="6">
        <f t="shared" si="39"/>
        <v>0.41974242091710334</v>
      </c>
      <c r="I74" s="6"/>
      <c r="J74" s="1" t="str">
        <f t="shared" si="30"/>
        <v>ok</v>
      </c>
      <c r="K74" s="5">
        <f t="shared" si="34"/>
        <v>86137.759570312497</v>
      </c>
      <c r="L74" s="4">
        <f>((K74/2)+C74)/2</f>
        <v>40028.361336855443</v>
      </c>
      <c r="M74" s="5">
        <f>L74-C74</f>
        <v>3040.5184483008052</v>
      </c>
      <c r="N74" s="6">
        <f>M74/C74</f>
        <v>8.2203183826155227E-2</v>
      </c>
      <c r="O74" s="6">
        <f t="shared" si="35"/>
        <v>1.1291934624988453E-3</v>
      </c>
      <c r="P74" s="1" t="str">
        <f>IF(N74&gt;Q74,"ok","")</f>
        <v/>
      </c>
      <c r="Q74" s="6">
        <f t="shared" si="36"/>
        <v>0.57059664573279023</v>
      </c>
      <c r="R74" s="6">
        <f t="shared" si="37"/>
        <v>7.5959103664363536E-2</v>
      </c>
      <c r="S74" s="6">
        <f>(1+R74)^(1/A74)-1</f>
        <v>1.0464393255451565E-3</v>
      </c>
    </row>
    <row r="75" spans="1:19">
      <c r="A75" s="1">
        <v>71</v>
      </c>
      <c r="B75" s="5">
        <f t="shared" si="31"/>
        <v>620.87295816796882</v>
      </c>
      <c r="C75" s="5">
        <f>SUM($B$5:B75)</f>
        <v>37608.715846722604</v>
      </c>
      <c r="D75" s="5">
        <f t="shared" si="38"/>
        <v>522.53</v>
      </c>
      <c r="E75" s="5">
        <f t="shared" si="32"/>
        <v>38131.245846722602</v>
      </c>
      <c r="F75" s="5">
        <f>SUM(D$5:D75)</f>
        <v>15787.290000000005</v>
      </c>
      <c r="G75" s="5">
        <f t="shared" si="33"/>
        <v>53396.005846722604</v>
      </c>
      <c r="H75" s="6">
        <f t="shared" si="39"/>
        <v>0.42682375524216248</v>
      </c>
      <c r="I75" s="6"/>
      <c r="J75" s="1" t="str">
        <f t="shared" si="30"/>
        <v>ok</v>
      </c>
      <c r="K75" s="5">
        <f t="shared" si="34"/>
        <v>86137.759570312497</v>
      </c>
      <c r="L75" s="4">
        <f>((K75/2)+C75)/2</f>
        <v>40338.797815939426</v>
      </c>
      <c r="M75" s="5">
        <f>L75-C75</f>
        <v>2730.0819692168225</v>
      </c>
      <c r="N75" s="6">
        <f>M75/C75</f>
        <v>7.2591735924818462E-2</v>
      </c>
      <c r="O75" s="6">
        <f t="shared" si="35"/>
        <v>9.8749997317804095E-4</v>
      </c>
      <c r="P75" s="1" t="str">
        <f>IF(N75&gt;Q75,"ok","")</f>
        <v/>
      </c>
      <c r="Q75" s="6">
        <f t="shared" si="36"/>
        <v>0.56338873875604611</v>
      </c>
      <c r="R75" s="6">
        <f t="shared" si="37"/>
        <v>6.7678813376487401E-2</v>
      </c>
      <c r="S75" s="6">
        <f>(1+R75)^(1/A75)-1</f>
        <v>9.2277702893883706E-4</v>
      </c>
    </row>
    <row r="76" spans="1:19">
      <c r="A76" s="1">
        <v>72</v>
      </c>
      <c r="B76" s="5">
        <f t="shared" si="31"/>
        <v>620.87295816796882</v>
      </c>
      <c r="C76" s="5">
        <f>SUM($B$5:B76)</f>
        <v>38229.588804890569</v>
      </c>
      <c r="D76" s="5">
        <f t="shared" si="38"/>
        <v>533.96</v>
      </c>
      <c r="E76" s="5">
        <f t="shared" si="32"/>
        <v>38763.548804890568</v>
      </c>
      <c r="F76" s="5">
        <f>SUM(D$5:D76)</f>
        <v>16321.250000000004</v>
      </c>
      <c r="G76" s="5">
        <f t="shared" si="33"/>
        <v>54550.838804890576</v>
      </c>
      <c r="H76" s="6">
        <f t="shared" si="39"/>
        <v>0.43397520049657085</v>
      </c>
      <c r="I76" s="6"/>
      <c r="J76" s="1" t="str">
        <f t="shared" si="30"/>
        <v>ok</v>
      </c>
      <c r="K76" s="5">
        <f t="shared" si="34"/>
        <v>86137.759570312497</v>
      </c>
      <c r="L76" s="4">
        <f>((K76/2)+C76)/2</f>
        <v>40649.234295023409</v>
      </c>
      <c r="M76" s="5">
        <f>L76-C76</f>
        <v>2419.6454901328398</v>
      </c>
      <c r="N76" s="6">
        <f>M76/C76</f>
        <v>6.3292480138402732E-2</v>
      </c>
      <c r="O76" s="6">
        <f t="shared" si="35"/>
        <v>8.5272735789310161E-4</v>
      </c>
      <c r="P76" s="1" t="str">
        <f>IF(N76&gt;Q76,"ok","")</f>
        <v/>
      </c>
      <c r="Q76" s="6">
        <f t="shared" si="36"/>
        <v>0.55618083177930189</v>
      </c>
      <c r="R76" s="6">
        <f t="shared" si="37"/>
        <v>5.952499554042201E-2</v>
      </c>
      <c r="S76" s="6">
        <f>(1+R76)^(1/A76)-1</f>
        <v>8.033876858506428E-4</v>
      </c>
    </row>
    <row r="77" spans="1:19">
      <c r="A77" s="1">
        <v>73</v>
      </c>
      <c r="B77" s="5">
        <f>B76*(1+$B$2)</f>
        <v>667.43843003056645</v>
      </c>
      <c r="C77" s="5">
        <f>SUM($B$5:B77)</f>
        <v>38897.027234921137</v>
      </c>
      <c r="D77" s="5">
        <f t="shared" si="38"/>
        <v>545.51</v>
      </c>
      <c r="E77" s="5">
        <f t="shared" si="32"/>
        <v>39442.537234921139</v>
      </c>
      <c r="F77" s="5">
        <f>SUM(D$5:D77)</f>
        <v>16866.760000000002</v>
      </c>
      <c r="G77" s="5">
        <f t="shared" si="33"/>
        <v>55763.787234921139</v>
      </c>
      <c r="H77" s="6">
        <f t="shared" si="39"/>
        <v>0.44119647967132464</v>
      </c>
      <c r="I77" s="6"/>
      <c r="J77" s="1" t="str">
        <f t="shared" ref="J77:J88" si="40">IF(H77&gt;N77,"ok","")</f>
        <v>ok</v>
      </c>
      <c r="K77" s="4">
        <f>K76*(1+$B$2)</f>
        <v>92598.091538085937</v>
      </c>
      <c r="L77" s="4">
        <f>((K77/2)+C77)/2</f>
        <v>42598.036501982053</v>
      </c>
      <c r="M77" s="5">
        <f>L77-C77</f>
        <v>3701.0092670609156</v>
      </c>
      <c r="N77" s="6">
        <f>M77/C77</f>
        <v>9.5148897747594649E-2</v>
      </c>
      <c r="O77" s="6">
        <f t="shared" si="35"/>
        <v>1.2458484896689104E-3</v>
      </c>
      <c r="P77" s="1" t="str">
        <f>IF(N77&gt;Q77,"ok","")</f>
        <v/>
      </c>
      <c r="Q77" s="6">
        <f t="shared" si="36"/>
        <v>0.57993705281795527</v>
      </c>
      <c r="R77" s="6">
        <f t="shared" si="37"/>
        <v>8.6882156338091043E-2</v>
      </c>
      <c r="S77" s="6">
        <f>(1+R77)^(1/A77)-1</f>
        <v>1.1419280851701075E-3</v>
      </c>
    </row>
    <row r="78" spans="1:19">
      <c r="A78" s="1">
        <v>74</v>
      </c>
      <c r="B78" s="5">
        <f>B77</f>
        <v>667.43843003056645</v>
      </c>
      <c r="C78" s="5">
        <f>SUM($B$5:B78)</f>
        <v>39564.465664951706</v>
      </c>
      <c r="D78" s="5">
        <f t="shared" si="38"/>
        <v>557.64</v>
      </c>
      <c r="E78" s="5">
        <f t="shared" si="32"/>
        <v>40122.105664951705</v>
      </c>
      <c r="F78" s="5">
        <f>SUM(D$5:D78)</f>
        <v>17424.400000000001</v>
      </c>
      <c r="G78" s="5">
        <f t="shared" si="33"/>
        <v>56988.865664951707</v>
      </c>
      <c r="H78" s="6">
        <f t="shared" si="39"/>
        <v>0.44796225415284824</v>
      </c>
      <c r="I78" s="6"/>
      <c r="J78" s="1" t="str">
        <f t="shared" si="40"/>
        <v>ok</v>
      </c>
      <c r="K78" s="5">
        <f>K77</f>
        <v>92598.091538085937</v>
      </c>
      <c r="L78" s="4">
        <f>((K78/2)+C78)/2</f>
        <v>42931.755716997337</v>
      </c>
      <c r="M78" s="5">
        <f>L78-C78</f>
        <v>3367.2900520456315</v>
      </c>
      <c r="N78" s="6">
        <f>M78/C78</f>
        <v>8.510894802829487E-2</v>
      </c>
      <c r="O78" s="6">
        <f t="shared" si="35"/>
        <v>1.1043985194154615E-3</v>
      </c>
      <c r="P78" s="1" t="str">
        <f>IF(N78&gt;Q78,"ok","")</f>
        <v/>
      </c>
      <c r="Q78" s="6">
        <f t="shared" si="36"/>
        <v>0.57272914584121104</v>
      </c>
      <c r="R78" s="6">
        <f t="shared" si="37"/>
        <v>7.8433551011576008E-2</v>
      </c>
      <c r="S78" s="6">
        <f>(1+R78)^(1/A78)-1</f>
        <v>1.0209204136739647E-3</v>
      </c>
    </row>
    <row r="79" spans="1:19">
      <c r="A79" s="1">
        <v>75</v>
      </c>
      <c r="B79" s="5">
        <f t="shared" ref="B79:B88" si="41">B78</f>
        <v>667.43843003056645</v>
      </c>
      <c r="C79" s="5">
        <f>SUM($B$5:B79)</f>
        <v>40231.904094982274</v>
      </c>
      <c r="D79" s="5">
        <f t="shared" si="38"/>
        <v>569.89</v>
      </c>
      <c r="E79" s="5">
        <f t="shared" ref="E79:E90" si="42">C79+D79</f>
        <v>40801.794094982273</v>
      </c>
      <c r="F79" s="5">
        <f>SUM(D$5:D79)</f>
        <v>17994.29</v>
      </c>
      <c r="G79" s="5">
        <f t="shared" ref="G79:G90" si="43">C79+F79</f>
        <v>58226.194094982275</v>
      </c>
      <c r="H79" s="6">
        <f t="shared" si="39"/>
        <v>0.45480937749502565</v>
      </c>
      <c r="I79" s="6"/>
      <c r="J79" s="1" t="str">
        <f t="shared" si="40"/>
        <v>ok</v>
      </c>
      <c r="K79" s="5">
        <f t="shared" ref="K79:K88" si="44">K78</f>
        <v>92598.091538085937</v>
      </c>
      <c r="L79" s="4">
        <f>((K79/2)+C79)/2</f>
        <v>43265.474932012621</v>
      </c>
      <c r="M79" s="5">
        <f>L79-C79</f>
        <v>3033.5708370303473</v>
      </c>
      <c r="N79" s="6">
        <f>M79/C79</f>
        <v>7.5402119419167496E-2</v>
      </c>
      <c r="O79" s="6">
        <f t="shared" si="35"/>
        <v>9.6973196910643544E-4</v>
      </c>
      <c r="P79" s="1" t="str">
        <f>IF(N79&gt;Q79,"ok","")</f>
        <v/>
      </c>
      <c r="Q79" s="6">
        <f t="shared" si="36"/>
        <v>0.56552123886446681</v>
      </c>
      <c r="R79" s="6">
        <f t="shared" si="37"/>
        <v>7.0115278794403602E-2</v>
      </c>
      <c r="S79" s="6">
        <f>(1+R79)^(1/A79)-1</f>
        <v>9.039600573257367E-4</v>
      </c>
    </row>
    <row r="80" spans="1:19">
      <c r="A80" s="1">
        <v>76</v>
      </c>
      <c r="B80" s="5">
        <f t="shared" si="41"/>
        <v>667.43843003056645</v>
      </c>
      <c r="C80" s="5">
        <f>SUM($B$5:B80)</f>
        <v>40899.342525012842</v>
      </c>
      <c r="D80" s="5">
        <f t="shared" si="38"/>
        <v>582.26</v>
      </c>
      <c r="E80" s="5">
        <f t="shared" si="42"/>
        <v>41481.602525012844</v>
      </c>
      <c r="F80" s="5">
        <f>SUM(D$5:D80)</f>
        <v>18576.55</v>
      </c>
      <c r="G80" s="5">
        <f t="shared" si="43"/>
        <v>59475.892525012838</v>
      </c>
      <c r="H80" s="6">
        <f t="shared" si="39"/>
        <v>0.46173678372624843</v>
      </c>
      <c r="I80" s="6"/>
      <c r="J80" s="1" t="str">
        <f t="shared" si="40"/>
        <v>ok</v>
      </c>
      <c r="K80" s="5">
        <f t="shared" si="44"/>
        <v>92598.091538085937</v>
      </c>
      <c r="L80" s="4">
        <f>((K80/2)+C80)/2</f>
        <v>43599.194147027905</v>
      </c>
      <c r="M80" s="5">
        <f>L80-C80</f>
        <v>2699.8516220150632</v>
      </c>
      <c r="N80" s="6">
        <f>M80/C80</f>
        <v>6.601210325970186E-2</v>
      </c>
      <c r="O80" s="6">
        <f t="shared" si="35"/>
        <v>8.4146804076934423E-4</v>
      </c>
      <c r="P80" s="1" t="str">
        <f>IF(N80&gt;Q80,"ok","")</f>
        <v/>
      </c>
      <c r="Q80" s="6">
        <f t="shared" si="36"/>
        <v>0.5583133318877227</v>
      </c>
      <c r="R80" s="6">
        <f t="shared" si="37"/>
        <v>6.1924346879221104E-2</v>
      </c>
      <c r="S80" s="6">
        <f>(1+R80)^(1/A80)-1</f>
        <v>7.9087420544743381E-4</v>
      </c>
    </row>
    <row r="81" spans="1:19">
      <c r="A81" s="1">
        <v>77</v>
      </c>
      <c r="B81" s="5">
        <f t="shared" si="41"/>
        <v>667.43843003056645</v>
      </c>
      <c r="C81" s="5">
        <f>SUM($B$5:B81)</f>
        <v>41566.78095504341</v>
      </c>
      <c r="D81" s="5">
        <f t="shared" si="38"/>
        <v>594.76</v>
      </c>
      <c r="E81" s="5">
        <f t="shared" si="42"/>
        <v>42161.540955043412</v>
      </c>
      <c r="F81" s="5">
        <f>SUM(D$5:D81)</f>
        <v>19171.309999999998</v>
      </c>
      <c r="G81" s="5">
        <f t="shared" si="43"/>
        <v>60738.090955043408</v>
      </c>
      <c r="H81" s="6">
        <f t="shared" si="39"/>
        <v>0.46874372096019357</v>
      </c>
      <c r="I81" s="6"/>
      <c r="J81" s="1" t="str">
        <f t="shared" si="40"/>
        <v>ok</v>
      </c>
      <c r="K81" s="5">
        <f t="shared" si="44"/>
        <v>92598.091538085937</v>
      </c>
      <c r="L81" s="4">
        <f>((K81/2)+C81)/2</f>
        <v>43932.913362043189</v>
      </c>
      <c r="M81" s="5">
        <f>L81-C81</f>
        <v>2366.1324069997791</v>
      </c>
      <c r="N81" s="6">
        <f>M81/C81</f>
        <v>5.6923638363020501E-2</v>
      </c>
      <c r="O81" s="6">
        <f t="shared" si="35"/>
        <v>7.1925153137963882E-4</v>
      </c>
      <c r="P81" s="1" t="str">
        <f>IF(N81&gt;Q81,"ok","")</f>
        <v/>
      </c>
      <c r="Q81" s="6">
        <f t="shared" si="36"/>
        <v>0.55110542491097836</v>
      </c>
      <c r="R81" s="6">
        <f t="shared" si="37"/>
        <v>5.3857853393443511E-2</v>
      </c>
      <c r="S81" s="6">
        <f>(1+R81)^(1/A81)-1</f>
        <v>6.8149934992023375E-4</v>
      </c>
    </row>
    <row r="82" spans="1:19">
      <c r="A82" s="1">
        <v>78</v>
      </c>
      <c r="B82" s="5">
        <f t="shared" si="41"/>
        <v>667.43843003056645</v>
      </c>
      <c r="C82" s="5">
        <f>SUM($B$5:B82)</f>
        <v>42234.219385073979</v>
      </c>
      <c r="D82" s="5">
        <f t="shared" si="38"/>
        <v>607.38</v>
      </c>
      <c r="E82" s="5">
        <f t="shared" si="42"/>
        <v>42841.599385073976</v>
      </c>
      <c r="F82" s="5">
        <f>SUM(D$5:D82)</f>
        <v>19778.689999999999</v>
      </c>
      <c r="G82" s="5">
        <f t="shared" si="43"/>
        <v>62012.909385073974</v>
      </c>
      <c r="H82" s="6">
        <f t="shared" si="39"/>
        <v>0.47582924502601387</v>
      </c>
      <c r="I82" s="6"/>
      <c r="J82" s="1" t="str">
        <f t="shared" si="40"/>
        <v>ok</v>
      </c>
      <c r="K82" s="5">
        <f t="shared" si="44"/>
        <v>92598.091538085937</v>
      </c>
      <c r="L82" s="4">
        <f>((K82/2)+C82)/2</f>
        <v>44266.632577058474</v>
      </c>
      <c r="M82" s="5">
        <f>L82-C82</f>
        <v>2032.4131919844949</v>
      </c>
      <c r="N82" s="6">
        <f>M82/C82</f>
        <v>4.8122428248378403E-2</v>
      </c>
      <c r="O82" s="6">
        <f t="shared" si="35"/>
        <v>6.0275081109684159E-4</v>
      </c>
      <c r="P82" s="1" t="str">
        <f>IF(N82&gt;Q82,"ok","")</f>
        <v/>
      </c>
      <c r="Q82" s="6">
        <f t="shared" ref="Q82:Q93" si="45">1-(C82/K82)</f>
        <v>0.54389751793423424</v>
      </c>
      <c r="R82" s="6">
        <f t="shared" si="37"/>
        <v>4.591298397153909E-2</v>
      </c>
      <c r="S82" s="6">
        <f>(1+R82)^(1/A82)-1</f>
        <v>5.7568067725277672E-4</v>
      </c>
    </row>
    <row r="83" spans="1:19">
      <c r="A83" s="1">
        <v>79</v>
      </c>
      <c r="B83" s="5">
        <f t="shared" si="41"/>
        <v>667.43843003056645</v>
      </c>
      <c r="C83" s="5">
        <f>SUM($B$5:B83)</f>
        <v>42901.657815104547</v>
      </c>
      <c r="D83" s="5">
        <f t="shared" si="38"/>
        <v>620.13</v>
      </c>
      <c r="E83" s="5">
        <f t="shared" si="42"/>
        <v>43521.787815104544</v>
      </c>
      <c r="F83" s="5">
        <f>SUM(D$5:D83)</f>
        <v>20398.82</v>
      </c>
      <c r="G83" s="5">
        <f t="shared" si="43"/>
        <v>63300.477815104547</v>
      </c>
      <c r="H83" s="6">
        <f t="shared" si="39"/>
        <v>0.48299270821160623</v>
      </c>
      <c r="I83" s="6"/>
      <c r="J83" s="1" t="str">
        <f t="shared" si="40"/>
        <v>ok</v>
      </c>
      <c r="K83" s="5">
        <f t="shared" si="44"/>
        <v>92598.091538085937</v>
      </c>
      <c r="L83" s="4">
        <f>((K83/2)+C83)/2</f>
        <v>44600.351792073758</v>
      </c>
      <c r="M83" s="5">
        <f>L83-C83</f>
        <v>1698.6939769692108</v>
      </c>
      <c r="N83" s="6">
        <f>M83/C83</f>
        <v>3.959506609954698E-2</v>
      </c>
      <c r="O83" s="6">
        <f t="shared" si="35"/>
        <v>4.9165598539979705E-4</v>
      </c>
      <c r="P83" s="1" t="str">
        <f>IF(N83&gt;Q83,"ok","")</f>
        <v/>
      </c>
      <c r="Q83" s="6">
        <f t="shared" si="45"/>
        <v>0.53668961095749002</v>
      </c>
      <c r="R83" s="6">
        <f t="shared" si="37"/>
        <v>3.8087008481199836E-2</v>
      </c>
      <c r="S83" s="6">
        <f>(1+R83)^(1/A83)-1</f>
        <v>4.7327150738829538E-4</v>
      </c>
    </row>
    <row r="84" spans="1:19">
      <c r="A84" s="1">
        <v>80</v>
      </c>
      <c r="B84" s="5">
        <f t="shared" si="41"/>
        <v>667.43843003056645</v>
      </c>
      <c r="C84" s="5">
        <f>SUM($B$5:B84)</f>
        <v>43569.096245135115</v>
      </c>
      <c r="D84" s="5">
        <f t="shared" si="38"/>
        <v>633</v>
      </c>
      <c r="E84" s="5">
        <f t="shared" si="42"/>
        <v>44202.096245135115</v>
      </c>
      <c r="F84" s="5">
        <f>SUM(D$5:D84)</f>
        <v>21031.82</v>
      </c>
      <c r="G84" s="5">
        <f t="shared" si="43"/>
        <v>64600.916245135115</v>
      </c>
      <c r="H84" s="6">
        <f t="shared" si="39"/>
        <v>0.4902332700205177</v>
      </c>
      <c r="I84" s="6"/>
      <c r="J84" s="1" t="str">
        <f t="shared" si="40"/>
        <v>ok</v>
      </c>
      <c r="K84" s="5">
        <f t="shared" si="44"/>
        <v>92598.091538085937</v>
      </c>
      <c r="L84" s="4">
        <f>((K84/2)+C84)/2</f>
        <v>44934.071007089042</v>
      </c>
      <c r="M84" s="5">
        <f>L84-C84</f>
        <v>1364.9747619539266</v>
      </c>
      <c r="N84" s="6">
        <f>M84/C84</f>
        <v>3.1328966620608717E-2</v>
      </c>
      <c r="O84" s="6">
        <f t="shared" si="35"/>
        <v>3.8567722219084999E-4</v>
      </c>
      <c r="P84" s="1" t="str">
        <f>IF(N84&gt;Q84,"ok","")</f>
        <v/>
      </c>
      <c r="Q84" s="6">
        <f t="shared" si="45"/>
        <v>0.52948170398074579</v>
      </c>
      <c r="R84" s="6">
        <f t="shared" si="37"/>
        <v>3.0377277895398791E-2</v>
      </c>
      <c r="S84" s="6">
        <f>(1+R84)^(1/A84)-1</f>
        <v>3.7413277512587939E-4</v>
      </c>
    </row>
    <row r="85" spans="1:19">
      <c r="A85" s="1">
        <v>81</v>
      </c>
      <c r="B85" s="5">
        <f t="shared" si="41"/>
        <v>667.43843003056645</v>
      </c>
      <c r="C85" s="5">
        <f>SUM($B$5:B85)</f>
        <v>44236.534675165683</v>
      </c>
      <c r="D85" s="5">
        <f t="shared" si="38"/>
        <v>646.01</v>
      </c>
      <c r="E85" s="5">
        <f t="shared" si="42"/>
        <v>44882.544675165685</v>
      </c>
      <c r="F85" s="5">
        <f>SUM(D$5:D85)</f>
        <v>21677.829999999998</v>
      </c>
      <c r="G85" s="5">
        <f t="shared" si="43"/>
        <v>65914.364675165678</v>
      </c>
      <c r="H85" s="6">
        <f t="shared" si="39"/>
        <v>0.49755060049978717</v>
      </c>
      <c r="I85" s="6"/>
      <c r="J85" s="1" t="str">
        <f t="shared" si="40"/>
        <v>ok</v>
      </c>
      <c r="K85" s="5">
        <f t="shared" si="44"/>
        <v>92598.091538085937</v>
      </c>
      <c r="L85" s="4">
        <f>((K85/2)+C85)/2</f>
        <v>45267.790222104326</v>
      </c>
      <c r="M85" s="5">
        <f>L85-C85</f>
        <v>1031.2555469386425</v>
      </c>
      <c r="N85" s="6">
        <f>M85/C85</f>
        <v>2.3312304060688273E-2</v>
      </c>
      <c r="O85" s="6">
        <f t="shared" si="35"/>
        <v>2.8454322711701785E-4</v>
      </c>
      <c r="P85" s="1" t="str">
        <f>IF(N85&gt;Q85,"ok","")</f>
        <v/>
      </c>
      <c r="Q85" s="6">
        <f t="shared" si="45"/>
        <v>0.52227379700400167</v>
      </c>
      <c r="R85" s="6">
        <f t="shared" si="37"/>
        <v>2.2781221302803467E-2</v>
      </c>
      <c r="S85" s="6">
        <f>(1+R85)^(1/A85)-1</f>
        <v>2.7813255044217833E-4</v>
      </c>
    </row>
    <row r="86" spans="1:19">
      <c r="A86" s="1">
        <v>82</v>
      </c>
      <c r="B86" s="5">
        <f t="shared" si="41"/>
        <v>667.43843003056645</v>
      </c>
      <c r="C86" s="5">
        <f>SUM($B$5:B86)</f>
        <v>44903.973105196252</v>
      </c>
      <c r="D86" s="5">
        <f t="shared" si="38"/>
        <v>659.14</v>
      </c>
      <c r="E86" s="5">
        <f t="shared" si="42"/>
        <v>45563.113105196251</v>
      </c>
      <c r="F86" s="5">
        <f>SUM(D$5:D86)</f>
        <v>22336.969999999998</v>
      </c>
      <c r="G86" s="5">
        <f t="shared" si="43"/>
        <v>67240.943105196246</v>
      </c>
      <c r="H86" s="6">
        <f t="shared" si="39"/>
        <v>0.50494393749472277</v>
      </c>
      <c r="I86" s="6"/>
      <c r="J86" s="1" t="str">
        <f t="shared" si="40"/>
        <v>ok</v>
      </c>
      <c r="K86" s="5">
        <f t="shared" si="44"/>
        <v>92598.091538085937</v>
      </c>
      <c r="L86" s="4">
        <f>((K86/2)+C86)/2</f>
        <v>45601.50943711961</v>
      </c>
      <c r="M86" s="5">
        <f>L86-C86</f>
        <v>697.53633192335838</v>
      </c>
      <c r="N86" s="6">
        <f>M86/C86</f>
        <v>1.5533955765768086E-2</v>
      </c>
      <c r="O86" s="6">
        <f t="shared" si="35"/>
        <v>1.8799985224582372E-4</v>
      </c>
      <c r="P86" s="1" t="str">
        <f>IF(N86&gt;Q86,"ok","")</f>
        <v/>
      </c>
      <c r="Q86" s="6">
        <f t="shared" si="45"/>
        <v>0.51506589002725733</v>
      </c>
      <c r="R86" s="6">
        <f t="shared" si="37"/>
        <v>1.5296343049459815E-2</v>
      </c>
      <c r="S86" s="6">
        <f>(1+R86)^(1/A86)-1</f>
        <v>1.8514559435711675E-4</v>
      </c>
    </row>
    <row r="87" spans="1:19">
      <c r="A87" s="1">
        <v>83</v>
      </c>
      <c r="B87" s="5">
        <f t="shared" si="41"/>
        <v>667.43843003056645</v>
      </c>
      <c r="C87" s="5">
        <f>SUM($B$5:B87)</f>
        <v>45571.41153522682</v>
      </c>
      <c r="D87" s="5">
        <f t="shared" si="38"/>
        <v>672.41</v>
      </c>
      <c r="E87" s="5">
        <f t="shared" si="42"/>
        <v>46243.821535226823</v>
      </c>
      <c r="F87" s="5">
        <f>SUM(D$5:D87)</f>
        <v>23009.379999999997</v>
      </c>
      <c r="G87" s="5">
        <f t="shared" si="43"/>
        <v>68580.791535226817</v>
      </c>
      <c r="H87" s="6">
        <f t="shared" si="39"/>
        <v>0.51241300955922253</v>
      </c>
      <c r="I87" s="6"/>
      <c r="J87" s="1" t="str">
        <f t="shared" si="40"/>
        <v>ok</v>
      </c>
      <c r="K87" s="5">
        <f t="shared" si="44"/>
        <v>92598.091538085937</v>
      </c>
      <c r="L87" s="4">
        <f>((K87/2)+C87)/2</f>
        <v>45935.228652134894</v>
      </c>
      <c r="M87" s="5">
        <f>L87-C87</f>
        <v>363.81711690807424</v>
      </c>
      <c r="N87" s="6">
        <f>M87/C87</f>
        <v>7.9834506909412413E-3</v>
      </c>
      <c r="O87" s="6">
        <f t="shared" si="35"/>
        <v>9.5808824903231837E-5</v>
      </c>
      <c r="P87" s="1" t="str">
        <f>IF(N87&gt;Q87,"ok","")</f>
        <v/>
      </c>
      <c r="Q87" s="6">
        <f t="shared" si="45"/>
        <v>0.50785798305051322</v>
      </c>
      <c r="R87" s="6">
        <f t="shared" si="37"/>
        <v>7.9202200050693117E-3</v>
      </c>
      <c r="S87" s="6">
        <f>(1+R87)^(1/A87)-1</f>
        <v>9.5052947323814863E-5</v>
      </c>
    </row>
    <row r="88" spans="1:19">
      <c r="A88" s="1">
        <v>84</v>
      </c>
      <c r="B88" s="5">
        <f t="shared" si="41"/>
        <v>667.43843003056645</v>
      </c>
      <c r="C88" s="5">
        <f>SUM($B$5:B88)</f>
        <v>46238.849965257388</v>
      </c>
      <c r="D88" s="5">
        <f t="shared" si="38"/>
        <v>685.81</v>
      </c>
      <c r="E88" s="5">
        <f t="shared" si="42"/>
        <v>46924.659965257386</v>
      </c>
      <c r="F88" s="5">
        <f>SUM(D$5:D88)</f>
        <v>23695.19</v>
      </c>
      <c r="G88" s="5">
        <f t="shared" si="43"/>
        <v>69934.039965257383</v>
      </c>
      <c r="H88" s="6">
        <f t="shared" si="39"/>
        <v>0.51995734171375307</v>
      </c>
      <c r="I88" s="6"/>
      <c r="J88" s="1" t="str">
        <f t="shared" si="40"/>
        <v>ok</v>
      </c>
      <c r="K88" s="5">
        <f t="shared" si="44"/>
        <v>92598.091538085937</v>
      </c>
      <c r="L88" s="4">
        <f>((K88/2)+C88)/2</f>
        <v>46268.947867150178</v>
      </c>
      <c r="M88" s="5">
        <f>L88-C88</f>
        <v>30.097901892790105</v>
      </c>
      <c r="N88" s="6">
        <f>M88/C88</f>
        <v>6.509223718886791E-4</v>
      </c>
      <c r="O88" s="6">
        <f t="shared" si="35"/>
        <v>7.7465849308566703E-6</v>
      </c>
      <c r="P88" s="1" t="str">
        <f>IF(N88&gt;Q88,"ok","")</f>
        <v/>
      </c>
      <c r="Q88" s="6">
        <f t="shared" si="45"/>
        <v>0.50065007607376899</v>
      </c>
      <c r="R88" s="6">
        <f t="shared" si="37"/>
        <v>6.5049894757085447E-4</v>
      </c>
      <c r="S88" s="6">
        <f>(1+R88)^(1/A88)-1</f>
        <v>7.7415474042386023E-6</v>
      </c>
    </row>
    <row r="89" spans="1:19">
      <c r="A89" s="1">
        <v>85</v>
      </c>
      <c r="B89" s="5">
        <f>B88*(1+$B$2)</f>
        <v>717.49631228285887</v>
      </c>
      <c r="C89" s="5">
        <f>SUM($B$5:B89)</f>
        <v>46956.346277540244</v>
      </c>
      <c r="D89" s="5">
        <f t="shared" ref="D89:D136" si="46">ROUND(G88*$A$2,2)</f>
        <v>699.34</v>
      </c>
      <c r="E89" s="5">
        <f t="shared" si="42"/>
        <v>47655.686277540241</v>
      </c>
      <c r="F89" s="5">
        <f>SUM(D$5:D89)</f>
        <v>24394.53</v>
      </c>
      <c r="G89" s="5">
        <f t="shared" si="43"/>
        <v>71350.876277540243</v>
      </c>
      <c r="H89" s="6">
        <f t="shared" ref="H89:H136" si="47">F89/C88</f>
        <v>0.52757648640330335</v>
      </c>
      <c r="I89" s="6"/>
      <c r="J89" s="1" t="str">
        <f t="shared" ref="J89:J136" si="48">IF(H89&gt;N89,"ok","")</f>
        <v>ok</v>
      </c>
      <c r="K89" s="4">
        <f>K88*(1+$B$2)</f>
        <v>99542.94840344238</v>
      </c>
      <c r="L89" s="4">
        <f>((K89/2)+C89)/2</f>
        <v>48363.910239630713</v>
      </c>
      <c r="M89" s="5">
        <f>L89-C89</f>
        <v>1407.5639620904694</v>
      </c>
      <c r="N89" s="6">
        <f>M89/C89</f>
        <v>2.9976011203489299E-2</v>
      </c>
      <c r="O89" s="6">
        <f t="shared" si="35"/>
        <v>3.4753698730360938E-4</v>
      </c>
      <c r="P89" s="1" t="str">
        <f>IF(N89&gt;Q89,"ok","")</f>
        <v/>
      </c>
      <c r="Q89" s="6">
        <f t="shared" si="45"/>
        <v>0.52828053588257584</v>
      </c>
      <c r="R89" s="6">
        <f t="shared" ref="R89:R136" si="49">1-(C89/L89)</f>
        <v>2.9103601324135142E-2</v>
      </c>
      <c r="S89" s="6">
        <f>(1+R89)^(1/A89)-1</f>
        <v>3.3756441313959051E-4</v>
      </c>
    </row>
    <row r="90" spans="1:19">
      <c r="A90" s="1">
        <v>86</v>
      </c>
      <c r="B90" s="5">
        <f>B89</f>
        <v>717.49631228285887</v>
      </c>
      <c r="C90" s="5">
        <f>SUM($B$5:B90)</f>
        <v>47673.8425898231</v>
      </c>
      <c r="D90" s="5">
        <f t="shared" si="46"/>
        <v>713.51</v>
      </c>
      <c r="E90" s="5">
        <f t="shared" si="42"/>
        <v>48387.352589823102</v>
      </c>
      <c r="F90" s="5">
        <f>SUM(D$5:D90)</f>
        <v>25108.039999999997</v>
      </c>
      <c r="G90" s="5">
        <f t="shared" si="43"/>
        <v>72781.882589823101</v>
      </c>
      <c r="H90" s="6">
        <f t="shared" si="47"/>
        <v>0.53471025730146005</v>
      </c>
      <c r="I90" s="6"/>
      <c r="J90" s="1" t="str">
        <f t="shared" si="48"/>
        <v>ok</v>
      </c>
      <c r="K90" s="5">
        <f>K89</f>
        <v>99542.94840344238</v>
      </c>
      <c r="L90" s="4">
        <f>((K90/2)+C90)/2</f>
        <v>48722.658395772145</v>
      </c>
      <c r="M90" s="5">
        <f>L90-C90</f>
        <v>1048.8158059490452</v>
      </c>
      <c r="N90" s="6">
        <f>M90/C90</f>
        <v>2.1999816859170799E-2</v>
      </c>
      <c r="O90" s="6">
        <f t="shared" si="35"/>
        <v>2.5307053535361668E-4</v>
      </c>
      <c r="P90" s="1" t="str">
        <f>IF(N90&gt;Q90,"ok","")</f>
        <v/>
      </c>
      <c r="Q90" s="6">
        <f t="shared" si="45"/>
        <v>0.52107262890583161</v>
      </c>
      <c r="R90" s="6">
        <f t="shared" si="49"/>
        <v>2.1526243445699533E-2</v>
      </c>
      <c r="S90" s="6">
        <f>(1+R90)^(1/A90)-1</f>
        <v>2.4767980749662577E-4</v>
      </c>
    </row>
    <row r="91" spans="1:19">
      <c r="A91" s="1">
        <v>87</v>
      </c>
      <c r="B91" s="5">
        <f t="shared" ref="B91:B100" si="50">B90</f>
        <v>717.49631228285887</v>
      </c>
      <c r="C91" s="5">
        <f>SUM($B$5:B91)</f>
        <v>48391.338902105956</v>
      </c>
      <c r="D91" s="5">
        <f t="shared" si="46"/>
        <v>727.82</v>
      </c>
      <c r="E91" s="5">
        <f t="shared" ref="E91:E136" si="51">C91+D91</f>
        <v>49119.158902105955</v>
      </c>
      <c r="F91" s="5">
        <f>SUM(D$5:D91)</f>
        <v>25835.859999999997</v>
      </c>
      <c r="G91" s="5">
        <f t="shared" ref="G91:G136" si="52">C91+F91</f>
        <v>74227.198902105956</v>
      </c>
      <c r="H91" s="6">
        <f t="shared" si="47"/>
        <v>0.54192946480708393</v>
      </c>
      <c r="I91" s="6"/>
      <c r="J91" s="1" t="str">
        <f t="shared" si="48"/>
        <v>ok</v>
      </c>
      <c r="K91" s="5">
        <f t="shared" ref="K91:K100" si="53">K90</f>
        <v>99542.94840344238</v>
      </c>
      <c r="L91" s="4">
        <f>((K91/2)+C91)/2</f>
        <v>49081.406551913577</v>
      </c>
      <c r="M91" s="5">
        <f>L91-C91</f>
        <v>690.06764980762091</v>
      </c>
      <c r="N91" s="6">
        <f>M91/C91</f>
        <v>1.4260147899681067E-2</v>
      </c>
      <c r="O91" s="6">
        <f t="shared" si="35"/>
        <v>1.6276529515746319E-4</v>
      </c>
      <c r="P91" s="1" t="str">
        <f>IF(N91&gt;Q91,"ok","")</f>
        <v/>
      </c>
      <c r="Q91" s="6">
        <f t="shared" si="45"/>
        <v>0.5138647219290875</v>
      </c>
      <c r="R91" s="6">
        <f t="shared" si="49"/>
        <v>1.4059655137994787E-2</v>
      </c>
      <c r="S91" s="6">
        <f>(1+R91)^(1/A91)-1</f>
        <v>1.604925894604925E-4</v>
      </c>
    </row>
    <row r="92" spans="1:19">
      <c r="A92" s="1">
        <v>88</v>
      </c>
      <c r="B92" s="5">
        <f t="shared" si="50"/>
        <v>717.49631228285887</v>
      </c>
      <c r="C92" s="5">
        <f>SUM($B$5:B92)</f>
        <v>49108.835214388811</v>
      </c>
      <c r="D92" s="5">
        <f t="shared" si="46"/>
        <v>742.27</v>
      </c>
      <c r="E92" s="5">
        <f t="shared" si="51"/>
        <v>49851.105214388808</v>
      </c>
      <c r="F92" s="5">
        <f>SUM(D$5:D92)</f>
        <v>26578.129999999997</v>
      </c>
      <c r="G92" s="5">
        <f t="shared" si="52"/>
        <v>75686.965214388809</v>
      </c>
      <c r="H92" s="6">
        <f t="shared" si="47"/>
        <v>0.5492332017050956</v>
      </c>
      <c r="I92" s="6"/>
      <c r="J92" s="1" t="str">
        <f t="shared" si="48"/>
        <v>ok</v>
      </c>
      <c r="K92" s="5">
        <f t="shared" si="53"/>
        <v>99542.94840344238</v>
      </c>
      <c r="L92" s="4">
        <f>((K92/2)+C92)/2</f>
        <v>49440.154708055001</v>
      </c>
      <c r="M92" s="5">
        <f>L92-C92</f>
        <v>331.31949366618937</v>
      </c>
      <c r="N92" s="6">
        <f>M92/C92</f>
        <v>6.7466371828976569E-3</v>
      </c>
      <c r="O92" s="6">
        <f t="shared" si="35"/>
        <v>7.6411788249908241E-5</v>
      </c>
      <c r="P92" s="1" t="str">
        <f>IF(N92&gt;Q92,"ok","")</f>
        <v/>
      </c>
      <c r="Q92" s="6">
        <f t="shared" si="45"/>
        <v>0.50665681495234338</v>
      </c>
      <c r="R92" s="6">
        <f t="shared" si="49"/>
        <v>6.7014250991453972E-3</v>
      </c>
      <c r="S92" s="6">
        <f>(1+R92)^(1/A92)-1</f>
        <v>7.590140726110306E-5</v>
      </c>
    </row>
    <row r="93" spans="1:19">
      <c r="A93" s="1">
        <v>89</v>
      </c>
      <c r="B93" s="5">
        <f t="shared" si="50"/>
        <v>717.49631228285887</v>
      </c>
      <c r="C93" s="5">
        <f>SUM($B$5:B93)</f>
        <v>49826.331526671667</v>
      </c>
      <c r="D93" s="5">
        <f t="shared" si="46"/>
        <v>756.87</v>
      </c>
      <c r="E93" s="5">
        <f t="shared" si="51"/>
        <v>50583.20152667167</v>
      </c>
      <c r="F93" s="5">
        <f>SUM(D$5:D93)</f>
        <v>27334.999999999996</v>
      </c>
      <c r="G93" s="5">
        <f t="shared" si="52"/>
        <v>77161.331526671667</v>
      </c>
      <c r="H93" s="6">
        <f t="shared" si="47"/>
        <v>0.5566208174286098</v>
      </c>
      <c r="I93" s="6"/>
      <c r="J93" s="1" t="str">
        <f t="shared" si="48"/>
        <v>ok</v>
      </c>
      <c r="K93" s="5">
        <f t="shared" si="53"/>
        <v>99542.94840344238</v>
      </c>
      <c r="L93" s="4">
        <f>((K93/2)+C93)/2</f>
        <v>49798.902864196425</v>
      </c>
      <c r="M93" s="5">
        <f>L93-C93</f>
        <v>-27.428662475242163</v>
      </c>
      <c r="N93" s="6">
        <f>M93/C93</f>
        <v>-5.504852882970082E-4</v>
      </c>
      <c r="O93" s="6">
        <f t="shared" si="35"/>
        <v>-6.1869118829216418E-6</v>
      </c>
      <c r="P93" s="1" t="str">
        <f>IF(N93&gt;Q93,"ok","")</f>
        <v/>
      </c>
      <c r="Q93" s="6">
        <f t="shared" si="45"/>
        <v>0.49944890797559915</v>
      </c>
      <c r="R93" s="6">
        <f t="shared" si="49"/>
        <v>-5.5078848925727009E-4</v>
      </c>
      <c r="S93" s="6">
        <f>(1+R93)^(1/A93)-1</f>
        <v>-6.1903204910951359E-6</v>
      </c>
    </row>
    <row r="94" spans="1:19">
      <c r="A94" s="1">
        <v>90</v>
      </c>
      <c r="B94" s="5">
        <f t="shared" si="50"/>
        <v>717.49631228285887</v>
      </c>
      <c r="C94" s="5">
        <f>SUM($B$5:B94)</f>
        <v>50543.827838954523</v>
      </c>
      <c r="D94" s="5">
        <f t="shared" si="46"/>
        <v>771.61</v>
      </c>
      <c r="E94" s="5">
        <f t="shared" si="51"/>
        <v>51315.437838954524</v>
      </c>
      <c r="F94" s="5">
        <f>SUM(D$5:D94)</f>
        <v>28106.609999999997</v>
      </c>
      <c r="G94" s="5">
        <f t="shared" si="52"/>
        <v>78650.437838954516</v>
      </c>
      <c r="H94" s="6">
        <f t="shared" si="47"/>
        <v>0.56409149818614956</v>
      </c>
      <c r="I94" s="6"/>
      <c r="J94" s="1" t="str">
        <f t="shared" si="48"/>
        <v>ok</v>
      </c>
      <c r="K94" s="5">
        <f t="shared" si="53"/>
        <v>99542.94840344238</v>
      </c>
      <c r="L94" s="4">
        <f>((K94/2)+C94)/2</f>
        <v>50157.651020337857</v>
      </c>
      <c r="M94" s="5">
        <f>L94-C94</f>
        <v>-386.17681861666642</v>
      </c>
      <c r="N94" s="6">
        <f>M94/C94</f>
        <v>-7.6404347499584692E-3</v>
      </c>
      <c r="O94" s="6">
        <f t="shared" si="35"/>
        <v>-8.5216062260862202E-5</v>
      </c>
      <c r="P94" s="1" t="str">
        <f>IF(N94&gt;Q94,"ok","")</f>
        <v/>
      </c>
      <c r="Q94" s="6">
        <f t="shared" ref="Q94:Q136" si="54">1-(C94/K94)</f>
        <v>0.49224100099885504</v>
      </c>
      <c r="R94" s="6">
        <f t="shared" si="49"/>
        <v>-7.6992604470269566E-3</v>
      </c>
      <c r="S94" s="6">
        <f>(1+R94)^(1/A94)-1</f>
        <v>-8.5874676675534722E-5</v>
      </c>
    </row>
    <row r="95" spans="1:19">
      <c r="A95" s="1">
        <v>91</v>
      </c>
      <c r="B95" s="5">
        <f t="shared" si="50"/>
        <v>717.49631228285887</v>
      </c>
      <c r="C95" s="5">
        <f>SUM($B$5:B95)</f>
        <v>51261.324151237379</v>
      </c>
      <c r="D95" s="5">
        <f t="shared" si="46"/>
        <v>786.5</v>
      </c>
      <c r="E95" s="5">
        <f t="shared" si="51"/>
        <v>52047.824151237379</v>
      </c>
      <c r="F95" s="5">
        <f>SUM(D$5:D95)</f>
        <v>28893.109999999997</v>
      </c>
      <c r="G95" s="5">
        <f t="shared" si="52"/>
        <v>80154.434151237379</v>
      </c>
      <c r="H95" s="6">
        <f t="shared" si="47"/>
        <v>0.57164467424312981</v>
      </c>
      <c r="I95" s="6"/>
      <c r="J95" s="1" t="str">
        <f t="shared" si="48"/>
        <v>ok</v>
      </c>
      <c r="K95" s="5">
        <f t="shared" si="53"/>
        <v>99542.94840344238</v>
      </c>
      <c r="L95" s="4">
        <f>((K95/2)+C95)/2</f>
        <v>50516.399176479288</v>
      </c>
      <c r="M95" s="5">
        <f>L95-C95</f>
        <v>-744.92497475809068</v>
      </c>
      <c r="N95" s="6">
        <f>M95/C95</f>
        <v>-1.453191050157664E-2</v>
      </c>
      <c r="O95" s="6">
        <f t="shared" si="35"/>
        <v>-1.6085006142119163E-4</v>
      </c>
      <c r="P95" s="1" t="str">
        <f>IF(N95&gt;Q95,"ok","")</f>
        <v/>
      </c>
      <c r="Q95" s="6">
        <f t="shared" si="54"/>
        <v>0.48503309402211092</v>
      </c>
      <c r="R95" s="6">
        <f t="shared" si="49"/>
        <v>-1.4746200974374402E-2</v>
      </c>
      <c r="S95" s="6">
        <f>(1+R95)^(1/A95)-1</f>
        <v>-1.6323949931584814E-4</v>
      </c>
    </row>
    <row r="96" spans="1:19">
      <c r="A96" s="1">
        <v>92</v>
      </c>
      <c r="B96" s="5">
        <f t="shared" si="50"/>
        <v>717.49631228285887</v>
      </c>
      <c r="C96" s="5">
        <f>SUM($B$5:B96)</f>
        <v>51978.820463520235</v>
      </c>
      <c r="D96" s="5">
        <f t="shared" si="46"/>
        <v>801.54</v>
      </c>
      <c r="E96" s="5">
        <f t="shared" si="51"/>
        <v>52780.360463520235</v>
      </c>
      <c r="F96" s="5">
        <f>SUM(D$5:D96)</f>
        <v>29694.649999999998</v>
      </c>
      <c r="G96" s="5">
        <f t="shared" si="52"/>
        <v>81673.470463520236</v>
      </c>
      <c r="H96" s="6">
        <f t="shared" si="47"/>
        <v>0.57927980776289034</v>
      </c>
      <c r="I96" s="6"/>
      <c r="J96" s="1" t="str">
        <f t="shared" si="48"/>
        <v>ok</v>
      </c>
      <c r="K96" s="5">
        <f t="shared" si="53"/>
        <v>99542.94840344238</v>
      </c>
      <c r="L96" s="4">
        <f>((K96/2)+C96)/2</f>
        <v>50875.147332620712</v>
      </c>
      <c r="M96" s="5">
        <f>L96-C96</f>
        <v>-1103.6731308995222</v>
      </c>
      <c r="N96" s="6">
        <f>M96/C96</f>
        <v>-2.1233131515058176E-2</v>
      </c>
      <c r="O96" s="6">
        <f t="shared" si="35"/>
        <v>-2.3325319553413326E-4</v>
      </c>
      <c r="P96" s="1" t="str">
        <f>IF(N96&gt;Q96,"ok","")</f>
        <v/>
      </c>
      <c r="Q96" s="6">
        <f t="shared" si="54"/>
        <v>0.47782518704536669</v>
      </c>
      <c r="R96" s="6">
        <f t="shared" si="49"/>
        <v>-2.1693757930246971E-2</v>
      </c>
      <c r="S96" s="6">
        <f>(1+R96)^(1/A96)-1</f>
        <v>-2.3836861842363444E-4</v>
      </c>
    </row>
    <row r="97" spans="1:19">
      <c r="A97" s="1">
        <v>93</v>
      </c>
      <c r="B97" s="5">
        <f t="shared" si="50"/>
        <v>717.49631228285887</v>
      </c>
      <c r="C97" s="5">
        <f>SUM($B$5:B97)</f>
        <v>52696.31677580309</v>
      </c>
      <c r="D97" s="5">
        <f t="shared" si="46"/>
        <v>816.73</v>
      </c>
      <c r="E97" s="5">
        <f t="shared" si="51"/>
        <v>53513.046775803094</v>
      </c>
      <c r="F97" s="5">
        <f>SUM(D$5:D97)</f>
        <v>30511.379999999997</v>
      </c>
      <c r="G97" s="5">
        <f t="shared" si="52"/>
        <v>83207.696775803081</v>
      </c>
      <c r="H97" s="6">
        <f t="shared" si="47"/>
        <v>0.58699639060515985</v>
      </c>
      <c r="I97" s="6"/>
      <c r="J97" s="1" t="str">
        <f t="shared" si="48"/>
        <v>ok</v>
      </c>
      <c r="K97" s="5">
        <f t="shared" si="53"/>
        <v>99542.94840344238</v>
      </c>
      <c r="L97" s="4">
        <f>((K97/2)+C97)/2</f>
        <v>51233.895488762137</v>
      </c>
      <c r="M97" s="5">
        <f>L97-C97</f>
        <v>-1462.4212870409538</v>
      </c>
      <c r="N97" s="6">
        <f>M97/C97</f>
        <v>-2.7751869134665274E-2</v>
      </c>
      <c r="O97" s="6">
        <f t="shared" si="35"/>
        <v>-3.0258032550589675E-4</v>
      </c>
      <c r="P97" s="1" t="str">
        <f>IF(N97&gt;Q97,"ok","")</f>
        <v/>
      </c>
      <c r="Q97" s="6">
        <f t="shared" si="54"/>
        <v>0.47061728006862258</v>
      </c>
      <c r="R97" s="6">
        <f t="shared" si="49"/>
        <v>-2.8544019014945521E-2</v>
      </c>
      <c r="S97" s="6">
        <f>(1+R97)^(1/A97)-1</f>
        <v>-3.1134207730931784E-4</v>
      </c>
    </row>
    <row r="98" spans="1:19">
      <c r="A98" s="1">
        <v>94</v>
      </c>
      <c r="B98" s="5">
        <f t="shared" si="50"/>
        <v>717.49631228285887</v>
      </c>
      <c r="C98" s="5">
        <f>SUM($B$5:B98)</f>
        <v>53413.813088085946</v>
      </c>
      <c r="D98" s="5">
        <f t="shared" si="46"/>
        <v>832.08</v>
      </c>
      <c r="E98" s="5">
        <f t="shared" si="51"/>
        <v>54245.893088085948</v>
      </c>
      <c r="F98" s="5">
        <f>SUM(D$5:D98)</f>
        <v>31343.46</v>
      </c>
      <c r="G98" s="5">
        <f t="shared" si="52"/>
        <v>84757.273088085945</v>
      </c>
      <c r="H98" s="6">
        <f t="shared" si="47"/>
        <v>0.59479413207095677</v>
      </c>
      <c r="I98" s="6"/>
      <c r="J98" s="1" t="str">
        <f t="shared" si="48"/>
        <v>ok</v>
      </c>
      <c r="K98" s="5">
        <f t="shared" si="53"/>
        <v>99542.94840344238</v>
      </c>
      <c r="L98" s="4">
        <f>((K98/2)+C98)/2</f>
        <v>51592.643644903568</v>
      </c>
      <c r="M98" s="5">
        <f>L98-C98</f>
        <v>-1821.169443182378</v>
      </c>
      <c r="N98" s="6">
        <f>M98/C98</f>
        <v>-3.4095477141447394E-2</v>
      </c>
      <c r="O98" s="6">
        <f t="shared" si="35"/>
        <v>-3.68977520353031E-4</v>
      </c>
      <c r="P98" s="1" t="str">
        <f>IF(N98&gt;Q98,"ok","")</f>
        <v/>
      </c>
      <c r="Q98" s="6">
        <f t="shared" si="54"/>
        <v>0.46340937309187846</v>
      </c>
      <c r="R98" s="6">
        <f t="shared" si="49"/>
        <v>-3.5299013861683992E-2</v>
      </c>
      <c r="S98" s="6">
        <f>(1+R98)^(1/A98)-1</f>
        <v>-3.8223633953093916E-4</v>
      </c>
    </row>
    <row r="99" spans="1:19">
      <c r="A99" s="1">
        <v>95</v>
      </c>
      <c r="B99" s="5">
        <f t="shared" si="50"/>
        <v>717.49631228285887</v>
      </c>
      <c r="C99" s="5">
        <f>SUM($B$5:B99)</f>
        <v>54131.309400368802</v>
      </c>
      <c r="D99" s="5">
        <f t="shared" si="46"/>
        <v>847.57</v>
      </c>
      <c r="E99" s="5">
        <f t="shared" si="51"/>
        <v>54978.879400368802</v>
      </c>
      <c r="F99" s="5">
        <f>SUM(D$5:D99)</f>
        <v>32191.03</v>
      </c>
      <c r="G99" s="5">
        <f t="shared" si="52"/>
        <v>86322.339400368801</v>
      </c>
      <c r="H99" s="6">
        <f t="shared" si="47"/>
        <v>0.60267238264590905</v>
      </c>
      <c r="I99" s="6"/>
      <c r="J99" s="1" t="str">
        <f t="shared" si="48"/>
        <v>ok</v>
      </c>
      <c r="K99" s="5">
        <f t="shared" si="53"/>
        <v>99542.94840344238</v>
      </c>
      <c r="L99" s="4">
        <f>((K99/2)+C99)/2</f>
        <v>51951.391801045</v>
      </c>
      <c r="M99" s="5">
        <f>L99-C99</f>
        <v>-2179.9175993238023</v>
      </c>
      <c r="N99" s="6">
        <f>M99/C99</f>
        <v>-4.0270919426695972E-2</v>
      </c>
      <c r="O99" s="6">
        <f t="shared" si="35"/>
        <v>-4.3258264160594972E-4</v>
      </c>
      <c r="P99" s="1" t="str">
        <f>IF(N99&gt;Q99,"ok","")</f>
        <v/>
      </c>
      <c r="Q99" s="6">
        <f t="shared" si="54"/>
        <v>0.45620146611513424</v>
      </c>
      <c r="R99" s="6">
        <f t="shared" si="49"/>
        <v>-4.196071604148921E-2</v>
      </c>
      <c r="S99" s="6">
        <f>(1+R99)^(1/A99)-1</f>
        <v>-4.5112448255035797E-4</v>
      </c>
    </row>
    <row r="100" spans="1:19">
      <c r="A100" s="1">
        <v>96</v>
      </c>
      <c r="B100" s="5">
        <f t="shared" si="50"/>
        <v>717.49631228285887</v>
      </c>
      <c r="C100" s="5">
        <f>SUM($B$5:B100)</f>
        <v>54848.805712651658</v>
      </c>
      <c r="D100" s="5">
        <f t="shared" si="46"/>
        <v>863.22</v>
      </c>
      <c r="E100" s="5">
        <f t="shared" si="51"/>
        <v>55712.025712651659</v>
      </c>
      <c r="F100" s="5">
        <f>SUM(D$5:D100)</f>
        <v>33054.25</v>
      </c>
      <c r="G100" s="5">
        <f t="shared" si="52"/>
        <v>87903.055712651665</v>
      </c>
      <c r="H100" s="6">
        <f t="shared" si="47"/>
        <v>0.61063089672415716</v>
      </c>
      <c r="I100" s="6"/>
      <c r="J100" s="1" t="str">
        <f t="shared" si="48"/>
        <v>ok</v>
      </c>
      <c r="K100" s="5">
        <f t="shared" si="53"/>
        <v>99542.94840344238</v>
      </c>
      <c r="L100" s="4">
        <f>((K100/2)+C100)/2</f>
        <v>52310.139957186424</v>
      </c>
      <c r="M100" s="5">
        <f>L100-C100</f>
        <v>-2538.6657554652338</v>
      </c>
      <c r="N100" s="6">
        <f>M100/C100</f>
        <v>-4.6284795493362119E-2</v>
      </c>
      <c r="O100" s="6">
        <f t="shared" si="35"/>
        <v>-4.9352588302753464E-4</v>
      </c>
      <c r="P100" s="1" t="str">
        <f>IF(N100&gt;Q100,"ok","")</f>
        <v/>
      </c>
      <c r="Q100" s="6">
        <f t="shared" si="54"/>
        <v>0.44899355913839012</v>
      </c>
      <c r="R100" s="6">
        <f t="shared" si="49"/>
        <v>-4.8531044985599792E-2</v>
      </c>
      <c r="S100" s="6">
        <f>(1+R100)^(1/A100)-1</f>
        <v>-5.1807637907874682E-4</v>
      </c>
    </row>
    <row r="101" spans="1:19">
      <c r="A101" s="1">
        <v>97</v>
      </c>
      <c r="B101" s="5">
        <f>B100*(1+$B$2)</f>
        <v>771.30853570407328</v>
      </c>
      <c r="C101" s="5">
        <f>SUM($B$5:B101)</f>
        <v>55620.114248355734</v>
      </c>
      <c r="D101" s="5">
        <f t="shared" si="46"/>
        <v>879.03</v>
      </c>
      <c r="E101" s="5">
        <f t="shared" si="51"/>
        <v>56499.144248355733</v>
      </c>
      <c r="F101" s="5">
        <f>SUM(D$5:D101)</f>
        <v>33933.279999999999</v>
      </c>
      <c r="G101" s="5">
        <f t="shared" si="52"/>
        <v>89553.394248355733</v>
      </c>
      <c r="H101" s="6">
        <f t="shared" si="47"/>
        <v>0.61866944155126435</v>
      </c>
      <c r="I101" s="6"/>
      <c r="J101" s="1" t="str">
        <f t="shared" si="48"/>
        <v>ok</v>
      </c>
      <c r="K101" s="4">
        <f>K100*(1+$B$2)</f>
        <v>107008.66953370055</v>
      </c>
      <c r="L101" s="4">
        <f>((K101/2)+C101)/2</f>
        <v>54562.224507603009</v>
      </c>
      <c r="M101" s="5">
        <f>L101-C101</f>
        <v>-1057.8897407527256</v>
      </c>
      <c r="N101" s="6">
        <f>M101/C101</f>
        <v>-1.9019913120440945E-2</v>
      </c>
      <c r="O101" s="6">
        <f t="shared" si="35"/>
        <v>-1.9795069816841426E-4</v>
      </c>
      <c r="P101" s="1" t="str">
        <f>IF(N101&gt;Q101,"ok","")</f>
        <v/>
      </c>
      <c r="Q101" s="6">
        <f t="shared" si="54"/>
        <v>0.48022796198920004</v>
      </c>
      <c r="R101" s="6">
        <f t="shared" si="49"/>
        <v>-1.9388684209627804E-2</v>
      </c>
      <c r="S101" s="6">
        <f>(1+R101)^(1/A101)-1</f>
        <v>-2.0182612698305125E-4</v>
      </c>
    </row>
    <row r="102" spans="1:19">
      <c r="A102" s="1">
        <v>98</v>
      </c>
      <c r="B102" s="5">
        <f>B101</f>
        <v>771.30853570407328</v>
      </c>
      <c r="C102" s="5">
        <f>SUM($B$5:B102)</f>
        <v>56391.422784059811</v>
      </c>
      <c r="D102" s="5">
        <f t="shared" si="46"/>
        <v>895.53</v>
      </c>
      <c r="E102" s="5">
        <f t="shared" si="51"/>
        <v>57286.952784059809</v>
      </c>
      <c r="F102" s="5">
        <f>SUM(D$5:D102)</f>
        <v>34828.81</v>
      </c>
      <c r="G102" s="5">
        <f t="shared" si="52"/>
        <v>91220.232784059801</v>
      </c>
      <c r="H102" s="6">
        <f t="shared" si="47"/>
        <v>0.62619091080039668</v>
      </c>
      <c r="I102" s="6"/>
      <c r="J102" s="1" t="str">
        <f t="shared" si="48"/>
        <v>ok</v>
      </c>
      <c r="K102" s="5">
        <f>K101</f>
        <v>107008.66953370055</v>
      </c>
      <c r="L102" s="4">
        <f>((K102/2)+C102)/2</f>
        <v>54947.878775455043</v>
      </c>
      <c r="M102" s="5">
        <f>L102-C102</f>
        <v>-1443.5440086047674</v>
      </c>
      <c r="N102" s="6">
        <f>M102/C102</f>
        <v>-2.5598644923937167E-2</v>
      </c>
      <c r="O102" s="6">
        <f t="shared" si="35"/>
        <v>-2.6457714992444981E-4</v>
      </c>
      <c r="P102" s="1" t="str">
        <f>IF(N102&gt;Q102,"ok","")</f>
        <v/>
      </c>
      <c r="Q102" s="6">
        <f t="shared" si="54"/>
        <v>0.47302005501245581</v>
      </c>
      <c r="R102" s="6">
        <f t="shared" si="49"/>
        <v>-2.6271150784615838E-2</v>
      </c>
      <c r="S102" s="6">
        <f>(1+R102)^(1/A102)-1</f>
        <v>-2.7162027792804189E-4</v>
      </c>
    </row>
    <row r="103" spans="1:19">
      <c r="A103" s="1">
        <v>99</v>
      </c>
      <c r="B103" s="5">
        <f t="shared" ref="B103:B112" si="55">B102</f>
        <v>771.30853570407328</v>
      </c>
      <c r="C103" s="5">
        <f>SUM($B$5:B103)</f>
        <v>57162.731319763887</v>
      </c>
      <c r="D103" s="5">
        <f t="shared" si="46"/>
        <v>912.2</v>
      </c>
      <c r="E103" s="5">
        <f t="shared" si="51"/>
        <v>58074.931319763884</v>
      </c>
      <c r="F103" s="5">
        <f>SUM(D$5:D103)</f>
        <v>35741.009999999995</v>
      </c>
      <c r="G103" s="5">
        <f t="shared" si="52"/>
        <v>92903.741319763882</v>
      </c>
      <c r="H103" s="6">
        <f t="shared" si="47"/>
        <v>0.63380223862879592</v>
      </c>
      <c r="I103" s="6"/>
      <c r="J103" s="1" t="str">
        <f t="shared" si="48"/>
        <v>ok</v>
      </c>
      <c r="K103" s="5">
        <f t="shared" ref="K103:K112" si="56">K102</f>
        <v>107008.66953370055</v>
      </c>
      <c r="L103" s="4">
        <f>((K103/2)+C103)/2</f>
        <v>55333.533043307078</v>
      </c>
      <c r="M103" s="5">
        <f>L103-C103</f>
        <v>-1829.1982764568093</v>
      </c>
      <c r="N103" s="6">
        <f>M103/C103</f>
        <v>-3.1999840354450804E-2</v>
      </c>
      <c r="O103" s="6">
        <f t="shared" si="35"/>
        <v>-3.2846146676257515E-4</v>
      </c>
      <c r="P103" s="1" t="str">
        <f>IF(N103&gt;Q103,"ok","")</f>
        <v/>
      </c>
      <c r="Q103" s="6">
        <f t="shared" si="54"/>
        <v>0.46581214803571158</v>
      </c>
      <c r="R103" s="6">
        <f t="shared" si="49"/>
        <v>-3.3057680864606587E-2</v>
      </c>
      <c r="S103" s="6">
        <f>(1+R103)^(1/A103)-1</f>
        <v>-3.3950230149237814E-4</v>
      </c>
    </row>
    <row r="104" spans="1:19">
      <c r="A104" s="1">
        <v>100</v>
      </c>
      <c r="B104" s="5">
        <f t="shared" si="55"/>
        <v>771.30853570407328</v>
      </c>
      <c r="C104" s="5">
        <f>SUM($B$5:B104)</f>
        <v>57934.039855467963</v>
      </c>
      <c r="D104" s="5">
        <f t="shared" si="46"/>
        <v>929.04</v>
      </c>
      <c r="E104" s="5">
        <f t="shared" si="51"/>
        <v>58863.079855467964</v>
      </c>
      <c r="F104" s="5">
        <f>SUM(D$5:D104)</f>
        <v>36670.049999999996</v>
      </c>
      <c r="G104" s="5">
        <f t="shared" si="52"/>
        <v>94604.089855467959</v>
      </c>
      <c r="H104" s="6">
        <f t="shared" si="47"/>
        <v>0.64150276156103492</v>
      </c>
      <c r="I104" s="6"/>
      <c r="J104" s="1" t="str">
        <f t="shared" si="48"/>
        <v>ok</v>
      </c>
      <c r="K104" s="5">
        <f t="shared" si="56"/>
        <v>107008.66953370055</v>
      </c>
      <c r="L104" s="4">
        <f>((K104/2)+C104)/2</f>
        <v>55719.187311159119</v>
      </c>
      <c r="M104" s="5">
        <f>L104-C104</f>
        <v>-2214.8525443088438</v>
      </c>
      <c r="N104" s="6">
        <f>M104/C104</f>
        <v>-3.8230590337466348E-2</v>
      </c>
      <c r="O104" s="6">
        <f t="shared" si="35"/>
        <v>-3.8972959512661998E-4</v>
      </c>
      <c r="P104" s="1" t="str">
        <f>IF(N104&gt;Q104,"ok","")</f>
        <v/>
      </c>
      <c r="Q104" s="6">
        <f t="shared" si="54"/>
        <v>0.45860424105896735</v>
      </c>
      <c r="R104" s="6">
        <f t="shared" si="49"/>
        <v>-3.9750266491508368E-2</v>
      </c>
      <c r="S104" s="6">
        <f>(1+R104)^(1/A104)-1</f>
        <v>-4.0553664057041416E-4</v>
      </c>
    </row>
    <row r="105" spans="1:19">
      <c r="A105" s="1">
        <v>101</v>
      </c>
      <c r="B105" s="5">
        <f t="shared" si="55"/>
        <v>771.30853570407328</v>
      </c>
      <c r="C105" s="5">
        <f>SUM($B$5:B105)</f>
        <v>58705.34839117204</v>
      </c>
      <c r="D105" s="5">
        <f t="shared" si="46"/>
        <v>946.04</v>
      </c>
      <c r="E105" s="5">
        <f t="shared" si="51"/>
        <v>59651.38839117204</v>
      </c>
      <c r="F105" s="5">
        <f>SUM(D$5:D105)</f>
        <v>37616.089999999997</v>
      </c>
      <c r="G105" s="5">
        <f t="shared" si="52"/>
        <v>96321.438391172036</v>
      </c>
      <c r="H105" s="6">
        <f t="shared" si="47"/>
        <v>0.64929167884448324</v>
      </c>
      <c r="I105" s="6"/>
      <c r="J105" s="1" t="str">
        <f t="shared" si="48"/>
        <v>ok</v>
      </c>
      <c r="K105" s="5">
        <f t="shared" si="56"/>
        <v>107008.66953370055</v>
      </c>
      <c r="L105" s="4">
        <f>((K105/2)+C105)/2</f>
        <v>56104.841579011161</v>
      </c>
      <c r="M105" s="5">
        <f>L105-C105</f>
        <v>-2600.5068121608783</v>
      </c>
      <c r="N105" s="6">
        <f>M105/C105</f>
        <v>-4.4297613137952795E-2</v>
      </c>
      <c r="O105" s="6">
        <f t="shared" si="35"/>
        <v>-4.4850063322887657E-4</v>
      </c>
      <c r="P105" s="1" t="str">
        <f>IF(N105&gt;Q105,"ok","")</f>
        <v/>
      </c>
      <c r="Q105" s="6">
        <f t="shared" si="54"/>
        <v>0.45139633408222324</v>
      </c>
      <c r="R105" s="6">
        <f t="shared" si="49"/>
        <v>-4.6350844935523883E-2</v>
      </c>
      <c r="S105" s="6">
        <f>(1+R105)^(1/A105)-1</f>
        <v>-4.6978503388206416E-4</v>
      </c>
    </row>
    <row r="106" spans="1:19">
      <c r="A106" s="1">
        <v>102</v>
      </c>
      <c r="B106" s="5">
        <f t="shared" si="55"/>
        <v>771.30853570407328</v>
      </c>
      <c r="C106" s="5">
        <f>SUM($B$5:B106)</f>
        <v>59476.656926876116</v>
      </c>
      <c r="D106" s="5">
        <f t="shared" si="46"/>
        <v>963.21</v>
      </c>
      <c r="E106" s="5">
        <f t="shared" si="51"/>
        <v>60439.866926876115</v>
      </c>
      <c r="F106" s="5">
        <f>SUM(D$5:D106)</f>
        <v>38579.299999999996</v>
      </c>
      <c r="G106" s="5">
        <f t="shared" si="52"/>
        <v>98055.956926876112</v>
      </c>
      <c r="H106" s="6">
        <f t="shared" si="47"/>
        <v>0.65716840215194861</v>
      </c>
      <c r="I106" s="6"/>
      <c r="J106" s="1" t="str">
        <f t="shared" si="48"/>
        <v>ok</v>
      </c>
      <c r="K106" s="5">
        <f t="shared" si="56"/>
        <v>107008.66953370055</v>
      </c>
      <c r="L106" s="4">
        <f>((K106/2)+C106)/2</f>
        <v>56490.495846863196</v>
      </c>
      <c r="M106" s="5">
        <f>L106-C106</f>
        <v>-2986.1610800129201</v>
      </c>
      <c r="N106" s="6">
        <f>M106/C106</f>
        <v>-5.020727852414892E-2</v>
      </c>
      <c r="O106" s="6">
        <f t="shared" si="35"/>
        <v>-5.0488726733199929E-4</v>
      </c>
      <c r="P106" s="1" t="str">
        <f>IF(N106&gt;Q106,"ok","")</f>
        <v/>
      </c>
      <c r="Q106" s="6">
        <f t="shared" si="54"/>
        <v>0.44418842710547901</v>
      </c>
      <c r="R106" s="6">
        <f t="shared" si="49"/>
        <v>-5.2861300564752245E-2</v>
      </c>
      <c r="S106" s="6">
        <f>(1+R106)^(1/A106)-1</f>
        <v>-5.3230665298487079E-4</v>
      </c>
    </row>
    <row r="107" spans="1:19">
      <c r="A107" s="1">
        <v>103</v>
      </c>
      <c r="B107" s="5">
        <f t="shared" si="55"/>
        <v>771.30853570407328</v>
      </c>
      <c r="C107" s="5">
        <f>SUM($B$5:B107)</f>
        <v>60247.965462580192</v>
      </c>
      <c r="D107" s="5">
        <f t="shared" si="46"/>
        <v>980.56</v>
      </c>
      <c r="E107" s="5">
        <f t="shared" si="51"/>
        <v>61228.52546258019</v>
      </c>
      <c r="F107" s="5">
        <f>SUM(D$5:D107)</f>
        <v>39559.859999999993</v>
      </c>
      <c r="G107" s="5">
        <f t="shared" si="52"/>
        <v>99807.825462580193</v>
      </c>
      <c r="H107" s="6">
        <f t="shared" si="47"/>
        <v>0.66513254180773929</v>
      </c>
      <c r="I107" s="6"/>
      <c r="J107" s="1" t="str">
        <f t="shared" si="48"/>
        <v>ok</v>
      </c>
      <c r="K107" s="5">
        <f t="shared" si="56"/>
        <v>107008.66953370055</v>
      </c>
      <c r="L107" s="4">
        <f>((K107/2)+C107)/2</f>
        <v>56876.15011471523</v>
      </c>
      <c r="M107" s="5">
        <f>L107-C107</f>
        <v>-3371.815347864962</v>
      </c>
      <c r="N107" s="6">
        <f>M107/C107</f>
        <v>-5.5965630075246027E-2</v>
      </c>
      <c r="O107" s="6">
        <f t="shared" si="35"/>
        <v>-5.589961760181783E-4</v>
      </c>
      <c r="P107" s="1" t="str">
        <f>IF(N107&gt;Q107,"ok","")</f>
        <v/>
      </c>
      <c r="Q107" s="6">
        <f t="shared" si="54"/>
        <v>0.43698052012873478</v>
      </c>
      <c r="R107" s="6">
        <f t="shared" si="49"/>
        <v>-5.9283466638727189E-2</v>
      </c>
      <c r="S107" s="6">
        <f>(1+R107)^(1/A107)-1</f>
        <v>-5.9315823113514909E-4</v>
      </c>
    </row>
    <row r="108" spans="1:19">
      <c r="A108" s="1">
        <v>104</v>
      </c>
      <c r="B108" s="5">
        <f t="shared" si="55"/>
        <v>771.30853570407328</v>
      </c>
      <c r="C108" s="5">
        <f>SUM($B$5:B108)</f>
        <v>61019.273998284269</v>
      </c>
      <c r="D108" s="5">
        <f t="shared" si="46"/>
        <v>998.08</v>
      </c>
      <c r="E108" s="5">
        <f t="shared" si="51"/>
        <v>62017.35399828427</v>
      </c>
      <c r="F108" s="5">
        <f>SUM(D$5:D108)</f>
        <v>40557.939999999995</v>
      </c>
      <c r="G108" s="5">
        <f t="shared" si="52"/>
        <v>101577.21399828426</v>
      </c>
      <c r="H108" s="6">
        <f t="shared" si="47"/>
        <v>0.67318356211033203</v>
      </c>
      <c r="I108" s="6"/>
      <c r="J108" s="1" t="str">
        <f t="shared" si="48"/>
        <v>ok</v>
      </c>
      <c r="K108" s="5">
        <f t="shared" si="56"/>
        <v>107008.66953370055</v>
      </c>
      <c r="L108" s="4">
        <f>((K108/2)+C108)/2</f>
        <v>57261.804382567272</v>
      </c>
      <c r="M108" s="5">
        <f>L108-C108</f>
        <v>-3757.4696157169965</v>
      </c>
      <c r="N108" s="6">
        <f>M108/C108</f>
        <v>-6.1578405797201856E-2</v>
      </c>
      <c r="O108" s="6">
        <f t="shared" si="35"/>
        <v>-6.109284051101227E-4</v>
      </c>
      <c r="P108" s="1" t="str">
        <f>IF(N108&gt;Q108,"ok","")</f>
        <v/>
      </c>
      <c r="Q108" s="6">
        <f t="shared" si="54"/>
        <v>0.42977261315199056</v>
      </c>
      <c r="R108" s="6">
        <f t="shared" si="49"/>
        <v>-6.5619127029481472E-2</v>
      </c>
      <c r="S108" s="6">
        <f>(1+R108)^(1/A108)-1</f>
        <v>-6.5239418455631526E-4</v>
      </c>
    </row>
    <row r="109" spans="1:19">
      <c r="A109" s="1">
        <v>105</v>
      </c>
      <c r="B109" s="5">
        <f t="shared" si="55"/>
        <v>771.30853570407328</v>
      </c>
      <c r="C109" s="5">
        <f>SUM($B$5:B109)</f>
        <v>61790.582533988345</v>
      </c>
      <c r="D109" s="5">
        <f t="shared" si="46"/>
        <v>1015.77</v>
      </c>
      <c r="E109" s="5">
        <f t="shared" si="51"/>
        <v>62806.352533988342</v>
      </c>
      <c r="F109" s="5">
        <f>SUM(D$5:D109)</f>
        <v>41573.709999999992</v>
      </c>
      <c r="G109" s="5">
        <f t="shared" si="52"/>
        <v>103364.29253398834</v>
      </c>
      <c r="H109" s="6">
        <f t="shared" si="47"/>
        <v>0.68132095444414753</v>
      </c>
      <c r="I109" s="6"/>
      <c r="J109" s="1" t="str">
        <f t="shared" si="48"/>
        <v>ok</v>
      </c>
      <c r="K109" s="5">
        <f t="shared" si="56"/>
        <v>107008.66953370055</v>
      </c>
      <c r="L109" s="4">
        <f>((K109/2)+C109)/2</f>
        <v>57647.458650419314</v>
      </c>
      <c r="M109" s="5">
        <f>L109-C109</f>
        <v>-4143.123883569031</v>
      </c>
      <c r="N109" s="6">
        <f>M109/C109</f>
        <v>-6.7051057194517899E-2</v>
      </c>
      <c r="O109" s="6">
        <f t="shared" si="35"/>
        <v>-6.607797156577E-4</v>
      </c>
      <c r="P109" s="1" t="str">
        <f>IF(N109&gt;Q109,"ok","")</f>
        <v/>
      </c>
      <c r="Q109" s="6">
        <f t="shared" si="54"/>
        <v>0.42256470617524633</v>
      </c>
      <c r="R109" s="6">
        <f t="shared" si="49"/>
        <v>-7.1870017873526759E-2</v>
      </c>
      <c r="S109" s="6">
        <f>(1+R109)^(1/A109)-1</f>
        <v>-7.1006672662821124E-4</v>
      </c>
    </row>
    <row r="110" spans="1:19">
      <c r="A110" s="1">
        <v>106</v>
      </c>
      <c r="B110" s="5">
        <f t="shared" si="55"/>
        <v>771.30853570407328</v>
      </c>
      <c r="C110" s="5">
        <f>SUM($B$5:B110)</f>
        <v>62561.891069692421</v>
      </c>
      <c r="D110" s="5">
        <f t="shared" si="46"/>
        <v>1033.6400000000001</v>
      </c>
      <c r="E110" s="5">
        <f t="shared" si="51"/>
        <v>63595.531069692421</v>
      </c>
      <c r="F110" s="5">
        <f>SUM(D$5:D110)</f>
        <v>42607.349999999991</v>
      </c>
      <c r="G110" s="5">
        <f t="shared" si="52"/>
        <v>105169.24106969242</v>
      </c>
      <c r="H110" s="6">
        <f t="shared" si="47"/>
        <v>0.6895443974259915</v>
      </c>
      <c r="I110" s="6"/>
      <c r="J110" s="1" t="str">
        <f t="shared" si="48"/>
        <v>ok</v>
      </c>
      <c r="K110" s="5">
        <f t="shared" si="56"/>
        <v>107008.66953370055</v>
      </c>
      <c r="L110" s="4">
        <f>((K110/2)+C110)/2</f>
        <v>58033.112918271348</v>
      </c>
      <c r="M110" s="5">
        <f>L110-C110</f>
        <v>-4528.7781514210728</v>
      </c>
      <c r="N110" s="6">
        <f>M110/C110</f>
        <v>-7.2388766931231738E-2</v>
      </c>
      <c r="O110" s="6">
        <f t="shared" si="35"/>
        <v>-7.0864090718303352E-4</v>
      </c>
      <c r="P110" s="1" t="str">
        <f>IF(N110&gt;Q110,"ok","")</f>
        <v/>
      </c>
      <c r="Q110" s="6">
        <f t="shared" si="54"/>
        <v>0.4153567991985021</v>
      </c>
      <c r="R110" s="6">
        <f t="shared" si="49"/>
        <v>-7.8037829157967087E-2</v>
      </c>
      <c r="S110" s="6">
        <f>(1+R110)^(1/A110)-1</f>
        <v>-7.6622597546993632E-4</v>
      </c>
    </row>
    <row r="111" spans="1:19">
      <c r="A111" s="1">
        <v>107</v>
      </c>
      <c r="B111" s="5">
        <f t="shared" si="55"/>
        <v>771.30853570407328</v>
      </c>
      <c r="C111" s="5">
        <f>SUM($B$5:B111)</f>
        <v>63333.199605396498</v>
      </c>
      <c r="D111" s="5">
        <f t="shared" si="46"/>
        <v>1051.69</v>
      </c>
      <c r="E111" s="5">
        <f t="shared" si="51"/>
        <v>64384.8896053965</v>
      </c>
      <c r="F111" s="5">
        <f>SUM(D$5:D111)</f>
        <v>43659.039999999994</v>
      </c>
      <c r="G111" s="5">
        <f t="shared" si="52"/>
        <v>106992.23960539649</v>
      </c>
      <c r="H111" s="6">
        <f t="shared" si="47"/>
        <v>0.69785358552165389</v>
      </c>
      <c r="I111" s="6"/>
      <c r="J111" s="1" t="str">
        <f t="shared" si="48"/>
        <v>ok</v>
      </c>
      <c r="K111" s="5">
        <f t="shared" si="56"/>
        <v>107008.66953370055</v>
      </c>
      <c r="L111" s="4">
        <f>((K111/2)+C111)/2</f>
        <v>58418.767186123383</v>
      </c>
      <c r="M111" s="5">
        <f>L111-C111</f>
        <v>-4914.4324192731146</v>
      </c>
      <c r="N111" s="6">
        <f>M111/C111</f>
        <v>-7.7596465201394391E-2</v>
      </c>
      <c r="O111" s="6">
        <f t="shared" si="35"/>
        <v>-7.5459811817846223E-4</v>
      </c>
      <c r="P111" s="1" t="str">
        <f>IF(N111&gt;Q111,"ok","")</f>
        <v/>
      </c>
      <c r="Q111" s="6">
        <f t="shared" si="54"/>
        <v>0.40814889222175788</v>
      </c>
      <c r="R111" s="6">
        <f t="shared" si="49"/>
        <v>-8.4124206243785249E-2</v>
      </c>
      <c r="S111" s="6">
        <f>(1+R111)^(1/A111)-1</f>
        <v>-8.2092005535705503E-4</v>
      </c>
    </row>
    <row r="112" spans="1:19">
      <c r="A112" s="1">
        <v>108</v>
      </c>
      <c r="B112" s="5">
        <f t="shared" si="55"/>
        <v>771.30853570407328</v>
      </c>
      <c r="C112" s="5">
        <f>SUM($B$5:B112)</f>
        <v>64104.508141100574</v>
      </c>
      <c r="D112" s="5">
        <f t="shared" si="46"/>
        <v>1069.92</v>
      </c>
      <c r="E112" s="5">
        <f t="shared" si="51"/>
        <v>65174.428141100572</v>
      </c>
      <c r="F112" s="5">
        <f>SUM(D$5:D112)</f>
        <v>44728.959999999992</v>
      </c>
      <c r="G112" s="5">
        <f t="shared" si="52"/>
        <v>108833.46814110057</v>
      </c>
      <c r="H112" s="6">
        <f t="shared" si="47"/>
        <v>0.70624822808081722</v>
      </c>
      <c r="I112" s="6"/>
      <c r="J112" s="1" t="str">
        <f t="shared" si="48"/>
        <v>ok</v>
      </c>
      <c r="K112" s="5">
        <f t="shared" si="56"/>
        <v>107008.66953370055</v>
      </c>
      <c r="L112" s="4">
        <f>((K112/2)+C112)/2</f>
        <v>58804.421453975425</v>
      </c>
      <c r="M112" s="5">
        <f>L112-C112</f>
        <v>-5300.0866871251492</v>
      </c>
      <c r="N112" s="6">
        <f>M112/C112</f>
        <v>-8.2678844917725855E-2</v>
      </c>
      <c r="O112" s="6">
        <f t="shared" si="35"/>
        <v>-7.9873310566946909E-4</v>
      </c>
      <c r="P112" s="1" t="str">
        <f>IF(N112&gt;Q112,"ok","")</f>
        <v/>
      </c>
      <c r="Q112" s="6">
        <f t="shared" si="54"/>
        <v>0.40094098524501365</v>
      </c>
      <c r="R112" s="6">
        <f t="shared" si="49"/>
        <v>-9.0130751329190018E-2</v>
      </c>
      <c r="S112" s="6">
        <f>(1+R112)^(1/A112)-1</f>
        <v>-8.741951923777469E-4</v>
      </c>
    </row>
    <row r="113" spans="1:19">
      <c r="A113" s="1">
        <v>109</v>
      </c>
      <c r="B113" s="5">
        <f>B112*(1+$B$2)</f>
        <v>829.15667588187875</v>
      </c>
      <c r="C113" s="5">
        <f>SUM($B$5:B113)</f>
        <v>64933.664816982455</v>
      </c>
      <c r="D113" s="5">
        <f t="shared" si="46"/>
        <v>1088.33</v>
      </c>
      <c r="E113" s="5">
        <f t="shared" si="51"/>
        <v>66021.994816982449</v>
      </c>
      <c r="F113" s="5">
        <f>SUM(D$5:D113)</f>
        <v>45817.289999999994</v>
      </c>
      <c r="G113" s="5">
        <f t="shared" si="52"/>
        <v>110750.95481698244</v>
      </c>
      <c r="H113" s="6">
        <f t="shared" si="47"/>
        <v>0.71472804844163929</v>
      </c>
      <c r="I113" s="6"/>
      <c r="J113" s="1" t="str">
        <f t="shared" si="48"/>
        <v>ok</v>
      </c>
      <c r="K113" s="4">
        <f>K112*(1+$B$2)</f>
        <v>115034.31974872808</v>
      </c>
      <c r="L113" s="4">
        <f>((K113/2)+C113)/2</f>
        <v>61225.412345673249</v>
      </c>
      <c r="M113" s="5">
        <f>L113-C113</f>
        <v>-3708.2524713092062</v>
      </c>
      <c r="N113" s="6">
        <f>M113/C113</f>
        <v>-5.7108319417378192E-2</v>
      </c>
      <c r="O113" s="6">
        <f t="shared" si="35"/>
        <v>-5.3933954789697758E-4</v>
      </c>
      <c r="P113" s="1" t="str">
        <f>IF(N113&gt;Q113,"ok","")</f>
        <v/>
      </c>
      <c r="Q113" s="6">
        <f t="shared" si="54"/>
        <v>0.43552789325117547</v>
      </c>
      <c r="R113" s="6">
        <f t="shared" si="49"/>
        <v>-6.0567211052377168E-2</v>
      </c>
      <c r="S113" s="6">
        <f>(1+R113)^(1/A113)-1</f>
        <v>-5.7303760312887864E-4</v>
      </c>
    </row>
    <row r="114" spans="1:19">
      <c r="A114" s="1">
        <v>110</v>
      </c>
      <c r="B114" s="5">
        <f>B113</f>
        <v>829.15667588187875</v>
      </c>
      <c r="C114" s="5">
        <f>SUM($B$5:B114)</f>
        <v>65762.821492864328</v>
      </c>
      <c r="D114" s="5">
        <f t="shared" si="46"/>
        <v>1107.51</v>
      </c>
      <c r="E114" s="5">
        <f t="shared" si="51"/>
        <v>66870.331492864323</v>
      </c>
      <c r="F114" s="5">
        <f>SUM(D$5:D114)</f>
        <v>46924.799999999996</v>
      </c>
      <c r="G114" s="5">
        <f t="shared" si="52"/>
        <v>112687.62149286433</v>
      </c>
      <c r="H114" s="6">
        <f t="shared" si="47"/>
        <v>0.7226575018098701</v>
      </c>
      <c r="I114" s="6"/>
      <c r="J114" s="1" t="str">
        <f t="shared" si="48"/>
        <v>ok</v>
      </c>
      <c r="K114" s="5">
        <f>K113</f>
        <v>115034.31974872808</v>
      </c>
      <c r="L114" s="4">
        <f>((K114/2)+C114)/2</f>
        <v>61639.990683614189</v>
      </c>
      <c r="M114" s="5">
        <f>L114-C114</f>
        <v>-4122.8308092501393</v>
      </c>
      <c r="N114" s="6">
        <f>M114/C114</f>
        <v>-6.269242583664833E-2</v>
      </c>
      <c r="O114" s="6">
        <f t="shared" si="35"/>
        <v>-5.8840678834248816E-4</v>
      </c>
      <c r="P114" s="1" t="str">
        <f>IF(N114&gt;Q114,"ok","")</f>
        <v/>
      </c>
      <c r="Q114" s="6">
        <f t="shared" si="54"/>
        <v>0.42831998627443135</v>
      </c>
      <c r="R114" s="6">
        <f t="shared" si="49"/>
        <v>-6.6885649454617946E-2</v>
      </c>
      <c r="S114" s="6">
        <f>(1+R114)^(1/A114)-1</f>
        <v>-6.2914312851547471E-4</v>
      </c>
    </row>
    <row r="115" spans="1:19">
      <c r="A115" s="1">
        <v>111</v>
      </c>
      <c r="B115" s="5">
        <f t="shared" ref="B115:B124" si="57">B114</f>
        <v>829.15667588187875</v>
      </c>
      <c r="C115" s="5">
        <f>SUM($B$5:B115)</f>
        <v>66591.978168746209</v>
      </c>
      <c r="D115" s="5">
        <f t="shared" si="46"/>
        <v>1126.8800000000001</v>
      </c>
      <c r="E115" s="5">
        <f t="shared" si="51"/>
        <v>67718.858168746214</v>
      </c>
      <c r="F115" s="5">
        <f>SUM(D$5:D115)</f>
        <v>48051.679999999993</v>
      </c>
      <c r="G115" s="5">
        <f t="shared" si="52"/>
        <v>114643.6581687462</v>
      </c>
      <c r="H115" s="6">
        <f t="shared" si="47"/>
        <v>0.73068154481805336</v>
      </c>
      <c r="I115" s="6"/>
      <c r="J115" s="1" t="str">
        <f t="shared" si="48"/>
        <v>ok</v>
      </c>
      <c r="K115" s="5">
        <f t="shared" ref="K115:K124" si="58">K114</f>
        <v>115034.31974872808</v>
      </c>
      <c r="L115" s="4">
        <f>((K115/2)+C115)/2</f>
        <v>62054.569021555129</v>
      </c>
      <c r="M115" s="5">
        <f>L115-C115</f>
        <v>-4537.4091471910797</v>
      </c>
      <c r="N115" s="6">
        <f>M115/C115</f>
        <v>-6.8137473491073339E-2</v>
      </c>
      <c r="O115" s="6">
        <f t="shared" si="35"/>
        <v>-6.3556351976323811E-4</v>
      </c>
      <c r="P115" s="1" t="str">
        <f>IF(N115&gt;Q115,"ok","")</f>
        <v/>
      </c>
      <c r="Q115" s="6">
        <f t="shared" si="54"/>
        <v>0.42111207929768713</v>
      </c>
      <c r="R115" s="6">
        <f t="shared" si="49"/>
        <v>-7.3119662560463095E-2</v>
      </c>
      <c r="S115" s="6">
        <f>(1+R115)^(1/A115)-1</f>
        <v>-6.8382741288786075E-4</v>
      </c>
    </row>
    <row r="116" spans="1:19">
      <c r="A116" s="1">
        <v>112</v>
      </c>
      <c r="B116" s="5">
        <f t="shared" si="57"/>
        <v>829.15667588187875</v>
      </c>
      <c r="C116" s="5">
        <f>SUM($B$5:B116)</f>
        <v>67421.13484462809</v>
      </c>
      <c r="D116" s="5">
        <f t="shared" si="46"/>
        <v>1146.44</v>
      </c>
      <c r="E116" s="5">
        <f t="shared" si="51"/>
        <v>68567.574844628092</v>
      </c>
      <c r="F116" s="5">
        <f>SUM(D$5:D116)</f>
        <v>49198.119999999995</v>
      </c>
      <c r="G116" s="5">
        <f t="shared" si="52"/>
        <v>116619.25484462809</v>
      </c>
      <c r="H116" s="6">
        <f t="shared" si="47"/>
        <v>0.73879949737084516</v>
      </c>
      <c r="I116" s="6"/>
      <c r="J116" s="1" t="str">
        <f t="shared" si="48"/>
        <v>ok</v>
      </c>
      <c r="K116" s="5">
        <f t="shared" si="58"/>
        <v>115034.31974872808</v>
      </c>
      <c r="L116" s="4">
        <f>((K116/2)+C116)/2</f>
        <v>62469.14735949607</v>
      </c>
      <c r="M116" s="5">
        <f>L116-C116</f>
        <v>-4951.9874851320201</v>
      </c>
      <c r="N116" s="6">
        <f>M116/C116</f>
        <v>-7.3448592886249511E-2</v>
      </c>
      <c r="O116" s="6">
        <f t="shared" si="35"/>
        <v>-6.8089085206468614E-4</v>
      </c>
      <c r="P116" s="1" t="str">
        <f>IF(N116&gt;Q116,"ok","")</f>
        <v/>
      </c>
      <c r="Q116" s="6">
        <f t="shared" si="54"/>
        <v>0.4139041723209429</v>
      </c>
      <c r="R116" s="6">
        <f t="shared" si="49"/>
        <v>-7.9270931242817033E-2</v>
      </c>
      <c r="S116" s="6">
        <f>(1+R116)^(1/A116)-1</f>
        <v>-7.3713404681019501E-4</v>
      </c>
    </row>
    <row r="117" spans="1:19">
      <c r="A117" s="1">
        <v>113</v>
      </c>
      <c r="B117" s="5">
        <f t="shared" si="57"/>
        <v>829.15667588187875</v>
      </c>
      <c r="C117" s="5">
        <f>SUM($B$5:B117)</f>
        <v>68250.291520509971</v>
      </c>
      <c r="D117" s="5">
        <f t="shared" si="46"/>
        <v>1166.19</v>
      </c>
      <c r="E117" s="5">
        <f t="shared" si="51"/>
        <v>69416.481520509973</v>
      </c>
      <c r="F117" s="5">
        <f>SUM(D$5:D117)</f>
        <v>50364.31</v>
      </c>
      <c r="G117" s="5">
        <f t="shared" si="52"/>
        <v>118614.60152050997</v>
      </c>
      <c r="H117" s="6">
        <f t="shared" si="47"/>
        <v>0.74701071282861786</v>
      </c>
      <c r="I117" s="6"/>
      <c r="J117" s="1" t="str">
        <f t="shared" si="48"/>
        <v>ok</v>
      </c>
      <c r="K117" s="5">
        <f t="shared" si="58"/>
        <v>115034.31974872808</v>
      </c>
      <c r="L117" s="4">
        <f>((K117/2)+C117)/2</f>
        <v>62883.72569743701</v>
      </c>
      <c r="M117" s="5">
        <f>L117-C117</f>
        <v>-5366.5658230729605</v>
      </c>
      <c r="N117" s="6">
        <f>M117/C117</f>
        <v>-7.8630665210569065E-2</v>
      </c>
      <c r="O117" s="6">
        <f t="shared" si="35"/>
        <v>-7.2446583842611378E-4</v>
      </c>
      <c r="P117" s="1" t="str">
        <f>IF(N117&gt;Q117,"ok","")</f>
        <v/>
      </c>
      <c r="Q117" s="6">
        <f t="shared" si="54"/>
        <v>0.40669626534419867</v>
      </c>
      <c r="R117" s="6">
        <f t="shared" si="49"/>
        <v>-8.5341092048108136E-2</v>
      </c>
      <c r="S117" s="6">
        <f>(1+R117)^(1/A117)-1</f>
        <v>-7.8910496536077623E-4</v>
      </c>
    </row>
    <row r="118" spans="1:19">
      <c r="A118" s="1">
        <v>114</v>
      </c>
      <c r="B118" s="5">
        <f t="shared" si="57"/>
        <v>829.15667588187875</v>
      </c>
      <c r="C118" s="5">
        <f>SUM($B$5:B118)</f>
        <v>69079.448196391852</v>
      </c>
      <c r="D118" s="5">
        <f t="shared" si="46"/>
        <v>1186.1500000000001</v>
      </c>
      <c r="E118" s="5">
        <f t="shared" si="51"/>
        <v>70265.598196391846</v>
      </c>
      <c r="F118" s="5">
        <f>SUM(D$5:D118)</f>
        <v>51550.46</v>
      </c>
      <c r="G118" s="5">
        <f t="shared" si="52"/>
        <v>120629.90819639186</v>
      </c>
      <c r="H118" s="6">
        <f t="shared" si="47"/>
        <v>0.75531486901427392</v>
      </c>
      <c r="I118" s="6"/>
      <c r="J118" s="1" t="str">
        <f t="shared" si="48"/>
        <v>ok</v>
      </c>
      <c r="K118" s="5">
        <f t="shared" si="58"/>
        <v>115034.31974872808</v>
      </c>
      <c r="L118" s="4">
        <f>((K118/2)+C118)/2</f>
        <v>63298.304035377951</v>
      </c>
      <c r="M118" s="5">
        <f>L118-C118</f>
        <v>-5781.1441610139009</v>
      </c>
      <c r="N118" s="6">
        <f>M118/C118</f>
        <v>-8.3688337297920981E-2</v>
      </c>
      <c r="O118" s="6">
        <f t="shared" si="35"/>
        <v>-7.6636171275468179E-4</v>
      </c>
      <c r="P118" s="1" t="str">
        <f>IF(N118&gt;Q118,"ok","")</f>
        <v/>
      </c>
      <c r="Q118" s="6">
        <f t="shared" si="54"/>
        <v>0.39948835836745444</v>
      </c>
      <c r="R118" s="6">
        <f t="shared" si="49"/>
        <v>-9.1331738647891347E-2</v>
      </c>
      <c r="S118" s="6">
        <f>(1+R118)^(1/A118)-1</f>
        <v>-8.3978052383637536E-4</v>
      </c>
    </row>
    <row r="119" spans="1:19">
      <c r="A119" s="1">
        <v>115</v>
      </c>
      <c r="B119" s="5">
        <f t="shared" si="57"/>
        <v>829.15667588187875</v>
      </c>
      <c r="C119" s="5">
        <f>SUM($B$5:B119)</f>
        <v>69908.604872273732</v>
      </c>
      <c r="D119" s="5">
        <f t="shared" si="46"/>
        <v>1206.3</v>
      </c>
      <c r="E119" s="5">
        <f t="shared" si="51"/>
        <v>71114.904872273735</v>
      </c>
      <c r="F119" s="5">
        <f>SUM(D$5:D119)</f>
        <v>52756.76</v>
      </c>
      <c r="G119" s="5">
        <f t="shared" si="52"/>
        <v>122665.36487227373</v>
      </c>
      <c r="H119" s="6">
        <f t="shared" si="47"/>
        <v>0.76371136969729858</v>
      </c>
      <c r="I119" s="6"/>
      <c r="J119" s="1" t="str">
        <f t="shared" si="48"/>
        <v>ok</v>
      </c>
      <c r="K119" s="5">
        <f t="shared" si="58"/>
        <v>115034.31974872808</v>
      </c>
      <c r="L119" s="4">
        <f>((K119/2)+C119)/2</f>
        <v>63712.882373318891</v>
      </c>
      <c r="M119" s="5">
        <f>L119-C119</f>
        <v>-6195.7224989548413</v>
      </c>
      <c r="N119" s="6">
        <f>M119/C119</f>
        <v>-8.8626035525593935E-2</v>
      </c>
      <c r="O119" s="6">
        <f t="shared" si="35"/>
        <v>-8.066481111285162E-4</v>
      </c>
      <c r="P119" s="1" t="str">
        <f>IF(N119&gt;Q119,"ok","")</f>
        <v/>
      </c>
      <c r="Q119" s="6">
        <f t="shared" si="54"/>
        <v>0.39228045139071033</v>
      </c>
      <c r="R119" s="6">
        <f t="shared" si="49"/>
        <v>-9.7244423233776578E-2</v>
      </c>
      <c r="S119" s="6">
        <f>(1+R119)^(1/A119)-1</f>
        <v>-8.8919956939836897E-4</v>
      </c>
    </row>
    <row r="120" spans="1:19">
      <c r="A120" s="1">
        <v>116</v>
      </c>
      <c r="B120" s="5">
        <f t="shared" si="57"/>
        <v>829.15667588187875</v>
      </c>
      <c r="C120" s="5">
        <f>SUM($B$5:B120)</f>
        <v>70737.761548155613</v>
      </c>
      <c r="D120" s="5">
        <f t="shared" si="46"/>
        <v>1226.6500000000001</v>
      </c>
      <c r="E120" s="5">
        <f t="shared" si="51"/>
        <v>71964.411548155607</v>
      </c>
      <c r="F120" s="5">
        <f>SUM(D$5:D120)</f>
        <v>53983.41</v>
      </c>
      <c r="G120" s="5">
        <f t="shared" si="52"/>
        <v>124721.17154815562</v>
      </c>
      <c r="H120" s="6">
        <f t="shared" si="47"/>
        <v>0.77219978997764582</v>
      </c>
      <c r="I120" s="6"/>
      <c r="J120" s="1" t="str">
        <f t="shared" si="48"/>
        <v>ok</v>
      </c>
      <c r="K120" s="5">
        <f t="shared" si="58"/>
        <v>115034.31974872808</v>
      </c>
      <c r="L120" s="4">
        <f>((K120/2)+C120)/2</f>
        <v>64127.460711259831</v>
      </c>
      <c r="M120" s="5">
        <f>L120-C120</f>
        <v>-6610.3008368957817</v>
      </c>
      <c r="N120" s="6">
        <f>M120/C120</f>
        <v>-9.344797873474886E-2</v>
      </c>
      <c r="O120" s="6">
        <f t="shared" si="35"/>
        <v>-8.4539127845184581E-4</v>
      </c>
      <c r="P120" s="1" t="str">
        <f>IF(N120&gt;Q120,"ok","")</f>
        <v/>
      </c>
      <c r="Q120" s="6">
        <f t="shared" si="54"/>
        <v>0.3850725444139661</v>
      </c>
      <c r="R120" s="6">
        <f t="shared" si="49"/>
        <v>-0.1030806578582506</v>
      </c>
      <c r="S120" s="6">
        <f>(1+R120)^(1/A120)-1</f>
        <v>-9.3739950891003065E-4</v>
      </c>
    </row>
    <row r="121" spans="1:19">
      <c r="A121" s="1">
        <v>117</v>
      </c>
      <c r="B121" s="5">
        <f t="shared" si="57"/>
        <v>829.15667588187875</v>
      </c>
      <c r="C121" s="5">
        <f>SUM($B$5:B121)</f>
        <v>71566.918224037494</v>
      </c>
      <c r="D121" s="5">
        <f t="shared" si="46"/>
        <v>1247.21</v>
      </c>
      <c r="E121" s="5">
        <f t="shared" si="51"/>
        <v>72814.1282240375</v>
      </c>
      <c r="F121" s="5">
        <f>SUM(D$5:D121)</f>
        <v>55230.62</v>
      </c>
      <c r="G121" s="5">
        <f t="shared" si="52"/>
        <v>126797.5382240375</v>
      </c>
      <c r="H121" s="6">
        <f t="shared" si="47"/>
        <v>0.78077986624443962</v>
      </c>
      <c r="I121" s="6"/>
      <c r="J121" s="1" t="str">
        <f t="shared" si="48"/>
        <v>ok</v>
      </c>
      <c r="K121" s="5">
        <f t="shared" si="58"/>
        <v>115034.31974872808</v>
      </c>
      <c r="L121" s="4">
        <f>((K121/2)+C121)/2</f>
        <v>64542.039049200772</v>
      </c>
      <c r="M121" s="5">
        <f>L121-C121</f>
        <v>-7024.8791748367221</v>
      </c>
      <c r="N121" s="6">
        <f>M121/C121</f>
        <v>-9.815819025273112E-2</v>
      </c>
      <c r="O121" s="6">
        <f t="shared" si="35"/>
        <v>-8.8265426144384929E-4</v>
      </c>
      <c r="P121" s="1" t="str">
        <f>IF(N121&gt;Q121,"ok","")</f>
        <v/>
      </c>
      <c r="Q121" s="6">
        <f t="shared" si="54"/>
        <v>0.37786463743722187</v>
      </c>
      <c r="R121" s="6">
        <f t="shared" si="49"/>
        <v>-0.10884191572382185</v>
      </c>
      <c r="S121" s="6">
        <f>(1+R121)^(1/A121)-1</f>
        <v>-9.8441637319757191E-4</v>
      </c>
    </row>
    <row r="122" spans="1:19">
      <c r="A122" s="1">
        <v>118</v>
      </c>
      <c r="B122" s="5">
        <f t="shared" si="57"/>
        <v>829.15667588187875</v>
      </c>
      <c r="C122" s="5">
        <f>SUM($B$5:B122)</f>
        <v>72396.074899919375</v>
      </c>
      <c r="D122" s="5">
        <f t="shared" si="46"/>
        <v>1267.98</v>
      </c>
      <c r="E122" s="5">
        <f t="shared" si="51"/>
        <v>73664.054899919371</v>
      </c>
      <c r="F122" s="5">
        <f>SUM(D$5:D122)</f>
        <v>56498.600000000006</v>
      </c>
      <c r="G122" s="5">
        <f t="shared" si="52"/>
        <v>128894.67489991938</v>
      </c>
      <c r="H122" s="6">
        <f t="shared" si="47"/>
        <v>0.78945134710332654</v>
      </c>
      <c r="I122" s="6"/>
      <c r="J122" s="1" t="str">
        <f t="shared" si="48"/>
        <v>ok</v>
      </c>
      <c r="K122" s="5">
        <f t="shared" si="58"/>
        <v>115034.31974872808</v>
      </c>
      <c r="L122" s="4">
        <f>((K122/2)+C122)/2</f>
        <v>64956.617387141712</v>
      </c>
      <c r="M122" s="5">
        <f>L122-C122</f>
        <v>-7439.4575127776625</v>
      </c>
      <c r="N122" s="6">
        <f>M122/C122</f>
        <v>-0.10276050908922892</v>
      </c>
      <c r="O122" s="6">
        <f t="shared" si="35"/>
        <v>-9.1849708898639193E-4</v>
      </c>
      <c r="P122" s="1" t="str">
        <f>IF(N122&gt;Q122,"ok","")</f>
        <v/>
      </c>
      <c r="Q122" s="6">
        <f t="shared" si="54"/>
        <v>0.37065673046047765</v>
      </c>
      <c r="R122" s="6">
        <f t="shared" si="49"/>
        <v>-0.11452963242279779</v>
      </c>
      <c r="S122" s="6">
        <f>(1+R122)^(1/A122)-1</f>
        <v>-1.030284877950538E-3</v>
      </c>
    </row>
    <row r="123" spans="1:19">
      <c r="A123" s="1">
        <v>119</v>
      </c>
      <c r="B123" s="5">
        <f t="shared" si="57"/>
        <v>829.15667588187875</v>
      </c>
      <c r="C123" s="5">
        <f>SUM($B$5:B123)</f>
        <v>73225.231575801256</v>
      </c>
      <c r="D123" s="5">
        <f t="shared" si="46"/>
        <v>1288.95</v>
      </c>
      <c r="E123" s="5">
        <f t="shared" si="51"/>
        <v>74514.181575801253</v>
      </c>
      <c r="F123" s="5">
        <f>SUM(D$5:D123)</f>
        <v>57787.55</v>
      </c>
      <c r="G123" s="5">
        <f t="shared" si="52"/>
        <v>131012.78157580126</v>
      </c>
      <c r="H123" s="6">
        <f t="shared" si="47"/>
        <v>0.79821385454785698</v>
      </c>
      <c r="I123" s="6"/>
      <c r="J123" s="1" t="str">
        <f t="shared" si="48"/>
        <v>ok</v>
      </c>
      <c r="K123" s="5">
        <f t="shared" si="58"/>
        <v>115034.31974872808</v>
      </c>
      <c r="L123" s="4">
        <f>((K123/2)+C123)/2</f>
        <v>65371.195725082653</v>
      </c>
      <c r="M123" s="5">
        <f>L123-C123</f>
        <v>-7854.0358507186029</v>
      </c>
      <c r="N123" s="6">
        <f>M123/C123</f>
        <v>-0.1072586003717621</v>
      </c>
      <c r="O123" s="6">
        <f t="shared" si="35"/>
        <v>-9.529769407684574E-4</v>
      </c>
      <c r="P123" s="1" t="str">
        <f>IF(N123&gt;Q123,"ok","")</f>
        <v/>
      </c>
      <c r="Q123" s="6">
        <f t="shared" si="54"/>
        <v>0.36344882348373353</v>
      </c>
      <c r="R123" s="6">
        <f t="shared" si="49"/>
        <v>-0.12014520712988941</v>
      </c>
      <c r="S123" s="6">
        <f>(1+R123)^(1/A123)-1</f>
        <v>-1.0750384814638414E-3</v>
      </c>
    </row>
    <row r="124" spans="1:19">
      <c r="A124" s="1">
        <v>120</v>
      </c>
      <c r="B124" s="5">
        <f t="shared" si="57"/>
        <v>829.15667588187875</v>
      </c>
      <c r="C124" s="5">
        <f>SUM($B$5:B124)</f>
        <v>74054.388251683136</v>
      </c>
      <c r="D124" s="5">
        <f t="shared" si="46"/>
        <v>1310.1300000000001</v>
      </c>
      <c r="E124" s="5">
        <f t="shared" si="51"/>
        <v>75364.518251683141</v>
      </c>
      <c r="F124" s="5">
        <f>SUM(D$5:D124)</f>
        <v>59097.68</v>
      </c>
      <c r="G124" s="5">
        <f t="shared" si="52"/>
        <v>133152.06825168314</v>
      </c>
      <c r="H124" s="6">
        <f t="shared" si="47"/>
        <v>0.80706716425776404</v>
      </c>
      <c r="I124" s="6"/>
      <c r="J124" s="1" t="str">
        <f t="shared" si="48"/>
        <v>ok</v>
      </c>
      <c r="K124" s="5">
        <f t="shared" si="58"/>
        <v>115034.31974872808</v>
      </c>
      <c r="L124" s="4">
        <f>((K124/2)+C124)/2</f>
        <v>65785.774063023593</v>
      </c>
      <c r="M124" s="5">
        <f>L124-C124</f>
        <v>-8268.6141886595433</v>
      </c>
      <c r="N124" s="6">
        <f>M124/C124</f>
        <v>-0.11165596508011949</v>
      </c>
      <c r="O124" s="6">
        <f t="shared" si="35"/>
        <v>-9.8614830509047291E-4</v>
      </c>
      <c r="P124" s="1" t="str">
        <f>IF(N124&gt;Q124,"ok","")</f>
        <v/>
      </c>
      <c r="Q124" s="6">
        <f t="shared" si="54"/>
        <v>0.3562409165069893</v>
      </c>
      <c r="R124" s="6">
        <f t="shared" si="49"/>
        <v>-0.12569000374971817</v>
      </c>
      <c r="S124" s="6">
        <f>(1+R124)^(1/A124)-1</f>
        <v>-1.1187094394097263E-3</v>
      </c>
    </row>
    <row r="125" spans="1:19">
      <c r="A125" s="1">
        <v>121</v>
      </c>
      <c r="B125" s="5">
        <f>B124*(1+$B$2)</f>
        <v>891.34342657301966</v>
      </c>
      <c r="C125" s="5">
        <f>SUM($B$5:B125)</f>
        <v>74945.731678256154</v>
      </c>
      <c r="D125" s="5">
        <f t="shared" si="46"/>
        <v>1331.52</v>
      </c>
      <c r="E125" s="5">
        <f t="shared" si="51"/>
        <v>76277.251678256158</v>
      </c>
      <c r="F125" s="5">
        <f>SUM(D$5:D125)</f>
        <v>60429.2</v>
      </c>
      <c r="G125" s="5">
        <f t="shared" si="52"/>
        <v>135374.93167825614</v>
      </c>
      <c r="H125" s="6">
        <f t="shared" si="47"/>
        <v>0.81601106195926931</v>
      </c>
      <c r="I125" s="6"/>
      <c r="J125" s="1" t="str">
        <f t="shared" si="48"/>
        <v>ok</v>
      </c>
      <c r="K125" s="4">
        <f>K124*(1+$B$2)</f>
        <v>123661.89372988269</v>
      </c>
      <c r="L125" s="4">
        <f>((K125/2)+C125)/2</f>
        <v>68388.339271598757</v>
      </c>
      <c r="M125" s="5">
        <f>L125-C125</f>
        <v>-6557.3924066573964</v>
      </c>
      <c r="N125" s="6">
        <f>M125/C125</f>
        <v>-8.7495208330321483E-2</v>
      </c>
      <c r="O125" s="6">
        <f t="shared" si="35"/>
        <v>-7.564240347108786E-4</v>
      </c>
      <c r="P125" s="1" t="str">
        <f>IF(N125&gt;Q125,"ok","")</f>
        <v/>
      </c>
      <c r="Q125" s="6">
        <f t="shared" si="54"/>
        <v>0.39394643395999007</v>
      </c>
      <c r="R125" s="6">
        <f t="shared" si="49"/>
        <v>-9.5884656309831451E-2</v>
      </c>
      <c r="S125" s="6">
        <f>(1+R125)^(1/A125)-1</f>
        <v>-8.3269719900469497E-4</v>
      </c>
    </row>
    <row r="126" spans="1:19">
      <c r="A126" s="1">
        <v>122</v>
      </c>
      <c r="B126" s="5">
        <f>B125</f>
        <v>891.34342657301966</v>
      </c>
      <c r="C126" s="5">
        <f>SUM($B$5:B126)</f>
        <v>75837.075104829171</v>
      </c>
      <c r="D126" s="5">
        <f t="shared" si="46"/>
        <v>1353.75</v>
      </c>
      <c r="E126" s="5">
        <f t="shared" si="51"/>
        <v>77190.825104829171</v>
      </c>
      <c r="F126" s="5">
        <f>SUM(D$5:D126)</f>
        <v>61782.95</v>
      </c>
      <c r="G126" s="5">
        <f t="shared" si="52"/>
        <v>137620.02510482917</v>
      </c>
      <c r="H126" s="6">
        <f t="shared" si="47"/>
        <v>0.82436916174540398</v>
      </c>
      <c r="I126" s="6"/>
      <c r="J126" s="1" t="str">
        <f t="shared" si="48"/>
        <v>ok</v>
      </c>
      <c r="K126" s="5">
        <f>K125</f>
        <v>123661.89372988269</v>
      </c>
      <c r="L126" s="4">
        <f>((K126/2)+C126)/2</f>
        <v>68834.010984885259</v>
      </c>
      <c r="M126" s="5">
        <f>L126-C126</f>
        <v>-7003.0641199439124</v>
      </c>
      <c r="N126" s="6">
        <f>M126/C126</f>
        <v>-9.2343541866080875E-2</v>
      </c>
      <c r="O126" s="6">
        <f t="shared" si="35"/>
        <v>-7.9385949755228502E-4</v>
      </c>
      <c r="P126" s="1" t="str">
        <f>IF(N126&gt;Q126,"ok","")</f>
        <v/>
      </c>
      <c r="Q126" s="6">
        <f t="shared" si="54"/>
        <v>0.38673852698324584</v>
      </c>
      <c r="R126" s="6">
        <f t="shared" si="49"/>
        <v>-0.10173842871776961</v>
      </c>
      <c r="S126" s="6">
        <f>(1+R126)^(1/A126)-1</f>
        <v>-8.7907216851190739E-4</v>
      </c>
    </row>
    <row r="127" spans="1:19">
      <c r="A127" s="1">
        <v>123</v>
      </c>
      <c r="B127" s="5">
        <f t="shared" ref="B127:B136" si="59">B126</f>
        <v>891.34342657301966</v>
      </c>
      <c r="C127" s="5">
        <f>SUM($B$5:B127)</f>
        <v>76728.418531402189</v>
      </c>
      <c r="D127" s="5">
        <f t="shared" si="46"/>
        <v>1376.2</v>
      </c>
      <c r="E127" s="5">
        <f t="shared" si="51"/>
        <v>78104.618531402186</v>
      </c>
      <c r="F127" s="5">
        <f>SUM(D$5:D127)</f>
        <v>63159.149999999994</v>
      </c>
      <c r="G127" s="5">
        <f t="shared" si="52"/>
        <v>139887.56853140218</v>
      </c>
      <c r="H127" s="6">
        <f t="shared" si="47"/>
        <v>0.83282681871229147</v>
      </c>
      <c r="I127" s="6"/>
      <c r="J127" s="1" t="str">
        <f t="shared" si="48"/>
        <v>ok</v>
      </c>
      <c r="K127" s="5">
        <f t="shared" ref="K127:K136" si="60">K126</f>
        <v>123661.89372988269</v>
      </c>
      <c r="L127" s="4">
        <f>((K127/2)+C127)/2</f>
        <v>69279.68269817176</v>
      </c>
      <c r="M127" s="5">
        <f>L127-C127</f>
        <v>-7448.7358332304284</v>
      </c>
      <c r="N127" s="6">
        <f>M127/C127</f>
        <v>-9.7079230561515198E-2</v>
      </c>
      <c r="O127" s="6">
        <f t="shared" si="35"/>
        <v>-8.2990317061271135E-4</v>
      </c>
      <c r="P127" s="1" t="str">
        <f>IF(N127&gt;Q127,"ok","")</f>
        <v/>
      </c>
      <c r="Q127" s="6">
        <f t="shared" si="54"/>
        <v>0.37953062000650173</v>
      </c>
      <c r="R127" s="6">
        <f t="shared" si="49"/>
        <v>-0.10751688724791175</v>
      </c>
      <c r="S127" s="6">
        <f>(1+R127)^(1/A127)-1</f>
        <v>-9.2435046607375337E-4</v>
      </c>
    </row>
    <row r="128" spans="1:19">
      <c r="A128" s="1">
        <v>124</v>
      </c>
      <c r="B128" s="5">
        <f t="shared" si="59"/>
        <v>891.34342657301966</v>
      </c>
      <c r="C128" s="5">
        <f>SUM($B$5:B128)</f>
        <v>77619.761957975206</v>
      </c>
      <c r="D128" s="5">
        <f t="shared" si="46"/>
        <v>1398.88</v>
      </c>
      <c r="E128" s="5">
        <f t="shared" si="51"/>
        <v>79018.641957975211</v>
      </c>
      <c r="F128" s="5">
        <f>SUM(D$5:D128)</f>
        <v>64558.029999999992</v>
      </c>
      <c r="G128" s="5">
        <f t="shared" si="52"/>
        <v>142177.79195797519</v>
      </c>
      <c r="H128" s="6">
        <f t="shared" si="47"/>
        <v>0.84138356081949883</v>
      </c>
      <c r="I128" s="6"/>
      <c r="J128" s="1" t="str">
        <f t="shared" si="48"/>
        <v>ok</v>
      </c>
      <c r="K128" s="5">
        <f t="shared" si="60"/>
        <v>123661.89372988269</v>
      </c>
      <c r="L128" s="4">
        <f>((K128/2)+C128)/2</f>
        <v>69725.354411458276</v>
      </c>
      <c r="M128" s="5">
        <f>L128-C128</f>
        <v>-7894.4075465169299</v>
      </c>
      <c r="N128" s="6">
        <f>M128/C128</f>
        <v>-0.10170615507415637</v>
      </c>
      <c r="O128" s="6">
        <f t="shared" si="35"/>
        <v>-8.646102241890441E-4</v>
      </c>
      <c r="P128" s="1" t="str">
        <f>IF(N128&gt;Q128,"ok","")</f>
        <v/>
      </c>
      <c r="Q128" s="6">
        <f t="shared" si="54"/>
        <v>0.3723227130297575</v>
      </c>
      <c r="R128" s="6">
        <f t="shared" si="49"/>
        <v>-0.1132214760778556</v>
      </c>
      <c r="S128" s="6">
        <f>(1+R128)^(1/A128)-1</f>
        <v>-9.6856305126125086E-4</v>
      </c>
    </row>
    <row r="129" spans="1:19">
      <c r="A129" s="1">
        <v>125</v>
      </c>
      <c r="B129" s="5">
        <f t="shared" si="59"/>
        <v>891.34342657301966</v>
      </c>
      <c r="C129" s="5">
        <f>SUM($B$5:B129)</f>
        <v>78511.105384548224</v>
      </c>
      <c r="D129" s="5">
        <f t="shared" si="46"/>
        <v>1421.78</v>
      </c>
      <c r="E129" s="5">
        <f t="shared" si="51"/>
        <v>79932.885384548223</v>
      </c>
      <c r="F129" s="5">
        <f>SUM(D$5:D129)</f>
        <v>65979.81</v>
      </c>
      <c r="G129" s="5">
        <f t="shared" si="52"/>
        <v>144490.91538454822</v>
      </c>
      <c r="H129" s="6">
        <f t="shared" si="47"/>
        <v>0.85003880887605276</v>
      </c>
      <c r="I129" s="6"/>
      <c r="J129" s="1" t="str">
        <f t="shared" si="48"/>
        <v>ok</v>
      </c>
      <c r="K129" s="5">
        <f t="shared" si="60"/>
        <v>123661.89372988269</v>
      </c>
      <c r="L129" s="4">
        <f>((K129/2)+C129)/2</f>
        <v>70171.026124744792</v>
      </c>
      <c r="M129" s="5">
        <f>L129-C129</f>
        <v>-8340.0792598034313</v>
      </c>
      <c r="N129" s="6">
        <f>M129/C129</f>
        <v>-0.1062280198317631</v>
      </c>
      <c r="O129" s="6">
        <f t="shared" si="35"/>
        <v>-8.9803326320470056E-4</v>
      </c>
      <c r="P129" s="1" t="str">
        <f>IF(N129&gt;Q129,"ok","")</f>
        <v/>
      </c>
      <c r="Q129" s="6">
        <f t="shared" si="54"/>
        <v>0.36511480605301339</v>
      </c>
      <c r="R129" s="6">
        <f t="shared" si="49"/>
        <v>-0.11885360269603384</v>
      </c>
      <c r="S129" s="6">
        <f>(1+R129)^(1/A129)-1</f>
        <v>-1.0117398066864514E-3</v>
      </c>
    </row>
    <row r="130" spans="1:19">
      <c r="A130" s="1">
        <v>126</v>
      </c>
      <c r="B130" s="5">
        <f t="shared" si="59"/>
        <v>891.34342657301966</v>
      </c>
      <c r="C130" s="5">
        <f>SUM($B$5:B130)</f>
        <v>79402.448811121241</v>
      </c>
      <c r="D130" s="5">
        <f t="shared" si="46"/>
        <v>1444.91</v>
      </c>
      <c r="E130" s="5">
        <f t="shared" si="51"/>
        <v>80847.358811121245</v>
      </c>
      <c r="F130" s="5">
        <f>SUM(D$5:D130)</f>
        <v>67424.72</v>
      </c>
      <c r="G130" s="5">
        <f t="shared" si="52"/>
        <v>146827.16881112126</v>
      </c>
      <c r="H130" s="6">
        <f t="shared" si="47"/>
        <v>0.85879213736391824</v>
      </c>
      <c r="I130" s="6"/>
      <c r="J130" s="1" t="str">
        <f t="shared" si="48"/>
        <v>ok</v>
      </c>
      <c r="K130" s="5">
        <f t="shared" si="60"/>
        <v>123661.89372988269</v>
      </c>
      <c r="L130" s="4">
        <f>((K130/2)+C130)/2</f>
        <v>70616.697838031294</v>
      </c>
      <c r="M130" s="5">
        <f>L130-C130</f>
        <v>-8785.7509730899474</v>
      </c>
      <c r="N130" s="6">
        <f>M130/C130</f>
        <v>-0.11064836292378177</v>
      </c>
      <c r="O130" s="6">
        <f t="shared" si="35"/>
        <v>-9.3022246669749453E-4</v>
      </c>
      <c r="P130" s="1" t="str">
        <f>IF(N130&gt;Q130,"ok","")</f>
        <v/>
      </c>
      <c r="Q130" s="6">
        <f t="shared" si="54"/>
        <v>0.35790689907626916</v>
      </c>
      <c r="R130" s="6">
        <f t="shared" si="49"/>
        <v>-0.1244146390594647</v>
      </c>
      <c r="S130" s="6">
        <f>(1+R130)^(1/A130)-1</f>
        <v>-1.0539095829955603E-3</v>
      </c>
    </row>
    <row r="131" spans="1:19">
      <c r="A131" s="1">
        <v>127</v>
      </c>
      <c r="B131" s="5">
        <f t="shared" si="59"/>
        <v>891.34342657301966</v>
      </c>
      <c r="C131" s="5">
        <f>SUM($B$5:B131)</f>
        <v>80293.792237694259</v>
      </c>
      <c r="D131" s="5">
        <f t="shared" si="46"/>
        <v>1468.27</v>
      </c>
      <c r="E131" s="5">
        <f t="shared" si="51"/>
        <v>81762.062237694263</v>
      </c>
      <c r="F131" s="5">
        <f>SUM(D$5:D131)</f>
        <v>68892.990000000005</v>
      </c>
      <c r="G131" s="5">
        <f t="shared" si="52"/>
        <v>149186.78223769425</v>
      </c>
      <c r="H131" s="6">
        <f t="shared" si="47"/>
        <v>0.86764313987191211</v>
      </c>
      <c r="I131" s="6"/>
      <c r="J131" s="1" t="str">
        <f t="shared" si="48"/>
        <v>ok</v>
      </c>
      <c r="K131" s="5">
        <f t="shared" si="60"/>
        <v>123661.89372988269</v>
      </c>
      <c r="L131" s="4">
        <f>((K131/2)+C131)/2</f>
        <v>71062.369551317795</v>
      </c>
      <c r="M131" s="5">
        <f>L131-C131</f>
        <v>-9231.4226863764634</v>
      </c>
      <c r="N131" s="6">
        <f>M131/C131</f>
        <v>-0.11497056533397526</v>
      </c>
      <c r="O131" s="6">
        <f t="shared" si="35"/>
        <v>-9.6122571856738226E-4</v>
      </c>
      <c r="P131" s="1" t="str">
        <f>IF(N131&gt;Q131,"ok","")</f>
        <v/>
      </c>
      <c r="Q131" s="6">
        <f t="shared" si="54"/>
        <v>0.35069899209952504</v>
      </c>
      <c r="R131" s="6">
        <f t="shared" si="49"/>
        <v>-0.12990592270793866</v>
      </c>
      <c r="S131" s="6">
        <f>(1+R131)^(1/A131)-1</f>
        <v>-1.0951002416628164E-3</v>
      </c>
    </row>
    <row r="132" spans="1:19">
      <c r="A132" s="1">
        <v>128</v>
      </c>
      <c r="B132" s="5">
        <f t="shared" si="59"/>
        <v>891.34342657301966</v>
      </c>
      <c r="C132" s="5">
        <f>SUM($B$5:B132)</f>
        <v>81185.135664267276</v>
      </c>
      <c r="D132" s="5">
        <f t="shared" si="46"/>
        <v>1491.87</v>
      </c>
      <c r="E132" s="5">
        <f t="shared" si="51"/>
        <v>82677.005664267272</v>
      </c>
      <c r="F132" s="5">
        <f>SUM(D$5:D132)</f>
        <v>70384.86</v>
      </c>
      <c r="G132" s="5">
        <f t="shared" si="52"/>
        <v>151569.99566426728</v>
      </c>
      <c r="H132" s="6">
        <f t="shared" si="47"/>
        <v>0.87659155257780352</v>
      </c>
      <c r="I132" s="6"/>
      <c r="J132" s="1" t="str">
        <f t="shared" si="48"/>
        <v>ok</v>
      </c>
      <c r="K132" s="5">
        <f t="shared" si="60"/>
        <v>123661.89372988269</v>
      </c>
      <c r="L132" s="4">
        <f>((K132/2)+C132)/2</f>
        <v>71508.041264604311</v>
      </c>
      <c r="M132" s="5">
        <f>L132-C132</f>
        <v>-9677.0943996629649</v>
      </c>
      <c r="N132" s="6">
        <f>M132/C132</f>
        <v>-0.11919785956485418</v>
      </c>
      <c r="O132" s="6">
        <f t="shared" si="35"/>
        <v>-9.9108873020570254E-4</v>
      </c>
      <c r="P132" s="1" t="str">
        <f>IF(N132&gt;Q132,"ok","")</f>
        <v/>
      </c>
      <c r="Q132" s="6">
        <f t="shared" si="54"/>
        <v>0.34349108512278081</v>
      </c>
      <c r="R132" s="6">
        <f t="shared" si="49"/>
        <v>-0.1353287578365403</v>
      </c>
      <c r="S132" s="6">
        <f>(1+R132)^(1/A132)-1</f>
        <v>-1.1353386957065892E-3</v>
      </c>
    </row>
    <row r="133" spans="1:19">
      <c r="A133" s="1">
        <v>129</v>
      </c>
      <c r="B133" s="5">
        <f t="shared" si="59"/>
        <v>891.34342657301966</v>
      </c>
      <c r="C133" s="5">
        <f>SUM($B$5:B133)</f>
        <v>82076.479090840294</v>
      </c>
      <c r="D133" s="5">
        <f t="shared" si="46"/>
        <v>1515.7</v>
      </c>
      <c r="E133" s="5">
        <f t="shared" si="51"/>
        <v>83592.179090840291</v>
      </c>
      <c r="F133" s="5">
        <f>SUM(D$5:D133)</f>
        <v>71900.56</v>
      </c>
      <c r="G133" s="5">
        <f t="shared" si="52"/>
        <v>153977.03909084029</v>
      </c>
      <c r="H133" s="6">
        <f t="shared" si="47"/>
        <v>0.88563700007027546</v>
      </c>
      <c r="I133" s="6"/>
      <c r="J133" s="1" t="str">
        <f t="shared" si="48"/>
        <v>ok</v>
      </c>
      <c r="K133" s="5">
        <f t="shared" si="60"/>
        <v>123661.89372988269</v>
      </c>
      <c r="L133" s="4">
        <f>((K133/2)+C133)/2</f>
        <v>71953.712977890827</v>
      </c>
      <c r="M133" s="5">
        <f>L133-C133</f>
        <v>-10122.766112949466</v>
      </c>
      <c r="N133" s="6">
        <f>M133/C133</f>
        <v>-0.12333333770014464</v>
      </c>
      <c r="O133" s="6">
        <f t="shared" si="35"/>
        <v>-1.0198551555771207E-3</v>
      </c>
      <c r="P133" s="1" t="str">
        <f>IF(N133&gt;Q133,"ok","")</f>
        <v/>
      </c>
      <c r="Q133" s="6">
        <f t="shared" si="54"/>
        <v>0.3362831781460367</v>
      </c>
      <c r="R133" s="6">
        <f t="shared" si="49"/>
        <v>-0.14068441632831208</v>
      </c>
      <c r="S133" s="6">
        <f>(1+R133)^(1/A133)-1</f>
        <v>-1.174650948444711E-3</v>
      </c>
    </row>
    <row r="134" spans="1:19">
      <c r="A134" s="1">
        <v>130</v>
      </c>
      <c r="B134" s="5">
        <f t="shared" si="59"/>
        <v>891.34342657301966</v>
      </c>
      <c r="C134" s="5">
        <f>SUM($B$5:B134)</f>
        <v>82967.822517413311</v>
      </c>
      <c r="D134" s="5">
        <f t="shared" si="46"/>
        <v>1539.77</v>
      </c>
      <c r="E134" s="5">
        <f t="shared" si="51"/>
        <v>84507.592517413315</v>
      </c>
      <c r="F134" s="5">
        <f>SUM(D$5:D134)</f>
        <v>73440.33</v>
      </c>
      <c r="G134" s="5">
        <f t="shared" si="52"/>
        <v>156408.15251741331</v>
      </c>
      <c r="H134" s="6">
        <f t="shared" si="47"/>
        <v>0.89477924508333251</v>
      </c>
      <c r="I134" s="6"/>
      <c r="J134" s="1" t="str">
        <f t="shared" si="48"/>
        <v>ok</v>
      </c>
      <c r="K134" s="5">
        <f t="shared" si="60"/>
        <v>123661.89372988269</v>
      </c>
      <c r="L134" s="4">
        <f>((K134/2)+C134)/2</f>
        <v>72399.384691177329</v>
      </c>
      <c r="M134" s="5">
        <f>L134-C134</f>
        <v>-10568.437826235982</v>
      </c>
      <c r="N134" s="6">
        <f>M134/C134</f>
        <v>-0.12737995894755313</v>
      </c>
      <c r="O134" s="6">
        <f t="shared" ref="O134:O184" si="61">(1+N134)^(1/A134)-1</f>
        <v>-1.0475666992829646E-3</v>
      </c>
      <c r="P134" s="1" t="str">
        <f>IF(N134&gt;Q134,"ok","")</f>
        <v/>
      </c>
      <c r="Q134" s="6">
        <f t="shared" si="54"/>
        <v>0.32907527116929247</v>
      </c>
      <c r="R134" s="6">
        <f t="shared" si="49"/>
        <v>-0.14597413874877674</v>
      </c>
      <c r="S134" s="6">
        <f>(1+R134)^(1/A134)-1</f>
        <v>-1.2130621303962918E-3</v>
      </c>
    </row>
    <row r="135" spans="1:19">
      <c r="A135" s="1">
        <v>131</v>
      </c>
      <c r="B135" s="5">
        <f t="shared" si="59"/>
        <v>891.34342657301966</v>
      </c>
      <c r="C135" s="5">
        <f>SUM($B$5:B135)</f>
        <v>83859.165943986329</v>
      </c>
      <c r="D135" s="5">
        <f t="shared" si="46"/>
        <v>1564.08</v>
      </c>
      <c r="E135" s="5">
        <f t="shared" si="51"/>
        <v>85423.245943986331</v>
      </c>
      <c r="F135" s="5">
        <f>SUM(D$5:D135)</f>
        <v>75004.41</v>
      </c>
      <c r="G135" s="5">
        <f t="shared" si="52"/>
        <v>158863.57594398633</v>
      </c>
      <c r="H135" s="6">
        <f t="shared" si="47"/>
        <v>0.90401806054700373</v>
      </c>
      <c r="I135" s="6"/>
      <c r="J135" s="1" t="str">
        <f t="shared" si="48"/>
        <v>ok</v>
      </c>
      <c r="K135" s="5">
        <f t="shared" si="60"/>
        <v>123661.89372988269</v>
      </c>
      <c r="L135" s="4">
        <f>((K135/2)+C135)/2</f>
        <v>72845.05640446383</v>
      </c>
      <c r="M135" s="5">
        <f>L135-C135</f>
        <v>-11014.109539522498</v>
      </c>
      <c r="N135" s="6">
        <f>M135/C135</f>
        <v>-0.13134055670049671</v>
      </c>
      <c r="O135" s="6">
        <f t="shared" si="61"/>
        <v>-1.0742632180916756E-3</v>
      </c>
      <c r="P135" s="1" t="str">
        <f>IF(N135&gt;Q135,"ok","")</f>
        <v/>
      </c>
      <c r="Q135" s="6">
        <f t="shared" si="54"/>
        <v>0.32186736419254836</v>
      </c>
      <c r="R135" s="6">
        <f t="shared" si="49"/>
        <v>-0.15119913530395146</v>
      </c>
      <c r="S135" s="6">
        <f>(1+R135)^(1/A135)-1</f>
        <v>-1.2505965344319359E-3</v>
      </c>
    </row>
    <row r="136" spans="1:19">
      <c r="A136" s="1">
        <v>132</v>
      </c>
      <c r="B136" s="5">
        <f t="shared" si="59"/>
        <v>891.34342657301966</v>
      </c>
      <c r="C136" s="5">
        <f>SUM($B$5:B136)</f>
        <v>84750.509370559346</v>
      </c>
      <c r="D136" s="5">
        <f t="shared" si="46"/>
        <v>1588.64</v>
      </c>
      <c r="E136" s="5">
        <f t="shared" si="51"/>
        <v>86339.149370559346</v>
      </c>
      <c r="F136" s="5">
        <f>SUM(D$5:D136)</f>
        <v>76593.05</v>
      </c>
      <c r="G136" s="5">
        <f t="shared" si="52"/>
        <v>161343.55937055935</v>
      </c>
      <c r="H136" s="6">
        <f t="shared" si="47"/>
        <v>0.91335334829302117</v>
      </c>
      <c r="I136" s="6"/>
      <c r="J136" s="1" t="str">
        <f t="shared" si="48"/>
        <v>ok</v>
      </c>
      <c r="K136" s="5">
        <f t="shared" si="60"/>
        <v>123661.89372988269</v>
      </c>
      <c r="L136" s="4">
        <f>((K136/2)+C136)/2</f>
        <v>73290.728117750346</v>
      </c>
      <c r="M136" s="5">
        <f>L136-C136</f>
        <v>-11459.781252809</v>
      </c>
      <c r="N136" s="6">
        <f>M136/C136</f>
        <v>-0.13521784515421334</v>
      </c>
      <c r="O136" s="6">
        <f t="shared" si="61"/>
        <v>-1.0999828163837932E-3</v>
      </c>
      <c r="P136" s="1" t="str">
        <f>IF(N136&gt;Q136,"ok","")</f>
        <v/>
      </c>
      <c r="Q136" s="6">
        <f t="shared" si="54"/>
        <v>0.31465945721580413</v>
      </c>
      <c r="R136" s="6">
        <f t="shared" si="49"/>
        <v>-0.15636058676341014</v>
      </c>
      <c r="S136" s="6">
        <f>(1+R136)^(1/A136)-1</f>
        <v>-1.2872776492681703E-3</v>
      </c>
    </row>
    <row r="137" spans="1:19">
      <c r="A137" s="1">
        <v>133</v>
      </c>
      <c r="B137" s="5">
        <f>B136*(1+$B$2)</f>
        <v>958.19418356599613</v>
      </c>
      <c r="C137" s="5">
        <f>SUM($B$5:B137)</f>
        <v>85708.703554125343</v>
      </c>
      <c r="D137" s="5">
        <f t="shared" ref="D137:D160" si="62">ROUND(G136*$A$2,2)</f>
        <v>1613.44</v>
      </c>
      <c r="E137" s="5">
        <f t="shared" ref="E137:E160" si="63">C137+D137</f>
        <v>87322.143554125345</v>
      </c>
      <c r="F137" s="5">
        <f>SUM(D$5:D137)</f>
        <v>78206.490000000005</v>
      </c>
      <c r="G137" s="5">
        <f t="shared" ref="G137:G160" si="64">C137+F137</f>
        <v>163915.19355412535</v>
      </c>
      <c r="H137" s="6">
        <f t="shared" ref="H137:H160" si="65">F137/C136</f>
        <v>0.92278489628957194</v>
      </c>
      <c r="I137" s="6"/>
      <c r="J137" s="1" t="str">
        <f t="shared" ref="J137:J160" si="66">IF(H137&gt;N137,"ok","")</f>
        <v>ok</v>
      </c>
      <c r="K137" s="4">
        <f>K136*(1+$B$2)</f>
        <v>132936.53575962389</v>
      </c>
      <c r="L137" s="4">
        <f>((K137/2)+C137)/2</f>
        <v>76088.485716968644</v>
      </c>
      <c r="M137" s="5">
        <f>L137-C137</f>
        <v>-9620.2178371566988</v>
      </c>
      <c r="N137" s="6">
        <f>M137/C137</f>
        <v>-0.11224318462688562</v>
      </c>
      <c r="O137" s="6">
        <f t="shared" si="61"/>
        <v>-8.9476810312127952E-4</v>
      </c>
      <c r="P137" s="1" t="str">
        <f>IF(N137&gt;Q137,"ok","")</f>
        <v/>
      </c>
      <c r="Q137" s="6">
        <f t="shared" ref="Q137:Q160" si="67">1-(C137/K137)</f>
        <v>0.35526600671237596</v>
      </c>
      <c r="R137" s="6">
        <f t="shared" ref="R137:R160" si="68">1-(C137/L137)</f>
        <v>-0.1264346076348748</v>
      </c>
      <c r="S137" s="6">
        <f>(1+R137)^(1/A137)-1</f>
        <v>-1.0158167141190999E-3</v>
      </c>
    </row>
    <row r="138" spans="1:19">
      <c r="A138" s="1">
        <v>134</v>
      </c>
      <c r="B138" s="5">
        <f>B137</f>
        <v>958.19418356599613</v>
      </c>
      <c r="C138" s="5">
        <f>SUM($B$5:B138)</f>
        <v>86666.897737691339</v>
      </c>
      <c r="D138" s="5">
        <f t="shared" si="62"/>
        <v>1639.15</v>
      </c>
      <c r="E138" s="5">
        <f t="shared" si="63"/>
        <v>88306.047737691333</v>
      </c>
      <c r="F138" s="5">
        <f>SUM(D$5:D138)</f>
        <v>79845.64</v>
      </c>
      <c r="G138" s="5">
        <f t="shared" si="64"/>
        <v>166512.53773769134</v>
      </c>
      <c r="H138" s="6">
        <f t="shared" si="65"/>
        <v>0.93159313685776612</v>
      </c>
      <c r="I138" s="6"/>
      <c r="J138" s="1" t="str">
        <f t="shared" si="66"/>
        <v>ok</v>
      </c>
      <c r="K138" s="5">
        <f>K137</f>
        <v>132936.53575962389</v>
      </c>
      <c r="L138" s="4">
        <f>((K138/2)+C138)/2</f>
        <v>76567.582808751642</v>
      </c>
      <c r="M138" s="5">
        <f>L138-C138</f>
        <v>-10099.314928939697</v>
      </c>
      <c r="N138" s="6">
        <f>M138/C138</f>
        <v>-0.11653024617895739</v>
      </c>
      <c r="O138" s="6">
        <f t="shared" si="61"/>
        <v>-9.2418627586043911E-4</v>
      </c>
      <c r="P138" s="1" t="str">
        <f>IF(N138&gt;Q138,"ok","")</f>
        <v/>
      </c>
      <c r="Q138" s="6">
        <f t="shared" si="67"/>
        <v>0.34805809973563173</v>
      </c>
      <c r="R138" s="6">
        <f t="shared" si="68"/>
        <v>-0.13190066289758007</v>
      </c>
      <c r="S138" s="6">
        <f>(1+R138)^(1/A138)-1</f>
        <v>-1.0550335618497719E-3</v>
      </c>
    </row>
    <row r="139" spans="1:19">
      <c r="A139" s="1">
        <v>135</v>
      </c>
      <c r="B139" s="5">
        <f t="shared" ref="B139:B148" si="69">B138</f>
        <v>958.19418356599613</v>
      </c>
      <c r="C139" s="5">
        <f>SUM($B$5:B139)</f>
        <v>87625.091921257335</v>
      </c>
      <c r="D139" s="5">
        <f t="shared" si="62"/>
        <v>1665.13</v>
      </c>
      <c r="E139" s="5">
        <f t="shared" si="63"/>
        <v>89290.22192125734</v>
      </c>
      <c r="F139" s="5">
        <f>SUM(D$5:D139)</f>
        <v>81510.77</v>
      </c>
      <c r="G139" s="5">
        <f t="shared" si="64"/>
        <v>169135.86192125734</v>
      </c>
      <c r="H139" s="6">
        <f t="shared" si="65"/>
        <v>0.94050637703339712</v>
      </c>
      <c r="I139" s="6"/>
      <c r="J139" s="1" t="str">
        <f t="shared" si="66"/>
        <v>ok</v>
      </c>
      <c r="K139" s="5">
        <f t="shared" ref="K139:K148" si="70">K138</f>
        <v>132936.53575962389</v>
      </c>
      <c r="L139" s="4">
        <f>((K139/2)+C139)/2</f>
        <v>77046.67990053464</v>
      </c>
      <c r="M139" s="5">
        <f>L139-C139</f>
        <v>-10578.412020722695</v>
      </c>
      <c r="N139" s="6">
        <f>M139/C139</f>
        <v>-0.12072354834422074</v>
      </c>
      <c r="O139" s="6">
        <f t="shared" si="61"/>
        <v>-9.5255287572582059E-4</v>
      </c>
      <c r="P139" s="1" t="str">
        <f>IF(N139&gt;Q139,"ok","")</f>
        <v/>
      </c>
      <c r="Q139" s="6">
        <f t="shared" si="67"/>
        <v>0.34085019275888762</v>
      </c>
      <c r="R139" s="6">
        <f t="shared" si="68"/>
        <v>-0.1372987393406071</v>
      </c>
      <c r="S139" s="6">
        <f>(1+R139)^(1/A139)-1</f>
        <v>-1.0933782082493959E-3</v>
      </c>
    </row>
    <row r="140" spans="1:19">
      <c r="A140" s="1">
        <v>136</v>
      </c>
      <c r="B140" s="5">
        <f t="shared" si="69"/>
        <v>958.19418356599613</v>
      </c>
      <c r="C140" s="5">
        <f>SUM($B$5:B140)</f>
        <v>88583.286104823332</v>
      </c>
      <c r="D140" s="5">
        <f t="shared" si="62"/>
        <v>1691.36</v>
      </c>
      <c r="E140" s="5">
        <f t="shared" si="63"/>
        <v>90274.646104823332</v>
      </c>
      <c r="F140" s="5">
        <f>SUM(D$5:D140)</f>
        <v>83202.13</v>
      </c>
      <c r="G140" s="5">
        <f t="shared" si="64"/>
        <v>171785.41610482335</v>
      </c>
      <c r="H140" s="6">
        <f t="shared" si="65"/>
        <v>0.94952402531877578</v>
      </c>
      <c r="I140" s="6"/>
      <c r="J140" s="1" t="str">
        <f t="shared" si="66"/>
        <v>ok</v>
      </c>
      <c r="K140" s="5">
        <f t="shared" si="70"/>
        <v>132936.53575962389</v>
      </c>
      <c r="L140" s="4">
        <f>((K140/2)+C140)/2</f>
        <v>77525.776992317638</v>
      </c>
      <c r="M140" s="5">
        <f>L140-C140</f>
        <v>-11057.509112505693</v>
      </c>
      <c r="N140" s="6">
        <f>M140/C140</f>
        <v>-0.12482613367290306</v>
      </c>
      <c r="O140" s="6">
        <f t="shared" si="61"/>
        <v>-9.7990713587881029E-4</v>
      </c>
      <c r="P140" s="1" t="str">
        <f>IF(N140&gt;Q140,"ok","")</f>
        <v/>
      </c>
      <c r="Q140" s="6">
        <f t="shared" si="67"/>
        <v>0.33364228578214339</v>
      </c>
      <c r="R140" s="6">
        <f t="shared" si="68"/>
        <v>-0.14263009725915321</v>
      </c>
      <c r="S140" s="6">
        <f>(1+R140)^(1/A140)-1</f>
        <v>-1.1308735239607959E-3</v>
      </c>
    </row>
    <row r="141" spans="1:19">
      <c r="A141" s="1">
        <v>137</v>
      </c>
      <c r="B141" s="5">
        <f t="shared" si="69"/>
        <v>958.19418356599613</v>
      </c>
      <c r="C141" s="5">
        <f>SUM($B$5:B141)</f>
        <v>89541.480288389328</v>
      </c>
      <c r="D141" s="5">
        <f t="shared" si="62"/>
        <v>1717.85</v>
      </c>
      <c r="E141" s="5">
        <f t="shared" si="63"/>
        <v>91259.330288389334</v>
      </c>
      <c r="F141" s="5">
        <f>SUM(D$5:D141)</f>
        <v>84919.98000000001</v>
      </c>
      <c r="G141" s="5">
        <f t="shared" si="64"/>
        <v>174461.46028838935</v>
      </c>
      <c r="H141" s="6">
        <f t="shared" si="65"/>
        <v>0.95864562869694836</v>
      </c>
      <c r="I141" s="6"/>
      <c r="J141" s="1" t="str">
        <f t="shared" si="66"/>
        <v>ok</v>
      </c>
      <c r="K141" s="5">
        <f t="shared" si="70"/>
        <v>132936.53575962389</v>
      </c>
      <c r="L141" s="4">
        <f>((K141/2)+C141)/2</f>
        <v>78004.874084100637</v>
      </c>
      <c r="M141" s="5">
        <f>L141-C141</f>
        <v>-11536.606204288692</v>
      </c>
      <c r="N141" s="6">
        <f>M141/C141</f>
        <v>-0.12884091448044355</v>
      </c>
      <c r="O141" s="6">
        <f t="shared" si="61"/>
        <v>-1.00628657876356E-3</v>
      </c>
      <c r="P141" s="1" t="str">
        <f>IF(N141&gt;Q141,"ok","")</f>
        <v/>
      </c>
      <c r="Q141" s="6">
        <f t="shared" si="67"/>
        <v>0.32643437880539916</v>
      </c>
      <c r="R141" s="6">
        <f t="shared" si="68"/>
        <v>-0.14789596598605548</v>
      </c>
      <c r="S141" s="6">
        <f>(1+R141)^(1/A141)-1</f>
        <v>-1.1675416437877395E-3</v>
      </c>
    </row>
    <row r="142" spans="1:19">
      <c r="A142" s="1">
        <v>138</v>
      </c>
      <c r="B142" s="5">
        <f t="shared" si="69"/>
        <v>958.19418356599613</v>
      </c>
      <c r="C142" s="5">
        <f>SUM($B$5:B142)</f>
        <v>90499.674471955324</v>
      </c>
      <c r="D142" s="5">
        <f t="shared" si="62"/>
        <v>1744.61</v>
      </c>
      <c r="E142" s="5">
        <f t="shared" si="63"/>
        <v>92244.284471955325</v>
      </c>
      <c r="F142" s="5">
        <f>SUM(D$5:D142)</f>
        <v>86664.590000000011</v>
      </c>
      <c r="G142" s="5">
        <f t="shared" si="64"/>
        <v>177164.26447195534</v>
      </c>
      <c r="H142" s="6">
        <f t="shared" si="65"/>
        <v>0.96787086522220078</v>
      </c>
      <c r="I142" s="6"/>
      <c r="J142" s="1" t="str">
        <f t="shared" si="66"/>
        <v>ok</v>
      </c>
      <c r="K142" s="5">
        <f t="shared" si="70"/>
        <v>132936.53575962389</v>
      </c>
      <c r="L142" s="4">
        <f>((K142/2)+C142)/2</f>
        <v>78483.971175883635</v>
      </c>
      <c r="M142" s="5">
        <f>L142-C142</f>
        <v>-12015.70329607169</v>
      </c>
      <c r="N142" s="6">
        <f>M142/C142</f>
        <v>-0.13277067974200504</v>
      </c>
      <c r="O142" s="6">
        <f t="shared" si="61"/>
        <v>-1.0317271032868058E-3</v>
      </c>
      <c r="P142" s="1" t="str">
        <f>IF(N142&gt;Q142,"ok","")</f>
        <v/>
      </c>
      <c r="Q142" s="6">
        <f t="shared" si="67"/>
        <v>0.31922647182865505</v>
      </c>
      <c r="R142" s="6">
        <f t="shared" si="68"/>
        <v>-0.15309754483682192</v>
      </c>
      <c r="S142" s="6">
        <f>(1+R142)^(1/A142)-1</f>
        <v>-1.2034039950638009E-3</v>
      </c>
    </row>
    <row r="143" spans="1:19">
      <c r="A143" s="1">
        <v>139</v>
      </c>
      <c r="B143" s="5">
        <f t="shared" si="69"/>
        <v>958.19418356599613</v>
      </c>
      <c r="C143" s="5">
        <f>SUM($B$5:B143)</f>
        <v>91457.868655521321</v>
      </c>
      <c r="D143" s="5">
        <f t="shared" si="62"/>
        <v>1771.64</v>
      </c>
      <c r="E143" s="5">
        <f t="shared" si="63"/>
        <v>93229.50865552132</v>
      </c>
      <c r="F143" s="5">
        <f>SUM(D$5:D143)</f>
        <v>88436.23000000001</v>
      </c>
      <c r="G143" s="5">
        <f t="shared" si="64"/>
        <v>179894.09865552135</v>
      </c>
      <c r="H143" s="6">
        <f t="shared" si="65"/>
        <v>0.97719942658363101</v>
      </c>
      <c r="I143" s="6"/>
      <c r="J143" s="1" t="str">
        <f t="shared" si="66"/>
        <v>ok</v>
      </c>
      <c r="K143" s="5">
        <f t="shared" si="70"/>
        <v>132936.53575962389</v>
      </c>
      <c r="L143" s="4">
        <f>((K143/2)+C143)/2</f>
        <v>78963.068267666633</v>
      </c>
      <c r="M143" s="5">
        <f>L143-C143</f>
        <v>-12494.800387854688</v>
      </c>
      <c r="N143" s="6">
        <f>M143/C143</f>
        <v>-0.13661810155358761</v>
      </c>
      <c r="O143" s="6">
        <f t="shared" si="61"/>
        <v>-1.0562630668762285E-3</v>
      </c>
      <c r="P143" s="1" t="str">
        <f>IF(N143&gt;Q143,"ok","")</f>
        <v/>
      </c>
      <c r="Q143" s="6">
        <f t="shared" si="67"/>
        <v>0.31201856485191082</v>
      </c>
      <c r="R143" s="6">
        <f t="shared" si="68"/>
        <v>-0.1582360040202615</v>
      </c>
      <c r="S143" s="6">
        <f>(1+R143)^(1/A143)-1</f>
        <v>-1.2384813247432458E-3</v>
      </c>
    </row>
    <row r="144" spans="1:19">
      <c r="A144" s="1">
        <v>140</v>
      </c>
      <c r="B144" s="5">
        <f t="shared" si="69"/>
        <v>958.19418356599613</v>
      </c>
      <c r="C144" s="5">
        <f>SUM($B$5:B144)</f>
        <v>92416.062839087317</v>
      </c>
      <c r="D144" s="5">
        <f t="shared" si="62"/>
        <v>1798.94</v>
      </c>
      <c r="E144" s="5">
        <f t="shared" si="63"/>
        <v>94215.002839087319</v>
      </c>
      <c r="F144" s="5">
        <f>SUM(D$5:D144)</f>
        <v>90235.170000000013</v>
      </c>
      <c r="G144" s="5">
        <f t="shared" si="64"/>
        <v>182651.23283908732</v>
      </c>
      <c r="H144" s="6">
        <f t="shared" si="65"/>
        <v>0.98663101739089676</v>
      </c>
      <c r="I144" s="6"/>
      <c r="J144" s="1" t="str">
        <f t="shared" si="66"/>
        <v>ok</v>
      </c>
      <c r="K144" s="5">
        <f t="shared" si="70"/>
        <v>132936.53575962389</v>
      </c>
      <c r="L144" s="4">
        <f>((K144/2)+C144)/2</f>
        <v>79442.165359449631</v>
      </c>
      <c r="M144" s="5">
        <f>L144-C144</f>
        <v>-12973.897479637686</v>
      </c>
      <c r="N144" s="6">
        <f>M144/C144</f>
        <v>-0.1403857411911989</v>
      </c>
      <c r="O144" s="6">
        <f t="shared" si="61"/>
        <v>-1.0799273627567496E-3</v>
      </c>
      <c r="P144" s="1" t="str">
        <f>IF(N144&gt;Q144,"ok","")</f>
        <v/>
      </c>
      <c r="Q144" s="6">
        <f t="shared" si="67"/>
        <v>0.30481065787516659</v>
      </c>
      <c r="R144" s="6">
        <f t="shared" si="68"/>
        <v>-0.16331248551616229</v>
      </c>
      <c r="S144" s="6">
        <f>(1+R144)^(1/A144)-1</f>
        <v>-1.2727937252786647E-3</v>
      </c>
    </row>
    <row r="145" spans="1:19">
      <c r="A145" s="1">
        <v>141</v>
      </c>
      <c r="B145" s="5">
        <f t="shared" si="69"/>
        <v>958.19418356599613</v>
      </c>
      <c r="C145" s="5">
        <f>SUM($B$5:B145)</f>
        <v>93374.257022653313</v>
      </c>
      <c r="D145" s="5">
        <f t="shared" si="62"/>
        <v>1826.51</v>
      </c>
      <c r="E145" s="5">
        <f t="shared" si="63"/>
        <v>95200.767022653308</v>
      </c>
      <c r="F145" s="5">
        <f>SUM(D$5:D145)</f>
        <v>92061.680000000008</v>
      </c>
      <c r="G145" s="5">
        <f t="shared" si="64"/>
        <v>185435.93702265332</v>
      </c>
      <c r="H145" s="6">
        <f t="shared" si="65"/>
        <v>0.99616535450439658</v>
      </c>
      <c r="I145" s="6"/>
      <c r="J145" s="1" t="str">
        <f t="shared" si="66"/>
        <v>ok</v>
      </c>
      <c r="K145" s="5">
        <f t="shared" si="70"/>
        <v>132936.53575962389</v>
      </c>
      <c r="L145" s="4">
        <f>((K145/2)+C145)/2</f>
        <v>79921.262451232629</v>
      </c>
      <c r="M145" s="5">
        <f>L145-C145</f>
        <v>-13452.994571420684</v>
      </c>
      <c r="N145" s="6">
        <f>M145/C145</f>
        <v>-0.14407605479695421</v>
      </c>
      <c r="O145" s="6">
        <f t="shared" si="61"/>
        <v>-1.1027514927626214E-3</v>
      </c>
      <c r="P145" s="1" t="str">
        <f>IF(N145&gt;Q145,"ok","")</f>
        <v/>
      </c>
      <c r="Q145" s="6">
        <f t="shared" si="67"/>
        <v>0.29760275089842247</v>
      </c>
      <c r="R145" s="6">
        <f t="shared" si="68"/>
        <v>-0.16832810392140152</v>
      </c>
      <c r="S145" s="6">
        <f>(1+R145)^(1/A145)-1</f>
        <v>-1.3063606593497479E-3</v>
      </c>
    </row>
    <row r="146" spans="1:19">
      <c r="A146" s="1">
        <v>142</v>
      </c>
      <c r="B146" s="5">
        <f t="shared" si="69"/>
        <v>958.19418356599613</v>
      </c>
      <c r="C146" s="5">
        <f>SUM($B$5:B146)</f>
        <v>94332.45120621931</v>
      </c>
      <c r="D146" s="5">
        <f t="shared" si="62"/>
        <v>1854.36</v>
      </c>
      <c r="E146" s="5">
        <f t="shared" si="63"/>
        <v>96186.81120621931</v>
      </c>
      <c r="F146" s="5">
        <f>SUM(D$5:D146)</f>
        <v>93916.040000000008</v>
      </c>
      <c r="G146" s="5">
        <f t="shared" si="64"/>
        <v>188248.4912062193</v>
      </c>
      <c r="H146" s="6">
        <f t="shared" si="65"/>
        <v>1.0058022735025913</v>
      </c>
      <c r="I146" s="6"/>
      <c r="J146" s="1" t="str">
        <f t="shared" si="66"/>
        <v>ok</v>
      </c>
      <c r="K146" s="5">
        <f t="shared" si="70"/>
        <v>132936.53575962389</v>
      </c>
      <c r="L146" s="4">
        <f>((K146/2)+C146)/2</f>
        <v>80400.359543015627</v>
      </c>
      <c r="M146" s="5">
        <f>L146-C146</f>
        <v>-13932.091663203682</v>
      </c>
      <c r="N146" s="6">
        <f>M146/C146</f>
        <v>-0.14769139871863252</v>
      </c>
      <c r="O146" s="6">
        <f t="shared" si="61"/>
        <v>-1.1247656359794078E-3</v>
      </c>
      <c r="P146" s="1" t="str">
        <f>IF(N146&gt;Q146,"ok","")</f>
        <v/>
      </c>
      <c r="Q146" s="6">
        <f t="shared" si="67"/>
        <v>0.29039484392167825</v>
      </c>
      <c r="R146" s="6">
        <f t="shared" si="68"/>
        <v>-0.17328394726580498</v>
      </c>
      <c r="S146" s="6">
        <f>(1+R146)^(1/A146)-1</f>
        <v>-1.3392009834989338E-3</v>
      </c>
    </row>
    <row r="147" spans="1:19">
      <c r="A147" s="1">
        <v>143</v>
      </c>
      <c r="B147" s="5">
        <f t="shared" si="69"/>
        <v>958.19418356599613</v>
      </c>
      <c r="C147" s="5">
        <f>SUM($B$5:B147)</f>
        <v>95290.645389785306</v>
      </c>
      <c r="D147" s="5">
        <f t="shared" si="62"/>
        <v>1882.48</v>
      </c>
      <c r="E147" s="5">
        <f t="shared" si="63"/>
        <v>97173.125389785302</v>
      </c>
      <c r="F147" s="5">
        <f>SUM(D$5:D147)</f>
        <v>95798.52</v>
      </c>
      <c r="G147" s="5">
        <f t="shared" si="64"/>
        <v>191089.16538978531</v>
      </c>
      <c r="H147" s="6">
        <f t="shared" si="65"/>
        <v>1.0155415106364165</v>
      </c>
      <c r="I147" s="6"/>
      <c r="J147" s="1" t="str">
        <f t="shared" si="66"/>
        <v>ok</v>
      </c>
      <c r="K147" s="5">
        <f t="shared" si="70"/>
        <v>132936.53575962389</v>
      </c>
      <c r="L147" s="4">
        <f>((K147/2)+C147)/2</f>
        <v>80879.456634798626</v>
      </c>
      <c r="M147" s="5">
        <f>L147-C147</f>
        <v>-14411.188754986681</v>
      </c>
      <c r="N147" s="6">
        <f>M147/C147</f>
        <v>-0.15123403452708162</v>
      </c>
      <c r="O147" s="6">
        <f t="shared" si="61"/>
        <v>-1.1459987134851968E-3</v>
      </c>
      <c r="P147" s="1" t="str">
        <f>IF(N147&gt;Q147,"ok","")</f>
        <v/>
      </c>
      <c r="Q147" s="6">
        <f t="shared" si="67"/>
        <v>0.28318693694493402</v>
      </c>
      <c r="R147" s="6">
        <f t="shared" si="68"/>
        <v>-0.1781810777990096</v>
      </c>
      <c r="S147" s="6">
        <f>(1+R147)^(1/A147)-1</f>
        <v>-1.3713329707312205E-3</v>
      </c>
    </row>
    <row r="148" spans="1:19">
      <c r="A148" s="1">
        <v>144</v>
      </c>
      <c r="B148" s="5">
        <f t="shared" si="69"/>
        <v>958.19418356599613</v>
      </c>
      <c r="C148" s="5">
        <f>SUM($B$5:B148)</f>
        <v>96248.839573351303</v>
      </c>
      <c r="D148" s="5">
        <f t="shared" si="62"/>
        <v>1910.89</v>
      </c>
      <c r="E148" s="5">
        <f t="shared" si="63"/>
        <v>98159.729573351302</v>
      </c>
      <c r="F148" s="5">
        <f>SUM(D$5:D148)</f>
        <v>97709.41</v>
      </c>
      <c r="G148" s="5">
        <f t="shared" si="64"/>
        <v>193958.24957335129</v>
      </c>
      <c r="H148" s="6">
        <f t="shared" si="65"/>
        <v>1.0253830226495031</v>
      </c>
      <c r="I148" s="6"/>
      <c r="J148" s="1" t="str">
        <f t="shared" si="66"/>
        <v>ok</v>
      </c>
      <c r="K148" s="5">
        <f t="shared" si="70"/>
        <v>132936.53575962389</v>
      </c>
      <c r="L148" s="4">
        <f>((K148/2)+C148)/2</f>
        <v>81358.553726581624</v>
      </c>
      <c r="M148" s="5">
        <f>L148-C148</f>
        <v>-14890.285846769679</v>
      </c>
      <c r="N148" s="6">
        <f>M148/C148</f>
        <v>-0.15470613373392186</v>
      </c>
      <c r="O148" s="6">
        <f t="shared" si="61"/>
        <v>-1.1664784494443969E-3</v>
      </c>
      <c r="P148" s="1" t="str">
        <f>IF(N148&gt;Q148,"ok","")</f>
        <v/>
      </c>
      <c r="Q148" s="6">
        <f t="shared" si="67"/>
        <v>0.2759790299681899</v>
      </c>
      <c r="R148" s="6">
        <f t="shared" si="68"/>
        <v>-0.18302053274952335</v>
      </c>
      <c r="S148" s="6">
        <f>(1+R148)^(1/A148)-1</f>
        <v>-1.4027743321294306E-3</v>
      </c>
    </row>
    <row r="149" spans="1:19">
      <c r="A149" s="1">
        <v>145</v>
      </c>
      <c r="B149" s="5">
        <f>B148*(1+$B$2)</f>
        <v>1030.0587473334458</v>
      </c>
      <c r="C149" s="5">
        <f>SUM($B$5:B149)</f>
        <v>97278.898320684748</v>
      </c>
      <c r="D149" s="5">
        <f t="shared" si="62"/>
        <v>1939.58</v>
      </c>
      <c r="E149" s="5">
        <f t="shared" si="63"/>
        <v>99218.47832068475</v>
      </c>
      <c r="F149" s="5">
        <f>SUM(D$5:D149)</f>
        <v>99648.99</v>
      </c>
      <c r="G149" s="5">
        <f t="shared" si="64"/>
        <v>196927.88832068475</v>
      </c>
      <c r="H149" s="6">
        <f t="shared" si="65"/>
        <v>1.0353266641106613</v>
      </c>
      <c r="I149" s="6"/>
      <c r="J149" s="1" t="str">
        <f t="shared" si="66"/>
        <v>ok</v>
      </c>
      <c r="K149" s="4">
        <f>K148*(1+$B$2)</f>
        <v>142906.77594159567</v>
      </c>
      <c r="L149" s="4">
        <f>((K149/2)+C149)/2</f>
        <v>84366.143145741284</v>
      </c>
      <c r="M149" s="5">
        <f>L149-C149</f>
        <v>-12912.755174943464</v>
      </c>
      <c r="N149" s="6">
        <f>M149/C149</f>
        <v>-0.13273952931062111</v>
      </c>
      <c r="O149" s="6">
        <f t="shared" si="61"/>
        <v>-9.8169657733249149E-4</v>
      </c>
      <c r="P149" s="1" t="str">
        <f>IF(N149&gt;Q149,"ok","")</f>
        <v/>
      </c>
      <c r="Q149" s="6">
        <f t="shared" si="67"/>
        <v>0.3192842139238975</v>
      </c>
      <c r="R149" s="6">
        <f t="shared" si="68"/>
        <v>-0.15305612765344589</v>
      </c>
      <c r="S149" s="6">
        <f>(1+R149)^(1/A149)-1</f>
        <v>-1.145005035686486E-3</v>
      </c>
    </row>
    <row r="150" spans="1:19">
      <c r="A150" s="1">
        <v>146</v>
      </c>
      <c r="B150" s="5">
        <f>B149</f>
        <v>1030.0587473334458</v>
      </c>
      <c r="C150" s="5">
        <f>SUM($B$5:B150)</f>
        <v>98308.957068018193</v>
      </c>
      <c r="D150" s="5">
        <f t="shared" si="62"/>
        <v>1969.28</v>
      </c>
      <c r="E150" s="5">
        <f t="shared" si="63"/>
        <v>100278.23706801819</v>
      </c>
      <c r="F150" s="5">
        <f>SUM(D$5:D150)</f>
        <v>101618.27</v>
      </c>
      <c r="G150" s="5">
        <f t="shared" si="64"/>
        <v>199927.2270680182</v>
      </c>
      <c r="H150" s="6">
        <f t="shared" si="65"/>
        <v>1.0446075331261493</v>
      </c>
      <c r="I150" s="6"/>
      <c r="J150" s="1" t="str">
        <f t="shared" si="66"/>
        <v>ok</v>
      </c>
      <c r="K150" s="5">
        <f>K149</f>
        <v>142906.77594159567</v>
      </c>
      <c r="L150" s="4">
        <f>((K150/2)+C150)/2</f>
        <v>84881.172519408021</v>
      </c>
      <c r="M150" s="5">
        <f>L150-C150</f>
        <v>-13427.784548610172</v>
      </c>
      <c r="N150" s="6">
        <f>M150/C150</f>
        <v>-0.13658760044946597</v>
      </c>
      <c r="O150" s="6">
        <f t="shared" si="61"/>
        <v>-1.0054040687392796E-3</v>
      </c>
      <c r="P150" s="1" t="str">
        <f>IF(N150&gt;Q150,"ok","")</f>
        <v/>
      </c>
      <c r="Q150" s="6">
        <f t="shared" si="67"/>
        <v>0.31207630694715327</v>
      </c>
      <c r="R150" s="6">
        <f t="shared" si="68"/>
        <v>-0.15819508790998293</v>
      </c>
      <c r="S150" s="6">
        <f>(1+R150)^(1/A150)-1</f>
        <v>-1.1788045773627465E-3</v>
      </c>
    </row>
    <row r="151" spans="1:19">
      <c r="A151" s="1">
        <v>147</v>
      </c>
      <c r="B151" s="5">
        <f t="shared" ref="B151:B160" si="71">B150</f>
        <v>1030.0587473334458</v>
      </c>
      <c r="C151" s="5">
        <f>SUM($B$5:B151)</f>
        <v>99339.015815351639</v>
      </c>
      <c r="D151" s="5">
        <f t="shared" si="62"/>
        <v>1999.27</v>
      </c>
      <c r="E151" s="5">
        <f t="shared" si="63"/>
        <v>101338.28581535164</v>
      </c>
      <c r="F151" s="5">
        <f>SUM(D$5:D151)</f>
        <v>103617.54000000001</v>
      </c>
      <c r="G151" s="5">
        <f t="shared" si="64"/>
        <v>202956.55581535166</v>
      </c>
      <c r="H151" s="6">
        <f t="shared" si="65"/>
        <v>1.0539989751728207</v>
      </c>
      <c r="I151" s="6"/>
      <c r="J151" s="1" t="str">
        <f t="shared" si="66"/>
        <v>ok</v>
      </c>
      <c r="K151" s="5">
        <f t="shared" ref="K151:K160" si="72">K150</f>
        <v>142906.77594159567</v>
      </c>
      <c r="L151" s="4">
        <f>((K151/2)+C151)/2</f>
        <v>85396.201893074729</v>
      </c>
      <c r="M151" s="5">
        <f>L151-C151</f>
        <v>-13942.81392227691</v>
      </c>
      <c r="N151" s="6">
        <f>M151/C151</f>
        <v>-0.140355869321208</v>
      </c>
      <c r="O151" s="6">
        <f t="shared" si="61"/>
        <v>-1.0282925561309053E-3</v>
      </c>
      <c r="P151" s="1" t="str">
        <f>IF(N151&gt;Q151,"ok","")</f>
        <v/>
      </c>
      <c r="Q151" s="6">
        <f t="shared" si="67"/>
        <v>0.30486839997040915</v>
      </c>
      <c r="R151" s="6">
        <f t="shared" si="68"/>
        <v>-0.16327206144056405</v>
      </c>
      <c r="S151" s="6">
        <f>(1+R151)^(1/A151)-1</f>
        <v>-1.2118929881279605E-3</v>
      </c>
    </row>
    <row r="152" spans="1:19">
      <c r="A152" s="1">
        <v>148</v>
      </c>
      <c r="B152" s="5">
        <f t="shared" si="71"/>
        <v>1030.0587473334458</v>
      </c>
      <c r="C152" s="5">
        <f>SUM($B$5:B152)</f>
        <v>100369.07456268508</v>
      </c>
      <c r="D152" s="5">
        <f t="shared" si="62"/>
        <v>2029.57</v>
      </c>
      <c r="E152" s="5">
        <f t="shared" si="63"/>
        <v>102398.64456268509</v>
      </c>
      <c r="F152" s="5">
        <f>SUM(D$5:D152)</f>
        <v>105647.11000000002</v>
      </c>
      <c r="G152" s="5">
        <f t="shared" si="64"/>
        <v>206016.18456268508</v>
      </c>
      <c r="H152" s="6">
        <f t="shared" si="65"/>
        <v>1.0635006712405293</v>
      </c>
      <c r="I152" s="6"/>
      <c r="J152" s="1" t="str">
        <f t="shared" si="66"/>
        <v>ok</v>
      </c>
      <c r="K152" s="5">
        <f t="shared" si="72"/>
        <v>142906.77594159567</v>
      </c>
      <c r="L152" s="4">
        <f>((K152/2)+C152)/2</f>
        <v>85911.231266741466</v>
      </c>
      <c r="M152" s="5">
        <f>L152-C152</f>
        <v>-14457.843295943618</v>
      </c>
      <c r="N152" s="6">
        <f>M152/C152</f>
        <v>-0.14404679288852099</v>
      </c>
      <c r="O152" s="6">
        <f t="shared" si="61"/>
        <v>-1.0503909860473115E-3</v>
      </c>
      <c r="P152" s="1" t="str">
        <f>IF(N152&gt;Q152,"ok","")</f>
        <v/>
      </c>
      <c r="Q152" s="6">
        <f t="shared" si="67"/>
        <v>0.29766049299366493</v>
      </c>
      <c r="R152" s="6">
        <f t="shared" si="68"/>
        <v>-0.16828816305814764</v>
      </c>
      <c r="S152" s="6">
        <f>(1+R152)^(1/A152)-1</f>
        <v>-1.2442877176552791E-3</v>
      </c>
    </row>
    <row r="153" spans="1:19">
      <c r="A153" s="1">
        <v>149</v>
      </c>
      <c r="B153" s="5">
        <f t="shared" si="71"/>
        <v>1030.0587473334458</v>
      </c>
      <c r="C153" s="5">
        <f>SUM($B$5:B153)</f>
        <v>101399.13331001853</v>
      </c>
      <c r="D153" s="5">
        <f t="shared" si="62"/>
        <v>2060.16</v>
      </c>
      <c r="E153" s="5">
        <f t="shared" si="63"/>
        <v>103459.29331001853</v>
      </c>
      <c r="F153" s="5">
        <f>SUM(D$5:D153)</f>
        <v>107707.27000000002</v>
      </c>
      <c r="G153" s="5">
        <f t="shared" si="64"/>
        <v>209106.40331001853</v>
      </c>
      <c r="H153" s="6">
        <f t="shared" si="65"/>
        <v>1.0731121161501982</v>
      </c>
      <c r="I153" s="6"/>
      <c r="J153" s="1" t="str">
        <f t="shared" si="66"/>
        <v>ok</v>
      </c>
      <c r="K153" s="5">
        <f t="shared" si="72"/>
        <v>142906.77594159567</v>
      </c>
      <c r="L153" s="4">
        <f>((K153/2)+C153)/2</f>
        <v>86426.260640408174</v>
      </c>
      <c r="M153" s="5">
        <f>L153-C153</f>
        <v>-14972.872669610355</v>
      </c>
      <c r="N153" s="6">
        <f>M153/C153</f>
        <v>-0.14766272827827998</v>
      </c>
      <c r="O153" s="6">
        <f t="shared" si="61"/>
        <v>-1.0717271130334938E-3</v>
      </c>
      <c r="P153" s="1" t="str">
        <f>IF(N153&gt;Q153,"ok","")</f>
        <v/>
      </c>
      <c r="Q153" s="6">
        <f t="shared" si="67"/>
        <v>0.29045258601692081</v>
      </c>
      <c r="R153" s="6">
        <f t="shared" si="68"/>
        <v>-0.17324448100222289</v>
      </c>
      <c r="S153" s="6">
        <f>(1+R153)^(1/A153)-1</f>
        <v>-1.2760056921402585E-3</v>
      </c>
    </row>
    <row r="154" spans="1:19">
      <c r="A154" s="1">
        <v>150</v>
      </c>
      <c r="B154" s="5">
        <f t="shared" si="71"/>
        <v>1030.0587473334458</v>
      </c>
      <c r="C154" s="5">
        <f>SUM($B$5:B154)</f>
        <v>102429.19205735197</v>
      </c>
      <c r="D154" s="5">
        <f t="shared" si="62"/>
        <v>2091.06</v>
      </c>
      <c r="E154" s="5">
        <f t="shared" si="63"/>
        <v>104520.25205735197</v>
      </c>
      <c r="F154" s="5">
        <f>SUM(D$5:D154)</f>
        <v>109798.33000000002</v>
      </c>
      <c r="G154" s="5">
        <f t="shared" si="64"/>
        <v>212227.52205735201</v>
      </c>
      <c r="H154" s="6">
        <f t="shared" si="65"/>
        <v>1.0828330224904557</v>
      </c>
      <c r="I154" s="6"/>
      <c r="J154" s="1" t="str">
        <f t="shared" si="66"/>
        <v>ok</v>
      </c>
      <c r="K154" s="5">
        <f t="shared" si="72"/>
        <v>142906.77594159567</v>
      </c>
      <c r="L154" s="4">
        <f>((K154/2)+C154)/2</f>
        <v>86941.290014074912</v>
      </c>
      <c r="M154" s="5">
        <f>L154-C154</f>
        <v>-15487.902043277063</v>
      </c>
      <c r="N154" s="6">
        <f>M154/C154</f>
        <v>-0.15120593780145317</v>
      </c>
      <c r="O154" s="6">
        <f t="shared" si="61"/>
        <v>-1.0923275569945101E-3</v>
      </c>
      <c r="P154" s="1" t="str">
        <f>IF(N154&gt;Q154,"ok","")</f>
        <v/>
      </c>
      <c r="Q154" s="6">
        <f t="shared" si="67"/>
        <v>0.28324467904017658</v>
      </c>
      <c r="R154" s="6">
        <f t="shared" si="68"/>
        <v>-0.17814207772589663</v>
      </c>
      <c r="S154" s="6">
        <f>(1+R154)^(1/A154)-1</f>
        <v>-1.3070633330823922E-3</v>
      </c>
    </row>
    <row r="155" spans="1:19">
      <c r="A155" s="1">
        <v>151</v>
      </c>
      <c r="B155" s="5">
        <f t="shared" si="71"/>
        <v>1030.0587473334458</v>
      </c>
      <c r="C155" s="5">
        <f>SUM($B$5:B155)</f>
        <v>103459.25080468542</v>
      </c>
      <c r="D155" s="5">
        <f t="shared" si="62"/>
        <v>2122.2800000000002</v>
      </c>
      <c r="E155" s="5">
        <f t="shared" si="63"/>
        <v>105581.53080468542</v>
      </c>
      <c r="F155" s="5">
        <f>SUM(D$5:D155)</f>
        <v>111920.61000000002</v>
      </c>
      <c r="G155" s="5">
        <f t="shared" si="64"/>
        <v>215379.86080468545</v>
      </c>
      <c r="H155" s="6">
        <f t="shared" si="65"/>
        <v>1.092663212039529</v>
      </c>
      <c r="I155" s="6"/>
      <c r="J155" s="1" t="str">
        <f t="shared" si="66"/>
        <v>ok</v>
      </c>
      <c r="K155" s="5">
        <f t="shared" si="72"/>
        <v>142906.77594159567</v>
      </c>
      <c r="L155" s="4">
        <f>((K155/2)+C155)/2</f>
        <v>87456.31938774162</v>
      </c>
      <c r="M155" s="5">
        <f>L155-C155</f>
        <v>-16002.9314169438</v>
      </c>
      <c r="N155" s="6">
        <f>M155/C155</f>
        <v>-0.15467859367312436</v>
      </c>
      <c r="O155" s="6">
        <f t="shared" si="61"/>
        <v>-1.112217857366149E-3</v>
      </c>
      <c r="P155" s="1" t="str">
        <f>IF(N155&gt;Q155,"ok","")</f>
        <v/>
      </c>
      <c r="Q155" s="6">
        <f t="shared" si="67"/>
        <v>0.27603677206343236</v>
      </c>
      <c r="R155" s="6">
        <f t="shared" si="68"/>
        <v>-0.18298199065517573</v>
      </c>
      <c r="S155" s="6">
        <f>(1+R155)^(1/A155)-1</f>
        <v>-1.3374765752788287E-3</v>
      </c>
    </row>
    <row r="156" spans="1:19">
      <c r="A156" s="1">
        <v>152</v>
      </c>
      <c r="B156" s="5">
        <f t="shared" si="71"/>
        <v>1030.0587473334458</v>
      </c>
      <c r="C156" s="5">
        <f>SUM($B$5:B156)</f>
        <v>104489.30955201887</v>
      </c>
      <c r="D156" s="5">
        <f t="shared" si="62"/>
        <v>2153.8000000000002</v>
      </c>
      <c r="E156" s="5">
        <f t="shared" si="63"/>
        <v>106643.10955201887</v>
      </c>
      <c r="F156" s="5">
        <f>SUM(D$5:D156)</f>
        <v>114074.41000000002</v>
      </c>
      <c r="G156" s="5">
        <f t="shared" si="64"/>
        <v>218563.71955201888</v>
      </c>
      <c r="H156" s="6">
        <f t="shared" si="65"/>
        <v>1.1026023203604511</v>
      </c>
      <c r="I156" s="6"/>
      <c r="J156" s="1" t="str">
        <f t="shared" si="66"/>
        <v>ok</v>
      </c>
      <c r="K156" s="5">
        <f t="shared" si="72"/>
        <v>142906.77594159567</v>
      </c>
      <c r="L156" s="4">
        <f>((K156/2)+C156)/2</f>
        <v>87971.348761408357</v>
      </c>
      <c r="M156" s="5">
        <f>L156-C156</f>
        <v>-16517.960790610508</v>
      </c>
      <c r="N156" s="6">
        <f>M156/C156</f>
        <v>-0.15808278245333052</v>
      </c>
      <c r="O156" s="6">
        <f t="shared" si="61"/>
        <v>-1.1314225243023168E-3</v>
      </c>
      <c r="P156" s="1" t="str">
        <f>IF(N156&gt;Q156,"ok","")</f>
        <v/>
      </c>
      <c r="Q156" s="6">
        <f t="shared" si="67"/>
        <v>0.26882886508668824</v>
      </c>
      <c r="R156" s="6">
        <f t="shared" si="68"/>
        <v>-0.18776523292156999</v>
      </c>
      <c r="S156" s="6">
        <f>(1+R156)^(1/A156)-1</f>
        <v>-1.3672608840706868E-3</v>
      </c>
    </row>
    <row r="157" spans="1:19">
      <c r="A157" s="1">
        <v>153</v>
      </c>
      <c r="B157" s="5">
        <f t="shared" si="71"/>
        <v>1030.0587473334458</v>
      </c>
      <c r="C157" s="5">
        <f>SUM($B$5:B157)</f>
        <v>105519.36829935231</v>
      </c>
      <c r="D157" s="5">
        <f t="shared" si="62"/>
        <v>2185.64</v>
      </c>
      <c r="E157" s="5">
        <f t="shared" si="63"/>
        <v>107705.00829935231</v>
      </c>
      <c r="F157" s="5">
        <f>SUM(D$5:D157)</f>
        <v>116260.05000000002</v>
      </c>
      <c r="G157" s="5">
        <f t="shared" si="64"/>
        <v>221779.41829935234</v>
      </c>
      <c r="H157" s="6">
        <f t="shared" si="65"/>
        <v>1.1126501887939189</v>
      </c>
      <c r="I157" s="6"/>
      <c r="J157" s="1" t="str">
        <f t="shared" si="66"/>
        <v>ok</v>
      </c>
      <c r="K157" s="5">
        <f t="shared" si="72"/>
        <v>142906.77594159567</v>
      </c>
      <c r="L157" s="4">
        <f>((K157/2)+C157)/2</f>
        <v>88486.378135075065</v>
      </c>
      <c r="M157" s="5">
        <f>L157-C157</f>
        <v>-17032.990164277246</v>
      </c>
      <c r="N157" s="6">
        <f>M157/C157</f>
        <v>-0.16142050922780019</v>
      </c>
      <c r="O157" s="6">
        <f t="shared" si="61"/>
        <v>-1.1499650870659961E-3</v>
      </c>
      <c r="P157" s="1" t="str">
        <f>IF(N157&gt;Q157,"ok","")</f>
        <v/>
      </c>
      <c r="Q157" s="6">
        <f t="shared" si="67"/>
        <v>0.26162095810994401</v>
      </c>
      <c r="R157" s="6">
        <f t="shared" si="68"/>
        <v>-0.19249279406911946</v>
      </c>
      <c r="S157" s="6">
        <f>(1+R157)^(1/A157)-1</f>
        <v>-1.3964312718748317E-3</v>
      </c>
    </row>
    <row r="158" spans="1:19">
      <c r="A158" s="1">
        <v>154</v>
      </c>
      <c r="B158" s="5">
        <f t="shared" si="71"/>
        <v>1030.0587473334458</v>
      </c>
      <c r="C158" s="5">
        <f>SUM($B$5:B158)</f>
        <v>106549.42704668576</v>
      </c>
      <c r="D158" s="5">
        <f t="shared" si="62"/>
        <v>2217.79</v>
      </c>
      <c r="E158" s="5">
        <f t="shared" si="63"/>
        <v>108767.21704668575</v>
      </c>
      <c r="F158" s="5">
        <f>SUM(D$5:D158)</f>
        <v>118477.84000000001</v>
      </c>
      <c r="G158" s="5">
        <f t="shared" si="64"/>
        <v>225027.26704668577</v>
      </c>
      <c r="H158" s="6">
        <f t="shared" si="65"/>
        <v>1.1228065701064971</v>
      </c>
      <c r="I158" s="6"/>
      <c r="J158" s="1" t="str">
        <f t="shared" si="66"/>
        <v>ok</v>
      </c>
      <c r="K158" s="5">
        <f t="shared" si="72"/>
        <v>142906.77594159567</v>
      </c>
      <c r="L158" s="4">
        <f>((K158/2)+C158)/2</f>
        <v>89001.407508741802</v>
      </c>
      <c r="M158" s="5">
        <f>L158-C158</f>
        <v>-17548.019537943954</v>
      </c>
      <c r="N158" s="6">
        <f>M158/C158</f>
        <v>-0.16469370154618573</v>
      </c>
      <c r="O158" s="6">
        <f t="shared" si="61"/>
        <v>-1.1678681397970792E-3</v>
      </c>
      <c r="P158" s="1" t="str">
        <f>IF(N158&gt;Q158,"ok","")</f>
        <v/>
      </c>
      <c r="Q158" s="6">
        <f t="shared" si="67"/>
        <v>0.2544130511331999</v>
      </c>
      <c r="R158" s="6">
        <f t="shared" si="68"/>
        <v>-0.1971656407368656</v>
      </c>
      <c r="S158" s="6">
        <f>(1+R158)^(1/A158)-1</f>
        <v>-1.4250023140369716E-3</v>
      </c>
    </row>
    <row r="159" spans="1:19">
      <c r="A159" s="1">
        <v>155</v>
      </c>
      <c r="B159" s="5">
        <f t="shared" si="71"/>
        <v>1030.0587473334458</v>
      </c>
      <c r="C159" s="5">
        <f>SUM($B$5:B159)</f>
        <v>107579.4857940192</v>
      </c>
      <c r="D159" s="5">
        <f t="shared" si="62"/>
        <v>2250.27</v>
      </c>
      <c r="E159" s="5">
        <f t="shared" si="63"/>
        <v>109829.75579401921</v>
      </c>
      <c r="F159" s="5">
        <f>SUM(D$5:D159)</f>
        <v>120728.11000000002</v>
      </c>
      <c r="G159" s="5">
        <f t="shared" si="64"/>
        <v>228307.59579401923</v>
      </c>
      <c r="H159" s="6">
        <f t="shared" si="65"/>
        <v>1.1330714143315075</v>
      </c>
      <c r="I159" s="6"/>
      <c r="J159" s="1" t="str">
        <f t="shared" si="66"/>
        <v>ok</v>
      </c>
      <c r="K159" s="5">
        <f t="shared" si="72"/>
        <v>142906.77594159567</v>
      </c>
      <c r="L159" s="4">
        <f>((K159/2)+C159)/2</f>
        <v>89516.43688240851</v>
      </c>
      <c r="M159" s="5">
        <f>L159-C159</f>
        <v>-18063.048911610691</v>
      </c>
      <c r="N159" s="6">
        <f>M159/C159</f>
        <v>-0.16790421313405174</v>
      </c>
      <c r="O159" s="6">
        <f t="shared" si="61"/>
        <v>-1.1851533848205031E-3</v>
      </c>
      <c r="P159" s="1" t="str">
        <f>IF(N159&gt;Q159,"ok","")</f>
        <v/>
      </c>
      <c r="Q159" s="6">
        <f t="shared" si="67"/>
        <v>0.24720514415645567</v>
      </c>
      <c r="R159" s="6">
        <f t="shared" si="68"/>
        <v>-0.2017847173177687</v>
      </c>
      <c r="S159" s="6">
        <f>(1+R159)^(1/A159)-1</f>
        <v>-1.452988164036384E-3</v>
      </c>
    </row>
    <row r="160" spans="1:19">
      <c r="A160" s="1">
        <v>156</v>
      </c>
      <c r="B160" s="5">
        <f t="shared" si="71"/>
        <v>1030.0587473334458</v>
      </c>
      <c r="C160" s="5">
        <f>SUM($B$5:B160)</f>
        <v>108609.54454135265</v>
      </c>
      <c r="D160" s="5">
        <f t="shared" si="62"/>
        <v>2283.08</v>
      </c>
      <c r="E160" s="5">
        <f t="shared" si="63"/>
        <v>110892.62454135265</v>
      </c>
      <c r="F160" s="5">
        <f>SUM(D$5:D160)</f>
        <v>123011.19000000002</v>
      </c>
      <c r="G160" s="5">
        <f t="shared" si="64"/>
        <v>231620.73454135266</v>
      </c>
      <c r="H160" s="6">
        <f t="shared" si="65"/>
        <v>1.1434446734159676</v>
      </c>
      <c r="I160" s="6"/>
      <c r="J160" s="1" t="str">
        <f t="shared" si="66"/>
        <v>ok</v>
      </c>
      <c r="K160" s="5">
        <f t="shared" si="72"/>
        <v>142906.77594159567</v>
      </c>
      <c r="L160" s="4">
        <f>((K160/2)+C160)/2</f>
        <v>90031.466256075248</v>
      </c>
      <c r="M160" s="5">
        <f>L160-C160</f>
        <v>-18578.078285277399</v>
      </c>
      <c r="N160" s="6">
        <f>M160/C160</f>
        <v>-0.17105382739363087</v>
      </c>
      <c r="O160" s="6">
        <f t="shared" si="61"/>
        <v>-1.2018416736427895E-3</v>
      </c>
      <c r="P160" s="1" t="str">
        <f>IF(N160&gt;Q160,"ok","")</f>
        <v/>
      </c>
      <c r="Q160" s="6">
        <f t="shared" si="67"/>
        <v>0.23999723717971144</v>
      </c>
      <c r="R160" s="6">
        <f t="shared" si="68"/>
        <v>-0.2063509465950053</v>
      </c>
      <c r="S160" s="6">
        <f>(1+R160)^(1/A160)-1</f>
        <v>-1.4804025680744681E-3</v>
      </c>
    </row>
    <row r="161" spans="1:19">
      <c r="A161" s="1">
        <v>157</v>
      </c>
      <c r="B161" s="5">
        <f>B160*(1+$B$2)</f>
        <v>1107.3131533834542</v>
      </c>
      <c r="C161" s="5">
        <f>SUM($B$5:B161)</f>
        <v>109716.8576947361</v>
      </c>
      <c r="D161" s="5">
        <f t="shared" ref="D161:D172" si="73">ROUND(G160*$A$2,2)</f>
        <v>2316.21</v>
      </c>
      <c r="E161" s="5">
        <f t="shared" ref="E161:E172" si="74">C161+D161</f>
        <v>112033.06769473611</v>
      </c>
      <c r="F161" s="5">
        <f>SUM(D$5:D161)</f>
        <v>125327.40000000002</v>
      </c>
      <c r="G161" s="5">
        <f t="shared" ref="G161:G172" si="75">C161+F161</f>
        <v>235044.25769473612</v>
      </c>
      <c r="H161" s="6">
        <f t="shared" ref="H161:H172" si="76">F161/C160</f>
        <v>1.153926209056904</v>
      </c>
      <c r="I161" s="6"/>
      <c r="J161" s="1" t="str">
        <f t="shared" ref="J161:J172" si="77">IF(H161&gt;N161,"ok","")</f>
        <v>ok</v>
      </c>
      <c r="K161" s="4">
        <f>K160*(1+$B$2)</f>
        <v>153624.78413721535</v>
      </c>
      <c r="L161" s="4">
        <f>((K161/2)+C161)/2</f>
        <v>93264.624881671887</v>
      </c>
      <c r="M161" s="5">
        <f>L161-C161</f>
        <v>-16452.232813064213</v>
      </c>
      <c r="N161" s="6">
        <f>M161/C161</f>
        <v>-0.14995173174608284</v>
      </c>
      <c r="O161" s="6">
        <f t="shared" si="61"/>
        <v>-1.0342555207285553E-3</v>
      </c>
      <c r="P161" s="1" t="str">
        <f>IF(N161&gt;Q161,"ok","")</f>
        <v/>
      </c>
      <c r="Q161" s="6">
        <f t="shared" ref="Q161:Q172" si="78">1-(C161/K161)</f>
        <v>0.28581277877182465</v>
      </c>
      <c r="R161" s="6">
        <f t="shared" ref="R161:R172" si="79">1-(C161/L161)</f>
        <v>-0.17640378475695084</v>
      </c>
      <c r="S161" s="6">
        <f>(1+R161)^(1/A161)-1</f>
        <v>-1.2353821413459976E-3</v>
      </c>
    </row>
    <row r="162" spans="1:19">
      <c r="A162" s="1">
        <v>158</v>
      </c>
      <c r="B162" s="5">
        <f>B161</f>
        <v>1107.3131533834542</v>
      </c>
      <c r="C162" s="5">
        <f>SUM($B$5:B162)</f>
        <v>110824.17084811955</v>
      </c>
      <c r="D162" s="5">
        <f t="shared" si="73"/>
        <v>2350.44</v>
      </c>
      <c r="E162" s="5">
        <f t="shared" si="74"/>
        <v>113174.61084811956</v>
      </c>
      <c r="F162" s="5">
        <f>SUM(D$5:D162)</f>
        <v>127677.84000000003</v>
      </c>
      <c r="G162" s="5">
        <f t="shared" si="75"/>
        <v>238502.01084811956</v>
      </c>
      <c r="H162" s="6">
        <f t="shared" si="76"/>
        <v>1.1637030323565825</v>
      </c>
      <c r="I162" s="6"/>
      <c r="J162" s="1" t="str">
        <f t="shared" si="77"/>
        <v>ok</v>
      </c>
      <c r="K162" s="5">
        <f>K161</f>
        <v>153624.78413721535</v>
      </c>
      <c r="L162" s="4">
        <f>((K162/2)+C162)/2</f>
        <v>93818.281458363606</v>
      </c>
      <c r="M162" s="5">
        <f>L162-C162</f>
        <v>-17005.889389755946</v>
      </c>
      <c r="N162" s="6">
        <f>M162/C162</f>
        <v>-0.1534492815025153</v>
      </c>
      <c r="O162" s="6">
        <f t="shared" si="61"/>
        <v>-1.0537808615190825E-3</v>
      </c>
      <c r="P162" s="1" t="str">
        <f>IF(N162&gt;Q162,"ok","")</f>
        <v/>
      </c>
      <c r="Q162" s="6">
        <f t="shared" si="78"/>
        <v>0.27860487179508053</v>
      </c>
      <c r="R162" s="6">
        <f t="shared" si="79"/>
        <v>-0.18126413237811367</v>
      </c>
      <c r="S162" s="6">
        <f>(1+R162)^(1/A162)-1</f>
        <v>-1.2649824817638766E-3</v>
      </c>
    </row>
    <row r="163" spans="1:19">
      <c r="A163" s="1">
        <v>159</v>
      </c>
      <c r="B163" s="5">
        <f t="shared" ref="B163:B172" si="80">B162</f>
        <v>1107.3131533834542</v>
      </c>
      <c r="C163" s="5">
        <f>SUM($B$5:B163)</f>
        <v>111931.48400150301</v>
      </c>
      <c r="D163" s="5">
        <f t="shared" si="73"/>
        <v>2385.02</v>
      </c>
      <c r="E163" s="5">
        <f t="shared" si="74"/>
        <v>114316.50400150301</v>
      </c>
      <c r="F163" s="5">
        <f>SUM(D$5:D163)</f>
        <v>130062.86000000003</v>
      </c>
      <c r="G163" s="5">
        <f t="shared" si="75"/>
        <v>241994.34400150302</v>
      </c>
      <c r="H163" s="6">
        <f t="shared" si="76"/>
        <v>1.1735965088179761</v>
      </c>
      <c r="I163" s="6"/>
      <c r="J163" s="1" t="str">
        <f t="shared" si="77"/>
        <v>ok</v>
      </c>
      <c r="K163" s="5">
        <f t="shared" ref="K163:K172" si="81">K162</f>
        <v>153624.78413721535</v>
      </c>
      <c r="L163" s="4">
        <f>((K163/2)+C163)/2</f>
        <v>94371.93803505534</v>
      </c>
      <c r="M163" s="5">
        <f>L163-C163</f>
        <v>-17559.545966447666</v>
      </c>
      <c r="N163" s="6">
        <f>M163/C163</f>
        <v>-0.15687763030294388</v>
      </c>
      <c r="O163" s="6">
        <f t="shared" si="61"/>
        <v>-1.0726517925130352E-3</v>
      </c>
      <c r="P163" s="1" t="str">
        <f>IF(N163&gt;Q163,"ok","")</f>
        <v/>
      </c>
      <c r="Q163" s="6">
        <f t="shared" si="78"/>
        <v>0.27139696481833631</v>
      </c>
      <c r="R163" s="6">
        <f t="shared" si="79"/>
        <v>-0.18606745110951306</v>
      </c>
      <c r="S163" s="6">
        <f>(1+R163)^(1/A163)-1</f>
        <v>-1.2939908770666086E-3</v>
      </c>
    </row>
    <row r="164" spans="1:19">
      <c r="A164" s="1">
        <v>160</v>
      </c>
      <c r="B164" s="5">
        <f t="shared" si="80"/>
        <v>1107.3131533834542</v>
      </c>
      <c r="C164" s="5">
        <f>SUM($B$5:B164)</f>
        <v>113038.79715488646</v>
      </c>
      <c r="D164" s="5">
        <f t="shared" si="73"/>
        <v>2419.94</v>
      </c>
      <c r="E164" s="5">
        <f t="shared" si="74"/>
        <v>115458.73715488646</v>
      </c>
      <c r="F164" s="5">
        <f>SUM(D$5:D164)</f>
        <v>132482.80000000002</v>
      </c>
      <c r="G164" s="5">
        <f t="shared" si="75"/>
        <v>245521.59715488646</v>
      </c>
      <c r="H164" s="6">
        <f t="shared" si="76"/>
        <v>1.1836062139426389</v>
      </c>
      <c r="I164" s="6"/>
      <c r="J164" s="1" t="str">
        <f t="shared" si="77"/>
        <v>ok</v>
      </c>
      <c r="K164" s="5">
        <f t="shared" si="81"/>
        <v>153624.78413721535</v>
      </c>
      <c r="L164" s="4">
        <f>((K164/2)+C164)/2</f>
        <v>94925.594611747074</v>
      </c>
      <c r="M164" s="5">
        <f>L164-C164</f>
        <v>-18113.202543139385</v>
      </c>
      <c r="N164" s="6">
        <f>M164/C164</f>
        <v>-0.16023881179769245</v>
      </c>
      <c r="O164" s="6">
        <f t="shared" si="61"/>
        <v>-1.0908903418215266E-3</v>
      </c>
      <c r="P164" s="1" t="str">
        <f>IF(N164&gt;Q164,"ok","")</f>
        <v/>
      </c>
      <c r="Q164" s="6">
        <f t="shared" si="78"/>
        <v>0.26418905784159208</v>
      </c>
      <c r="R164" s="6">
        <f t="shared" si="79"/>
        <v>-0.1908147388196384</v>
      </c>
      <c r="S164" s="6">
        <f>(1+R164)^(1/A164)-1</f>
        <v>-1.3224210041792306E-3</v>
      </c>
    </row>
    <row r="165" spans="1:19">
      <c r="A165" s="1">
        <v>161</v>
      </c>
      <c r="B165" s="5">
        <f t="shared" si="80"/>
        <v>1107.3131533834542</v>
      </c>
      <c r="C165" s="5">
        <f>SUM($B$5:B165)</f>
        <v>114146.11030826991</v>
      </c>
      <c r="D165" s="5">
        <f t="shared" si="73"/>
        <v>2455.2199999999998</v>
      </c>
      <c r="E165" s="5">
        <f t="shared" si="74"/>
        <v>116601.33030826991</v>
      </c>
      <c r="F165" s="5">
        <f>SUM(D$5:D165)</f>
        <v>134938.02000000002</v>
      </c>
      <c r="G165" s="5">
        <f t="shared" si="75"/>
        <v>249084.13030826993</v>
      </c>
      <c r="H165" s="6">
        <f t="shared" si="76"/>
        <v>1.1937319167958511</v>
      </c>
      <c r="I165" s="6"/>
      <c r="J165" s="1" t="str">
        <f t="shared" si="77"/>
        <v>ok</v>
      </c>
      <c r="K165" s="5">
        <f t="shared" si="81"/>
        <v>153624.78413721535</v>
      </c>
      <c r="L165" s="4">
        <f>((K165/2)+C165)/2</f>
        <v>95479.251188438793</v>
      </c>
      <c r="M165" s="5">
        <f>L165-C165</f>
        <v>-18666.859119831119</v>
      </c>
      <c r="N165" s="6">
        <f>M165/C165</f>
        <v>-0.16353478072461922</v>
      </c>
      <c r="O165" s="6">
        <f t="shared" si="61"/>
        <v>-1.1085176758101056E-3</v>
      </c>
      <c r="P165" s="1" t="str">
        <f>IF(N165&gt;Q165,"ok","")</f>
        <v/>
      </c>
      <c r="Q165" s="6">
        <f t="shared" si="78"/>
        <v>0.25698115086484796</v>
      </c>
      <c r="R165" s="6">
        <f t="shared" si="79"/>
        <v>-0.19550697023157437</v>
      </c>
      <c r="S165" s="6">
        <f>(1+R165)^(1/A165)-1</f>
        <v>-1.3502861548508882E-3</v>
      </c>
    </row>
    <row r="166" spans="1:19">
      <c r="A166" s="1">
        <v>162</v>
      </c>
      <c r="B166" s="5">
        <f t="shared" si="80"/>
        <v>1107.3131533834542</v>
      </c>
      <c r="C166" s="5">
        <f>SUM($B$5:B166)</f>
        <v>115253.42346165336</v>
      </c>
      <c r="D166" s="5">
        <f t="shared" si="73"/>
        <v>2490.84</v>
      </c>
      <c r="E166" s="5">
        <f t="shared" si="74"/>
        <v>117744.26346165336</v>
      </c>
      <c r="F166" s="5">
        <f>SUM(D$5:D166)</f>
        <v>137428.86000000002</v>
      </c>
      <c r="G166" s="5">
        <f t="shared" si="75"/>
        <v>252682.28346165339</v>
      </c>
      <c r="H166" s="6">
        <f t="shared" si="76"/>
        <v>1.2039732201899065</v>
      </c>
      <c r="I166" s="6"/>
      <c r="J166" s="1" t="str">
        <f t="shared" si="77"/>
        <v>ok</v>
      </c>
      <c r="K166" s="5">
        <f t="shared" si="81"/>
        <v>153624.78413721535</v>
      </c>
      <c r="L166" s="4">
        <f>((K166/2)+C166)/2</f>
        <v>96032.907765130512</v>
      </c>
      <c r="M166" s="5">
        <f>L166-C166</f>
        <v>-19220.515696522853</v>
      </c>
      <c r="N166" s="6">
        <f>M166/C166</f>
        <v>-0.16676741669992842</v>
      </c>
      <c r="O166" s="6">
        <f t="shared" si="61"/>
        <v>-1.1255541384925793E-3</v>
      </c>
      <c r="P166" s="1" t="str">
        <f>IF(N166&gt;Q166,"ok","")</f>
        <v/>
      </c>
      <c r="Q166" s="6">
        <f t="shared" si="78"/>
        <v>0.24977324388810374</v>
      </c>
      <c r="R166" s="6">
        <f t="shared" si="79"/>
        <v>-0.20014509759020127</v>
      </c>
      <c r="S166" s="6">
        <f>(1+R166)^(1/A166)-1</f>
        <v>-1.3775992486076971E-3</v>
      </c>
    </row>
    <row r="167" spans="1:19">
      <c r="A167" s="1">
        <v>163</v>
      </c>
      <c r="B167" s="5">
        <f t="shared" si="80"/>
        <v>1107.3131533834542</v>
      </c>
      <c r="C167" s="5">
        <f>SUM($B$5:B167)</f>
        <v>116360.73661503682</v>
      </c>
      <c r="D167" s="5">
        <f t="shared" si="73"/>
        <v>2526.8200000000002</v>
      </c>
      <c r="E167" s="5">
        <f t="shared" si="74"/>
        <v>118887.55661503682</v>
      </c>
      <c r="F167" s="5">
        <f>SUM(D$5:D167)</f>
        <v>139955.68000000002</v>
      </c>
      <c r="G167" s="5">
        <f t="shared" si="75"/>
        <v>256316.41661503684</v>
      </c>
      <c r="H167" s="6">
        <f t="shared" si="76"/>
        <v>1.2143299157318783</v>
      </c>
      <c r="I167" s="6"/>
      <c r="J167" s="1" t="str">
        <f t="shared" si="77"/>
        <v>ok</v>
      </c>
      <c r="K167" s="5">
        <f t="shared" si="81"/>
        <v>153624.78413721535</v>
      </c>
      <c r="L167" s="4">
        <f>((K167/2)+C167)/2</f>
        <v>96586.564341822246</v>
      </c>
      <c r="M167" s="5">
        <f>L167-C167</f>
        <v>-19774.172273214572</v>
      </c>
      <c r="N167" s="6">
        <f>M167/C167</f>
        <v>-0.16993852779253751</v>
      </c>
      <c r="O167" s="6">
        <f t="shared" si="61"/>
        <v>-1.1420192888451641E-3</v>
      </c>
      <c r="P167" s="1" t="str">
        <f>IF(N167&gt;Q167,"ok","")</f>
        <v/>
      </c>
      <c r="Q167" s="6">
        <f t="shared" si="78"/>
        <v>0.24256533691135962</v>
      </c>
      <c r="R167" s="6">
        <f t="shared" si="79"/>
        <v>-0.20473005130644562</v>
      </c>
      <c r="S167" s="6">
        <f>(1+R167)^(1/A167)-1</f>
        <v>-1.4043728451966775E-3</v>
      </c>
    </row>
    <row r="168" spans="1:19">
      <c r="A168" s="1">
        <v>164</v>
      </c>
      <c r="B168" s="5">
        <f t="shared" si="80"/>
        <v>1107.3131533834542</v>
      </c>
      <c r="C168" s="5">
        <f>SUM($B$5:B168)</f>
        <v>117468.04976842027</v>
      </c>
      <c r="D168" s="5">
        <f t="shared" si="73"/>
        <v>2563.16</v>
      </c>
      <c r="E168" s="5">
        <f t="shared" si="74"/>
        <v>120031.20976842027</v>
      </c>
      <c r="F168" s="5">
        <f>SUM(D$5:D168)</f>
        <v>142518.84000000003</v>
      </c>
      <c r="G168" s="5">
        <f t="shared" si="75"/>
        <v>259986.88976842031</v>
      </c>
      <c r="H168" s="6">
        <f t="shared" si="76"/>
        <v>1.2248018029612826</v>
      </c>
      <c r="I168" s="6"/>
      <c r="J168" s="1" t="str">
        <f t="shared" si="77"/>
        <v>ok</v>
      </c>
      <c r="K168" s="5">
        <f t="shared" si="81"/>
        <v>153624.78413721535</v>
      </c>
      <c r="L168" s="4">
        <f>((K168/2)+C168)/2</f>
        <v>97140.22091851398</v>
      </c>
      <c r="M168" s="5">
        <f>L168-C168</f>
        <v>-20327.828849906291</v>
      </c>
      <c r="N168" s="6">
        <f>M168/C168</f>
        <v>-0.17304985389628183</v>
      </c>
      <c r="O168" s="6">
        <f t="shared" si="61"/>
        <v>-1.1579319361652018E-3</v>
      </c>
      <c r="P168" s="1" t="str">
        <f>IF(N168&gt;Q168,"ok","")</f>
        <v/>
      </c>
      <c r="Q168" s="6">
        <f t="shared" si="78"/>
        <v>0.23535742993461539</v>
      </c>
      <c r="R168" s="6">
        <f t="shared" si="79"/>
        <v>-0.20926274057949978</v>
      </c>
      <c r="S168" s="6">
        <f>(1+R168)^(1/A168)-1</f>
        <v>-1.4306191565452986E-3</v>
      </c>
    </row>
    <row r="169" spans="1:19">
      <c r="A169" s="1">
        <v>165</v>
      </c>
      <c r="B169" s="5">
        <f t="shared" si="80"/>
        <v>1107.3131533834542</v>
      </c>
      <c r="C169" s="5">
        <f>SUM($B$5:B169)</f>
        <v>118575.36292180372</v>
      </c>
      <c r="D169" s="5">
        <f t="shared" si="73"/>
        <v>2599.87</v>
      </c>
      <c r="E169" s="5">
        <f t="shared" si="74"/>
        <v>121175.23292180372</v>
      </c>
      <c r="F169" s="5">
        <f>SUM(D$5:D169)</f>
        <v>145118.71000000002</v>
      </c>
      <c r="G169" s="5">
        <f t="shared" si="75"/>
        <v>263694.07292180374</v>
      </c>
      <c r="H169" s="6">
        <f t="shared" si="76"/>
        <v>1.2353887741057337</v>
      </c>
      <c r="I169" s="6"/>
      <c r="J169" s="1" t="str">
        <f t="shared" si="77"/>
        <v>ok</v>
      </c>
      <c r="K169" s="5">
        <f t="shared" si="81"/>
        <v>153624.78413721535</v>
      </c>
      <c r="L169" s="4">
        <f>((K169/2)+C169)/2</f>
        <v>97693.877495205699</v>
      </c>
      <c r="M169" s="5">
        <f>L169-C169</f>
        <v>-20881.485426598025</v>
      </c>
      <c r="N169" s="6">
        <f>M169/C169</f>
        <v>-0.17610306991317098</v>
      </c>
      <c r="O169" s="6">
        <f t="shared" si="61"/>
        <v>-1.1733101735925677E-3</v>
      </c>
      <c r="P169" s="1" t="str">
        <f>IF(N169&gt;Q169,"ok","")</f>
        <v/>
      </c>
      <c r="Q169" s="6">
        <f t="shared" si="78"/>
        <v>0.22814952295787128</v>
      </c>
      <c r="R169" s="6">
        <f t="shared" si="79"/>
        <v>-0.21374405399788521</v>
      </c>
      <c r="S169" s="6">
        <f>(1+R169)^(1/A169)-1</f>
        <v>-1.456350058257172E-3</v>
      </c>
    </row>
    <row r="170" spans="1:19">
      <c r="A170" s="1">
        <v>166</v>
      </c>
      <c r="B170" s="5">
        <f t="shared" si="80"/>
        <v>1107.3131533834542</v>
      </c>
      <c r="C170" s="5">
        <f>SUM($B$5:B170)</f>
        <v>119682.67607518718</v>
      </c>
      <c r="D170" s="5">
        <f t="shared" si="73"/>
        <v>2636.94</v>
      </c>
      <c r="E170" s="5">
        <f t="shared" si="74"/>
        <v>122319.61607518718</v>
      </c>
      <c r="F170" s="5">
        <f>SUM(D$5:D170)</f>
        <v>147755.65000000002</v>
      </c>
      <c r="G170" s="5">
        <f t="shared" si="75"/>
        <v>267438.32607518719</v>
      </c>
      <c r="H170" s="6">
        <f t="shared" si="76"/>
        <v>1.246090641084014</v>
      </c>
      <c r="I170" s="6"/>
      <c r="J170" s="1" t="str">
        <f t="shared" si="77"/>
        <v>ok</v>
      </c>
      <c r="K170" s="5">
        <f t="shared" si="81"/>
        <v>153624.78413721535</v>
      </c>
      <c r="L170" s="4">
        <f>((K170/2)+C170)/2</f>
        <v>98247.534071897418</v>
      </c>
      <c r="M170" s="5">
        <f>L170-C170</f>
        <v>-21435.142003289759</v>
      </c>
      <c r="N170" s="6">
        <f>M170/C170</f>
        <v>-0.17909978875993507</v>
      </c>
      <c r="O170" s="6">
        <f t="shared" si="61"/>
        <v>-1.1881714099014618E-3</v>
      </c>
      <c r="P170" s="1" t="str">
        <f>IF(N170&gt;Q170,"ok","")</f>
        <v/>
      </c>
      <c r="Q170" s="6">
        <f t="shared" si="78"/>
        <v>0.22094161598112705</v>
      </c>
      <c r="R170" s="6">
        <f t="shared" si="79"/>
        <v>-0.21817486012018938</v>
      </c>
      <c r="S170" s="6">
        <f>(1+R170)^(1/A170)-1</f>
        <v>-1.4815771006644329E-3</v>
      </c>
    </row>
    <row r="171" spans="1:19">
      <c r="A171" s="1">
        <v>167</v>
      </c>
      <c r="B171" s="5">
        <f t="shared" si="80"/>
        <v>1107.3131533834542</v>
      </c>
      <c r="C171" s="5">
        <f>SUM($B$5:B171)</f>
        <v>120789.98922857063</v>
      </c>
      <c r="D171" s="5">
        <f t="shared" si="73"/>
        <v>2674.38</v>
      </c>
      <c r="E171" s="5">
        <f t="shared" si="74"/>
        <v>123464.36922857063</v>
      </c>
      <c r="F171" s="5">
        <f>SUM(D$5:D171)</f>
        <v>150430.03000000003</v>
      </c>
      <c r="G171" s="5">
        <f t="shared" si="75"/>
        <v>271220.01922857063</v>
      </c>
      <c r="H171" s="6">
        <f t="shared" si="76"/>
        <v>1.2569073063297542</v>
      </c>
      <c r="I171" s="6"/>
      <c r="J171" s="1" t="str">
        <f t="shared" si="77"/>
        <v>ok</v>
      </c>
      <c r="K171" s="5">
        <f t="shared" si="81"/>
        <v>153624.78413721535</v>
      </c>
      <c r="L171" s="4">
        <f>((K171/2)+C171)/2</f>
        <v>98801.190648589152</v>
      </c>
      <c r="M171" s="5">
        <f>L171-C171</f>
        <v>-21988.798579981478</v>
      </c>
      <c r="N171" s="6">
        <f>M171/C171</f>
        <v>-0.18204156420920051</v>
      </c>
      <c r="O171" s="6">
        <f t="shared" si="61"/>
        <v>-1.2025323996647241E-3</v>
      </c>
      <c r="P171" s="1" t="str">
        <f>IF(N171&gt;Q171,"ok","")</f>
        <v/>
      </c>
      <c r="Q171" s="6">
        <f t="shared" si="78"/>
        <v>0.21373370900438282</v>
      </c>
      <c r="R171" s="6">
        <f t="shared" si="79"/>
        <v>-0.22255600803628028</v>
      </c>
      <c r="S171" s="6">
        <f>(1+R171)^(1/A171)-1</f>
        <v>-1.5063115194573484E-3</v>
      </c>
    </row>
    <row r="172" spans="1:19">
      <c r="A172" s="1">
        <v>168</v>
      </c>
      <c r="B172" s="5">
        <f t="shared" si="80"/>
        <v>1107.3131533834542</v>
      </c>
      <c r="C172" s="5">
        <f>SUM($B$5:B172)</f>
        <v>121897.30238195408</v>
      </c>
      <c r="D172" s="5">
        <f t="shared" si="73"/>
        <v>2712.2</v>
      </c>
      <c r="E172" s="5">
        <f t="shared" si="74"/>
        <v>124609.50238195408</v>
      </c>
      <c r="F172" s="5">
        <f>SUM(D$5:D172)</f>
        <v>153142.23000000004</v>
      </c>
      <c r="G172" s="5">
        <f t="shared" si="75"/>
        <v>275039.53238195414</v>
      </c>
      <c r="H172" s="6">
        <f t="shared" si="76"/>
        <v>1.267838758642567</v>
      </c>
      <c r="I172" s="6"/>
      <c r="J172" s="1" t="str">
        <f t="shared" si="77"/>
        <v>ok</v>
      </c>
      <c r="K172" s="5">
        <f t="shared" si="81"/>
        <v>153624.78413721535</v>
      </c>
      <c r="L172" s="4">
        <f>((K172/2)+C172)/2</f>
        <v>99354.847225280886</v>
      </c>
      <c r="M172" s="5">
        <f>L172-C172</f>
        <v>-22542.455156673197</v>
      </c>
      <c r="N172" s="6">
        <f>M172/C172</f>
        <v>-0.1849298935758108</v>
      </c>
      <c r="O172" s="6">
        <f t="shared" si="61"/>
        <v>-1.2164092718851549E-3</v>
      </c>
      <c r="P172" s="1" t="str">
        <f>IF(N172&gt;Q172,"ok","")</f>
        <v/>
      </c>
      <c r="Q172" s="6">
        <f t="shared" si="78"/>
        <v>0.20652580202763871</v>
      </c>
      <c r="R172" s="6">
        <f t="shared" si="79"/>
        <v>-0.22688832790975555</v>
      </c>
      <c r="S172" s="6">
        <f>(1+R172)^(1/A172)-1</f>
        <v>-1.5305642459082502E-3</v>
      </c>
    </row>
    <row r="173" spans="1:19">
      <c r="A173" s="1">
        <v>169</v>
      </c>
      <c r="B173" s="5">
        <f>B172*(1+$B$2)</f>
        <v>1190.3616398872132</v>
      </c>
      <c r="C173" s="5">
        <f>SUM($B$5:B173)</f>
        <v>123087.66402184129</v>
      </c>
      <c r="D173" s="5">
        <f t="shared" ref="D173:D184" si="82">ROUND(G172*$A$2,2)</f>
        <v>2750.4</v>
      </c>
      <c r="E173" s="5">
        <f t="shared" ref="E173:E184" si="83">C173+D173</f>
        <v>125838.06402184129</v>
      </c>
      <c r="F173" s="5">
        <f>SUM(D$5:D173)</f>
        <v>155892.63000000003</v>
      </c>
      <c r="G173" s="5">
        <f t="shared" ref="G173:G184" si="84">C173+F173</f>
        <v>278980.29402184131</v>
      </c>
      <c r="H173" s="6">
        <f t="shared" ref="H173:H184" si="85">F173/C172</f>
        <v>1.2788849872290422</v>
      </c>
      <c r="I173" s="6"/>
      <c r="J173" s="1" t="str">
        <f t="shared" ref="J173:J184" si="86">IF(H173&gt;N173,"ok","")</f>
        <v>ok</v>
      </c>
      <c r="K173" s="4">
        <f>K172*(1+$B$2)</f>
        <v>165146.64294750648</v>
      </c>
      <c r="L173" s="4">
        <f>((K173/2)+C173)/2</f>
        <v>102830.49274779727</v>
      </c>
      <c r="M173" s="5">
        <f>L173-C173</f>
        <v>-20257.171274044027</v>
      </c>
      <c r="N173" s="6">
        <f>M173/C173</f>
        <v>-0.16457515409870394</v>
      </c>
      <c r="O173" s="6">
        <f t="shared" si="61"/>
        <v>-1.0634275682249728E-3</v>
      </c>
      <c r="P173" s="1" t="str">
        <f>IF(N173&gt;Q173,"ok","")</f>
        <v/>
      </c>
      <c r="Q173" s="6">
        <f t="shared" ref="Q173:Q184" si="87">1-(C173/K173)</f>
        <v>0.25467656002571037</v>
      </c>
      <c r="R173" s="6">
        <f t="shared" ref="R173:R184" si="88">1-(C173/L173)</f>
        <v>-0.19699576198401481</v>
      </c>
      <c r="S173" s="6">
        <f>(1+R173)^(1/A173)-1</f>
        <v>-1.2973546732404362E-3</v>
      </c>
    </row>
    <row r="174" spans="1:19">
      <c r="A174" s="1">
        <v>170</v>
      </c>
      <c r="B174" s="5">
        <f>B173</f>
        <v>1190.3616398872132</v>
      </c>
      <c r="C174" s="5">
        <f>SUM($B$5:B174)</f>
        <v>124278.0256617285</v>
      </c>
      <c r="D174" s="5">
        <f t="shared" si="82"/>
        <v>2789.8</v>
      </c>
      <c r="E174" s="5">
        <f t="shared" si="83"/>
        <v>127067.82566172851</v>
      </c>
      <c r="F174" s="5">
        <f>SUM(D$5:D174)</f>
        <v>158682.43000000002</v>
      </c>
      <c r="G174" s="5">
        <f t="shared" si="84"/>
        <v>282960.45566172851</v>
      </c>
      <c r="H174" s="6">
        <f t="shared" si="85"/>
        <v>1.2891822365874344</v>
      </c>
      <c r="I174" s="6"/>
      <c r="J174" s="1" t="str">
        <f t="shared" si="86"/>
        <v>ok</v>
      </c>
      <c r="K174" s="5">
        <f>K173</f>
        <v>165146.64294750648</v>
      </c>
      <c r="L174" s="4">
        <f>((K174/2)+C174)/2</f>
        <v>103425.67356774087</v>
      </c>
      <c r="M174" s="5">
        <f>L174-C174</f>
        <v>-20852.352093987633</v>
      </c>
      <c r="N174" s="6">
        <f>M174/C174</f>
        <v>-0.1677879253629721</v>
      </c>
      <c r="O174" s="6">
        <f t="shared" si="61"/>
        <v>-1.0798164208154493E-3</v>
      </c>
      <c r="P174" s="1" t="str">
        <f>IF(N174&gt;Q174,"ok","")</f>
        <v/>
      </c>
      <c r="Q174" s="6">
        <f t="shared" si="87"/>
        <v>0.24746865304896615</v>
      </c>
      <c r="R174" s="6">
        <f t="shared" si="88"/>
        <v>-0.20161678792770865</v>
      </c>
      <c r="S174" s="6">
        <f>(1+R174)^(1/A174)-1</f>
        <v>-1.3236325256946735E-3</v>
      </c>
    </row>
    <row r="175" spans="1:19">
      <c r="A175" s="1">
        <v>171</v>
      </c>
      <c r="B175" s="5">
        <f t="shared" ref="B175:B184" si="89">B174</f>
        <v>1190.3616398872132</v>
      </c>
      <c r="C175" s="5">
        <f>SUM($B$5:B175)</f>
        <v>125468.38730161572</v>
      </c>
      <c r="D175" s="5">
        <f t="shared" si="82"/>
        <v>2829.6</v>
      </c>
      <c r="E175" s="5">
        <f t="shared" si="83"/>
        <v>128297.98730161572</v>
      </c>
      <c r="F175" s="5">
        <f>SUM(D$5:D175)</f>
        <v>161512.03000000003</v>
      </c>
      <c r="G175" s="5">
        <f t="shared" si="84"/>
        <v>286980.41730161576</v>
      </c>
      <c r="H175" s="6">
        <f t="shared" si="85"/>
        <v>1.2996024771074051</v>
      </c>
      <c r="I175" s="6"/>
      <c r="J175" s="1" t="str">
        <f t="shared" si="86"/>
        <v>ok</v>
      </c>
      <c r="K175" s="5">
        <f t="shared" ref="K175:K184" si="90">K174</f>
        <v>165146.64294750648</v>
      </c>
      <c r="L175" s="4">
        <f>((K175/2)+C175)/2</f>
        <v>104020.85438768448</v>
      </c>
      <c r="M175" s="5">
        <f>L175-C175</f>
        <v>-21447.532913931238</v>
      </c>
      <c r="N175" s="6">
        <f>M175/C175</f>
        <v>-0.17093973530059908</v>
      </c>
      <c r="O175" s="6">
        <f t="shared" si="61"/>
        <v>-1.0956708392317882E-3</v>
      </c>
      <c r="P175" s="1" t="str">
        <f>IF(N175&gt;Q175,"ok","")</f>
        <v/>
      </c>
      <c r="Q175" s="6">
        <f t="shared" si="87"/>
        <v>0.24026074607222203</v>
      </c>
      <c r="R175" s="6">
        <f t="shared" si="88"/>
        <v>-0.20618493320576414</v>
      </c>
      <c r="S175" s="6">
        <f>(1+R175)^(1/A175)-1</f>
        <v>-1.3494089513770291E-3</v>
      </c>
    </row>
    <row r="176" spans="1:19">
      <c r="A176" s="1">
        <v>172</v>
      </c>
      <c r="B176" s="5">
        <f t="shared" si="89"/>
        <v>1190.3616398872132</v>
      </c>
      <c r="C176" s="5">
        <f>SUM($B$5:B176)</f>
        <v>126658.74894150293</v>
      </c>
      <c r="D176" s="5">
        <f t="shared" si="82"/>
        <v>2869.8</v>
      </c>
      <c r="E176" s="5">
        <f t="shared" si="83"/>
        <v>129528.54894150293</v>
      </c>
      <c r="F176" s="5">
        <f>SUM(D$5:D176)</f>
        <v>164381.83000000002</v>
      </c>
      <c r="G176" s="5">
        <f t="shared" si="84"/>
        <v>291040.57894150296</v>
      </c>
      <c r="H176" s="6">
        <f t="shared" si="85"/>
        <v>1.3101453962649539</v>
      </c>
      <c r="I176" s="6"/>
      <c r="J176" s="1" t="str">
        <f t="shared" si="86"/>
        <v>ok</v>
      </c>
      <c r="K176" s="5">
        <f t="shared" si="90"/>
        <v>165146.64294750648</v>
      </c>
      <c r="L176" s="4">
        <f>((K176/2)+C176)/2</f>
        <v>104616.03520762808</v>
      </c>
      <c r="M176" s="5">
        <f>L176-C176</f>
        <v>-22042.713733874843</v>
      </c>
      <c r="N176" s="6">
        <f>M176/C176</f>
        <v>-0.17403230268803005</v>
      </c>
      <c r="O176" s="6">
        <f t="shared" si="61"/>
        <v>-1.11100803351738E-3</v>
      </c>
      <c r="P176" s="1" t="str">
        <f>IF(N176&gt;Q176,"ok","")</f>
        <v/>
      </c>
      <c r="Q176" s="6">
        <f t="shared" si="87"/>
        <v>0.2330528390954778</v>
      </c>
      <c r="R176" s="6">
        <f t="shared" si="88"/>
        <v>-0.21070110036312673</v>
      </c>
      <c r="S176" s="6">
        <f>(1+R176)^(1/A176)-1</f>
        <v>-1.3746949166519862E-3</v>
      </c>
    </row>
    <row r="177" spans="1:19">
      <c r="A177" s="1">
        <v>173</v>
      </c>
      <c r="B177" s="5">
        <f t="shared" si="89"/>
        <v>1190.3616398872132</v>
      </c>
      <c r="C177" s="5">
        <f>SUM($B$5:B177)</f>
        <v>127849.11058139014</v>
      </c>
      <c r="D177" s="5">
        <f t="shared" si="82"/>
        <v>2910.41</v>
      </c>
      <c r="E177" s="5">
        <f t="shared" si="83"/>
        <v>130759.52058139014</v>
      </c>
      <c r="F177" s="5">
        <f>SUM(D$5:D177)</f>
        <v>167292.24000000002</v>
      </c>
      <c r="G177" s="5">
        <f t="shared" si="84"/>
        <v>295141.35058139014</v>
      </c>
      <c r="H177" s="6">
        <f t="shared" si="85"/>
        <v>1.3208107722370097</v>
      </c>
      <c r="I177" s="6"/>
      <c r="J177" s="1" t="str">
        <f t="shared" si="86"/>
        <v>ok</v>
      </c>
      <c r="K177" s="5">
        <f t="shared" si="90"/>
        <v>165146.64294750648</v>
      </c>
      <c r="L177" s="4">
        <f>((K177/2)+C177)/2</f>
        <v>105211.21602757169</v>
      </c>
      <c r="M177" s="5">
        <f>L177-C177</f>
        <v>-22637.894553818449</v>
      </c>
      <c r="N177" s="6">
        <f>M177/C177</f>
        <v>-0.17706728228982804</v>
      </c>
      <c r="O177" s="6">
        <f t="shared" si="61"/>
        <v>-1.1258445708940412E-3</v>
      </c>
      <c r="P177" s="1" t="str">
        <f>IF(N177&gt;Q177,"ok","")</f>
        <v/>
      </c>
      <c r="Q177" s="6">
        <f t="shared" si="87"/>
        <v>0.22584493211873369</v>
      </c>
      <c r="R177" s="6">
        <f t="shared" si="88"/>
        <v>-0.21516617152192175</v>
      </c>
      <c r="S177" s="6">
        <f>(1+R177)^(1/A177)-1</f>
        <v>-1.3995010962651877E-3</v>
      </c>
    </row>
    <row r="178" spans="1:19">
      <c r="A178" s="1">
        <v>174</v>
      </c>
      <c r="B178" s="5">
        <f t="shared" si="89"/>
        <v>1190.3616398872132</v>
      </c>
      <c r="C178" s="5">
        <f>SUM($B$5:B178)</f>
        <v>129039.47222127735</v>
      </c>
      <c r="D178" s="5">
        <f t="shared" si="82"/>
        <v>2951.41</v>
      </c>
      <c r="E178" s="5">
        <f t="shared" si="83"/>
        <v>131990.88222127734</v>
      </c>
      <c r="F178" s="5">
        <f>SUM(D$5:D178)</f>
        <v>170243.65000000002</v>
      </c>
      <c r="G178" s="5">
        <f t="shared" si="84"/>
        <v>299283.12222127739</v>
      </c>
      <c r="H178" s="6">
        <f t="shared" si="85"/>
        <v>1.3315982350273845</v>
      </c>
      <c r="I178" s="6"/>
      <c r="J178" s="1" t="str">
        <f t="shared" si="86"/>
        <v>ok</v>
      </c>
      <c r="K178" s="5">
        <f t="shared" si="90"/>
        <v>165146.64294750648</v>
      </c>
      <c r="L178" s="4">
        <f>((K178/2)+C178)/2</f>
        <v>105806.39684751529</v>
      </c>
      <c r="M178" s="5">
        <f>L178-C178</f>
        <v>-23233.075373762054</v>
      </c>
      <c r="N178" s="6">
        <f>M178/C178</f>
        <v>-0.18004626781115388</v>
      </c>
      <c r="O178" s="6">
        <f t="shared" si="61"/>
        <v>-1.1401964038282308E-3</v>
      </c>
      <c r="P178" s="1" t="str">
        <f>IF(N178&gt;Q178,"ok","")</f>
        <v/>
      </c>
      <c r="Q178" s="6">
        <f t="shared" si="87"/>
        <v>0.21863702514198946</v>
      </c>
      <c r="R178" s="6">
        <f t="shared" si="88"/>
        <v>-0.21958100895586496</v>
      </c>
      <c r="S178" s="6">
        <f>(1+R178)^(1/A178)-1</f>
        <v>-1.4238378825915943E-3</v>
      </c>
    </row>
    <row r="179" spans="1:19">
      <c r="A179" s="1">
        <v>175</v>
      </c>
      <c r="B179" s="5">
        <f t="shared" si="89"/>
        <v>1190.3616398872132</v>
      </c>
      <c r="C179" s="5">
        <f>SUM($B$5:B179)</f>
        <v>130229.83386116456</v>
      </c>
      <c r="D179" s="5">
        <f t="shared" si="82"/>
        <v>2992.83</v>
      </c>
      <c r="E179" s="5">
        <f t="shared" si="83"/>
        <v>133222.66386116456</v>
      </c>
      <c r="F179" s="5">
        <f>SUM(D$5:D179)</f>
        <v>173236.48000000001</v>
      </c>
      <c r="G179" s="5">
        <f t="shared" si="84"/>
        <v>303466.31386116456</v>
      </c>
      <c r="H179" s="6">
        <f t="shared" si="85"/>
        <v>1.3425076607794355</v>
      </c>
      <c r="I179" s="6"/>
      <c r="J179" s="1" t="str">
        <f t="shared" si="86"/>
        <v>ok</v>
      </c>
      <c r="K179" s="5">
        <f t="shared" si="90"/>
        <v>165146.64294750648</v>
      </c>
      <c r="L179" s="4">
        <f>((K179/2)+C179)/2</f>
        <v>106401.5776674589</v>
      </c>
      <c r="M179" s="5">
        <f>L179-C179</f>
        <v>-23828.25619370566</v>
      </c>
      <c r="N179" s="6">
        <f>M179/C179</f>
        <v>-0.18297079468832381</v>
      </c>
      <c r="O179" s="6">
        <f t="shared" si="61"/>
        <v>-1.1540788966802884E-3</v>
      </c>
      <c r="P179" s="1" t="str">
        <f>IF(N179&gt;Q179,"ok","")</f>
        <v/>
      </c>
      <c r="Q179" s="6">
        <f t="shared" si="87"/>
        <v>0.21142911816524534</v>
      </c>
      <c r="R179" s="6">
        <f t="shared" si="88"/>
        <v>-0.22394645564539517</v>
      </c>
      <c r="S179" s="6">
        <f>(1+R179)^(1/A179)-1</f>
        <v>-1.4477153945412491E-3</v>
      </c>
    </row>
    <row r="180" spans="1:19">
      <c r="A180" s="1">
        <v>176</v>
      </c>
      <c r="B180" s="5">
        <f t="shared" si="89"/>
        <v>1190.3616398872132</v>
      </c>
      <c r="C180" s="5">
        <f>SUM($B$5:B180)</f>
        <v>131420.19550105178</v>
      </c>
      <c r="D180" s="5">
        <f t="shared" si="82"/>
        <v>3034.66</v>
      </c>
      <c r="E180" s="5">
        <f t="shared" si="83"/>
        <v>134454.85550105179</v>
      </c>
      <c r="F180" s="5">
        <f>SUM(D$5:D180)</f>
        <v>176271.14</v>
      </c>
      <c r="G180" s="5">
        <f t="shared" si="84"/>
        <v>307691.3355010518</v>
      </c>
      <c r="H180" s="6">
        <f t="shared" si="85"/>
        <v>1.3535388533776307</v>
      </c>
      <c r="I180" s="6"/>
      <c r="J180" s="1" t="str">
        <f t="shared" si="86"/>
        <v>ok</v>
      </c>
      <c r="K180" s="5">
        <f t="shared" si="90"/>
        <v>165146.64294750648</v>
      </c>
      <c r="L180" s="4">
        <f>((K180/2)+C180)/2</f>
        <v>106996.75848740252</v>
      </c>
      <c r="M180" s="5">
        <f>L180-C180</f>
        <v>-24423.437013649265</v>
      </c>
      <c r="N180" s="6">
        <f>M180/C180</f>
        <v>-0.18584234272771114</v>
      </c>
      <c r="O180" s="6">
        <f t="shared" si="61"/>
        <v>-1.1675068510192954E-3</v>
      </c>
      <c r="P180" s="1" t="str">
        <f>IF(N180&gt;Q180,"ok","")</f>
        <v/>
      </c>
      <c r="Q180" s="6">
        <f t="shared" si="87"/>
        <v>0.20422121118850101</v>
      </c>
      <c r="R180" s="6">
        <f t="shared" si="88"/>
        <v>-0.22826333581427893</v>
      </c>
      <c r="S180" s="6">
        <f>(1+R180)^(1/A180)-1</f>
        <v>-1.4711434861389705E-3</v>
      </c>
    </row>
    <row r="181" spans="1:19">
      <c r="A181" s="1">
        <v>177</v>
      </c>
      <c r="B181" s="5">
        <f t="shared" si="89"/>
        <v>1190.3616398872132</v>
      </c>
      <c r="C181" s="5">
        <f>SUM($B$5:B181)</f>
        <v>132610.557140939</v>
      </c>
      <c r="D181" s="5">
        <f t="shared" si="82"/>
        <v>3076.91</v>
      </c>
      <c r="E181" s="5">
        <f t="shared" si="83"/>
        <v>135687.467140939</v>
      </c>
      <c r="F181" s="5">
        <f>SUM(D$5:D181)</f>
        <v>179348.05000000002</v>
      </c>
      <c r="G181" s="5">
        <f t="shared" si="84"/>
        <v>311958.60714093898</v>
      </c>
      <c r="H181" s="6">
        <f t="shared" si="85"/>
        <v>1.3646916999036474</v>
      </c>
      <c r="I181" s="6"/>
      <c r="J181" s="1" t="str">
        <f t="shared" si="86"/>
        <v>ok</v>
      </c>
      <c r="K181" s="5">
        <f t="shared" si="90"/>
        <v>165146.64294750648</v>
      </c>
      <c r="L181" s="4">
        <f>((K181/2)+C181)/2</f>
        <v>107591.93930734613</v>
      </c>
      <c r="M181" s="5">
        <f>L181-C181</f>
        <v>-25018.617833592871</v>
      </c>
      <c r="N181" s="6">
        <f>M181/C181</f>
        <v>-0.1886623386025216</v>
      </c>
      <c r="O181" s="6">
        <f t="shared" si="61"/>
        <v>-1.1804945296783886E-3</v>
      </c>
      <c r="P181" s="1" t="str">
        <f>IF(N181&gt;Q181,"ok","")</f>
        <v/>
      </c>
      <c r="Q181" s="6">
        <f t="shared" si="87"/>
        <v>0.19701330421175689</v>
      </c>
      <c r="R181" s="6">
        <f t="shared" si="88"/>
        <v>-0.23253245544840428</v>
      </c>
      <c r="S181" s="6">
        <f>(1+R181)^(1/A181)-1</f>
        <v>-1.4941317547892963E-3</v>
      </c>
    </row>
    <row r="182" spans="1:19">
      <c r="A182" s="1">
        <v>178</v>
      </c>
      <c r="B182" s="5">
        <f t="shared" si="89"/>
        <v>1190.3616398872132</v>
      </c>
      <c r="C182" s="5">
        <f>SUM($B$5:B182)</f>
        <v>133800.91878082621</v>
      </c>
      <c r="D182" s="5">
        <f t="shared" si="82"/>
        <v>3119.59</v>
      </c>
      <c r="E182" s="5">
        <f t="shared" si="83"/>
        <v>136920.5087808262</v>
      </c>
      <c r="F182" s="5">
        <f>SUM(D$5:D182)</f>
        <v>182467.64</v>
      </c>
      <c r="G182" s="5">
        <f t="shared" si="84"/>
        <v>316268.55878082622</v>
      </c>
      <c r="H182" s="6">
        <f t="shared" si="85"/>
        <v>1.3759661669023284</v>
      </c>
      <c r="I182" s="6"/>
      <c r="J182" s="1" t="str">
        <f t="shared" si="86"/>
        <v>ok</v>
      </c>
      <c r="K182" s="5">
        <f t="shared" si="90"/>
        <v>165146.64294750648</v>
      </c>
      <c r="L182" s="4">
        <f>((K182/2)+C182)/2</f>
        <v>108187.12012728973</v>
      </c>
      <c r="M182" s="5">
        <f>L182-C182</f>
        <v>-25613.798653536476</v>
      </c>
      <c r="N182" s="6">
        <f>M182/C182</f>
        <v>-0.19143215821629289</v>
      </c>
      <c r="O182" s="6">
        <f t="shared" si="61"/>
        <v>-1.193055679623467E-3</v>
      </c>
      <c r="P182" s="1" t="str">
        <f>IF(N182&gt;Q182,"ok","")</f>
        <v/>
      </c>
      <c r="Q182" s="6">
        <f t="shared" si="87"/>
        <v>0.18980539723501266</v>
      </c>
      <c r="R182" s="6">
        <f t="shared" si="88"/>
        <v>-0.23675460279744986</v>
      </c>
      <c r="S182" s="6">
        <f>(1+R182)^(1/A182)-1</f>
        <v>-1.5166895492414456E-3</v>
      </c>
    </row>
    <row r="183" spans="1:19">
      <c r="A183" s="1">
        <v>179</v>
      </c>
      <c r="B183" s="5">
        <f t="shared" si="89"/>
        <v>1190.3616398872132</v>
      </c>
      <c r="C183" s="5">
        <f>SUM($B$5:B183)</f>
        <v>134991.28042071342</v>
      </c>
      <c r="D183" s="5">
        <f t="shared" si="82"/>
        <v>3162.69</v>
      </c>
      <c r="E183" s="5">
        <f t="shared" si="83"/>
        <v>138153.97042071342</v>
      </c>
      <c r="F183" s="5">
        <f>SUM(D$5:D183)</f>
        <v>185630.33000000002</v>
      </c>
      <c r="G183" s="5">
        <f t="shared" si="84"/>
        <v>320621.61042071343</v>
      </c>
      <c r="H183" s="6">
        <f t="shared" si="85"/>
        <v>1.387362147371151</v>
      </c>
      <c r="I183" s="6"/>
      <c r="J183" s="1" t="str">
        <f t="shared" si="86"/>
        <v>ok</v>
      </c>
      <c r="K183" s="5">
        <f t="shared" si="90"/>
        <v>165146.64294750648</v>
      </c>
      <c r="L183" s="4">
        <f>((K183/2)+C183)/2</f>
        <v>108782.30094723334</v>
      </c>
      <c r="M183" s="5">
        <f>L183-C183</f>
        <v>-26208.979473480082</v>
      </c>
      <c r="N183" s="6">
        <f>M183/C183</f>
        <v>-0.19415312894134537</v>
      </c>
      <c r="O183" s="6">
        <f t="shared" si="61"/>
        <v>-1.2052035537007955E-3</v>
      </c>
      <c r="P183" s="1" t="str">
        <f>IF(N183&gt;Q183,"ok","")</f>
        <v/>
      </c>
      <c r="Q183" s="6">
        <f t="shared" si="87"/>
        <v>0.18259749025826855</v>
      </c>
      <c r="R183" s="6">
        <f t="shared" si="88"/>
        <v>-0.24093054886008702</v>
      </c>
      <c r="S183" s="6">
        <f>(1+R183)^(1/A183)-1</f>
        <v>-1.5388259772661783E-3</v>
      </c>
    </row>
    <row r="184" spans="1:19">
      <c r="A184" s="1">
        <v>180</v>
      </c>
      <c r="B184" s="5">
        <f t="shared" si="89"/>
        <v>1190.3616398872132</v>
      </c>
      <c r="C184" s="22">
        <f>SUM($B$5:B184)</f>
        <v>136181.64206060063</v>
      </c>
      <c r="D184" s="5">
        <f t="shared" si="82"/>
        <v>3206.22</v>
      </c>
      <c r="E184" s="5">
        <f t="shared" si="83"/>
        <v>139387.86206060063</v>
      </c>
      <c r="F184" s="5">
        <f>SUM(D$5:D184)</f>
        <v>188836.55000000002</v>
      </c>
      <c r="G184" s="5">
        <f t="shared" si="84"/>
        <v>325018.19206060062</v>
      </c>
      <c r="H184" s="6">
        <f t="shared" si="85"/>
        <v>1.3988796121606715</v>
      </c>
      <c r="I184" s="6"/>
      <c r="J184" s="1" t="str">
        <f t="shared" si="86"/>
        <v>ok</v>
      </c>
      <c r="K184" s="22">
        <f t="shared" si="90"/>
        <v>165146.64294750648</v>
      </c>
      <c r="L184" s="4">
        <f>((K184/2)+C184)/2</f>
        <v>109377.48176717694</v>
      </c>
      <c r="M184" s="5">
        <f>L184-C184</f>
        <v>-26804.160293423687</v>
      </c>
      <c r="N184" s="6">
        <f>M184/C184</f>
        <v>-0.19682653173983522</v>
      </c>
      <c r="O184" s="6">
        <f t="shared" si="61"/>
        <v>-1.2169509313266769E-3</v>
      </c>
      <c r="P184" s="1" t="str">
        <f>IF(N184&gt;Q184,"ok","")</f>
        <v/>
      </c>
      <c r="Q184" s="6">
        <f t="shared" si="87"/>
        <v>0.17538958328152432</v>
      </c>
      <c r="R184" s="6">
        <f t="shared" si="88"/>
        <v>-0.24506104785333749</v>
      </c>
      <c r="S184" s="6">
        <f>(1+R184)^(1/A184)-1</f>
        <v>-1.5605499130568745E-3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0"/>
  <sheetViews>
    <sheetView workbookViewId="0">
      <selection activeCell="A3" sqref="A3"/>
    </sheetView>
  </sheetViews>
  <sheetFormatPr defaultRowHeight="12"/>
  <cols>
    <col min="1" max="1" width="9.42578125" style="1" bestFit="1" customWidth="1"/>
    <col min="2" max="3" width="11.28515625" style="1" bestFit="1" customWidth="1"/>
    <col min="4" max="4" width="9.140625" style="1" bestFit="1" customWidth="1"/>
    <col min="5" max="5" width="11.28515625" style="1" bestFit="1" customWidth="1"/>
    <col min="6" max="6" width="13.140625" style="1" bestFit="1" customWidth="1"/>
    <col min="7" max="7" width="11.28515625" style="1" bestFit="1" customWidth="1"/>
    <col min="8" max="8" width="9.140625" style="1"/>
    <col min="9" max="11" width="11.28515625" style="1" bestFit="1" customWidth="1"/>
    <col min="12" max="12" width="10.42578125" style="1" bestFit="1" customWidth="1"/>
    <col min="13" max="13" width="11.28515625" style="1" bestFit="1" customWidth="1"/>
    <col min="14" max="14" width="9.140625" style="1"/>
    <col min="15" max="15" width="10.5703125" style="1" bestFit="1" customWidth="1"/>
    <col min="16" max="16384" width="9.140625" style="1"/>
  </cols>
  <sheetData>
    <row r="1" spans="1:17">
      <c r="A1" s="2" t="s">
        <v>0</v>
      </c>
      <c r="B1" s="2" t="s">
        <v>3</v>
      </c>
      <c r="C1" s="2" t="s">
        <v>9</v>
      </c>
    </row>
    <row r="2" spans="1:17">
      <c r="A2" s="3">
        <v>0.01</v>
      </c>
      <c r="B2" s="3">
        <v>7.4999999999999997E-2</v>
      </c>
      <c r="C2" s="4">
        <v>60000</v>
      </c>
    </row>
    <row r="4" spans="1:17">
      <c r="A4" s="2" t="s">
        <v>1</v>
      </c>
      <c r="B4" s="2" t="s">
        <v>2</v>
      </c>
      <c r="C4" s="2" t="s">
        <v>6</v>
      </c>
      <c r="D4" s="2" t="s">
        <v>4</v>
      </c>
      <c r="E4" s="2" t="s">
        <v>5</v>
      </c>
      <c r="F4" s="2" t="s">
        <v>7</v>
      </c>
      <c r="G4" s="2" t="s">
        <v>8</v>
      </c>
      <c r="I4" s="2"/>
      <c r="J4" s="2"/>
      <c r="K4" s="2"/>
      <c r="O4" s="2"/>
    </row>
    <row r="5" spans="1:17">
      <c r="A5" s="1">
        <v>1</v>
      </c>
      <c r="B5" s="4">
        <v>496.01</v>
      </c>
      <c r="C5" s="5">
        <f>SUM($B$5:B5)</f>
        <v>496.01</v>
      </c>
      <c r="E5" s="5">
        <f>C5+D5</f>
        <v>496.01</v>
      </c>
      <c r="F5" s="5">
        <f>SUM(D$5:D5)</f>
        <v>0</v>
      </c>
      <c r="G5" s="5">
        <f>C5+F5</f>
        <v>496.01</v>
      </c>
      <c r="I5" s="5"/>
      <c r="J5" s="4"/>
      <c r="K5" s="5"/>
      <c r="L5" s="6"/>
      <c r="M5" s="6"/>
      <c r="O5" s="6"/>
      <c r="P5" s="6"/>
      <c r="Q5" s="6"/>
    </row>
    <row r="6" spans="1:17">
      <c r="A6" s="1">
        <v>2</v>
      </c>
      <c r="B6" s="4">
        <f>B5</f>
        <v>496.01</v>
      </c>
      <c r="C6" s="5">
        <f>SUM($B$5:B6)</f>
        <v>992.02</v>
      </c>
      <c r="D6" s="5">
        <f>ROUND(G5*$A$2,2)</f>
        <v>4.96</v>
      </c>
      <c r="E6" s="5">
        <f>C6+D6</f>
        <v>996.98</v>
      </c>
      <c r="F6" s="5">
        <f>SUM(D$5:D6)</f>
        <v>4.96</v>
      </c>
      <c r="G6" s="5">
        <f t="shared" ref="G6:G69" si="0">C6+F6</f>
        <v>996.98</v>
      </c>
      <c r="H6" s="6">
        <f>F6/C5</f>
        <v>9.9997983911614685E-3</v>
      </c>
      <c r="I6" s="5"/>
      <c r="J6" s="4"/>
      <c r="K6" s="5"/>
      <c r="L6" s="6"/>
      <c r="M6" s="6"/>
      <c r="O6" s="6"/>
      <c r="P6" s="6"/>
      <c r="Q6" s="6"/>
    </row>
    <row r="7" spans="1:17">
      <c r="A7" s="1">
        <v>3</v>
      </c>
      <c r="B7" s="4">
        <f>B6</f>
        <v>496.01</v>
      </c>
      <c r="C7" s="5">
        <f>SUM($B$5:B7)</f>
        <v>1488.03</v>
      </c>
      <c r="D7" s="5">
        <f t="shared" ref="D7:D70" si="1">ROUND(G6*$A$2,2)</f>
        <v>9.9700000000000006</v>
      </c>
      <c r="E7" s="5">
        <f>C7+D7</f>
        <v>1498</v>
      </c>
      <c r="F7" s="5">
        <f>SUM(D$5:D7)</f>
        <v>14.93</v>
      </c>
      <c r="G7" s="5">
        <f t="shared" si="0"/>
        <v>1502.96</v>
      </c>
      <c r="H7" s="6">
        <f t="shared" ref="H7:H70" si="2">F7/C6</f>
        <v>1.5050099796375073E-2</v>
      </c>
      <c r="I7" s="5"/>
      <c r="J7" s="4"/>
      <c r="K7" s="5"/>
      <c r="L7" s="6"/>
      <c r="M7" s="6"/>
      <c r="O7" s="6"/>
      <c r="P7" s="6"/>
      <c r="Q7" s="6"/>
    </row>
    <row r="8" spans="1:17">
      <c r="A8" s="1">
        <v>4</v>
      </c>
      <c r="B8" s="4">
        <f>B7</f>
        <v>496.01</v>
      </c>
      <c r="C8" s="5">
        <f>SUM($B$5:B8)</f>
        <v>1984.04</v>
      </c>
      <c r="D8" s="5">
        <f t="shared" si="1"/>
        <v>15.03</v>
      </c>
      <c r="E8" s="5">
        <f>C8+D8</f>
        <v>1999.07</v>
      </c>
      <c r="F8" s="5">
        <f>SUM(D$5:D8)</f>
        <v>29.96</v>
      </c>
      <c r="G8" s="5">
        <f t="shared" si="0"/>
        <v>2014</v>
      </c>
      <c r="H8" s="6">
        <f t="shared" si="2"/>
        <v>2.013400267467726E-2</v>
      </c>
      <c r="I8" s="5"/>
      <c r="J8" s="4"/>
      <c r="K8" s="5"/>
      <c r="L8" s="6"/>
      <c r="M8" s="6"/>
      <c r="O8" s="6"/>
      <c r="P8" s="6"/>
      <c r="Q8" s="6"/>
    </row>
    <row r="9" spans="1:17">
      <c r="A9" s="1">
        <v>5</v>
      </c>
      <c r="B9" s="4">
        <f>B8</f>
        <v>496.01</v>
      </c>
      <c r="C9" s="5">
        <f>SUM($B$5:B9)</f>
        <v>2480.0500000000002</v>
      </c>
      <c r="D9" s="5">
        <f t="shared" si="1"/>
        <v>20.14</v>
      </c>
      <c r="E9" s="5">
        <f>C9+D9</f>
        <v>2500.19</v>
      </c>
      <c r="F9" s="5">
        <f>SUM(D$5:D9)</f>
        <v>50.1</v>
      </c>
      <c r="G9" s="5">
        <f t="shared" si="0"/>
        <v>2530.15</v>
      </c>
      <c r="H9" s="6">
        <f t="shared" si="2"/>
        <v>2.5251507026068026E-2</v>
      </c>
      <c r="I9" s="5"/>
      <c r="J9" s="4"/>
      <c r="K9" s="5"/>
      <c r="L9" s="6"/>
      <c r="M9" s="6"/>
      <c r="O9" s="6"/>
      <c r="P9" s="6"/>
      <c r="Q9" s="6"/>
    </row>
    <row r="10" spans="1:17">
      <c r="A10" s="1">
        <v>6</v>
      </c>
      <c r="B10" s="4">
        <f>B9</f>
        <v>496.01</v>
      </c>
      <c r="C10" s="5">
        <f>SUM($B$5:B10)</f>
        <v>2976.0600000000004</v>
      </c>
      <c r="D10" s="5">
        <f t="shared" si="1"/>
        <v>25.3</v>
      </c>
      <c r="E10" s="5">
        <f t="shared" ref="E10:E73" si="3">C10+D10</f>
        <v>3001.3600000000006</v>
      </c>
      <c r="F10" s="5">
        <f>SUM(D$5:D10)</f>
        <v>75.400000000000006</v>
      </c>
      <c r="G10" s="5">
        <f t="shared" si="0"/>
        <v>3051.4600000000005</v>
      </c>
      <c r="H10" s="6">
        <f t="shared" si="2"/>
        <v>3.0402612850547368E-2</v>
      </c>
      <c r="I10" s="5"/>
      <c r="J10" s="4"/>
      <c r="K10" s="5"/>
      <c r="L10" s="6"/>
      <c r="M10" s="6"/>
      <c r="O10" s="6"/>
      <c r="P10" s="6"/>
      <c r="Q10" s="6"/>
    </row>
    <row r="11" spans="1:17">
      <c r="A11" s="1">
        <v>7</v>
      </c>
      <c r="B11" s="4">
        <f>B10</f>
        <v>496.01</v>
      </c>
      <c r="C11" s="5">
        <f>SUM($B$5:B11)</f>
        <v>3472.0700000000006</v>
      </c>
      <c r="D11" s="5">
        <f t="shared" si="1"/>
        <v>30.51</v>
      </c>
      <c r="E11" s="5">
        <f t="shared" si="3"/>
        <v>3502.5800000000008</v>
      </c>
      <c r="F11" s="5">
        <f>SUM(D$5:D11)</f>
        <v>105.91000000000001</v>
      </c>
      <c r="G11" s="5">
        <f t="shared" si="0"/>
        <v>3577.9800000000005</v>
      </c>
      <c r="H11" s="6">
        <f t="shared" si="2"/>
        <v>3.558732014811529E-2</v>
      </c>
      <c r="I11" s="5"/>
      <c r="J11" s="4"/>
      <c r="K11" s="5"/>
      <c r="L11" s="6"/>
      <c r="M11" s="6"/>
      <c r="O11" s="6"/>
      <c r="P11" s="6"/>
      <c r="Q11" s="6"/>
    </row>
    <row r="12" spans="1:17">
      <c r="A12" s="1">
        <v>8</v>
      </c>
      <c r="B12" s="4">
        <f>B11</f>
        <v>496.01</v>
      </c>
      <c r="C12" s="5">
        <f>SUM($B$5:B12)</f>
        <v>3968.0800000000008</v>
      </c>
      <c r="D12" s="5">
        <f t="shared" si="1"/>
        <v>35.78</v>
      </c>
      <c r="E12" s="5">
        <f t="shared" si="3"/>
        <v>4003.860000000001</v>
      </c>
      <c r="F12" s="5">
        <f>SUM(D$5:D12)</f>
        <v>141.69</v>
      </c>
      <c r="G12" s="5">
        <f t="shared" si="0"/>
        <v>4109.7700000000004</v>
      </c>
      <c r="H12" s="6">
        <f t="shared" si="2"/>
        <v>4.080850904503653E-2</v>
      </c>
      <c r="I12" s="5"/>
      <c r="J12" s="4"/>
      <c r="K12" s="5"/>
      <c r="L12" s="6"/>
      <c r="M12" s="6"/>
      <c r="O12" s="6"/>
      <c r="P12" s="6"/>
      <c r="Q12" s="6"/>
    </row>
    <row r="13" spans="1:17">
      <c r="A13" s="1">
        <v>9</v>
      </c>
      <c r="B13" s="4">
        <f>B12</f>
        <v>496.01</v>
      </c>
      <c r="C13" s="5">
        <f>SUM($B$5:B13)</f>
        <v>4464.0900000000011</v>
      </c>
      <c r="D13" s="5">
        <f t="shared" si="1"/>
        <v>41.1</v>
      </c>
      <c r="E13" s="5">
        <f t="shared" si="3"/>
        <v>4505.1900000000014</v>
      </c>
      <c r="F13" s="5">
        <f>SUM(D$5:D13)</f>
        <v>182.79</v>
      </c>
      <c r="G13" s="5">
        <f t="shared" si="0"/>
        <v>4646.880000000001</v>
      </c>
      <c r="H13" s="6">
        <f t="shared" si="2"/>
        <v>4.60650994939618E-2</v>
      </c>
      <c r="I13" s="5"/>
      <c r="J13" s="4"/>
      <c r="K13" s="5"/>
      <c r="L13" s="6"/>
      <c r="M13" s="6"/>
      <c r="O13" s="6"/>
      <c r="P13" s="6"/>
      <c r="Q13" s="6"/>
    </row>
    <row r="14" spans="1:17">
      <c r="A14" s="1">
        <v>10</v>
      </c>
      <c r="B14" s="4">
        <f>B13</f>
        <v>496.01</v>
      </c>
      <c r="C14" s="5">
        <f>SUM($B$5:B14)</f>
        <v>4960.1000000000013</v>
      </c>
      <c r="D14" s="5">
        <f t="shared" si="1"/>
        <v>46.47</v>
      </c>
      <c r="E14" s="5">
        <f t="shared" si="3"/>
        <v>5006.5700000000015</v>
      </c>
      <c r="F14" s="5">
        <f>SUM(D$5:D14)</f>
        <v>229.26</v>
      </c>
      <c r="G14" s="5">
        <f t="shared" si="0"/>
        <v>5189.3600000000015</v>
      </c>
      <c r="H14" s="6">
        <f t="shared" si="2"/>
        <v>5.1356491468585966E-2</v>
      </c>
      <c r="I14" s="5"/>
      <c r="J14" s="4"/>
      <c r="K14" s="5"/>
      <c r="L14" s="6"/>
      <c r="M14" s="6"/>
      <c r="O14" s="6"/>
      <c r="P14" s="6"/>
      <c r="Q14" s="6"/>
    </row>
    <row r="15" spans="1:17">
      <c r="A15" s="1">
        <v>11</v>
      </c>
      <c r="B15" s="4">
        <v>432.47</v>
      </c>
      <c r="C15" s="5">
        <f>SUM($B$5:B15)</f>
        <v>5392.5700000000015</v>
      </c>
      <c r="D15" s="5">
        <f t="shared" si="1"/>
        <v>51.89</v>
      </c>
      <c r="E15" s="5">
        <f t="shared" si="3"/>
        <v>5444.4600000000019</v>
      </c>
      <c r="F15" s="5">
        <f>SUM(D$5:D15)</f>
        <v>281.14999999999998</v>
      </c>
      <c r="G15" s="5">
        <f t="shared" si="0"/>
        <v>5673.7200000000012</v>
      </c>
      <c r="H15" s="6">
        <f t="shared" si="2"/>
        <v>5.6682324953125925E-2</v>
      </c>
      <c r="I15" s="5"/>
      <c r="J15" s="4">
        <v>2350</v>
      </c>
      <c r="K15" s="5"/>
      <c r="L15" s="6"/>
      <c r="M15" s="6"/>
      <c r="O15" s="6"/>
      <c r="P15" s="6"/>
      <c r="Q15" s="6"/>
    </row>
    <row r="16" spans="1:17">
      <c r="A16" s="1">
        <v>12</v>
      </c>
      <c r="B16" s="4">
        <f>B15</f>
        <v>432.47</v>
      </c>
      <c r="C16" s="5">
        <f>SUM($B$5:B16)</f>
        <v>5825.0400000000018</v>
      </c>
      <c r="D16" s="5">
        <f t="shared" si="1"/>
        <v>56.74</v>
      </c>
      <c r="E16" s="5">
        <f t="shared" si="3"/>
        <v>5881.7800000000016</v>
      </c>
      <c r="F16" s="5">
        <f>SUM(D$5:D16)</f>
        <v>337.89</v>
      </c>
      <c r="G16" s="5">
        <f t="shared" si="0"/>
        <v>6162.9300000000021</v>
      </c>
      <c r="H16" s="6">
        <f>F16/C15</f>
        <v>6.2658435588226008E-2</v>
      </c>
      <c r="I16" s="5"/>
      <c r="J16" s="20">
        <f>J15/F28</f>
        <v>1.6355790645879731</v>
      </c>
      <c r="K16" s="5"/>
      <c r="L16" s="6"/>
      <c r="M16" s="6"/>
      <c r="O16" s="6"/>
      <c r="P16" s="6"/>
      <c r="Q16" s="6"/>
    </row>
    <row r="17" spans="1:17">
      <c r="A17" s="1">
        <v>13</v>
      </c>
      <c r="B17" s="4">
        <f>ROUND(B16*(1+B2),2)</f>
        <v>464.91</v>
      </c>
      <c r="C17" s="5">
        <f>SUM($B$5:B17)</f>
        <v>6289.9500000000016</v>
      </c>
      <c r="D17" s="5">
        <f t="shared" si="1"/>
        <v>61.63</v>
      </c>
      <c r="E17" s="5">
        <f t="shared" si="3"/>
        <v>6351.5800000000017</v>
      </c>
      <c r="F17" s="5">
        <f>SUM(D$5:D17)</f>
        <v>399.52</v>
      </c>
      <c r="G17" s="5">
        <f t="shared" si="0"/>
        <v>6689.4700000000012</v>
      </c>
      <c r="H17" s="6">
        <f t="shared" si="2"/>
        <v>6.8586653482207827E-2</v>
      </c>
      <c r="I17" s="4"/>
      <c r="J17" s="4"/>
      <c r="K17" s="5"/>
      <c r="L17" s="6"/>
      <c r="M17" s="6"/>
      <c r="O17" s="6"/>
      <c r="P17" s="6"/>
      <c r="Q17" s="6"/>
    </row>
    <row r="18" spans="1:17">
      <c r="A18" s="1">
        <v>14</v>
      </c>
      <c r="B18" s="5">
        <f>B17</f>
        <v>464.91</v>
      </c>
      <c r="C18" s="5">
        <f>SUM($B$5:B18)</f>
        <v>6754.8600000000015</v>
      </c>
      <c r="D18" s="5">
        <f t="shared" si="1"/>
        <v>66.89</v>
      </c>
      <c r="E18" s="5">
        <f t="shared" si="3"/>
        <v>6821.7500000000018</v>
      </c>
      <c r="F18" s="5">
        <f>SUM(D$5:D18)</f>
        <v>466.40999999999997</v>
      </c>
      <c r="G18" s="5">
        <f t="shared" si="0"/>
        <v>7221.2700000000013</v>
      </c>
      <c r="H18" s="6">
        <f t="shared" si="2"/>
        <v>7.4151622826890487E-2</v>
      </c>
      <c r="I18" s="5"/>
      <c r="J18" s="4"/>
      <c r="K18" s="5"/>
      <c r="L18" s="6"/>
      <c r="M18" s="6"/>
      <c r="O18" s="6"/>
      <c r="P18" s="6"/>
      <c r="Q18" s="6"/>
    </row>
    <row r="19" spans="1:17">
      <c r="A19" s="1">
        <v>15</v>
      </c>
      <c r="B19" s="5">
        <f t="shared" ref="B19:B28" si="4">B18</f>
        <v>464.91</v>
      </c>
      <c r="C19" s="5">
        <f>SUM($B$5:B19)</f>
        <v>7219.7700000000013</v>
      </c>
      <c r="D19" s="5">
        <f t="shared" si="1"/>
        <v>72.209999999999994</v>
      </c>
      <c r="E19" s="5">
        <f t="shared" si="3"/>
        <v>7291.9800000000014</v>
      </c>
      <c r="F19" s="5">
        <f>SUM(D$5:D19)</f>
        <v>538.62</v>
      </c>
      <c r="G19" s="5">
        <f t="shared" si="0"/>
        <v>7758.3900000000012</v>
      </c>
      <c r="H19" s="6">
        <f t="shared" si="2"/>
        <v>7.9738144091809432E-2</v>
      </c>
      <c r="I19" s="5"/>
      <c r="J19" s="4"/>
      <c r="K19" s="5"/>
      <c r="L19" s="6"/>
      <c r="M19" s="6"/>
      <c r="O19" s="6"/>
      <c r="P19" s="6"/>
      <c r="Q19" s="6"/>
    </row>
    <row r="20" spans="1:17">
      <c r="A20" s="1">
        <v>16</v>
      </c>
      <c r="B20" s="5">
        <f t="shared" si="4"/>
        <v>464.91</v>
      </c>
      <c r="C20" s="5">
        <f>SUM($B$5:B20)</f>
        <v>7684.6800000000012</v>
      </c>
      <c r="D20" s="5">
        <f t="shared" si="1"/>
        <v>77.58</v>
      </c>
      <c r="E20" s="5">
        <f t="shared" si="3"/>
        <v>7762.2600000000011</v>
      </c>
      <c r="F20" s="5">
        <f>SUM(D$5:D20)</f>
        <v>616.20000000000005</v>
      </c>
      <c r="G20" s="5">
        <f t="shared" si="0"/>
        <v>8300.880000000001</v>
      </c>
      <c r="H20" s="6">
        <f t="shared" si="2"/>
        <v>8.5348979261112193E-2</v>
      </c>
      <c r="I20" s="5"/>
      <c r="J20" s="4"/>
      <c r="K20" s="5"/>
      <c r="L20" s="6"/>
      <c r="M20" s="6"/>
      <c r="O20" s="6"/>
      <c r="P20" s="6"/>
      <c r="Q20" s="6"/>
    </row>
    <row r="21" spans="1:17">
      <c r="A21" s="1">
        <v>17</v>
      </c>
      <c r="B21" s="5">
        <f t="shared" si="4"/>
        <v>464.91</v>
      </c>
      <c r="C21" s="5">
        <f>SUM($B$5:B21)</f>
        <v>8149.5900000000011</v>
      </c>
      <c r="D21" s="5">
        <f t="shared" si="1"/>
        <v>83.01</v>
      </c>
      <c r="E21" s="5">
        <f t="shared" si="3"/>
        <v>8232.6</v>
      </c>
      <c r="F21" s="5">
        <f>SUM(D$5:D21)</f>
        <v>699.21</v>
      </c>
      <c r="G21" s="5">
        <f t="shared" si="0"/>
        <v>8848.8000000000011</v>
      </c>
      <c r="H21" s="6">
        <f t="shared" si="2"/>
        <v>9.0987523228032913E-2</v>
      </c>
      <c r="I21" s="5"/>
      <c r="J21" s="4"/>
      <c r="K21" s="5"/>
      <c r="L21" s="6"/>
      <c r="M21" s="6"/>
      <c r="O21" s="6"/>
      <c r="P21" s="6"/>
      <c r="Q21" s="6"/>
    </row>
    <row r="22" spans="1:17">
      <c r="A22" s="1">
        <v>18</v>
      </c>
      <c r="B22" s="5">
        <f t="shared" si="4"/>
        <v>464.91</v>
      </c>
      <c r="C22" s="5">
        <f>SUM($B$5:B22)</f>
        <v>8614.5000000000018</v>
      </c>
      <c r="D22" s="5">
        <f t="shared" si="1"/>
        <v>88.49</v>
      </c>
      <c r="E22" s="5">
        <f t="shared" si="3"/>
        <v>8702.9900000000016</v>
      </c>
      <c r="F22" s="5">
        <f>SUM(D$5:D22)</f>
        <v>787.7</v>
      </c>
      <c r="G22" s="5">
        <f t="shared" si="0"/>
        <v>9402.2000000000025</v>
      </c>
      <c r="H22" s="6">
        <f t="shared" si="2"/>
        <v>9.6655169155748927E-2</v>
      </c>
      <c r="I22" s="5"/>
      <c r="J22" s="4"/>
      <c r="K22" s="5"/>
      <c r="L22" s="6"/>
      <c r="M22" s="6"/>
      <c r="O22" s="6"/>
      <c r="P22" s="6"/>
      <c r="Q22" s="6"/>
    </row>
    <row r="23" spans="1:17">
      <c r="A23" s="1">
        <v>19</v>
      </c>
      <c r="B23" s="5">
        <f t="shared" si="4"/>
        <v>464.91</v>
      </c>
      <c r="C23" s="5">
        <f>SUM($B$5:B23)</f>
        <v>9079.4100000000017</v>
      </c>
      <c r="D23" s="5">
        <f t="shared" si="1"/>
        <v>94.02</v>
      </c>
      <c r="E23" s="5">
        <f t="shared" si="3"/>
        <v>9173.4300000000021</v>
      </c>
      <c r="F23" s="5">
        <f>SUM(D$5:D23)</f>
        <v>881.72</v>
      </c>
      <c r="G23" s="5">
        <f t="shared" si="0"/>
        <v>9961.130000000001</v>
      </c>
      <c r="H23" s="6">
        <f t="shared" si="2"/>
        <v>0.10235300946079283</v>
      </c>
      <c r="I23" s="5"/>
      <c r="J23" s="4"/>
      <c r="K23" s="5"/>
      <c r="L23" s="6"/>
      <c r="M23" s="6"/>
      <c r="O23" s="6"/>
      <c r="P23" s="6"/>
      <c r="Q23" s="6"/>
    </row>
    <row r="24" spans="1:17">
      <c r="A24" s="1">
        <v>20</v>
      </c>
      <c r="B24" s="5">
        <f t="shared" si="4"/>
        <v>464.91</v>
      </c>
      <c r="C24" s="5">
        <f>SUM($B$5:B24)</f>
        <v>9544.3200000000015</v>
      </c>
      <c r="D24" s="5">
        <f t="shared" si="1"/>
        <v>99.61</v>
      </c>
      <c r="E24" s="5">
        <f t="shared" si="3"/>
        <v>9643.9300000000021</v>
      </c>
      <c r="F24" s="5">
        <f>SUM(D$5:D24)</f>
        <v>981.33</v>
      </c>
      <c r="G24" s="5">
        <f t="shared" si="0"/>
        <v>10525.650000000001</v>
      </c>
      <c r="H24" s="6">
        <f t="shared" si="2"/>
        <v>0.10808301420466747</v>
      </c>
      <c r="I24" s="5"/>
      <c r="J24" s="4"/>
      <c r="K24" s="5"/>
      <c r="L24" s="6"/>
      <c r="M24" s="6"/>
      <c r="O24" s="6"/>
      <c r="P24" s="6"/>
      <c r="Q24" s="6"/>
    </row>
    <row r="25" spans="1:17">
      <c r="A25" s="1">
        <v>21</v>
      </c>
      <c r="B25" s="5">
        <f t="shared" si="4"/>
        <v>464.91</v>
      </c>
      <c r="C25" s="5">
        <f>SUM($B$5:B25)</f>
        <v>10009.230000000001</v>
      </c>
      <c r="D25" s="5">
        <f t="shared" si="1"/>
        <v>105.26</v>
      </c>
      <c r="E25" s="5">
        <f t="shared" si="3"/>
        <v>10114.490000000002</v>
      </c>
      <c r="F25" s="5">
        <f>SUM(D$5:D25)</f>
        <v>1086.5900000000001</v>
      </c>
      <c r="G25" s="5">
        <f t="shared" si="0"/>
        <v>11095.820000000002</v>
      </c>
      <c r="H25" s="6">
        <f t="shared" si="2"/>
        <v>0.11384676959699591</v>
      </c>
      <c r="I25" s="5"/>
      <c r="J25" s="4"/>
      <c r="K25" s="5"/>
      <c r="L25" s="6"/>
      <c r="M25" s="6"/>
      <c r="O25" s="6"/>
      <c r="P25" s="6"/>
      <c r="Q25" s="6"/>
    </row>
    <row r="26" spans="1:17">
      <c r="A26" s="1">
        <v>22</v>
      </c>
      <c r="B26" s="5">
        <f t="shared" si="4"/>
        <v>464.91</v>
      </c>
      <c r="C26" s="5">
        <f>SUM($B$5:B26)</f>
        <v>10474.140000000001</v>
      </c>
      <c r="D26" s="5">
        <f t="shared" si="1"/>
        <v>110.96</v>
      </c>
      <c r="E26" s="5">
        <f t="shared" si="3"/>
        <v>10585.1</v>
      </c>
      <c r="F26" s="5">
        <f>SUM(D$5:D26)</f>
        <v>1197.5500000000002</v>
      </c>
      <c r="G26" s="5">
        <f t="shared" si="0"/>
        <v>11671.690000000002</v>
      </c>
      <c r="H26" s="6">
        <f t="shared" si="2"/>
        <v>0.11964456806367722</v>
      </c>
      <c r="I26" s="5"/>
      <c r="J26" s="4"/>
      <c r="K26" s="20">
        <f>K27/J27</f>
        <v>1.4437801188611334</v>
      </c>
      <c r="L26" s="20">
        <f>L27/J27</f>
        <v>1.7181053965824435</v>
      </c>
      <c r="M26" s="20">
        <f>M27/J27</f>
        <v>12.467289272603347</v>
      </c>
      <c r="O26" s="6"/>
      <c r="P26" s="6"/>
      <c r="Q26" s="6"/>
    </row>
    <row r="27" spans="1:17">
      <c r="A27" s="1">
        <v>23</v>
      </c>
      <c r="B27" s="5">
        <f t="shared" si="4"/>
        <v>464.91</v>
      </c>
      <c r="C27" s="5">
        <f>SUM($B$5:B27)</f>
        <v>10939.050000000001</v>
      </c>
      <c r="D27" s="5">
        <f t="shared" si="1"/>
        <v>116.72</v>
      </c>
      <c r="E27" s="5">
        <f t="shared" si="3"/>
        <v>11055.77</v>
      </c>
      <c r="F27" s="5">
        <f>SUM(D$5:D27)</f>
        <v>1314.2700000000002</v>
      </c>
      <c r="G27" s="5">
        <f t="shared" si="0"/>
        <v>12253.320000000002</v>
      </c>
      <c r="H27" s="6">
        <f t="shared" si="2"/>
        <v>0.12547760484392992</v>
      </c>
      <c r="I27" s="5"/>
      <c r="J27" s="4">
        <v>836.27</v>
      </c>
      <c r="K27" s="5">
        <v>1207.3900000000001</v>
      </c>
      <c r="L27" s="4">
        <v>1436.8</v>
      </c>
      <c r="M27" s="4">
        <v>10426.02</v>
      </c>
      <c r="O27" s="6"/>
      <c r="P27" s="6"/>
      <c r="Q27" s="6"/>
    </row>
    <row r="28" spans="1:17" s="7" customFormat="1">
      <c r="A28" s="7">
        <v>24</v>
      </c>
      <c r="B28" s="8">
        <f t="shared" si="4"/>
        <v>464.91</v>
      </c>
      <c r="C28" s="8">
        <f>SUM($B$5:B28)</f>
        <v>11403.960000000001</v>
      </c>
      <c r="D28" s="8">
        <f t="shared" si="1"/>
        <v>122.53</v>
      </c>
      <c r="E28" s="8">
        <f t="shared" si="3"/>
        <v>11526.490000000002</v>
      </c>
      <c r="F28" s="21">
        <f>SUM(D$5:D28)</f>
        <v>1436.8000000000002</v>
      </c>
      <c r="G28" s="8">
        <f t="shared" si="0"/>
        <v>12840.760000000002</v>
      </c>
      <c r="H28" s="9">
        <f t="shared" si="2"/>
        <v>0.1313459578299761</v>
      </c>
      <c r="I28" s="8"/>
      <c r="J28" s="10"/>
      <c r="K28" s="8"/>
      <c r="L28" s="9"/>
      <c r="M28" s="9"/>
      <c r="O28" s="9"/>
      <c r="P28" s="9"/>
      <c r="Q28" s="9"/>
    </row>
    <row r="29" spans="1:17">
      <c r="A29" s="1">
        <v>25</v>
      </c>
      <c r="B29" s="5">
        <f>B28*(1+$B$2)</f>
        <v>499.77825000000001</v>
      </c>
      <c r="C29" s="5">
        <f>SUM($B$5:B29)</f>
        <v>11903.73825</v>
      </c>
      <c r="D29" s="5">
        <f t="shared" si="1"/>
        <v>128.41</v>
      </c>
      <c r="E29" s="5">
        <f t="shared" si="3"/>
        <v>12032.14825</v>
      </c>
      <c r="F29" s="5">
        <f>SUM(D$5:D29)</f>
        <v>1565.2100000000003</v>
      </c>
      <c r="G29" s="5">
        <f t="shared" si="0"/>
        <v>13468.948250000001</v>
      </c>
      <c r="H29" s="6">
        <f t="shared" si="2"/>
        <v>0.13725144598893718</v>
      </c>
      <c r="I29" s="4"/>
      <c r="J29" s="4"/>
      <c r="K29" s="5"/>
      <c r="L29" s="6"/>
      <c r="M29" s="6"/>
      <c r="O29" s="6"/>
      <c r="P29" s="6"/>
      <c r="Q29" s="6"/>
    </row>
    <row r="30" spans="1:17">
      <c r="A30" s="1">
        <v>26</v>
      </c>
      <c r="B30" s="5">
        <f>B29</f>
        <v>499.77825000000001</v>
      </c>
      <c r="C30" s="5">
        <f>SUM($B$5:B30)</f>
        <v>12403.5165</v>
      </c>
      <c r="D30" s="5">
        <f t="shared" si="1"/>
        <v>134.69</v>
      </c>
      <c r="E30" s="5">
        <f t="shared" si="3"/>
        <v>12538.2065</v>
      </c>
      <c r="F30" s="5">
        <f>SUM(D$5:D30)</f>
        <v>1699.9000000000003</v>
      </c>
      <c r="G30" s="5">
        <f t="shared" si="0"/>
        <v>14103.416499999999</v>
      </c>
      <c r="H30" s="6">
        <f t="shared" si="2"/>
        <v>0.14280387927716742</v>
      </c>
      <c r="I30" s="5"/>
      <c r="J30" s="4"/>
      <c r="K30" s="5"/>
      <c r="L30" s="6"/>
      <c r="M30" s="6"/>
      <c r="O30" s="6"/>
      <c r="P30" s="6"/>
      <c r="Q30" s="6"/>
    </row>
    <row r="31" spans="1:17">
      <c r="A31" s="1">
        <v>27</v>
      </c>
      <c r="B31" s="5">
        <f t="shared" ref="B31:B40" si="5">B30</f>
        <v>499.77825000000001</v>
      </c>
      <c r="C31" s="5">
        <f>SUM($B$5:B31)</f>
        <v>12903.294749999999</v>
      </c>
      <c r="D31" s="5">
        <f t="shared" si="1"/>
        <v>141.03</v>
      </c>
      <c r="E31" s="5">
        <f t="shared" si="3"/>
        <v>13044.32475</v>
      </c>
      <c r="F31" s="5">
        <f>SUM(D$5:D31)</f>
        <v>1840.9300000000003</v>
      </c>
      <c r="G31" s="5">
        <f t="shared" si="0"/>
        <v>14744.224749999999</v>
      </c>
      <c r="H31" s="6">
        <f t="shared" si="2"/>
        <v>0.1484200065360497</v>
      </c>
      <c r="I31" s="5"/>
      <c r="J31" s="4"/>
      <c r="K31" s="5"/>
      <c r="L31" s="6"/>
      <c r="M31" s="6"/>
      <c r="O31" s="6"/>
      <c r="P31" s="6"/>
      <c r="Q31" s="6"/>
    </row>
    <row r="32" spans="1:17">
      <c r="A32" s="1">
        <v>28</v>
      </c>
      <c r="B32" s="5">
        <f t="shared" si="5"/>
        <v>499.77825000000001</v>
      </c>
      <c r="C32" s="5">
        <f>SUM($B$5:B32)</f>
        <v>13403.072999999999</v>
      </c>
      <c r="D32" s="5">
        <f t="shared" si="1"/>
        <v>147.44</v>
      </c>
      <c r="E32" s="5">
        <f t="shared" si="3"/>
        <v>13550.512999999999</v>
      </c>
      <c r="F32" s="5">
        <f>SUM(D$5:D32)</f>
        <v>1988.3700000000003</v>
      </c>
      <c r="G32" s="5">
        <f t="shared" si="0"/>
        <v>15391.442999999999</v>
      </c>
      <c r="H32" s="6">
        <f t="shared" si="2"/>
        <v>0.15409785163591652</v>
      </c>
      <c r="I32" s="5"/>
      <c r="J32" s="4"/>
      <c r="K32" s="5"/>
      <c r="L32" s="6"/>
      <c r="M32" s="6"/>
      <c r="O32" s="6"/>
      <c r="P32" s="6"/>
      <c r="Q32" s="6"/>
    </row>
    <row r="33" spans="1:17">
      <c r="A33" s="1">
        <v>29</v>
      </c>
      <c r="B33" s="5">
        <f t="shared" si="5"/>
        <v>499.77825000000001</v>
      </c>
      <c r="C33" s="5">
        <f>SUM($B$5:B33)</f>
        <v>13902.851249999998</v>
      </c>
      <c r="D33" s="5">
        <f t="shared" si="1"/>
        <v>153.91</v>
      </c>
      <c r="E33" s="5">
        <f t="shared" si="3"/>
        <v>14056.761249999998</v>
      </c>
      <c r="F33" s="5">
        <f>SUM(D$5:D33)</f>
        <v>2142.2800000000002</v>
      </c>
      <c r="G33" s="5">
        <f t="shared" si="0"/>
        <v>16045.131249999999</v>
      </c>
      <c r="H33" s="6">
        <f t="shared" si="2"/>
        <v>0.15983498709586977</v>
      </c>
      <c r="I33" s="5"/>
      <c r="J33" s="4"/>
      <c r="K33" s="5"/>
      <c r="L33" s="6"/>
      <c r="M33" s="6"/>
      <c r="O33" s="6"/>
      <c r="P33" s="6"/>
      <c r="Q33" s="6"/>
    </row>
    <row r="34" spans="1:17">
      <c r="A34" s="1">
        <v>30</v>
      </c>
      <c r="B34" s="5">
        <f t="shared" si="5"/>
        <v>499.77825000000001</v>
      </c>
      <c r="C34" s="5">
        <f>SUM($B$5:B34)</f>
        <v>14402.629499999997</v>
      </c>
      <c r="D34" s="5">
        <f t="shared" si="1"/>
        <v>160.44999999999999</v>
      </c>
      <c r="E34" s="5">
        <f t="shared" si="3"/>
        <v>14563.079499999998</v>
      </c>
      <c r="F34" s="5">
        <f>SUM(D$5:D34)</f>
        <v>2302.73</v>
      </c>
      <c r="G34" s="5">
        <f t="shared" si="0"/>
        <v>16705.359499999999</v>
      </c>
      <c r="H34" s="6">
        <f t="shared" si="2"/>
        <v>0.16563005376325238</v>
      </c>
      <c r="I34" s="5"/>
      <c r="J34" s="4"/>
      <c r="K34" s="5"/>
      <c r="L34" s="6"/>
      <c r="M34" s="6"/>
      <c r="O34" s="6"/>
      <c r="P34" s="6"/>
      <c r="Q34" s="6"/>
    </row>
    <row r="35" spans="1:17">
      <c r="A35" s="1">
        <v>31</v>
      </c>
      <c r="B35" s="5">
        <f t="shared" si="5"/>
        <v>499.77825000000001</v>
      </c>
      <c r="C35" s="5">
        <f>SUM($B$5:B35)</f>
        <v>14902.407749999997</v>
      </c>
      <c r="D35" s="5">
        <f t="shared" si="1"/>
        <v>167.05</v>
      </c>
      <c r="E35" s="5">
        <f t="shared" si="3"/>
        <v>15069.457749999996</v>
      </c>
      <c r="F35" s="5">
        <f>SUM(D$5:D35)</f>
        <v>2469.7800000000002</v>
      </c>
      <c r="G35" s="5">
        <f t="shared" si="0"/>
        <v>17372.187749999997</v>
      </c>
      <c r="H35" s="6">
        <f t="shared" si="2"/>
        <v>0.17148118682078162</v>
      </c>
      <c r="I35" s="5"/>
      <c r="J35" s="4"/>
      <c r="K35" s="5"/>
      <c r="L35" s="6"/>
      <c r="M35" s="6"/>
      <c r="O35" s="6"/>
      <c r="P35" s="6"/>
      <c r="Q35" s="6"/>
    </row>
    <row r="36" spans="1:17">
      <c r="A36" s="1">
        <v>32</v>
      </c>
      <c r="B36" s="5">
        <f t="shared" si="5"/>
        <v>499.77825000000001</v>
      </c>
      <c r="C36" s="5">
        <f>SUM($B$5:B36)</f>
        <v>15402.185999999996</v>
      </c>
      <c r="D36" s="5">
        <f t="shared" si="1"/>
        <v>173.72</v>
      </c>
      <c r="E36" s="5">
        <f t="shared" si="3"/>
        <v>15575.905999999995</v>
      </c>
      <c r="F36" s="5">
        <f>SUM(D$5:D36)</f>
        <v>2643.5</v>
      </c>
      <c r="G36" s="5">
        <f t="shared" si="0"/>
        <v>18045.685999999994</v>
      </c>
      <c r="H36" s="6">
        <f t="shared" si="2"/>
        <v>0.17738744264328699</v>
      </c>
      <c r="I36" s="5"/>
      <c r="J36" s="4"/>
      <c r="K36" s="5"/>
      <c r="L36" s="6"/>
      <c r="M36" s="6"/>
      <c r="O36" s="6"/>
      <c r="P36" s="6"/>
      <c r="Q36" s="6"/>
    </row>
    <row r="37" spans="1:17">
      <c r="A37" s="1">
        <v>33</v>
      </c>
      <c r="B37" s="5">
        <f t="shared" si="5"/>
        <v>499.77825000000001</v>
      </c>
      <c r="C37" s="5">
        <f>SUM($B$5:B37)</f>
        <v>15901.964249999995</v>
      </c>
      <c r="D37" s="5">
        <f t="shared" si="1"/>
        <v>180.46</v>
      </c>
      <c r="E37" s="5">
        <f t="shared" si="3"/>
        <v>16082.424249999995</v>
      </c>
      <c r="F37" s="5">
        <f>SUM(D$5:D37)</f>
        <v>2823.96</v>
      </c>
      <c r="G37" s="5">
        <f t="shared" si="0"/>
        <v>18725.924249999996</v>
      </c>
      <c r="H37" s="6">
        <f t="shared" si="2"/>
        <v>0.18334800008258573</v>
      </c>
      <c r="I37" s="5"/>
      <c r="J37" s="4"/>
      <c r="K37" s="5"/>
      <c r="L37" s="6"/>
      <c r="M37" s="6"/>
      <c r="O37" s="6"/>
      <c r="P37" s="6"/>
      <c r="Q37" s="6"/>
    </row>
    <row r="38" spans="1:17">
      <c r="A38" s="1">
        <v>34</v>
      </c>
      <c r="B38" s="5">
        <f t="shared" si="5"/>
        <v>499.77825000000001</v>
      </c>
      <c r="C38" s="5">
        <f>SUM($B$5:B38)</f>
        <v>16401.742499999997</v>
      </c>
      <c r="D38" s="5">
        <f t="shared" si="1"/>
        <v>187.26</v>
      </c>
      <c r="E38" s="5">
        <f t="shared" si="3"/>
        <v>16589.002499999995</v>
      </c>
      <c r="F38" s="5">
        <f>SUM(D$5:D38)</f>
        <v>3011.2200000000003</v>
      </c>
      <c r="G38" s="5">
        <f t="shared" si="0"/>
        <v>19412.962499999998</v>
      </c>
      <c r="H38" s="6">
        <f t="shared" si="2"/>
        <v>0.18936151236788254</v>
      </c>
      <c r="I38" s="5"/>
      <c r="J38" s="4"/>
      <c r="K38" s="5"/>
      <c r="L38" s="6"/>
      <c r="M38" s="6"/>
      <c r="O38" s="6"/>
      <c r="P38" s="6"/>
      <c r="Q38" s="6"/>
    </row>
    <row r="39" spans="1:17">
      <c r="A39" s="1">
        <v>35</v>
      </c>
      <c r="B39" s="5">
        <f t="shared" si="5"/>
        <v>499.77825000000001</v>
      </c>
      <c r="C39" s="5">
        <f>SUM($B$5:B39)</f>
        <v>16901.520749999996</v>
      </c>
      <c r="D39" s="5">
        <f t="shared" si="1"/>
        <v>194.13</v>
      </c>
      <c r="E39" s="5">
        <f t="shared" si="3"/>
        <v>17095.650749999997</v>
      </c>
      <c r="F39" s="5">
        <f>SUM(D$5:D39)</f>
        <v>3205.3500000000004</v>
      </c>
      <c r="G39" s="5">
        <f t="shared" si="0"/>
        <v>20106.870749999995</v>
      </c>
      <c r="H39" s="6">
        <f t="shared" si="2"/>
        <v>0.19542740656975935</v>
      </c>
      <c r="I39" s="5"/>
      <c r="J39" s="4"/>
      <c r="K39" s="5"/>
      <c r="L39" s="6"/>
      <c r="M39" s="6"/>
      <c r="O39" s="6"/>
      <c r="P39" s="6"/>
      <c r="Q39" s="6"/>
    </row>
    <row r="40" spans="1:17">
      <c r="A40" s="1">
        <v>36</v>
      </c>
      <c r="B40" s="5">
        <f t="shared" si="5"/>
        <v>499.77825000000001</v>
      </c>
      <c r="C40" s="5">
        <f>SUM($B$5:B40)</f>
        <v>17401.298999999995</v>
      </c>
      <c r="D40" s="5">
        <f t="shared" si="1"/>
        <v>201.07</v>
      </c>
      <c r="E40" s="5">
        <f t="shared" si="3"/>
        <v>17602.368999999995</v>
      </c>
      <c r="F40" s="5">
        <f>SUM(D$5:D40)</f>
        <v>3406.4200000000005</v>
      </c>
      <c r="G40" s="5">
        <f t="shared" si="0"/>
        <v>20807.718999999997</v>
      </c>
      <c r="H40" s="6">
        <f t="shared" si="2"/>
        <v>0.20154517752492782</v>
      </c>
      <c r="I40" s="5"/>
      <c r="J40" s="4"/>
      <c r="K40" s="5"/>
      <c r="L40" s="6"/>
      <c r="M40" s="6"/>
      <c r="O40" s="6"/>
      <c r="P40" s="6"/>
      <c r="Q40" s="6"/>
    </row>
    <row r="41" spans="1:17">
      <c r="A41" s="1">
        <v>37</v>
      </c>
      <c r="B41" s="5">
        <f>B40*(1+$B$2)</f>
        <v>537.26161875000003</v>
      </c>
      <c r="C41" s="5">
        <f>SUM($B$5:B41)</f>
        <v>17938.560618749994</v>
      </c>
      <c r="D41" s="5">
        <f t="shared" si="1"/>
        <v>208.08</v>
      </c>
      <c r="E41" s="5">
        <f t="shared" si="3"/>
        <v>18146.640618749996</v>
      </c>
      <c r="F41" s="5">
        <f>SUM(D$5:D41)</f>
        <v>3614.5000000000005</v>
      </c>
      <c r="G41" s="5">
        <f t="shared" si="0"/>
        <v>21553.060618749994</v>
      </c>
      <c r="H41" s="6">
        <f t="shared" si="2"/>
        <v>0.20771437810476112</v>
      </c>
      <c r="I41" s="4"/>
      <c r="J41" s="4"/>
      <c r="K41" s="5"/>
      <c r="L41" s="6"/>
      <c r="M41" s="6"/>
      <c r="O41" s="6"/>
      <c r="P41" s="6"/>
      <c r="Q41" s="6"/>
    </row>
    <row r="42" spans="1:17">
      <c r="A42" s="1">
        <v>38</v>
      </c>
      <c r="B42" s="5">
        <f>B41</f>
        <v>537.26161875000003</v>
      </c>
      <c r="C42" s="5">
        <f>SUM($B$5:B42)</f>
        <v>18475.822237499993</v>
      </c>
      <c r="D42" s="5">
        <f t="shared" si="1"/>
        <v>215.53</v>
      </c>
      <c r="E42" s="5">
        <f t="shared" si="3"/>
        <v>18691.352237499992</v>
      </c>
      <c r="F42" s="5">
        <f>SUM(D$5:D42)</f>
        <v>3830.0300000000007</v>
      </c>
      <c r="G42" s="5">
        <f t="shared" si="0"/>
        <v>22305.852237499996</v>
      </c>
      <c r="H42" s="6">
        <f t="shared" si="2"/>
        <v>0.21350821180138183</v>
      </c>
      <c r="I42" s="5"/>
      <c r="J42" s="4"/>
      <c r="K42" s="5"/>
      <c r="L42" s="6"/>
      <c r="M42" s="6"/>
      <c r="O42" s="6"/>
      <c r="P42" s="6"/>
      <c r="Q42" s="6"/>
    </row>
    <row r="43" spans="1:17">
      <c r="A43" s="1">
        <v>39</v>
      </c>
      <c r="B43" s="5">
        <f t="shared" ref="B43:B52" si="6">B42</f>
        <v>537.26161875000003</v>
      </c>
      <c r="C43" s="5">
        <f>SUM($B$5:B43)</f>
        <v>19013.083856249992</v>
      </c>
      <c r="D43" s="5">
        <f t="shared" si="1"/>
        <v>223.06</v>
      </c>
      <c r="E43" s="5">
        <f t="shared" si="3"/>
        <v>19236.143856249993</v>
      </c>
      <c r="F43" s="5">
        <f>SUM(D$5:D43)</f>
        <v>4053.0900000000006</v>
      </c>
      <c r="G43" s="5">
        <f t="shared" si="0"/>
        <v>23066.173856249992</v>
      </c>
      <c r="H43" s="6">
        <f t="shared" si="2"/>
        <v>0.21937264539022938</v>
      </c>
      <c r="I43" s="5"/>
      <c r="J43" s="4"/>
      <c r="K43" s="5"/>
      <c r="L43" s="6"/>
      <c r="M43" s="6"/>
      <c r="O43" s="6"/>
      <c r="P43" s="6"/>
      <c r="Q43" s="6"/>
    </row>
    <row r="44" spans="1:17">
      <c r="A44" s="1">
        <v>40</v>
      </c>
      <c r="B44" s="5">
        <f t="shared" si="6"/>
        <v>537.26161875000003</v>
      </c>
      <c r="C44" s="5">
        <f>SUM($B$5:B44)</f>
        <v>19550.345474999991</v>
      </c>
      <c r="D44" s="5">
        <f t="shared" si="1"/>
        <v>230.66</v>
      </c>
      <c r="E44" s="5">
        <f t="shared" si="3"/>
        <v>19781.005474999991</v>
      </c>
      <c r="F44" s="5">
        <f>SUM(D$5:D44)</f>
        <v>4283.7500000000009</v>
      </c>
      <c r="G44" s="5">
        <f t="shared" si="0"/>
        <v>23834.095474999991</v>
      </c>
      <c r="H44" s="6">
        <f t="shared" si="2"/>
        <v>0.22530537562384148</v>
      </c>
      <c r="I44" s="5"/>
      <c r="J44" s="4"/>
      <c r="K44" s="5"/>
      <c r="L44" s="6"/>
      <c r="M44" s="6"/>
      <c r="O44" s="6"/>
      <c r="P44" s="6"/>
      <c r="Q44" s="6"/>
    </row>
    <row r="45" spans="1:17">
      <c r="A45" s="1">
        <v>41</v>
      </c>
      <c r="B45" s="5">
        <f t="shared" si="6"/>
        <v>537.26161875000003</v>
      </c>
      <c r="C45" s="5">
        <f>SUM($B$5:B45)</f>
        <v>20087.60709374999</v>
      </c>
      <c r="D45" s="5">
        <f t="shared" si="1"/>
        <v>238.34</v>
      </c>
      <c r="E45" s="5">
        <f t="shared" si="3"/>
        <v>20325.94709374999</v>
      </c>
      <c r="F45" s="5">
        <f>SUM(D$5:D45)</f>
        <v>4522.0900000000011</v>
      </c>
      <c r="G45" s="5">
        <f t="shared" si="0"/>
        <v>24609.69709374999</v>
      </c>
      <c r="H45" s="6">
        <f t="shared" si="2"/>
        <v>0.23130486393617058</v>
      </c>
      <c r="I45" s="5"/>
      <c r="J45" s="4"/>
      <c r="K45" s="5"/>
      <c r="L45" s="6"/>
      <c r="M45" s="6"/>
      <c r="O45" s="6"/>
      <c r="P45" s="6"/>
      <c r="Q45" s="6"/>
    </row>
    <row r="46" spans="1:17">
      <c r="A46" s="1">
        <v>42</v>
      </c>
      <c r="B46" s="5">
        <f t="shared" si="6"/>
        <v>537.26161875000003</v>
      </c>
      <c r="C46" s="5">
        <f>SUM($B$5:B46)</f>
        <v>20624.868712499989</v>
      </c>
      <c r="D46" s="5">
        <f t="shared" si="1"/>
        <v>246.1</v>
      </c>
      <c r="E46" s="5">
        <f t="shared" si="3"/>
        <v>20870.968712499987</v>
      </c>
      <c r="F46" s="5">
        <f>SUM(D$5:D46)</f>
        <v>4768.1900000000014</v>
      </c>
      <c r="G46" s="5">
        <f t="shared" si="0"/>
        <v>25393.058712499991</v>
      </c>
      <c r="H46" s="6">
        <f t="shared" si="2"/>
        <v>0.23736973636265341</v>
      </c>
      <c r="I46" s="5"/>
      <c r="J46" s="4"/>
      <c r="K46" s="5"/>
      <c r="L46" s="6"/>
      <c r="M46" s="6"/>
      <c r="O46" s="6"/>
      <c r="P46" s="6"/>
      <c r="Q46" s="6"/>
    </row>
    <row r="47" spans="1:17">
      <c r="A47" s="1">
        <v>43</v>
      </c>
      <c r="B47" s="5">
        <f t="shared" si="6"/>
        <v>537.26161875000003</v>
      </c>
      <c r="C47" s="5">
        <f>SUM($B$5:B47)</f>
        <v>21162.130331249988</v>
      </c>
      <c r="D47" s="5">
        <f t="shared" si="1"/>
        <v>253.93</v>
      </c>
      <c r="E47" s="5">
        <f t="shared" si="3"/>
        <v>21416.060331249988</v>
      </c>
      <c r="F47" s="5">
        <f>SUM(D$5:D47)</f>
        <v>5022.1200000000017</v>
      </c>
      <c r="G47" s="5">
        <f t="shared" si="0"/>
        <v>26184.25033124999</v>
      </c>
      <c r="H47" s="6">
        <f t="shared" si="2"/>
        <v>0.24349827724994322</v>
      </c>
      <c r="I47" s="5"/>
      <c r="J47" s="4"/>
      <c r="K47" s="5"/>
      <c r="L47" s="6"/>
      <c r="M47" s="6"/>
      <c r="O47" s="6"/>
      <c r="P47" s="6"/>
      <c r="Q47" s="6"/>
    </row>
    <row r="48" spans="1:17">
      <c r="A48" s="1">
        <v>44</v>
      </c>
      <c r="B48" s="5">
        <f t="shared" si="6"/>
        <v>537.26161875000003</v>
      </c>
      <c r="C48" s="5">
        <f>SUM($B$5:B48)</f>
        <v>21699.391949999987</v>
      </c>
      <c r="D48" s="5">
        <f t="shared" si="1"/>
        <v>261.83999999999997</v>
      </c>
      <c r="E48" s="5">
        <f t="shared" si="3"/>
        <v>21961.231949999987</v>
      </c>
      <c r="F48" s="5">
        <f>SUM(D$5:D48)</f>
        <v>5283.9600000000019</v>
      </c>
      <c r="G48" s="5">
        <f t="shared" si="0"/>
        <v>26983.351949999989</v>
      </c>
      <c r="H48" s="6">
        <f t="shared" si="2"/>
        <v>0.2496894177141141</v>
      </c>
      <c r="I48" s="5"/>
      <c r="J48" s="4"/>
      <c r="K48" s="5"/>
      <c r="L48" s="6"/>
      <c r="M48" s="6"/>
      <c r="O48" s="6"/>
      <c r="P48" s="6"/>
      <c r="Q48" s="6"/>
    </row>
    <row r="49" spans="1:17">
      <c r="A49" s="1">
        <v>45</v>
      </c>
      <c r="B49" s="5">
        <f t="shared" si="6"/>
        <v>537.26161875000003</v>
      </c>
      <c r="C49" s="5">
        <f>SUM($B$5:B49)</f>
        <v>22236.653568749985</v>
      </c>
      <c r="D49" s="5">
        <f t="shared" si="1"/>
        <v>269.83</v>
      </c>
      <c r="E49" s="5">
        <f t="shared" si="3"/>
        <v>22506.483568749987</v>
      </c>
      <c r="F49" s="5">
        <f>SUM(D$5:D49)</f>
        <v>5553.7900000000018</v>
      </c>
      <c r="G49" s="5">
        <f t="shared" si="0"/>
        <v>27790.443568749986</v>
      </c>
      <c r="H49" s="6">
        <f t="shared" si="2"/>
        <v>0.25594219473048441</v>
      </c>
      <c r="I49" s="5"/>
      <c r="J49" s="4"/>
      <c r="K49" s="5"/>
      <c r="L49" s="6"/>
      <c r="M49" s="6"/>
      <c r="O49" s="6"/>
      <c r="P49" s="6"/>
      <c r="Q49" s="6"/>
    </row>
    <row r="50" spans="1:17">
      <c r="A50" s="1">
        <v>46</v>
      </c>
      <c r="B50" s="5">
        <f t="shared" si="6"/>
        <v>537.26161875000003</v>
      </c>
      <c r="C50" s="5">
        <f>SUM($B$5:B50)</f>
        <v>22773.915187499984</v>
      </c>
      <c r="D50" s="5">
        <f t="shared" si="1"/>
        <v>277.89999999999998</v>
      </c>
      <c r="E50" s="5">
        <f t="shared" si="3"/>
        <v>23051.815187499986</v>
      </c>
      <c r="F50" s="5">
        <f>SUM(D$5:D50)</f>
        <v>5831.6900000000014</v>
      </c>
      <c r="G50" s="5">
        <f t="shared" si="0"/>
        <v>28605.605187499987</v>
      </c>
      <c r="H50" s="6">
        <f t="shared" si="2"/>
        <v>0.26225573834524712</v>
      </c>
      <c r="I50" s="5"/>
      <c r="J50" s="4"/>
      <c r="K50" s="5"/>
      <c r="L50" s="6"/>
      <c r="M50" s="6"/>
      <c r="O50" s="6"/>
      <c r="P50" s="6"/>
      <c r="Q50" s="6"/>
    </row>
    <row r="51" spans="1:17">
      <c r="A51" s="1">
        <v>47</v>
      </c>
      <c r="B51" s="5">
        <f t="shared" si="6"/>
        <v>537.26161875000003</v>
      </c>
      <c r="C51" s="5">
        <f>SUM($B$5:B51)</f>
        <v>23311.176806249983</v>
      </c>
      <c r="D51" s="5">
        <f t="shared" si="1"/>
        <v>286.06</v>
      </c>
      <c r="E51" s="5">
        <f t="shared" si="3"/>
        <v>23597.236806249985</v>
      </c>
      <c r="F51" s="5">
        <f>SUM(D$5:D51)</f>
        <v>6117.7500000000018</v>
      </c>
      <c r="G51" s="5">
        <f t="shared" si="0"/>
        <v>29428.926806249983</v>
      </c>
      <c r="H51" s="6">
        <f t="shared" si="2"/>
        <v>0.26862969979610168</v>
      </c>
      <c r="I51" s="5"/>
      <c r="J51" s="4"/>
      <c r="K51" s="5"/>
      <c r="L51" s="6"/>
      <c r="M51" s="6"/>
      <c r="O51" s="6"/>
      <c r="P51" s="6"/>
      <c r="Q51" s="6"/>
    </row>
    <row r="52" spans="1:17" s="7" customFormat="1">
      <c r="A52" s="7">
        <v>48</v>
      </c>
      <c r="B52" s="8">
        <f t="shared" si="6"/>
        <v>537.26161875000003</v>
      </c>
      <c r="C52" s="8">
        <f>SUM($B$5:B52)</f>
        <v>23848.438424999982</v>
      </c>
      <c r="D52" s="8">
        <f t="shared" si="1"/>
        <v>294.29000000000002</v>
      </c>
      <c r="E52" s="8">
        <f t="shared" si="3"/>
        <v>24142.728424999983</v>
      </c>
      <c r="F52" s="8">
        <f>SUM(D$5:D52)</f>
        <v>6412.0400000000018</v>
      </c>
      <c r="G52" s="8">
        <f t="shared" si="0"/>
        <v>30260.478424999983</v>
      </c>
      <c r="H52" s="9">
        <f t="shared" si="2"/>
        <v>0.27506290451543669</v>
      </c>
      <c r="I52" s="8"/>
      <c r="J52" s="10"/>
      <c r="K52" s="8"/>
      <c r="L52" s="9"/>
      <c r="M52" s="9"/>
      <c r="O52" s="9"/>
      <c r="P52" s="9"/>
      <c r="Q52" s="9"/>
    </row>
    <row r="53" spans="1:17">
      <c r="A53" s="1">
        <v>49</v>
      </c>
      <c r="B53" s="5">
        <f>B52*(1+$B$2)</f>
        <v>577.55624015625006</v>
      </c>
      <c r="C53" s="5">
        <f>SUM($B$5:B53)</f>
        <v>24425.994665156231</v>
      </c>
      <c r="D53" s="5">
        <f t="shared" si="1"/>
        <v>302.60000000000002</v>
      </c>
      <c r="E53" s="5">
        <f t="shared" si="3"/>
        <v>24728.59466515623</v>
      </c>
      <c r="F53" s="5">
        <f>SUM(D$5:D53)</f>
        <v>6714.6400000000021</v>
      </c>
      <c r="G53" s="5">
        <f t="shared" si="0"/>
        <v>31140.634665156234</v>
      </c>
      <c r="H53" s="6">
        <f t="shared" si="2"/>
        <v>0.28155470309373126</v>
      </c>
      <c r="I53" s="4"/>
      <c r="J53" s="4"/>
      <c r="K53" s="5"/>
      <c r="L53" s="6"/>
      <c r="M53" s="6"/>
      <c r="O53" s="6"/>
      <c r="P53" s="6"/>
      <c r="Q53" s="6"/>
    </row>
    <row r="54" spans="1:17">
      <c r="A54" s="1">
        <v>50</v>
      </c>
      <c r="B54" s="5">
        <f>B53</f>
        <v>577.55624015625006</v>
      </c>
      <c r="C54" s="5">
        <f>SUM($B$5:B54)</f>
        <v>25003.550905312481</v>
      </c>
      <c r="D54" s="5">
        <f t="shared" si="1"/>
        <v>311.41000000000003</v>
      </c>
      <c r="E54" s="5">
        <f t="shared" si="3"/>
        <v>25314.96090531248</v>
      </c>
      <c r="F54" s="5">
        <f>SUM(D$5:D54)</f>
        <v>7026.050000000002</v>
      </c>
      <c r="G54" s="5">
        <f t="shared" si="0"/>
        <v>32029.600905312484</v>
      </c>
      <c r="H54" s="6">
        <f t="shared" si="2"/>
        <v>0.28764642325999878</v>
      </c>
      <c r="I54" s="5"/>
      <c r="J54" s="4"/>
      <c r="K54" s="5"/>
      <c r="L54" s="6"/>
      <c r="M54" s="6"/>
      <c r="O54" s="6"/>
      <c r="P54" s="6"/>
      <c r="Q54" s="6"/>
    </row>
    <row r="55" spans="1:17">
      <c r="A55" s="1">
        <v>51</v>
      </c>
      <c r="B55" s="5">
        <f t="shared" ref="B55:B64" si="7">B54</f>
        <v>577.55624015625006</v>
      </c>
      <c r="C55" s="5">
        <f>SUM($B$5:B55)</f>
        <v>25581.10714546873</v>
      </c>
      <c r="D55" s="5">
        <f t="shared" si="1"/>
        <v>320.3</v>
      </c>
      <c r="E55" s="5">
        <f t="shared" si="3"/>
        <v>25901.407145468729</v>
      </c>
      <c r="F55" s="5">
        <f>SUM(D$5:D55)</f>
        <v>7346.3500000000022</v>
      </c>
      <c r="G55" s="5">
        <f t="shared" si="0"/>
        <v>32927.457145468732</v>
      </c>
      <c r="H55" s="6">
        <f t="shared" si="2"/>
        <v>0.29381226801826499</v>
      </c>
      <c r="I55" s="5"/>
      <c r="J55" s="4"/>
      <c r="K55" s="5"/>
      <c r="L55" s="6"/>
      <c r="M55" s="6"/>
      <c r="O55" s="6"/>
      <c r="P55" s="6"/>
      <c r="Q55" s="6"/>
    </row>
    <row r="56" spans="1:17">
      <c r="A56" s="1">
        <v>52</v>
      </c>
      <c r="B56" s="5">
        <f t="shared" si="7"/>
        <v>577.55624015625006</v>
      </c>
      <c r="C56" s="5">
        <f>SUM($B$5:B56)</f>
        <v>26158.663385624979</v>
      </c>
      <c r="D56" s="5">
        <f t="shared" si="1"/>
        <v>329.27</v>
      </c>
      <c r="E56" s="5">
        <f t="shared" si="3"/>
        <v>26487.93338562498</v>
      </c>
      <c r="F56" s="5">
        <f>SUM(D$5:D56)</f>
        <v>7675.6200000000026</v>
      </c>
      <c r="G56" s="5">
        <f t="shared" si="0"/>
        <v>33834.283385624978</v>
      </c>
      <c r="H56" s="6">
        <f t="shared" si="2"/>
        <v>0.30005034404304942</v>
      </c>
      <c r="I56" s="5"/>
      <c r="J56" s="4"/>
      <c r="K56" s="5"/>
      <c r="L56" s="6"/>
      <c r="M56" s="6"/>
      <c r="O56" s="6"/>
      <c r="P56" s="6"/>
      <c r="Q56" s="6"/>
    </row>
    <row r="57" spans="1:17">
      <c r="A57" s="1">
        <v>53</v>
      </c>
      <c r="B57" s="5">
        <f t="shared" si="7"/>
        <v>577.55624015625006</v>
      </c>
      <c r="C57" s="5">
        <f>SUM($B$5:B57)</f>
        <v>26736.219625781228</v>
      </c>
      <c r="D57" s="5">
        <f t="shared" si="1"/>
        <v>338.34</v>
      </c>
      <c r="E57" s="5">
        <f t="shared" si="3"/>
        <v>27074.559625781229</v>
      </c>
      <c r="F57" s="5">
        <f>SUM(D$5:D57)</f>
        <v>8013.9600000000028</v>
      </c>
      <c r="G57" s="5">
        <f t="shared" si="0"/>
        <v>34750.179625781231</v>
      </c>
      <c r="H57" s="6">
        <f t="shared" si="2"/>
        <v>0.30635968978460609</v>
      </c>
      <c r="I57" s="5"/>
      <c r="J57" s="4"/>
      <c r="K57" s="5"/>
      <c r="L57" s="6"/>
      <c r="M57" s="6"/>
      <c r="O57" s="6"/>
      <c r="P57" s="6"/>
      <c r="Q57" s="6"/>
    </row>
    <row r="58" spans="1:17">
      <c r="A58" s="1">
        <v>54</v>
      </c>
      <c r="B58" s="5">
        <f t="shared" si="7"/>
        <v>577.55624015625006</v>
      </c>
      <c r="C58" s="5">
        <f>SUM($B$5:B58)</f>
        <v>27313.775865937478</v>
      </c>
      <c r="D58" s="5">
        <f t="shared" si="1"/>
        <v>347.5</v>
      </c>
      <c r="E58" s="5">
        <f t="shared" si="3"/>
        <v>27661.275865937478</v>
      </c>
      <c r="F58" s="5">
        <f>SUM(D$5:D58)</f>
        <v>8361.4600000000028</v>
      </c>
      <c r="G58" s="5">
        <f t="shared" si="0"/>
        <v>35675.23586593748</v>
      </c>
      <c r="H58" s="6">
        <f t="shared" si="2"/>
        <v>0.31273905275438441</v>
      </c>
      <c r="I58" s="5"/>
      <c r="J58" s="4"/>
      <c r="K58" s="5"/>
      <c r="L58" s="6"/>
      <c r="M58" s="6"/>
      <c r="O58" s="6"/>
      <c r="P58" s="6"/>
      <c r="Q58" s="6"/>
    </row>
    <row r="59" spans="1:17">
      <c r="A59" s="1">
        <v>55</v>
      </c>
      <c r="B59" s="5">
        <f t="shared" si="7"/>
        <v>577.55624015625006</v>
      </c>
      <c r="C59" s="5">
        <f>SUM($B$5:B59)</f>
        <v>27891.332106093727</v>
      </c>
      <c r="D59" s="5">
        <f t="shared" si="1"/>
        <v>356.75</v>
      </c>
      <c r="E59" s="5">
        <f t="shared" si="3"/>
        <v>28248.082106093727</v>
      </c>
      <c r="F59" s="5">
        <f>SUM(D$5:D59)</f>
        <v>8718.2100000000028</v>
      </c>
      <c r="G59" s="5">
        <f t="shared" si="0"/>
        <v>36609.54210609373</v>
      </c>
      <c r="H59" s="6">
        <f t="shared" si="2"/>
        <v>0.31918728640049826</v>
      </c>
      <c r="I59" s="5"/>
      <c r="J59" s="4"/>
      <c r="K59" s="5"/>
      <c r="L59" s="6"/>
      <c r="M59" s="6"/>
      <c r="O59" s="6"/>
      <c r="P59" s="6"/>
      <c r="Q59" s="6"/>
    </row>
    <row r="60" spans="1:17">
      <c r="A60" s="1">
        <v>56</v>
      </c>
      <c r="B60" s="5">
        <f t="shared" si="7"/>
        <v>577.55624015625006</v>
      </c>
      <c r="C60" s="5">
        <f>SUM($B$5:B60)</f>
        <v>28468.888346249976</v>
      </c>
      <c r="D60" s="5">
        <f t="shared" si="1"/>
        <v>366.1</v>
      </c>
      <c r="E60" s="5">
        <f t="shared" si="3"/>
        <v>28834.988346249975</v>
      </c>
      <c r="F60" s="5">
        <f>SUM(D$5:D60)</f>
        <v>9084.3100000000031</v>
      </c>
      <c r="G60" s="5">
        <f t="shared" si="0"/>
        <v>37553.198346249977</v>
      </c>
      <c r="H60" s="6">
        <f t="shared" si="2"/>
        <v>0.32570369767370322</v>
      </c>
      <c r="I60" s="5"/>
      <c r="J60" s="4"/>
      <c r="K60" s="5"/>
      <c r="L60" s="6"/>
      <c r="M60" s="6"/>
      <c r="O60" s="6"/>
      <c r="P60" s="6"/>
      <c r="Q60" s="6"/>
    </row>
    <row r="61" spans="1:17">
      <c r="A61" s="1">
        <v>57</v>
      </c>
      <c r="B61" s="5">
        <f t="shared" si="7"/>
        <v>577.55624015625006</v>
      </c>
      <c r="C61" s="5">
        <f>SUM($B$5:B61)</f>
        <v>29046.444586406225</v>
      </c>
      <c r="D61" s="5">
        <f t="shared" si="1"/>
        <v>375.53</v>
      </c>
      <c r="E61" s="5">
        <f t="shared" si="3"/>
        <v>29421.974586406224</v>
      </c>
      <c r="F61" s="5">
        <f>SUM(D$5:D61)</f>
        <v>9459.8400000000038</v>
      </c>
      <c r="G61" s="5">
        <f t="shared" si="0"/>
        <v>38506.284586406226</v>
      </c>
      <c r="H61" s="6">
        <f t="shared" si="2"/>
        <v>0.3322869472438002</v>
      </c>
      <c r="I61" s="5"/>
      <c r="J61" s="4"/>
      <c r="K61" s="5"/>
      <c r="L61" s="6"/>
      <c r="M61" s="6"/>
      <c r="O61" s="6"/>
      <c r="P61" s="6"/>
      <c r="Q61" s="6"/>
    </row>
    <row r="62" spans="1:17">
      <c r="A62" s="1">
        <v>58</v>
      </c>
      <c r="B62" s="5">
        <f t="shared" si="7"/>
        <v>577.55624015625006</v>
      </c>
      <c r="C62" s="5">
        <f>SUM($B$5:B62)</f>
        <v>29624.000826562475</v>
      </c>
      <c r="D62" s="5">
        <f t="shared" si="1"/>
        <v>385.06</v>
      </c>
      <c r="E62" s="5">
        <f t="shared" si="3"/>
        <v>30009.060826562476</v>
      </c>
      <c r="F62" s="5">
        <f>SUM(D$5:D62)</f>
        <v>9844.9000000000033</v>
      </c>
      <c r="G62" s="5">
        <f t="shared" si="0"/>
        <v>39468.90082656248</v>
      </c>
      <c r="H62" s="6">
        <f t="shared" si="2"/>
        <v>0.33893649085738464</v>
      </c>
      <c r="I62" s="5"/>
      <c r="J62" s="4"/>
      <c r="K62" s="5"/>
      <c r="L62" s="6"/>
      <c r="M62" s="6"/>
      <c r="O62" s="6"/>
      <c r="P62" s="6"/>
      <c r="Q62" s="6"/>
    </row>
    <row r="63" spans="1:17">
      <c r="A63" s="1">
        <v>59</v>
      </c>
      <c r="B63" s="5">
        <f t="shared" si="7"/>
        <v>577.55624015625006</v>
      </c>
      <c r="C63" s="5">
        <f>SUM($B$5:B63)</f>
        <v>30201.557066718724</v>
      </c>
      <c r="D63" s="5">
        <f t="shared" si="1"/>
        <v>394.69</v>
      </c>
      <c r="E63" s="5">
        <f t="shared" si="3"/>
        <v>30596.247066718723</v>
      </c>
      <c r="F63" s="5">
        <f>SUM(D$5:D63)</f>
        <v>10239.590000000004</v>
      </c>
      <c r="G63" s="5">
        <f t="shared" si="0"/>
        <v>40441.147066718724</v>
      </c>
      <c r="H63" s="6">
        <f t="shared" si="2"/>
        <v>0.34565182670460354</v>
      </c>
      <c r="I63" s="5"/>
      <c r="J63" s="4"/>
      <c r="K63" s="5"/>
      <c r="L63" s="6"/>
      <c r="M63" s="6"/>
      <c r="O63" s="6"/>
      <c r="P63" s="6"/>
      <c r="Q63" s="6"/>
    </row>
    <row r="64" spans="1:17">
      <c r="A64" s="1">
        <v>60</v>
      </c>
      <c r="B64" s="5">
        <f t="shared" si="7"/>
        <v>577.55624015625006</v>
      </c>
      <c r="C64" s="5">
        <f>SUM($B$5:B64)</f>
        <v>30779.113306874973</v>
      </c>
      <c r="D64" s="5">
        <f t="shared" si="1"/>
        <v>404.41</v>
      </c>
      <c r="E64" s="5">
        <f t="shared" si="3"/>
        <v>31183.523306874973</v>
      </c>
      <c r="F64" s="5">
        <f>SUM(D$5:D64)</f>
        <v>10644.000000000004</v>
      </c>
      <c r="G64" s="5">
        <f t="shared" si="0"/>
        <v>41423.113306874977</v>
      </c>
      <c r="H64" s="6">
        <f t="shared" si="2"/>
        <v>0.35243216025207508</v>
      </c>
      <c r="I64" s="5"/>
      <c r="J64" s="4"/>
      <c r="K64" s="5"/>
      <c r="L64" s="6"/>
      <c r="M64" s="6"/>
      <c r="O64" s="6"/>
      <c r="P64" s="6"/>
      <c r="Q64" s="6"/>
    </row>
    <row r="65" spans="1:17">
      <c r="A65" s="1">
        <v>61</v>
      </c>
      <c r="B65" s="5">
        <f>B64*(1+$B$2)</f>
        <v>620.87295816796882</v>
      </c>
      <c r="C65" s="5">
        <f>SUM($B$5:B65)</f>
        <v>31399.986265042942</v>
      </c>
      <c r="D65" s="5">
        <f t="shared" si="1"/>
        <v>414.23</v>
      </c>
      <c r="E65" s="5">
        <f t="shared" si="3"/>
        <v>31814.216265042942</v>
      </c>
      <c r="F65" s="5">
        <f>SUM(D$5:D65)</f>
        <v>11058.230000000003</v>
      </c>
      <c r="G65" s="5">
        <f t="shared" si="0"/>
        <v>42458.216265042945</v>
      </c>
      <c r="H65" s="6">
        <f t="shared" si="2"/>
        <v>0.35927708149831539</v>
      </c>
      <c r="I65" s="4"/>
      <c r="J65" s="4"/>
      <c r="K65" s="5"/>
      <c r="L65" s="6"/>
      <c r="M65" s="6"/>
      <c r="O65" s="6"/>
      <c r="P65" s="6"/>
      <c r="Q65" s="6"/>
    </row>
    <row r="66" spans="1:17">
      <c r="A66" s="1">
        <v>62</v>
      </c>
      <c r="B66" s="5">
        <f>B65</f>
        <v>620.87295816796882</v>
      </c>
      <c r="C66" s="5">
        <f>SUM($B$5:B66)</f>
        <v>32020.859223210911</v>
      </c>
      <c r="D66" s="5">
        <f t="shared" si="1"/>
        <v>424.58</v>
      </c>
      <c r="E66" s="5">
        <f t="shared" si="3"/>
        <v>32445.439223210913</v>
      </c>
      <c r="F66" s="5">
        <f>SUM(D$5:D66)</f>
        <v>11482.810000000003</v>
      </c>
      <c r="G66" s="5">
        <f t="shared" si="0"/>
        <v>43503.669223210913</v>
      </c>
      <c r="H66" s="6">
        <f t="shared" si="2"/>
        <v>0.36569474594909668</v>
      </c>
      <c r="I66" s="5"/>
      <c r="J66" s="4"/>
      <c r="K66" s="5"/>
      <c r="L66" s="6"/>
      <c r="M66" s="6"/>
      <c r="O66" s="6"/>
      <c r="P66" s="6"/>
      <c r="Q66" s="6"/>
    </row>
    <row r="67" spans="1:17">
      <c r="A67" s="1">
        <v>63</v>
      </c>
      <c r="B67" s="5">
        <f t="shared" ref="B67:B76" si="8">B66</f>
        <v>620.87295816796882</v>
      </c>
      <c r="C67" s="5">
        <f>SUM($B$5:B67)</f>
        <v>32641.73218137888</v>
      </c>
      <c r="D67" s="5">
        <f t="shared" si="1"/>
        <v>435.04</v>
      </c>
      <c r="E67" s="5">
        <f t="shared" si="3"/>
        <v>33076.772181378881</v>
      </c>
      <c r="F67" s="5">
        <f>SUM(D$5:D67)</f>
        <v>11917.850000000004</v>
      </c>
      <c r="G67" s="5">
        <f t="shared" si="0"/>
        <v>44559.582181378886</v>
      </c>
      <c r="H67" s="6">
        <f t="shared" si="2"/>
        <v>0.37219020004813397</v>
      </c>
      <c r="I67" s="5"/>
      <c r="J67" s="4"/>
      <c r="K67" s="5"/>
      <c r="L67" s="6"/>
      <c r="M67" s="6"/>
      <c r="O67" s="6"/>
      <c r="P67" s="6"/>
      <c r="Q67" s="6"/>
    </row>
    <row r="68" spans="1:17">
      <c r="A68" s="1">
        <v>64</v>
      </c>
      <c r="B68" s="5">
        <f t="shared" si="8"/>
        <v>620.87295816796882</v>
      </c>
      <c r="C68" s="5">
        <f>SUM($B$5:B68)</f>
        <v>33262.605139546846</v>
      </c>
      <c r="D68" s="5">
        <f t="shared" si="1"/>
        <v>445.6</v>
      </c>
      <c r="E68" s="5">
        <f t="shared" si="3"/>
        <v>33708.205139546844</v>
      </c>
      <c r="F68" s="5">
        <f>SUM(D$5:D68)</f>
        <v>12363.450000000004</v>
      </c>
      <c r="G68" s="5">
        <f t="shared" si="0"/>
        <v>45626.05513954685</v>
      </c>
      <c r="H68" s="6">
        <f t="shared" si="2"/>
        <v>0.37876206848645666</v>
      </c>
      <c r="I68" s="5"/>
      <c r="J68" s="4"/>
      <c r="K68" s="5"/>
      <c r="L68" s="6"/>
      <c r="M68" s="6"/>
      <c r="O68" s="6"/>
      <c r="P68" s="6"/>
      <c r="Q68" s="6"/>
    </row>
    <row r="69" spans="1:17">
      <c r="A69" s="1">
        <v>65</v>
      </c>
      <c r="B69" s="5">
        <f t="shared" si="8"/>
        <v>620.87295816796882</v>
      </c>
      <c r="C69" s="5">
        <f>SUM($B$5:B69)</f>
        <v>33883.478097714811</v>
      </c>
      <c r="D69" s="5">
        <f t="shared" si="1"/>
        <v>456.26</v>
      </c>
      <c r="E69" s="5">
        <f t="shared" si="3"/>
        <v>34339.738097714813</v>
      </c>
      <c r="F69" s="5">
        <f>SUM(D$5:D69)</f>
        <v>12819.710000000005</v>
      </c>
      <c r="G69" s="5">
        <f t="shared" si="0"/>
        <v>46703.188097714818</v>
      </c>
      <c r="H69" s="6">
        <f t="shared" si="2"/>
        <v>0.38540907864003388</v>
      </c>
      <c r="I69" s="5"/>
      <c r="J69" s="4"/>
      <c r="K69" s="5"/>
      <c r="L69" s="6"/>
      <c r="M69" s="6"/>
      <c r="O69" s="6"/>
      <c r="P69" s="6"/>
      <c r="Q69" s="6"/>
    </row>
    <row r="70" spans="1:17">
      <c r="A70" s="1">
        <v>66</v>
      </c>
      <c r="B70" s="5">
        <f t="shared" si="8"/>
        <v>620.87295816796882</v>
      </c>
      <c r="C70" s="5">
        <f>SUM($B$5:B70)</f>
        <v>34504.351055882777</v>
      </c>
      <c r="D70" s="5">
        <f t="shared" si="1"/>
        <v>467.03</v>
      </c>
      <c r="E70" s="5">
        <f t="shared" si="3"/>
        <v>34971.381055882775</v>
      </c>
      <c r="F70" s="5">
        <f>SUM(D$5:D70)</f>
        <v>13286.740000000005</v>
      </c>
      <c r="G70" s="5">
        <f t="shared" ref="G70:G93" si="9">C70+F70</f>
        <v>47791.091055882782</v>
      </c>
      <c r="H70" s="6">
        <f t="shared" si="2"/>
        <v>0.3921303462909877</v>
      </c>
      <c r="I70" s="5"/>
      <c r="J70" s="4"/>
      <c r="K70" s="5"/>
      <c r="L70" s="6"/>
      <c r="M70" s="6"/>
      <c r="O70" s="6"/>
      <c r="P70" s="6"/>
      <c r="Q70" s="6"/>
    </row>
    <row r="71" spans="1:17">
      <c r="A71" s="1">
        <v>67</v>
      </c>
      <c r="B71" s="5">
        <f t="shared" si="8"/>
        <v>620.87295816796882</v>
      </c>
      <c r="C71" s="5">
        <f>SUM($B$5:B71)</f>
        <v>35125.224014050742</v>
      </c>
      <c r="D71" s="5">
        <f t="shared" ref="D71:D94" si="10">ROUND(G70*$A$2,2)</f>
        <v>477.91</v>
      </c>
      <c r="E71" s="5">
        <f t="shared" si="3"/>
        <v>35603.134014050745</v>
      </c>
      <c r="F71" s="5">
        <f>SUM(D$5:D71)</f>
        <v>13764.650000000005</v>
      </c>
      <c r="G71" s="5">
        <f t="shared" si="9"/>
        <v>48889.874014050743</v>
      </c>
      <c r="H71" s="6">
        <f t="shared" ref="H71:H94" si="11">F71/C70</f>
        <v>0.39892505086407698</v>
      </c>
      <c r="I71" s="5"/>
      <c r="J71" s="4"/>
      <c r="K71" s="5"/>
      <c r="L71" s="6"/>
      <c r="M71" s="6"/>
      <c r="O71" s="6"/>
      <c r="P71" s="6"/>
      <c r="Q71" s="6"/>
    </row>
    <row r="72" spans="1:17">
      <c r="A72" s="1">
        <v>68</v>
      </c>
      <c r="B72" s="5">
        <f t="shared" si="8"/>
        <v>620.87295816796882</v>
      </c>
      <c r="C72" s="5">
        <f>SUM($B$5:B72)</f>
        <v>35746.096972218707</v>
      </c>
      <c r="D72" s="5">
        <f t="shared" si="10"/>
        <v>488.9</v>
      </c>
      <c r="E72" s="5">
        <f t="shared" si="3"/>
        <v>36234.996972218709</v>
      </c>
      <c r="F72" s="5">
        <f>SUM(D$5:D72)</f>
        <v>14253.550000000005</v>
      </c>
      <c r="G72" s="5">
        <f t="shared" si="9"/>
        <v>49999.64697221871</v>
      </c>
      <c r="H72" s="6">
        <f t="shared" si="11"/>
        <v>0.40579242980196567</v>
      </c>
      <c r="I72" s="5"/>
      <c r="J72" s="4"/>
      <c r="K72" s="5"/>
      <c r="L72" s="6"/>
      <c r="M72" s="6"/>
      <c r="O72" s="6"/>
      <c r="P72" s="6"/>
      <c r="Q72" s="6"/>
    </row>
    <row r="73" spans="1:17">
      <c r="A73" s="1">
        <v>69</v>
      </c>
      <c r="B73" s="5">
        <f t="shared" si="8"/>
        <v>620.87295816796882</v>
      </c>
      <c r="C73" s="5">
        <f>SUM($B$5:B73)</f>
        <v>36366.969930386673</v>
      </c>
      <c r="D73" s="5">
        <f t="shared" si="10"/>
        <v>500</v>
      </c>
      <c r="E73" s="5">
        <f t="shared" si="3"/>
        <v>36866.969930386673</v>
      </c>
      <c r="F73" s="5">
        <f>SUM(D$5:D73)</f>
        <v>14753.550000000005</v>
      </c>
      <c r="G73" s="5">
        <f t="shared" si="9"/>
        <v>51120.519930386676</v>
      </c>
      <c r="H73" s="6">
        <f t="shared" si="11"/>
        <v>0.41273177352666579</v>
      </c>
      <c r="I73" s="5"/>
      <c r="J73" s="4"/>
      <c r="K73" s="5"/>
      <c r="L73" s="6"/>
      <c r="M73" s="6"/>
      <c r="O73" s="6"/>
      <c r="P73" s="6"/>
      <c r="Q73" s="6"/>
    </row>
    <row r="74" spans="1:17">
      <c r="A74" s="1">
        <v>70</v>
      </c>
      <c r="B74" s="5">
        <f t="shared" si="8"/>
        <v>620.87295816796882</v>
      </c>
      <c r="C74" s="5">
        <f>SUM($B$5:B74)</f>
        <v>36987.842888554638</v>
      </c>
      <c r="D74" s="5">
        <f t="shared" si="10"/>
        <v>511.21</v>
      </c>
      <c r="E74" s="5">
        <f t="shared" ref="E74:E97" si="12">C74+D74</f>
        <v>37499.052888554637</v>
      </c>
      <c r="F74" s="5">
        <f>SUM(D$5:D74)</f>
        <v>15264.760000000004</v>
      </c>
      <c r="G74" s="5">
        <f t="shared" si="9"/>
        <v>52252.60288855464</v>
      </c>
      <c r="H74" s="6">
        <f t="shared" si="11"/>
        <v>0.41974242091710334</v>
      </c>
      <c r="I74" s="5"/>
      <c r="J74" s="4"/>
      <c r="K74" s="5"/>
      <c r="L74" s="6"/>
      <c r="M74" s="6"/>
      <c r="O74" s="6"/>
      <c r="P74" s="6"/>
      <c r="Q74" s="6"/>
    </row>
    <row r="75" spans="1:17">
      <c r="A75" s="1">
        <v>71</v>
      </c>
      <c r="B75" s="5">
        <f t="shared" si="8"/>
        <v>620.87295816796882</v>
      </c>
      <c r="C75" s="5">
        <f>SUM($B$5:B75)</f>
        <v>37608.715846722604</v>
      </c>
      <c r="D75" s="5">
        <f t="shared" si="10"/>
        <v>522.53</v>
      </c>
      <c r="E75" s="5">
        <f t="shared" si="12"/>
        <v>38131.245846722602</v>
      </c>
      <c r="F75" s="5">
        <f>SUM(D$5:D75)</f>
        <v>15787.290000000005</v>
      </c>
      <c r="G75" s="5">
        <f t="shared" si="9"/>
        <v>53396.005846722604</v>
      </c>
      <c r="H75" s="6">
        <f t="shared" si="11"/>
        <v>0.42682375524216248</v>
      </c>
      <c r="I75" s="5"/>
      <c r="J75" s="4"/>
      <c r="K75" s="5"/>
      <c r="L75" s="6"/>
      <c r="M75" s="6"/>
      <c r="O75" s="6"/>
      <c r="P75" s="6"/>
      <c r="Q75" s="6"/>
    </row>
    <row r="76" spans="1:17" s="7" customFormat="1">
      <c r="A76" s="7">
        <v>72</v>
      </c>
      <c r="B76" s="8">
        <f t="shared" si="8"/>
        <v>620.87295816796882</v>
      </c>
      <c r="C76" s="8">
        <f>SUM($B$5:B76)</f>
        <v>38229.588804890569</v>
      </c>
      <c r="D76" s="8">
        <f t="shared" si="10"/>
        <v>533.96</v>
      </c>
      <c r="E76" s="8">
        <f t="shared" si="12"/>
        <v>38763.548804890568</v>
      </c>
      <c r="F76" s="8">
        <f>SUM(D$5:D76)</f>
        <v>16321.250000000004</v>
      </c>
      <c r="G76" s="8">
        <f t="shared" si="9"/>
        <v>54550.838804890576</v>
      </c>
      <c r="H76" s="9">
        <f t="shared" si="11"/>
        <v>0.43397520049657085</v>
      </c>
      <c r="I76" s="8"/>
      <c r="J76" s="10"/>
      <c r="K76" s="8"/>
      <c r="L76" s="9"/>
      <c r="M76" s="9"/>
      <c r="O76" s="9"/>
      <c r="P76" s="9"/>
      <c r="Q76" s="9"/>
    </row>
    <row r="77" spans="1:17">
      <c r="A77" s="1">
        <v>73</v>
      </c>
      <c r="B77" s="5">
        <f>B76*(1+$B$2)</f>
        <v>667.43843003056645</v>
      </c>
      <c r="C77" s="5">
        <f>SUM($B$5:B77)</f>
        <v>38897.027234921137</v>
      </c>
      <c r="D77" s="5">
        <f t="shared" si="10"/>
        <v>545.51</v>
      </c>
      <c r="E77" s="5">
        <f t="shared" si="12"/>
        <v>39442.537234921139</v>
      </c>
      <c r="F77" s="5">
        <f>SUM(D$5:D77)</f>
        <v>16866.760000000002</v>
      </c>
      <c r="G77" s="5">
        <f t="shared" si="9"/>
        <v>55763.787234921139</v>
      </c>
      <c r="H77" s="6">
        <f t="shared" si="11"/>
        <v>0.44119647967132464</v>
      </c>
      <c r="I77" s="4"/>
      <c r="J77" s="4"/>
      <c r="K77" s="5"/>
      <c r="L77" s="6"/>
      <c r="M77" s="6"/>
      <c r="O77" s="6"/>
      <c r="P77" s="6"/>
      <c r="Q77" s="6"/>
    </row>
    <row r="78" spans="1:17">
      <c r="A78" s="1">
        <v>74</v>
      </c>
      <c r="B78" s="5">
        <f>B77</f>
        <v>667.43843003056645</v>
      </c>
      <c r="C78" s="5">
        <f>SUM($B$5:B78)</f>
        <v>39564.465664951706</v>
      </c>
      <c r="D78" s="5">
        <f t="shared" si="10"/>
        <v>557.64</v>
      </c>
      <c r="E78" s="5">
        <f t="shared" si="12"/>
        <v>40122.105664951705</v>
      </c>
      <c r="F78" s="5">
        <f>SUM(D$5:D78)</f>
        <v>17424.400000000001</v>
      </c>
      <c r="G78" s="5">
        <f t="shared" si="9"/>
        <v>56988.865664951707</v>
      </c>
      <c r="H78" s="6">
        <f t="shared" si="11"/>
        <v>0.44796225415284824</v>
      </c>
      <c r="I78" s="5"/>
      <c r="J78" s="4"/>
      <c r="K78" s="5"/>
      <c r="L78" s="6"/>
      <c r="M78" s="6"/>
      <c r="O78" s="6"/>
      <c r="P78" s="6"/>
      <c r="Q78" s="6"/>
    </row>
    <row r="79" spans="1:17">
      <c r="A79" s="1">
        <v>75</v>
      </c>
      <c r="B79" s="5">
        <f t="shared" ref="B79:B88" si="13">B78</f>
        <v>667.43843003056645</v>
      </c>
      <c r="C79" s="5">
        <f>SUM($B$5:B79)</f>
        <v>40231.904094982274</v>
      </c>
      <c r="D79" s="5">
        <f t="shared" si="10"/>
        <v>569.89</v>
      </c>
      <c r="E79" s="5">
        <f t="shared" si="12"/>
        <v>40801.794094982273</v>
      </c>
      <c r="F79" s="5">
        <f>SUM(D$5:D79)</f>
        <v>17994.29</v>
      </c>
      <c r="G79" s="5">
        <f t="shared" si="9"/>
        <v>58226.194094982275</v>
      </c>
      <c r="H79" s="6">
        <f t="shared" si="11"/>
        <v>0.45480937749502565</v>
      </c>
      <c r="I79" s="5"/>
      <c r="J79" s="4"/>
      <c r="K79" s="5"/>
      <c r="L79" s="6"/>
      <c r="M79" s="6"/>
      <c r="O79" s="6"/>
      <c r="P79" s="6"/>
      <c r="Q79" s="6"/>
    </row>
    <row r="80" spans="1:17">
      <c r="A80" s="1">
        <v>76</v>
      </c>
      <c r="B80" s="5">
        <f t="shared" si="13"/>
        <v>667.43843003056645</v>
      </c>
      <c r="C80" s="5">
        <f>SUM($B$5:B80)</f>
        <v>40899.342525012842</v>
      </c>
      <c r="D80" s="5">
        <f t="shared" si="10"/>
        <v>582.26</v>
      </c>
      <c r="E80" s="5">
        <f t="shared" si="12"/>
        <v>41481.602525012844</v>
      </c>
      <c r="F80" s="5">
        <f>SUM(D$5:D80)</f>
        <v>18576.55</v>
      </c>
      <c r="G80" s="5">
        <f t="shared" si="9"/>
        <v>59475.892525012838</v>
      </c>
      <c r="H80" s="6">
        <f t="shared" si="11"/>
        <v>0.46173678372624843</v>
      </c>
      <c r="I80" s="5"/>
      <c r="J80" s="4"/>
      <c r="K80" s="5"/>
      <c r="L80" s="6"/>
      <c r="M80" s="6"/>
      <c r="O80" s="6"/>
      <c r="P80" s="6"/>
      <c r="Q80" s="6"/>
    </row>
    <row r="81" spans="1:17">
      <c r="A81" s="1">
        <v>77</v>
      </c>
      <c r="B81" s="5">
        <f t="shared" si="13"/>
        <v>667.43843003056645</v>
      </c>
      <c r="C81" s="5">
        <f>SUM($B$5:B81)</f>
        <v>41566.78095504341</v>
      </c>
      <c r="D81" s="5">
        <f t="shared" si="10"/>
        <v>594.76</v>
      </c>
      <c r="E81" s="5">
        <f t="shared" si="12"/>
        <v>42161.540955043412</v>
      </c>
      <c r="F81" s="5">
        <f>SUM(D$5:D81)</f>
        <v>19171.309999999998</v>
      </c>
      <c r="G81" s="5">
        <f t="shared" si="9"/>
        <v>60738.090955043408</v>
      </c>
      <c r="H81" s="6">
        <f t="shared" si="11"/>
        <v>0.46874372096019357</v>
      </c>
      <c r="I81" s="5"/>
      <c r="J81" s="4"/>
      <c r="K81" s="5"/>
      <c r="L81" s="6"/>
      <c r="M81" s="6"/>
      <c r="O81" s="6"/>
      <c r="P81" s="6"/>
      <c r="Q81" s="6"/>
    </row>
    <row r="82" spans="1:17">
      <c r="A82" s="1">
        <v>78</v>
      </c>
      <c r="B82" s="5">
        <f t="shared" si="13"/>
        <v>667.43843003056645</v>
      </c>
      <c r="C82" s="5">
        <f>SUM($B$5:B82)</f>
        <v>42234.219385073979</v>
      </c>
      <c r="D82" s="5">
        <f t="shared" si="10"/>
        <v>607.38</v>
      </c>
      <c r="E82" s="5">
        <f t="shared" si="12"/>
        <v>42841.599385073976</v>
      </c>
      <c r="F82" s="5">
        <f>SUM(D$5:D82)</f>
        <v>19778.689999999999</v>
      </c>
      <c r="G82" s="5">
        <f t="shared" si="9"/>
        <v>62012.909385073974</v>
      </c>
      <c r="H82" s="6">
        <f t="shared" si="11"/>
        <v>0.47582924502601387</v>
      </c>
      <c r="I82" s="5"/>
      <c r="J82" s="4"/>
      <c r="K82" s="5"/>
      <c r="L82" s="6"/>
      <c r="M82" s="6"/>
      <c r="O82" s="6"/>
      <c r="P82" s="6"/>
      <c r="Q82" s="6"/>
    </row>
    <row r="83" spans="1:17">
      <c r="A83" s="1">
        <v>79</v>
      </c>
      <c r="B83" s="5">
        <f t="shared" si="13"/>
        <v>667.43843003056645</v>
      </c>
      <c r="C83" s="5">
        <f>SUM($B$5:B83)</f>
        <v>42901.657815104547</v>
      </c>
      <c r="D83" s="5">
        <f t="shared" si="10"/>
        <v>620.13</v>
      </c>
      <c r="E83" s="5">
        <f t="shared" si="12"/>
        <v>43521.787815104544</v>
      </c>
      <c r="F83" s="5">
        <f>SUM(D$5:D83)</f>
        <v>20398.82</v>
      </c>
      <c r="G83" s="5">
        <f t="shared" si="9"/>
        <v>63300.477815104547</v>
      </c>
      <c r="H83" s="6">
        <f t="shared" si="11"/>
        <v>0.48299270821160623</v>
      </c>
      <c r="I83" s="5"/>
      <c r="J83" s="4"/>
      <c r="K83" s="5"/>
      <c r="L83" s="6"/>
      <c r="M83" s="6"/>
      <c r="O83" s="6"/>
      <c r="P83" s="6"/>
      <c r="Q83" s="6"/>
    </row>
    <row r="84" spans="1:17">
      <c r="A84" s="1">
        <v>80</v>
      </c>
      <c r="B84" s="5">
        <f t="shared" si="13"/>
        <v>667.43843003056645</v>
      </c>
      <c r="C84" s="5">
        <f>SUM($B$5:B84)</f>
        <v>43569.096245135115</v>
      </c>
      <c r="D84" s="5">
        <f t="shared" si="10"/>
        <v>633</v>
      </c>
      <c r="E84" s="5">
        <f t="shared" si="12"/>
        <v>44202.096245135115</v>
      </c>
      <c r="F84" s="5">
        <f>SUM(D$5:D84)</f>
        <v>21031.82</v>
      </c>
      <c r="G84" s="5">
        <f t="shared" si="9"/>
        <v>64600.916245135115</v>
      </c>
      <c r="H84" s="6">
        <f t="shared" si="11"/>
        <v>0.4902332700205177</v>
      </c>
      <c r="I84" s="5"/>
      <c r="J84" s="4"/>
      <c r="K84" s="5"/>
      <c r="L84" s="6"/>
      <c r="M84" s="6"/>
      <c r="O84" s="6"/>
      <c r="P84" s="6"/>
      <c r="Q84" s="6"/>
    </row>
    <row r="85" spans="1:17">
      <c r="A85" s="1">
        <v>81</v>
      </c>
      <c r="B85" s="5">
        <f t="shared" si="13"/>
        <v>667.43843003056645</v>
      </c>
      <c r="C85" s="5">
        <f>SUM($B$5:B85)</f>
        <v>44236.534675165683</v>
      </c>
      <c r="D85" s="5">
        <f t="shared" si="10"/>
        <v>646.01</v>
      </c>
      <c r="E85" s="5">
        <f t="shared" si="12"/>
        <v>44882.544675165685</v>
      </c>
      <c r="F85" s="5">
        <f>SUM(D$5:D85)</f>
        <v>21677.829999999998</v>
      </c>
      <c r="G85" s="5">
        <f t="shared" si="9"/>
        <v>65914.364675165678</v>
      </c>
      <c r="H85" s="6">
        <f t="shared" si="11"/>
        <v>0.49755060049978717</v>
      </c>
      <c r="I85" s="5"/>
      <c r="J85" s="4"/>
      <c r="K85" s="5"/>
      <c r="L85" s="6"/>
      <c r="M85" s="6"/>
      <c r="O85" s="6"/>
      <c r="P85" s="6"/>
      <c r="Q85" s="6"/>
    </row>
    <row r="86" spans="1:17">
      <c r="A86" s="1">
        <v>82</v>
      </c>
      <c r="B86" s="5">
        <f t="shared" si="13"/>
        <v>667.43843003056645</v>
      </c>
      <c r="C86" s="5">
        <f>SUM($B$5:B86)</f>
        <v>44903.973105196252</v>
      </c>
      <c r="D86" s="5">
        <f t="shared" si="10"/>
        <v>659.14</v>
      </c>
      <c r="E86" s="5">
        <f t="shared" si="12"/>
        <v>45563.113105196251</v>
      </c>
      <c r="F86" s="5">
        <f>SUM(D$5:D86)</f>
        <v>22336.969999999998</v>
      </c>
      <c r="G86" s="5">
        <f t="shared" si="9"/>
        <v>67240.943105196246</v>
      </c>
      <c r="H86" s="6">
        <f t="shared" si="11"/>
        <v>0.50494393749472277</v>
      </c>
      <c r="I86" s="5"/>
      <c r="J86" s="4"/>
      <c r="K86" s="5"/>
      <c r="L86" s="6"/>
      <c r="M86" s="6"/>
      <c r="O86" s="6"/>
      <c r="P86" s="6"/>
      <c r="Q86" s="6"/>
    </row>
    <row r="87" spans="1:17">
      <c r="A87" s="1">
        <v>83</v>
      </c>
      <c r="B87" s="5">
        <f t="shared" si="13"/>
        <v>667.43843003056645</v>
      </c>
      <c r="C87" s="5">
        <f>SUM($B$5:B87)</f>
        <v>45571.41153522682</v>
      </c>
      <c r="D87" s="5">
        <f t="shared" si="10"/>
        <v>672.41</v>
      </c>
      <c r="E87" s="5">
        <f t="shared" si="12"/>
        <v>46243.821535226823</v>
      </c>
      <c r="F87" s="5">
        <f>SUM(D$5:D87)</f>
        <v>23009.379999999997</v>
      </c>
      <c r="G87" s="5">
        <f t="shared" si="9"/>
        <v>68580.791535226817</v>
      </c>
      <c r="H87" s="6">
        <f t="shared" si="11"/>
        <v>0.51241300955922253</v>
      </c>
      <c r="I87" s="5"/>
      <c r="J87" s="4"/>
      <c r="K87" s="5"/>
      <c r="L87" s="6"/>
      <c r="M87" s="6"/>
      <c r="O87" s="6"/>
      <c r="P87" s="6"/>
      <c r="Q87" s="6"/>
    </row>
    <row r="88" spans="1:17">
      <c r="A88" s="1">
        <v>84</v>
      </c>
      <c r="B88" s="5">
        <f t="shared" si="13"/>
        <v>667.43843003056645</v>
      </c>
      <c r="C88" s="5">
        <f>SUM($B$5:B88)</f>
        <v>46238.849965257388</v>
      </c>
      <c r="D88" s="5">
        <f t="shared" si="10"/>
        <v>685.81</v>
      </c>
      <c r="E88" s="5">
        <f t="shared" si="12"/>
        <v>46924.659965257386</v>
      </c>
      <c r="F88" s="5">
        <f>SUM(D$5:D88)</f>
        <v>23695.19</v>
      </c>
      <c r="G88" s="5">
        <f t="shared" si="9"/>
        <v>69934.039965257383</v>
      </c>
      <c r="H88" s="6">
        <f t="shared" si="11"/>
        <v>0.51995734171375307</v>
      </c>
      <c r="I88" s="5"/>
      <c r="J88" s="4"/>
      <c r="K88" s="5"/>
      <c r="L88" s="6"/>
      <c r="M88" s="6"/>
      <c r="O88" s="6"/>
      <c r="P88" s="6"/>
      <c r="Q88" s="6"/>
    </row>
    <row r="89" spans="1:17">
      <c r="A89" s="1">
        <v>85</v>
      </c>
      <c r="B89" s="5">
        <f>B88*(1+$B$2)</f>
        <v>717.49631228285887</v>
      </c>
      <c r="C89" s="5">
        <f>SUM($B$5:B89)</f>
        <v>46956.346277540244</v>
      </c>
      <c r="D89" s="5">
        <f t="shared" si="10"/>
        <v>699.34</v>
      </c>
      <c r="E89" s="5">
        <f t="shared" si="12"/>
        <v>47655.686277540241</v>
      </c>
      <c r="F89" s="5">
        <f>SUM(D$5:D89)</f>
        <v>24394.53</v>
      </c>
      <c r="G89" s="5">
        <f t="shared" si="9"/>
        <v>71350.876277540243</v>
      </c>
      <c r="H89" s="6">
        <f t="shared" si="11"/>
        <v>0.52757648640330335</v>
      </c>
    </row>
    <row r="90" spans="1:17">
      <c r="A90" s="1">
        <v>86</v>
      </c>
      <c r="B90" s="5">
        <f>B89</f>
        <v>717.49631228285887</v>
      </c>
      <c r="C90" s="5">
        <f>SUM($B$5:B90)</f>
        <v>47673.8425898231</v>
      </c>
      <c r="D90" s="5">
        <f t="shared" si="10"/>
        <v>713.51</v>
      </c>
      <c r="E90" s="5">
        <f t="shared" si="12"/>
        <v>48387.352589823102</v>
      </c>
      <c r="F90" s="5">
        <f>SUM(D$5:D90)</f>
        <v>25108.039999999997</v>
      </c>
      <c r="G90" s="5">
        <f t="shared" si="9"/>
        <v>72781.882589823101</v>
      </c>
      <c r="H90" s="6">
        <f t="shared" si="11"/>
        <v>0.53471025730146005</v>
      </c>
    </row>
    <row r="91" spans="1:17">
      <c r="A91" s="1">
        <v>87</v>
      </c>
      <c r="B91" s="5">
        <f t="shared" ref="B91:B100" si="14">B90</f>
        <v>717.49631228285887</v>
      </c>
      <c r="C91" s="5">
        <f>SUM($B$5:B91)</f>
        <v>48391.338902105956</v>
      </c>
      <c r="D91" s="5">
        <f t="shared" si="10"/>
        <v>727.82</v>
      </c>
      <c r="E91" s="5">
        <f t="shared" si="12"/>
        <v>49119.158902105955</v>
      </c>
      <c r="F91" s="5">
        <f>SUM(D$5:D91)</f>
        <v>25835.859999999997</v>
      </c>
      <c r="G91" s="5">
        <f t="shared" si="9"/>
        <v>74227.198902105956</v>
      </c>
      <c r="H91" s="6">
        <f t="shared" si="11"/>
        <v>0.54192946480708393</v>
      </c>
    </row>
    <row r="92" spans="1:17">
      <c r="A92" s="1">
        <v>88</v>
      </c>
      <c r="B92" s="5">
        <f t="shared" si="14"/>
        <v>717.49631228285887</v>
      </c>
      <c r="C92" s="5">
        <f>SUM($B$5:B92)</f>
        <v>49108.835214388811</v>
      </c>
      <c r="D92" s="5">
        <f t="shared" si="10"/>
        <v>742.27</v>
      </c>
      <c r="E92" s="5">
        <f t="shared" si="12"/>
        <v>49851.105214388808</v>
      </c>
      <c r="F92" s="5">
        <f>SUM(D$5:D92)</f>
        <v>26578.129999999997</v>
      </c>
      <c r="G92" s="5">
        <f t="shared" si="9"/>
        <v>75686.965214388809</v>
      </c>
      <c r="H92" s="6">
        <f t="shared" si="11"/>
        <v>0.5492332017050956</v>
      </c>
    </row>
    <row r="93" spans="1:17">
      <c r="A93" s="1">
        <v>89</v>
      </c>
      <c r="B93" s="5">
        <f t="shared" si="14"/>
        <v>717.49631228285887</v>
      </c>
      <c r="C93" s="5">
        <f>SUM($B$5:B93)</f>
        <v>49826.331526671667</v>
      </c>
      <c r="D93" s="5">
        <f t="shared" si="10"/>
        <v>756.87</v>
      </c>
      <c r="E93" s="5">
        <f t="shared" si="12"/>
        <v>50583.20152667167</v>
      </c>
      <c r="F93" s="5">
        <f>SUM(D$5:D93)</f>
        <v>27334.999999999996</v>
      </c>
      <c r="G93" s="5">
        <f t="shared" si="9"/>
        <v>77161.331526671667</v>
      </c>
      <c r="H93" s="6">
        <f t="shared" si="11"/>
        <v>0.5566208174286098</v>
      </c>
    </row>
    <row r="94" spans="1:17">
      <c r="A94" s="1">
        <v>90</v>
      </c>
      <c r="B94" s="5">
        <f t="shared" si="14"/>
        <v>717.49631228285887</v>
      </c>
      <c r="C94" s="5">
        <f>SUM($B$5:B94)</f>
        <v>50543.827838954523</v>
      </c>
      <c r="D94" s="5">
        <f t="shared" si="10"/>
        <v>771.61</v>
      </c>
      <c r="E94" s="5">
        <f t="shared" si="12"/>
        <v>51315.437838954524</v>
      </c>
      <c r="F94" s="5">
        <f>SUM(D$5:D94)</f>
        <v>28106.609999999997</v>
      </c>
      <c r="G94" s="5">
        <f t="shared" ref="G94:G100" si="15">C94+F94</f>
        <v>78650.437838954516</v>
      </c>
      <c r="H94" s="6">
        <f t="shared" si="11"/>
        <v>0.56409149818614956</v>
      </c>
    </row>
    <row r="95" spans="1:17">
      <c r="A95" s="1">
        <v>91</v>
      </c>
      <c r="B95" s="5">
        <f t="shared" si="14"/>
        <v>717.49631228285887</v>
      </c>
      <c r="C95" s="5">
        <f>SUM($B$5:B95)</f>
        <v>51261.324151237379</v>
      </c>
      <c r="D95" s="5">
        <f t="shared" ref="D95:D100" si="16">ROUND(G94*$A$2,2)</f>
        <v>786.5</v>
      </c>
      <c r="E95" s="5">
        <f t="shared" si="12"/>
        <v>52047.824151237379</v>
      </c>
      <c r="F95" s="5">
        <f>SUM(D$5:D95)</f>
        <v>28893.109999999997</v>
      </c>
      <c r="G95" s="5">
        <f t="shared" si="15"/>
        <v>80154.434151237379</v>
      </c>
      <c r="H95" s="6">
        <f t="shared" ref="H95:H100" si="17">F95/C94</f>
        <v>0.57164467424312981</v>
      </c>
    </row>
    <row r="96" spans="1:17">
      <c r="A96" s="1">
        <v>92</v>
      </c>
      <c r="B96" s="5">
        <f t="shared" si="14"/>
        <v>717.49631228285887</v>
      </c>
      <c r="C96" s="5">
        <f>SUM($B$5:B96)</f>
        <v>51978.820463520235</v>
      </c>
      <c r="D96" s="5">
        <f t="shared" si="16"/>
        <v>801.54</v>
      </c>
      <c r="E96" s="5">
        <f t="shared" si="12"/>
        <v>52780.360463520235</v>
      </c>
      <c r="F96" s="5">
        <f>SUM(D$5:D96)</f>
        <v>29694.649999999998</v>
      </c>
      <c r="G96" s="5">
        <f t="shared" si="15"/>
        <v>81673.470463520236</v>
      </c>
      <c r="H96" s="6">
        <f t="shared" si="17"/>
        <v>0.57927980776289034</v>
      </c>
    </row>
    <row r="97" spans="1:8">
      <c r="A97" s="1">
        <v>93</v>
      </c>
      <c r="B97" s="5">
        <f t="shared" si="14"/>
        <v>717.49631228285887</v>
      </c>
      <c r="C97" s="5">
        <f>SUM($B$5:B97)</f>
        <v>52696.31677580309</v>
      </c>
      <c r="D97" s="5">
        <f t="shared" si="16"/>
        <v>816.73</v>
      </c>
      <c r="E97" s="5">
        <f t="shared" si="12"/>
        <v>53513.046775803094</v>
      </c>
      <c r="F97" s="5">
        <f>SUM(D$5:D97)</f>
        <v>30511.379999999997</v>
      </c>
      <c r="G97" s="5">
        <f t="shared" si="15"/>
        <v>83207.696775803081</v>
      </c>
      <c r="H97" s="6">
        <f t="shared" si="17"/>
        <v>0.58699639060515985</v>
      </c>
    </row>
    <row r="98" spans="1:8">
      <c r="A98" s="1">
        <v>94</v>
      </c>
      <c r="B98" s="5">
        <f t="shared" si="14"/>
        <v>717.49631228285887</v>
      </c>
      <c r="C98" s="5">
        <f>SUM($B$5:B98)</f>
        <v>53413.813088085946</v>
      </c>
      <c r="D98" s="5">
        <f t="shared" si="16"/>
        <v>832.08</v>
      </c>
      <c r="E98" s="5">
        <f t="shared" ref="E98:E100" si="18">C98+D98</f>
        <v>54245.893088085948</v>
      </c>
      <c r="F98" s="5">
        <f>SUM(D$5:D98)</f>
        <v>31343.46</v>
      </c>
      <c r="G98" s="5">
        <f t="shared" si="15"/>
        <v>84757.273088085945</v>
      </c>
      <c r="H98" s="6">
        <f t="shared" si="17"/>
        <v>0.59479413207095677</v>
      </c>
    </row>
    <row r="99" spans="1:8">
      <c r="A99" s="1">
        <v>95</v>
      </c>
      <c r="B99" s="5">
        <f t="shared" si="14"/>
        <v>717.49631228285887</v>
      </c>
      <c r="C99" s="5">
        <f>SUM($B$5:B99)</f>
        <v>54131.309400368802</v>
      </c>
      <c r="D99" s="5">
        <f t="shared" si="16"/>
        <v>847.57</v>
      </c>
      <c r="E99" s="5">
        <f t="shared" si="18"/>
        <v>54978.879400368802</v>
      </c>
      <c r="F99" s="5">
        <f>SUM(D$5:D99)</f>
        <v>32191.03</v>
      </c>
      <c r="G99" s="5">
        <f t="shared" si="15"/>
        <v>86322.339400368801</v>
      </c>
      <c r="H99" s="6">
        <f t="shared" si="17"/>
        <v>0.60267238264590905</v>
      </c>
    </row>
    <row r="100" spans="1:8" s="7" customFormat="1">
      <c r="A100" s="7">
        <v>96</v>
      </c>
      <c r="B100" s="8">
        <f t="shared" si="14"/>
        <v>717.49631228285887</v>
      </c>
      <c r="C100" s="8">
        <f>SUM($B$5:B100)</f>
        <v>54848.805712651658</v>
      </c>
      <c r="D100" s="8">
        <f t="shared" si="16"/>
        <v>863.22</v>
      </c>
      <c r="E100" s="8">
        <f t="shared" si="18"/>
        <v>55712.025712651659</v>
      </c>
      <c r="F100" s="8">
        <f>SUM(D$5:D100)</f>
        <v>33054.25</v>
      </c>
      <c r="G100" s="8">
        <f t="shared" si="15"/>
        <v>87903.055712651665</v>
      </c>
      <c r="H100" s="9">
        <f t="shared" si="17"/>
        <v>0.61063089672415716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8"/>
  <sheetViews>
    <sheetView workbookViewId="0">
      <selection activeCell="G18" sqref="G18"/>
    </sheetView>
  </sheetViews>
  <sheetFormatPr defaultRowHeight="12"/>
  <cols>
    <col min="1" max="1" width="9.42578125" style="1" bestFit="1" customWidth="1"/>
    <col min="2" max="3" width="11.28515625" style="1" bestFit="1" customWidth="1"/>
    <col min="4" max="4" width="10.42578125" style="1" bestFit="1" customWidth="1"/>
    <col min="5" max="5" width="11.28515625" style="1" bestFit="1" customWidth="1"/>
    <col min="6" max="6" width="13.140625" style="1" bestFit="1" customWidth="1"/>
    <col min="7" max="7" width="9.140625" style="1"/>
    <col min="8" max="10" width="11.28515625" style="1" bestFit="1" customWidth="1"/>
    <col min="11" max="11" width="7.85546875" style="1" bestFit="1" customWidth="1"/>
    <col min="12" max="12" width="9.5703125" style="1" bestFit="1" customWidth="1"/>
    <col min="13" max="13" width="9.140625" style="1"/>
    <col min="14" max="14" width="10.5703125" style="1" bestFit="1" customWidth="1"/>
    <col min="15" max="16384" width="9.140625" style="1"/>
  </cols>
  <sheetData>
    <row r="1" spans="1:16">
      <c r="A1" s="2" t="s">
        <v>0</v>
      </c>
      <c r="B1" s="2" t="s">
        <v>3</v>
      </c>
      <c r="C1" s="2" t="s">
        <v>9</v>
      </c>
    </row>
    <row r="2" spans="1:16">
      <c r="A2" s="3">
        <v>0.01</v>
      </c>
      <c r="B2" s="3">
        <v>7.4999999999999997E-2</v>
      </c>
      <c r="C2" s="4">
        <v>60000</v>
      </c>
    </row>
    <row r="4" spans="1:16">
      <c r="A4" s="2" t="s">
        <v>1</v>
      </c>
      <c r="B4" s="2" t="s">
        <v>2</v>
      </c>
      <c r="C4" s="2" t="s">
        <v>6</v>
      </c>
      <c r="D4" s="2" t="s">
        <v>4</v>
      </c>
      <c r="E4" s="2" t="s">
        <v>5</v>
      </c>
      <c r="F4" s="2" t="s">
        <v>7</v>
      </c>
      <c r="H4" s="2"/>
      <c r="I4" s="2"/>
      <c r="J4" s="2"/>
      <c r="N4" s="2"/>
    </row>
    <row r="5" spans="1:16">
      <c r="A5" s="1">
        <f>'180meses'!A5</f>
        <v>1</v>
      </c>
      <c r="B5" s="4">
        <f>'180meses'!B5</f>
        <v>496.01</v>
      </c>
      <c r="C5" s="5">
        <f>'180meses'!C5</f>
        <v>496.01</v>
      </c>
      <c r="E5" s="5">
        <f>C5+D5</f>
        <v>496.01</v>
      </c>
      <c r="F5" s="5">
        <f>SUM(D$5:D5)</f>
        <v>0</v>
      </c>
      <c r="H5" s="5"/>
      <c r="I5" s="4"/>
      <c r="J5" s="5"/>
      <c r="K5" s="6"/>
      <c r="L5" s="6"/>
      <c r="N5" s="6"/>
      <c r="O5" s="6"/>
      <c r="P5" s="6"/>
    </row>
    <row r="6" spans="1:16">
      <c r="A6" s="1">
        <f>'180meses'!A6</f>
        <v>2</v>
      </c>
      <c r="B6" s="4">
        <f>'180meses'!B6</f>
        <v>496.01</v>
      </c>
      <c r="C6" s="5">
        <f>'180meses'!C6</f>
        <v>992.02</v>
      </c>
      <c r="D6" s="5">
        <f>'180meses'!D6+RF!D6</f>
        <v>9.92</v>
      </c>
      <c r="E6" s="5">
        <f>C6+D6</f>
        <v>1001.9399999999999</v>
      </c>
      <c r="F6" s="5">
        <f>SUM(D$5:D6)</f>
        <v>9.92</v>
      </c>
      <c r="G6" s="6">
        <f>F6/C5</f>
        <v>1.9999596782322937E-2</v>
      </c>
      <c r="H6" s="5"/>
      <c r="I6" s="4"/>
      <c r="J6" s="5"/>
      <c r="K6" s="6"/>
      <c r="L6" s="6"/>
      <c r="N6" s="6"/>
      <c r="O6" s="6"/>
      <c r="P6" s="6"/>
    </row>
    <row r="7" spans="1:16">
      <c r="A7" s="1">
        <f>'180meses'!A7</f>
        <v>3</v>
      </c>
      <c r="B7" s="4">
        <f>'180meses'!B7</f>
        <v>496.01</v>
      </c>
      <c r="C7" s="5">
        <f>'180meses'!C7</f>
        <v>1488.03</v>
      </c>
      <c r="D7" s="5">
        <f>'180meses'!D7+RF!D7</f>
        <v>19.940000000000001</v>
      </c>
      <c r="E7" s="5">
        <f>C7+D7</f>
        <v>1507.97</v>
      </c>
      <c r="F7" s="5">
        <f>SUM(D$5:D7)</f>
        <v>29.86</v>
      </c>
      <c r="G7" s="6">
        <f t="shared" ref="G7:G70" si="0">F7/C6</f>
        <v>3.0100199592750145E-2</v>
      </c>
      <c r="H7" s="5"/>
      <c r="I7" s="4"/>
      <c r="J7" s="5"/>
      <c r="K7" s="6"/>
      <c r="L7" s="6"/>
      <c r="N7" s="6"/>
      <c r="O7" s="6"/>
      <c r="P7" s="6"/>
    </row>
    <row r="8" spans="1:16">
      <c r="A8" s="1">
        <f>'180meses'!A8</f>
        <v>4</v>
      </c>
      <c r="B8" s="4">
        <f>'180meses'!B8</f>
        <v>496.01</v>
      </c>
      <c r="C8" s="5">
        <f>'180meses'!C8</f>
        <v>1984.04</v>
      </c>
      <c r="D8" s="5">
        <f>'180meses'!D8+RF!D8</f>
        <v>30.06</v>
      </c>
      <c r="E8" s="5">
        <f>C8+D8</f>
        <v>2014.1</v>
      </c>
      <c r="F8" s="5">
        <f>SUM(D$5:D8)</f>
        <v>59.92</v>
      </c>
      <c r="G8" s="6">
        <f t="shared" si="0"/>
        <v>4.026800534935452E-2</v>
      </c>
      <c r="H8" s="5"/>
      <c r="I8" s="4"/>
      <c r="J8" s="5"/>
      <c r="K8" s="6"/>
      <c r="L8" s="6"/>
      <c r="N8" s="6"/>
      <c r="O8" s="6"/>
      <c r="P8" s="6"/>
    </row>
    <row r="9" spans="1:16">
      <c r="A9" s="1">
        <f>'180meses'!A9</f>
        <v>5</v>
      </c>
      <c r="B9" s="4">
        <f>'180meses'!B9</f>
        <v>496.01</v>
      </c>
      <c r="C9" s="5">
        <f>'180meses'!C9</f>
        <v>2480.0500000000002</v>
      </c>
      <c r="D9" s="5">
        <f>'180meses'!D9+RF!D9</f>
        <v>40.28</v>
      </c>
      <c r="E9" s="5">
        <f>C9+D9</f>
        <v>2520.3300000000004</v>
      </c>
      <c r="F9" s="5">
        <f>SUM(D$5:D9)</f>
        <v>100.2</v>
      </c>
      <c r="G9" s="6">
        <f t="shared" si="0"/>
        <v>5.0503014052136051E-2</v>
      </c>
      <c r="H9" s="5"/>
      <c r="I9" s="4"/>
      <c r="J9" s="5"/>
      <c r="K9" s="6"/>
      <c r="L9" s="6"/>
      <c r="N9" s="6"/>
      <c r="O9" s="6"/>
      <c r="P9" s="6"/>
    </row>
    <row r="10" spans="1:16">
      <c r="A10" s="1">
        <f>'180meses'!A10</f>
        <v>6</v>
      </c>
      <c r="B10" s="4">
        <f>'180meses'!B10</f>
        <v>496.01</v>
      </c>
      <c r="C10" s="5">
        <f>'180meses'!C10</f>
        <v>2976.0600000000004</v>
      </c>
      <c r="D10" s="5">
        <f>'180meses'!D10+RF!D10</f>
        <v>50.6</v>
      </c>
      <c r="E10" s="5">
        <f t="shared" ref="E10:E73" si="1">C10+D10</f>
        <v>3026.6600000000003</v>
      </c>
      <c r="F10" s="5">
        <f>SUM(D$5:D10)</f>
        <v>150.80000000000001</v>
      </c>
      <c r="G10" s="6">
        <f t="shared" si="0"/>
        <v>6.0805225701094735E-2</v>
      </c>
      <c r="H10" s="5"/>
      <c r="I10" s="4"/>
      <c r="J10" s="5"/>
      <c r="K10" s="6"/>
      <c r="L10" s="6"/>
      <c r="N10" s="6"/>
      <c r="O10" s="6"/>
      <c r="P10" s="6"/>
    </row>
    <row r="11" spans="1:16">
      <c r="A11" s="1">
        <f>'180meses'!A11</f>
        <v>7</v>
      </c>
      <c r="B11" s="4">
        <f>'180meses'!B11</f>
        <v>496.01</v>
      </c>
      <c r="C11" s="5">
        <f>'180meses'!C11</f>
        <v>3472.0700000000006</v>
      </c>
      <c r="D11" s="5">
        <f>'180meses'!D11+RF!D11</f>
        <v>61.02</v>
      </c>
      <c r="E11" s="5">
        <f t="shared" si="1"/>
        <v>3533.0900000000006</v>
      </c>
      <c r="F11" s="5">
        <f>SUM(D$5:D11)</f>
        <v>211.82000000000002</v>
      </c>
      <c r="G11" s="6">
        <f t="shared" si="0"/>
        <v>7.1174640296230579E-2</v>
      </c>
      <c r="H11" s="5"/>
      <c r="I11" s="4"/>
      <c r="J11" s="5"/>
      <c r="K11" s="6"/>
      <c r="L11" s="6"/>
      <c r="N11" s="6"/>
      <c r="O11" s="6"/>
      <c r="P11" s="6"/>
    </row>
    <row r="12" spans="1:16">
      <c r="A12" s="1">
        <f>'180meses'!A12</f>
        <v>8</v>
      </c>
      <c r="B12" s="4">
        <f>'180meses'!B12</f>
        <v>496.01</v>
      </c>
      <c r="C12" s="5">
        <f>'180meses'!C12</f>
        <v>3968.0800000000008</v>
      </c>
      <c r="D12" s="5">
        <f>'180meses'!D12+RF!D12</f>
        <v>71.56</v>
      </c>
      <c r="E12" s="5">
        <f t="shared" si="1"/>
        <v>4039.6400000000008</v>
      </c>
      <c r="F12" s="5">
        <f>SUM(D$5:D12)</f>
        <v>283.38</v>
      </c>
      <c r="G12" s="6">
        <f t="shared" si="0"/>
        <v>8.161701809007306E-2</v>
      </c>
      <c r="H12" s="5"/>
      <c r="I12" s="4"/>
      <c r="J12" s="5"/>
      <c r="K12" s="6"/>
      <c r="L12" s="6"/>
      <c r="N12" s="6"/>
      <c r="O12" s="6"/>
      <c r="P12" s="6"/>
    </row>
    <row r="13" spans="1:16">
      <c r="A13" s="1">
        <f>'180meses'!A13</f>
        <v>9</v>
      </c>
      <c r="B13" s="4">
        <f>'180meses'!B13</f>
        <v>496.01</v>
      </c>
      <c r="C13" s="5">
        <f>'180meses'!C13</f>
        <v>4464.0900000000011</v>
      </c>
      <c r="D13" s="5">
        <f>'180meses'!D13+RF!D13</f>
        <v>82.2</v>
      </c>
      <c r="E13" s="5">
        <f t="shared" si="1"/>
        <v>4546.2900000000009</v>
      </c>
      <c r="F13" s="5">
        <f>SUM(D$5:D13)</f>
        <v>365.58</v>
      </c>
      <c r="G13" s="6">
        <f t="shared" si="0"/>
        <v>9.2130198987923601E-2</v>
      </c>
      <c r="H13" s="5"/>
      <c r="I13" s="4"/>
      <c r="J13" s="5"/>
      <c r="K13" s="6"/>
      <c r="L13" s="6"/>
      <c r="N13" s="6"/>
      <c r="O13" s="6"/>
      <c r="P13" s="6"/>
    </row>
    <row r="14" spans="1:16">
      <c r="A14" s="1">
        <f>'180meses'!A14</f>
        <v>10</v>
      </c>
      <c r="B14" s="4">
        <f>'180meses'!B14</f>
        <v>496.01</v>
      </c>
      <c r="C14" s="5">
        <f>'180meses'!C14</f>
        <v>4960.1000000000013</v>
      </c>
      <c r="D14" s="5">
        <f>'180meses'!D14+RF!D14</f>
        <v>92.94</v>
      </c>
      <c r="E14" s="5">
        <f t="shared" si="1"/>
        <v>5053.0400000000009</v>
      </c>
      <c r="F14" s="5">
        <f>SUM(D$5:D14)</f>
        <v>458.52</v>
      </c>
      <c r="G14" s="6">
        <f t="shared" si="0"/>
        <v>0.10271298293717193</v>
      </c>
      <c r="H14" s="5"/>
      <c r="I14" s="4"/>
      <c r="J14" s="5"/>
      <c r="K14" s="6"/>
      <c r="L14" s="6"/>
      <c r="N14" s="6"/>
      <c r="O14" s="6"/>
      <c r="P14" s="6"/>
    </row>
    <row r="15" spans="1:16">
      <c r="A15" s="1">
        <f>'180meses'!A15</f>
        <v>11</v>
      </c>
      <c r="B15" s="4">
        <f>'180meses'!B15</f>
        <v>432.47</v>
      </c>
      <c r="C15" s="5">
        <f>'180meses'!C15</f>
        <v>5392.5700000000015</v>
      </c>
      <c r="D15" s="5">
        <f>'180meses'!D15+RF!D15</f>
        <v>103.78</v>
      </c>
      <c r="E15" s="5">
        <f t="shared" si="1"/>
        <v>5496.3500000000013</v>
      </c>
      <c r="F15" s="5">
        <f>SUM(D$5:D15)</f>
        <v>562.29999999999995</v>
      </c>
      <c r="G15" s="6">
        <f t="shared" si="0"/>
        <v>0.11336464990625185</v>
      </c>
      <c r="H15" s="5"/>
      <c r="I15" s="4"/>
      <c r="J15" s="5"/>
      <c r="K15" s="6"/>
      <c r="L15" s="6"/>
      <c r="N15" s="6"/>
      <c r="O15" s="6"/>
      <c r="P15" s="6"/>
    </row>
    <row r="16" spans="1:16">
      <c r="A16" s="1">
        <f>'180meses'!A16</f>
        <v>12</v>
      </c>
      <c r="B16" s="4">
        <f>'180meses'!B16</f>
        <v>432.47</v>
      </c>
      <c r="C16" s="5">
        <f>'180meses'!C16</f>
        <v>5825.0400000000018</v>
      </c>
      <c r="D16" s="5">
        <f>'180meses'!D16+RF!D16</f>
        <v>113.48</v>
      </c>
      <c r="E16" s="5">
        <f t="shared" si="1"/>
        <v>5938.5200000000013</v>
      </c>
      <c r="F16" s="5">
        <f>SUM(D$5:D16)</f>
        <v>675.78</v>
      </c>
      <c r="G16" s="6">
        <f t="shared" si="0"/>
        <v>0.12531687117645202</v>
      </c>
      <c r="H16" s="5"/>
      <c r="I16" s="4"/>
      <c r="J16" s="5"/>
      <c r="K16" s="6"/>
      <c r="L16" s="6"/>
      <c r="N16" s="6"/>
      <c r="O16" s="6"/>
      <c r="P16" s="6"/>
    </row>
    <row r="17" spans="1:16">
      <c r="A17" s="1">
        <f>'180meses'!A17</f>
        <v>13</v>
      </c>
      <c r="B17" s="4">
        <f>'180meses'!B17</f>
        <v>464.91</v>
      </c>
      <c r="C17" s="5">
        <f>'180meses'!C17</f>
        <v>6289.9500000000016</v>
      </c>
      <c r="D17" s="5">
        <f>'180meses'!D17+RF!D17</f>
        <v>123.26</v>
      </c>
      <c r="E17" s="5">
        <f t="shared" si="1"/>
        <v>6413.2100000000019</v>
      </c>
      <c r="F17" s="5">
        <f>SUM(D$5:D17)</f>
        <v>799.04</v>
      </c>
      <c r="G17" s="6">
        <f t="shared" si="0"/>
        <v>0.13717330696441565</v>
      </c>
      <c r="H17" s="4"/>
      <c r="I17" s="4"/>
      <c r="J17" s="5"/>
      <c r="K17" s="6"/>
      <c r="L17" s="6"/>
      <c r="N17" s="6"/>
      <c r="O17" s="6"/>
      <c r="P17" s="6"/>
    </row>
    <row r="18" spans="1:16">
      <c r="A18" s="1">
        <f>'180meses'!A18</f>
        <v>14</v>
      </c>
      <c r="B18" s="4">
        <f>'180meses'!B18</f>
        <v>464.91</v>
      </c>
      <c r="C18" s="5">
        <f>'180meses'!C18</f>
        <v>6754.8600000000015</v>
      </c>
      <c r="D18" s="5">
        <f>'180meses'!D18+RF!D18</f>
        <v>133.78</v>
      </c>
      <c r="E18" s="5">
        <f t="shared" si="1"/>
        <v>6888.6400000000012</v>
      </c>
      <c r="F18" s="5">
        <f>SUM(D$5:D18)</f>
        <v>932.81999999999994</v>
      </c>
      <c r="G18" s="6">
        <f t="shared" si="0"/>
        <v>0.14830324565378097</v>
      </c>
      <c r="H18" s="5"/>
      <c r="I18" s="4"/>
      <c r="J18" s="5"/>
      <c r="K18" s="6"/>
      <c r="L18" s="6"/>
      <c r="N18" s="6"/>
      <c r="O18" s="6"/>
      <c r="P18" s="6"/>
    </row>
    <row r="19" spans="1:16">
      <c r="A19" s="1">
        <f>'180meses'!A19</f>
        <v>15</v>
      </c>
      <c r="B19" s="4">
        <f>'180meses'!B19</f>
        <v>464.91</v>
      </c>
      <c r="C19" s="5">
        <f>'180meses'!C19</f>
        <v>7219.7700000000013</v>
      </c>
      <c r="D19" s="5">
        <f>'180meses'!D19+RF!D19</f>
        <v>144.41999999999999</v>
      </c>
      <c r="E19" s="5">
        <f t="shared" si="1"/>
        <v>7364.1900000000014</v>
      </c>
      <c r="F19" s="5">
        <f>SUM(D$5:D19)</f>
        <v>1077.24</v>
      </c>
      <c r="G19" s="6">
        <f t="shared" si="0"/>
        <v>0.15947628818361886</v>
      </c>
      <c r="H19" s="5"/>
      <c r="I19" s="4"/>
      <c r="J19" s="5"/>
      <c r="K19" s="6"/>
      <c r="L19" s="6"/>
      <c r="N19" s="6"/>
      <c r="O19" s="6"/>
      <c r="P19" s="6"/>
    </row>
    <row r="20" spans="1:16">
      <c r="A20" s="1">
        <f>'180meses'!A20</f>
        <v>16</v>
      </c>
      <c r="B20" s="4">
        <f>'180meses'!B20</f>
        <v>464.91</v>
      </c>
      <c r="C20" s="5">
        <f>'180meses'!C20</f>
        <v>7684.6800000000012</v>
      </c>
      <c r="D20" s="5">
        <f>'180meses'!D20+RF!D20</f>
        <v>155.16</v>
      </c>
      <c r="E20" s="5">
        <f t="shared" si="1"/>
        <v>7839.8400000000011</v>
      </c>
      <c r="F20" s="5">
        <f>SUM(D$5:D20)</f>
        <v>1232.4000000000001</v>
      </c>
      <c r="G20" s="6">
        <f t="shared" si="0"/>
        <v>0.17069795852222439</v>
      </c>
      <c r="H20" s="5"/>
      <c r="I20" s="4"/>
      <c r="J20" s="5"/>
      <c r="K20" s="6"/>
      <c r="L20" s="6"/>
      <c r="N20" s="6"/>
      <c r="O20" s="6"/>
      <c r="P20" s="6"/>
    </row>
    <row r="21" spans="1:16">
      <c r="A21" s="1">
        <f>'180meses'!A21</f>
        <v>17</v>
      </c>
      <c r="B21" s="4">
        <f>'180meses'!B21</f>
        <v>464.91</v>
      </c>
      <c r="C21" s="5">
        <f>'180meses'!C21</f>
        <v>8149.5900000000011</v>
      </c>
      <c r="D21" s="5">
        <f>'180meses'!D21+RF!D21</f>
        <v>166.02</v>
      </c>
      <c r="E21" s="5">
        <f t="shared" si="1"/>
        <v>8315.61</v>
      </c>
      <c r="F21" s="5">
        <f>SUM(D$5:D21)</f>
        <v>1398.42</v>
      </c>
      <c r="G21" s="6">
        <f t="shared" si="0"/>
        <v>0.18197504645606583</v>
      </c>
      <c r="H21" s="5"/>
      <c r="I21" s="4"/>
      <c r="J21" s="5"/>
      <c r="K21" s="6"/>
      <c r="L21" s="6"/>
      <c r="N21" s="6"/>
      <c r="O21" s="6"/>
      <c r="P21" s="6"/>
    </row>
    <row r="22" spans="1:16">
      <c r="A22" s="1">
        <f>'180meses'!A22</f>
        <v>18</v>
      </c>
      <c r="B22" s="4">
        <f>'180meses'!B22</f>
        <v>464.91</v>
      </c>
      <c r="C22" s="5">
        <f>'180meses'!C22</f>
        <v>8614.5000000000018</v>
      </c>
      <c r="D22" s="5">
        <f>'180meses'!D22+RF!D22</f>
        <v>176.98</v>
      </c>
      <c r="E22" s="5">
        <f t="shared" si="1"/>
        <v>8791.4800000000014</v>
      </c>
      <c r="F22" s="5">
        <f>SUM(D$5:D22)</f>
        <v>1575.4</v>
      </c>
      <c r="G22" s="6">
        <f t="shared" si="0"/>
        <v>0.19331033831149785</v>
      </c>
      <c r="H22" s="5"/>
      <c r="I22" s="4"/>
      <c r="J22" s="5"/>
      <c r="K22" s="6"/>
      <c r="L22" s="6"/>
      <c r="N22" s="6"/>
      <c r="O22" s="6"/>
      <c r="P22" s="6"/>
    </row>
    <row r="23" spans="1:16">
      <c r="A23" s="1">
        <f>'180meses'!A23</f>
        <v>19</v>
      </c>
      <c r="B23" s="4">
        <f>'180meses'!B23</f>
        <v>464.91</v>
      </c>
      <c r="C23" s="5">
        <f>'180meses'!C23</f>
        <v>9079.4100000000017</v>
      </c>
      <c r="D23" s="5">
        <f>'180meses'!D23+RF!D23</f>
        <v>188.04</v>
      </c>
      <c r="E23" s="5">
        <f t="shared" si="1"/>
        <v>9267.4500000000025</v>
      </c>
      <c r="F23" s="5">
        <f>SUM(D$5:D23)</f>
        <v>1763.44</v>
      </c>
      <c r="G23" s="6">
        <f t="shared" si="0"/>
        <v>0.20470601892158566</v>
      </c>
      <c r="H23" s="5"/>
      <c r="I23" s="4"/>
      <c r="J23" s="5"/>
      <c r="K23" s="6"/>
      <c r="L23" s="6"/>
      <c r="N23" s="6"/>
      <c r="O23" s="6"/>
      <c r="P23" s="6"/>
    </row>
    <row r="24" spans="1:16">
      <c r="A24" s="1">
        <f>'180meses'!A24</f>
        <v>20</v>
      </c>
      <c r="B24" s="4">
        <f>'180meses'!B24</f>
        <v>464.91</v>
      </c>
      <c r="C24" s="5">
        <f>'180meses'!C24</f>
        <v>9544.3200000000015</v>
      </c>
      <c r="D24" s="5">
        <f>'180meses'!D24+RF!D24</f>
        <v>199.22</v>
      </c>
      <c r="E24" s="5">
        <f t="shared" si="1"/>
        <v>9743.5400000000009</v>
      </c>
      <c r="F24" s="5">
        <f>SUM(D$5:D24)</f>
        <v>1962.66</v>
      </c>
      <c r="G24" s="6">
        <f t="shared" si="0"/>
        <v>0.21616602840933494</v>
      </c>
      <c r="H24" s="5"/>
      <c r="I24" s="4"/>
      <c r="J24" s="5"/>
      <c r="K24" s="6"/>
      <c r="L24" s="6"/>
      <c r="N24" s="6"/>
      <c r="O24" s="6"/>
      <c r="P24" s="6"/>
    </row>
    <row r="25" spans="1:16">
      <c r="A25" s="1">
        <f>'180meses'!A25</f>
        <v>21</v>
      </c>
      <c r="B25" s="4">
        <f>'180meses'!B25</f>
        <v>464.91</v>
      </c>
      <c r="C25" s="5">
        <f>'180meses'!C25</f>
        <v>10009.230000000001</v>
      </c>
      <c r="D25" s="5">
        <f>'180meses'!D25+RF!D25</f>
        <v>210.52</v>
      </c>
      <c r="E25" s="5">
        <f t="shared" si="1"/>
        <v>10219.750000000002</v>
      </c>
      <c r="F25" s="5">
        <f>SUM(D$5:D25)</f>
        <v>2173.1800000000003</v>
      </c>
      <c r="G25" s="6">
        <f t="shared" si="0"/>
        <v>0.22769353919399182</v>
      </c>
      <c r="H25" s="5"/>
      <c r="I25" s="4"/>
      <c r="J25" s="5"/>
      <c r="K25" s="6"/>
      <c r="L25" s="6"/>
      <c r="N25" s="6"/>
      <c r="O25" s="6"/>
      <c r="P25" s="6"/>
    </row>
    <row r="26" spans="1:16">
      <c r="A26" s="1">
        <f>'180meses'!A26</f>
        <v>22</v>
      </c>
      <c r="B26" s="4">
        <f>'180meses'!B26</f>
        <v>464.91</v>
      </c>
      <c r="C26" s="5">
        <f>'180meses'!C26</f>
        <v>10474.140000000001</v>
      </c>
      <c r="D26" s="5">
        <f>'180meses'!D26+RF!D26</f>
        <v>221.92</v>
      </c>
      <c r="E26" s="5">
        <f t="shared" si="1"/>
        <v>10696.060000000001</v>
      </c>
      <c r="F26" s="5">
        <f>SUM(D$5:D26)</f>
        <v>2395.1000000000004</v>
      </c>
      <c r="G26" s="6">
        <f t="shared" si="0"/>
        <v>0.23928913612735445</v>
      </c>
      <c r="H26" s="5"/>
      <c r="I26" s="4"/>
      <c r="J26" s="5"/>
      <c r="K26" s="6"/>
      <c r="L26" s="6"/>
      <c r="N26" s="6"/>
      <c r="O26" s="6"/>
      <c r="P26" s="6"/>
    </row>
    <row r="27" spans="1:16">
      <c r="A27" s="1">
        <f>'180meses'!A27</f>
        <v>23</v>
      </c>
      <c r="B27" s="4">
        <f>'180meses'!B27</f>
        <v>464.91</v>
      </c>
      <c r="C27" s="5">
        <f>'180meses'!C27</f>
        <v>10939.050000000001</v>
      </c>
      <c r="D27" s="5">
        <f>'180meses'!D27+RF!D27</f>
        <v>233.44</v>
      </c>
      <c r="E27" s="5">
        <f t="shared" si="1"/>
        <v>11172.490000000002</v>
      </c>
      <c r="F27" s="5">
        <f>SUM(D$5:D27)</f>
        <v>2628.5400000000004</v>
      </c>
      <c r="G27" s="6">
        <f t="shared" si="0"/>
        <v>0.25095520968785984</v>
      </c>
      <c r="H27" s="5"/>
      <c r="I27" s="4"/>
      <c r="J27" s="5"/>
      <c r="K27" s="6"/>
      <c r="L27" s="6"/>
      <c r="N27" s="6"/>
      <c r="O27" s="6"/>
      <c r="P27" s="6"/>
    </row>
    <row r="28" spans="1:16" s="7" customFormat="1">
      <c r="A28" s="7">
        <f>'180meses'!A28</f>
        <v>24</v>
      </c>
      <c r="B28" s="10">
        <f>'180meses'!B28</f>
        <v>464.91</v>
      </c>
      <c r="C28" s="8">
        <f>'180meses'!C28</f>
        <v>11403.960000000001</v>
      </c>
      <c r="D28" s="8">
        <f>'180meses'!D28+RF!D28</f>
        <v>245.06</v>
      </c>
      <c r="E28" s="8">
        <f t="shared" si="1"/>
        <v>11649.02</v>
      </c>
      <c r="F28" s="8">
        <f>SUM(D$5:D28)</f>
        <v>2873.6000000000004</v>
      </c>
      <c r="G28" s="9">
        <f t="shared" si="0"/>
        <v>0.2626919156599522</v>
      </c>
      <c r="H28" s="8"/>
      <c r="I28" s="10"/>
      <c r="J28" s="8"/>
      <c r="K28" s="9"/>
      <c r="L28" s="9"/>
      <c r="N28" s="9"/>
      <c r="O28" s="9"/>
      <c r="P28" s="9"/>
    </row>
    <row r="29" spans="1:16">
      <c r="A29" s="1">
        <f>'180meses'!A29</f>
        <v>25</v>
      </c>
      <c r="B29" s="4">
        <f>'180meses'!B29</f>
        <v>499.77825000000001</v>
      </c>
      <c r="C29" s="5">
        <f>'180meses'!C29</f>
        <v>11903.73825</v>
      </c>
      <c r="D29" s="5">
        <f>'180meses'!D29+RF!D29</f>
        <v>256.82</v>
      </c>
      <c r="E29" s="5">
        <f t="shared" si="1"/>
        <v>12160.55825</v>
      </c>
      <c r="F29" s="5">
        <f>SUM(D$5:D29)</f>
        <v>3130.4200000000005</v>
      </c>
      <c r="G29" s="6">
        <f t="shared" si="0"/>
        <v>0.27450289197787436</v>
      </c>
      <c r="H29" s="4"/>
      <c r="I29" s="4"/>
      <c r="J29" s="5"/>
      <c r="K29" s="6"/>
      <c r="L29" s="6"/>
      <c r="N29" s="6"/>
      <c r="O29" s="6"/>
      <c r="P29" s="6"/>
    </row>
    <row r="30" spans="1:16">
      <c r="A30" s="1">
        <f>'180meses'!A30</f>
        <v>26</v>
      </c>
      <c r="B30" s="4">
        <f>'180meses'!B30</f>
        <v>499.77825000000001</v>
      </c>
      <c r="C30" s="5">
        <f>'180meses'!C30</f>
        <v>12403.5165</v>
      </c>
      <c r="D30" s="5">
        <f>'180meses'!D30+RF!D30</f>
        <v>269.38</v>
      </c>
      <c r="E30" s="5">
        <f t="shared" si="1"/>
        <v>12672.896499999999</v>
      </c>
      <c r="F30" s="5">
        <f>SUM(D$5:D30)</f>
        <v>3399.8000000000006</v>
      </c>
      <c r="G30" s="6">
        <f t="shared" si="0"/>
        <v>0.28560775855433485</v>
      </c>
      <c r="H30" s="5"/>
      <c r="I30" s="4"/>
      <c r="J30" s="5"/>
      <c r="K30" s="6"/>
      <c r="L30" s="6"/>
      <c r="N30" s="6"/>
      <c r="O30" s="6"/>
      <c r="P30" s="6"/>
    </row>
    <row r="31" spans="1:16">
      <c r="A31" s="1">
        <f>'180meses'!A31</f>
        <v>27</v>
      </c>
      <c r="B31" s="4">
        <f>'180meses'!B31</f>
        <v>499.77825000000001</v>
      </c>
      <c r="C31" s="5">
        <f>'180meses'!C31</f>
        <v>12903.294749999999</v>
      </c>
      <c r="D31" s="5">
        <f>'180meses'!D31+RF!D31</f>
        <v>282.06</v>
      </c>
      <c r="E31" s="5">
        <f t="shared" si="1"/>
        <v>13185.354749999999</v>
      </c>
      <c r="F31" s="5">
        <f>SUM(D$5:D31)</f>
        <v>3681.8600000000006</v>
      </c>
      <c r="G31" s="6">
        <f t="shared" si="0"/>
        <v>0.2968400130720994</v>
      </c>
      <c r="H31" s="5"/>
      <c r="I31" s="4"/>
      <c r="J31" s="5"/>
      <c r="K31" s="6"/>
      <c r="L31" s="6"/>
      <c r="N31" s="6"/>
      <c r="O31" s="6"/>
      <c r="P31" s="6"/>
    </row>
    <row r="32" spans="1:16">
      <c r="A32" s="1">
        <f>'180meses'!A32</f>
        <v>28</v>
      </c>
      <c r="B32" s="4">
        <f>'180meses'!B32</f>
        <v>499.77825000000001</v>
      </c>
      <c r="C32" s="5">
        <f>'180meses'!C32</f>
        <v>13403.072999999999</v>
      </c>
      <c r="D32" s="5">
        <f>'180meses'!D32+RF!D32</f>
        <v>294.88</v>
      </c>
      <c r="E32" s="5">
        <f t="shared" si="1"/>
        <v>13697.952999999998</v>
      </c>
      <c r="F32" s="5">
        <f>SUM(D$5:D32)</f>
        <v>3976.7400000000007</v>
      </c>
      <c r="G32" s="6">
        <f t="shared" si="0"/>
        <v>0.30819570327183304</v>
      </c>
      <c r="H32" s="5"/>
      <c r="I32" s="4"/>
      <c r="J32" s="5"/>
      <c r="K32" s="6"/>
      <c r="L32" s="6"/>
      <c r="N32" s="6"/>
      <c r="O32" s="6"/>
      <c r="P32" s="6"/>
    </row>
    <row r="33" spans="1:16">
      <c r="A33" s="1">
        <f>'180meses'!A33</f>
        <v>29</v>
      </c>
      <c r="B33" s="4">
        <f>'180meses'!B33</f>
        <v>499.77825000000001</v>
      </c>
      <c r="C33" s="5">
        <f>'180meses'!C33</f>
        <v>13902.851249999998</v>
      </c>
      <c r="D33" s="5">
        <f>'180meses'!D33+RF!D33</f>
        <v>307.82</v>
      </c>
      <c r="E33" s="5">
        <f t="shared" si="1"/>
        <v>14210.671249999998</v>
      </c>
      <c r="F33" s="5">
        <f>SUM(D$5:D33)</f>
        <v>4284.5600000000004</v>
      </c>
      <c r="G33" s="6">
        <f t="shared" si="0"/>
        <v>0.31966997419173954</v>
      </c>
      <c r="H33" s="5"/>
      <c r="I33" s="4"/>
      <c r="J33" s="5"/>
      <c r="K33" s="6"/>
      <c r="L33" s="6"/>
      <c r="N33" s="6"/>
      <c r="O33" s="6"/>
      <c r="P33" s="6"/>
    </row>
    <row r="34" spans="1:16">
      <c r="A34" s="1">
        <f>'180meses'!A34</f>
        <v>30</v>
      </c>
      <c r="B34" s="4">
        <f>'180meses'!B34</f>
        <v>499.77825000000001</v>
      </c>
      <c r="C34" s="5">
        <f>'180meses'!C34</f>
        <v>14402.629499999997</v>
      </c>
      <c r="D34" s="5">
        <f>'180meses'!D34+RF!D34</f>
        <v>320.89999999999998</v>
      </c>
      <c r="E34" s="5">
        <f t="shared" si="1"/>
        <v>14723.529499999997</v>
      </c>
      <c r="F34" s="5">
        <f>SUM(D$5:D34)</f>
        <v>4605.46</v>
      </c>
      <c r="G34" s="6">
        <f t="shared" si="0"/>
        <v>0.33126010752650475</v>
      </c>
      <c r="H34" s="5"/>
      <c r="I34" s="4"/>
      <c r="J34" s="5"/>
      <c r="K34" s="6"/>
      <c r="L34" s="6"/>
      <c r="N34" s="6"/>
      <c r="O34" s="6"/>
      <c r="P34" s="6"/>
    </row>
    <row r="35" spans="1:16">
      <c r="A35" s="1">
        <f>'180meses'!A35</f>
        <v>31</v>
      </c>
      <c r="B35" s="4">
        <f>'180meses'!B35</f>
        <v>499.77825000000001</v>
      </c>
      <c r="C35" s="5">
        <f>'180meses'!C35</f>
        <v>14902.407749999997</v>
      </c>
      <c r="D35" s="5">
        <f>'180meses'!D35+RF!D35</f>
        <v>334.1</v>
      </c>
      <c r="E35" s="5">
        <f t="shared" si="1"/>
        <v>15236.507749999997</v>
      </c>
      <c r="F35" s="5">
        <f>SUM(D$5:D35)</f>
        <v>4939.5600000000004</v>
      </c>
      <c r="G35" s="6">
        <f t="shared" si="0"/>
        <v>0.34296237364156323</v>
      </c>
      <c r="H35" s="5"/>
      <c r="I35" s="4"/>
      <c r="J35" s="5"/>
      <c r="K35" s="6"/>
      <c r="L35" s="6"/>
      <c r="N35" s="6"/>
      <c r="O35" s="6"/>
      <c r="P35" s="6"/>
    </row>
    <row r="36" spans="1:16">
      <c r="A36" s="1">
        <f>'180meses'!A36</f>
        <v>32</v>
      </c>
      <c r="B36" s="4">
        <f>'180meses'!B36</f>
        <v>499.77825000000001</v>
      </c>
      <c r="C36" s="5">
        <f>'180meses'!C36</f>
        <v>15402.185999999996</v>
      </c>
      <c r="D36" s="5">
        <f>'180meses'!D36+RF!D36</f>
        <v>347.44</v>
      </c>
      <c r="E36" s="5">
        <f t="shared" si="1"/>
        <v>15749.625999999997</v>
      </c>
      <c r="F36" s="5">
        <f>SUM(D$5:D36)</f>
        <v>5287</v>
      </c>
      <c r="G36" s="6">
        <f t="shared" si="0"/>
        <v>0.35477488528657397</v>
      </c>
      <c r="H36" s="5"/>
      <c r="I36" s="4"/>
      <c r="J36" s="5"/>
      <c r="K36" s="6"/>
      <c r="L36" s="6"/>
      <c r="N36" s="6"/>
      <c r="O36" s="6"/>
      <c r="P36" s="6"/>
    </row>
    <row r="37" spans="1:16">
      <c r="A37" s="1">
        <f>'180meses'!A37</f>
        <v>33</v>
      </c>
      <c r="B37" s="4">
        <f>'180meses'!B37</f>
        <v>499.77825000000001</v>
      </c>
      <c r="C37" s="5">
        <f>'180meses'!C37</f>
        <v>15901.964249999995</v>
      </c>
      <c r="D37" s="5">
        <f>'180meses'!D37+RF!D37</f>
        <v>360.92</v>
      </c>
      <c r="E37" s="5">
        <f t="shared" si="1"/>
        <v>16262.884249999996</v>
      </c>
      <c r="F37" s="5">
        <f>SUM(D$5:D37)</f>
        <v>5647.92</v>
      </c>
      <c r="G37" s="6">
        <f t="shared" si="0"/>
        <v>0.36669600016517145</v>
      </c>
      <c r="H37" s="5"/>
      <c r="I37" s="4"/>
      <c r="J37" s="5"/>
      <c r="K37" s="6"/>
      <c r="L37" s="6"/>
      <c r="N37" s="6"/>
      <c r="O37" s="6"/>
      <c r="P37" s="6"/>
    </row>
    <row r="38" spans="1:16">
      <c r="A38" s="1">
        <f>'180meses'!A38</f>
        <v>34</v>
      </c>
      <c r="B38" s="4">
        <f>'180meses'!B38</f>
        <v>499.77825000000001</v>
      </c>
      <c r="C38" s="5">
        <f>'180meses'!C38</f>
        <v>16401.742499999997</v>
      </c>
      <c r="D38" s="5">
        <f>'180meses'!D38+RF!D38</f>
        <v>374.52</v>
      </c>
      <c r="E38" s="5">
        <f t="shared" si="1"/>
        <v>16776.262499999997</v>
      </c>
      <c r="F38" s="5">
        <f>SUM(D$5:D38)</f>
        <v>6022.4400000000005</v>
      </c>
      <c r="G38" s="6">
        <f t="shared" si="0"/>
        <v>0.37872302473576508</v>
      </c>
      <c r="H38" s="5"/>
      <c r="I38" s="4"/>
      <c r="J38" s="5"/>
      <c r="K38" s="6"/>
      <c r="L38" s="6"/>
      <c r="N38" s="6"/>
      <c r="O38" s="6"/>
      <c r="P38" s="6"/>
    </row>
    <row r="39" spans="1:16">
      <c r="A39" s="1">
        <f>'180meses'!A39</f>
        <v>35</v>
      </c>
      <c r="B39" s="4">
        <f>'180meses'!B39</f>
        <v>499.77825000000001</v>
      </c>
      <c r="C39" s="5">
        <f>'180meses'!C39</f>
        <v>16901.520749999996</v>
      </c>
      <c r="D39" s="5">
        <f>'180meses'!D39+RF!D39</f>
        <v>388.26</v>
      </c>
      <c r="E39" s="5">
        <f t="shared" si="1"/>
        <v>17289.780749999994</v>
      </c>
      <c r="F39" s="5">
        <f>SUM(D$5:D39)</f>
        <v>6410.7000000000007</v>
      </c>
      <c r="G39" s="6">
        <f t="shared" si="0"/>
        <v>0.3908548131395187</v>
      </c>
      <c r="H39" s="5"/>
      <c r="I39" s="4"/>
      <c r="J39" s="5"/>
      <c r="K39" s="6"/>
      <c r="L39" s="6"/>
      <c r="N39" s="6"/>
      <c r="O39" s="6"/>
      <c r="P39" s="6"/>
    </row>
    <row r="40" spans="1:16">
      <c r="A40" s="1">
        <f>'180meses'!A40</f>
        <v>36</v>
      </c>
      <c r="B40" s="4">
        <f>'180meses'!B40</f>
        <v>499.77825000000001</v>
      </c>
      <c r="C40" s="5">
        <f>'180meses'!C40</f>
        <v>17401.298999999995</v>
      </c>
      <c r="D40" s="5">
        <f>'180meses'!D40+RF!D40</f>
        <v>402.14</v>
      </c>
      <c r="E40" s="5">
        <f t="shared" si="1"/>
        <v>17803.438999999995</v>
      </c>
      <c r="F40" s="5">
        <f>SUM(D$5:D40)</f>
        <v>6812.8400000000011</v>
      </c>
      <c r="G40" s="6">
        <f t="shared" si="0"/>
        <v>0.40309035504985563</v>
      </c>
      <c r="H40" s="5"/>
      <c r="I40" s="4"/>
      <c r="J40" s="5"/>
      <c r="K40" s="6"/>
      <c r="L40" s="6"/>
      <c r="N40" s="6"/>
      <c r="O40" s="6"/>
      <c r="P40" s="6"/>
    </row>
    <row r="41" spans="1:16">
      <c r="A41" s="1">
        <f>'180meses'!A41</f>
        <v>37</v>
      </c>
      <c r="B41" s="4">
        <f>'180meses'!B41</f>
        <v>537.26161875000003</v>
      </c>
      <c r="C41" s="5">
        <f>'180meses'!C41</f>
        <v>17938.560618749994</v>
      </c>
      <c r="D41" s="5">
        <f>'180meses'!D41+RF!D41</f>
        <v>416.16</v>
      </c>
      <c r="E41" s="5">
        <f t="shared" si="1"/>
        <v>18354.720618749994</v>
      </c>
      <c r="F41" s="5">
        <f>SUM(D$5:D41)</f>
        <v>7229.0000000000009</v>
      </c>
      <c r="G41" s="6">
        <f t="shared" si="0"/>
        <v>0.41542875620952224</v>
      </c>
      <c r="H41" s="4"/>
      <c r="I41" s="4"/>
      <c r="J41" s="5"/>
      <c r="K41" s="6"/>
      <c r="L41" s="6"/>
      <c r="N41" s="6"/>
      <c r="O41" s="6"/>
      <c r="P41" s="6"/>
    </row>
    <row r="42" spans="1:16">
      <c r="A42" s="1">
        <f>'180meses'!A42</f>
        <v>38</v>
      </c>
      <c r="B42" s="4">
        <f>'180meses'!B42</f>
        <v>537.26161875000003</v>
      </c>
      <c r="C42" s="5">
        <f>'180meses'!C42</f>
        <v>18475.822237499993</v>
      </c>
      <c r="D42" s="5">
        <f>'180meses'!D42+RF!D42</f>
        <v>431.06</v>
      </c>
      <c r="E42" s="5">
        <f t="shared" si="1"/>
        <v>18906.882237499995</v>
      </c>
      <c r="F42" s="5">
        <f>SUM(D$5:D42)</f>
        <v>7660.0600000000013</v>
      </c>
      <c r="G42" s="6">
        <f t="shared" si="0"/>
        <v>0.42701642360276365</v>
      </c>
      <c r="H42" s="5"/>
      <c r="I42" s="4"/>
      <c r="J42" s="5"/>
      <c r="K42" s="6"/>
      <c r="L42" s="6"/>
      <c r="N42" s="6"/>
      <c r="O42" s="6"/>
      <c r="P42" s="6"/>
    </row>
    <row r="43" spans="1:16">
      <c r="A43" s="1">
        <f>'180meses'!A43</f>
        <v>39</v>
      </c>
      <c r="B43" s="4">
        <f>'180meses'!B43</f>
        <v>537.26161875000003</v>
      </c>
      <c r="C43" s="5">
        <f>'180meses'!C43</f>
        <v>19013.083856249992</v>
      </c>
      <c r="D43" s="5">
        <f>'180meses'!D43+RF!D43</f>
        <v>446.12</v>
      </c>
      <c r="E43" s="5">
        <f t="shared" si="1"/>
        <v>19459.203856249991</v>
      </c>
      <c r="F43" s="5">
        <f>SUM(D$5:D43)</f>
        <v>8106.1800000000012</v>
      </c>
      <c r="G43" s="6">
        <f t="shared" si="0"/>
        <v>0.43874529078045876</v>
      </c>
      <c r="H43" s="5"/>
      <c r="I43" s="4"/>
      <c r="J43" s="5"/>
      <c r="K43" s="6"/>
      <c r="L43" s="6"/>
      <c r="N43" s="6"/>
      <c r="O43" s="6"/>
      <c r="P43" s="6"/>
    </row>
    <row r="44" spans="1:16">
      <c r="A44" s="1">
        <f>'180meses'!A44</f>
        <v>40</v>
      </c>
      <c r="B44" s="4">
        <f>'180meses'!B44</f>
        <v>537.26161875000003</v>
      </c>
      <c r="C44" s="5">
        <f>'180meses'!C44</f>
        <v>19550.345474999991</v>
      </c>
      <c r="D44" s="5">
        <f>'180meses'!D44+RF!D44</f>
        <v>461.32</v>
      </c>
      <c r="E44" s="5">
        <f t="shared" si="1"/>
        <v>20011.665474999991</v>
      </c>
      <c r="F44" s="5">
        <f>SUM(D$5:D44)</f>
        <v>8567.5000000000018</v>
      </c>
      <c r="G44" s="6">
        <f t="shared" si="0"/>
        <v>0.45061075124768296</v>
      </c>
      <c r="H44" s="5"/>
      <c r="I44" s="4"/>
      <c r="J44" s="5"/>
      <c r="K44" s="6"/>
      <c r="L44" s="6"/>
      <c r="N44" s="6"/>
      <c r="O44" s="6"/>
      <c r="P44" s="6"/>
    </row>
    <row r="45" spans="1:16">
      <c r="A45" s="1">
        <f>'180meses'!A45</f>
        <v>41</v>
      </c>
      <c r="B45" s="4">
        <f>'180meses'!B45</f>
        <v>537.26161875000003</v>
      </c>
      <c r="C45" s="5">
        <f>'180meses'!C45</f>
        <v>20087.60709374999</v>
      </c>
      <c r="D45" s="5">
        <f>'180meses'!D45+RF!D45</f>
        <v>476.68</v>
      </c>
      <c r="E45" s="5">
        <f t="shared" si="1"/>
        <v>20564.28709374999</v>
      </c>
      <c r="F45" s="5">
        <f>SUM(D$5:D45)</f>
        <v>9044.1800000000021</v>
      </c>
      <c r="G45" s="6">
        <f t="shared" si="0"/>
        <v>0.46260972787234117</v>
      </c>
      <c r="H45" s="5"/>
      <c r="I45" s="4"/>
      <c r="J45" s="5"/>
      <c r="K45" s="6"/>
      <c r="L45" s="6"/>
      <c r="N45" s="6"/>
      <c r="O45" s="6"/>
      <c r="P45" s="6"/>
    </row>
    <row r="46" spans="1:16">
      <c r="A46" s="1">
        <f>'180meses'!A46</f>
        <v>42</v>
      </c>
      <c r="B46" s="4">
        <f>'180meses'!B46</f>
        <v>537.26161875000003</v>
      </c>
      <c r="C46" s="5">
        <f>'180meses'!C46</f>
        <v>20624.868712499989</v>
      </c>
      <c r="D46" s="5">
        <f>'180meses'!D46+RF!D46</f>
        <v>492.2</v>
      </c>
      <c r="E46" s="5">
        <f t="shared" si="1"/>
        <v>21117.068712499989</v>
      </c>
      <c r="F46" s="5">
        <f>SUM(D$5:D46)</f>
        <v>9536.3800000000028</v>
      </c>
      <c r="G46" s="6">
        <f t="shared" si="0"/>
        <v>0.47473947272530681</v>
      </c>
      <c r="H46" s="5"/>
      <c r="I46" s="4"/>
      <c r="J46" s="5"/>
      <c r="K46" s="6"/>
      <c r="L46" s="6"/>
      <c r="N46" s="6"/>
      <c r="O46" s="6"/>
      <c r="P46" s="6"/>
    </row>
    <row r="47" spans="1:16">
      <c r="A47" s="1">
        <f>'180meses'!A47</f>
        <v>43</v>
      </c>
      <c r="B47" s="4">
        <f>'180meses'!B47</f>
        <v>537.26161875000003</v>
      </c>
      <c r="C47" s="5">
        <f>'180meses'!C47</f>
        <v>21162.130331249988</v>
      </c>
      <c r="D47" s="5">
        <f>'180meses'!D47+RF!D47</f>
        <v>507.86</v>
      </c>
      <c r="E47" s="5">
        <f t="shared" si="1"/>
        <v>21669.990331249988</v>
      </c>
      <c r="F47" s="5">
        <f>SUM(D$5:D47)</f>
        <v>10044.240000000003</v>
      </c>
      <c r="G47" s="6">
        <f t="shared" si="0"/>
        <v>0.48699655449988644</v>
      </c>
      <c r="H47" s="5"/>
      <c r="I47" s="4"/>
      <c r="J47" s="5"/>
      <c r="K47" s="6"/>
      <c r="L47" s="6"/>
      <c r="N47" s="6"/>
      <c r="O47" s="6"/>
      <c r="P47" s="6"/>
    </row>
    <row r="48" spans="1:16">
      <c r="A48" s="1">
        <f>'180meses'!A48</f>
        <v>44</v>
      </c>
      <c r="B48" s="4">
        <f>'180meses'!B48</f>
        <v>537.26161875000003</v>
      </c>
      <c r="C48" s="5">
        <f>'180meses'!C48</f>
        <v>21699.391949999987</v>
      </c>
      <c r="D48" s="5">
        <f>'180meses'!D48+RF!D48</f>
        <v>523.67999999999995</v>
      </c>
      <c r="E48" s="5">
        <f t="shared" si="1"/>
        <v>22223.071949999987</v>
      </c>
      <c r="F48" s="5">
        <f>SUM(D$5:D48)</f>
        <v>10567.920000000004</v>
      </c>
      <c r="G48" s="6">
        <f t="shared" si="0"/>
        <v>0.4993788354282282</v>
      </c>
      <c r="H48" s="5"/>
      <c r="I48" s="4"/>
      <c r="J48" s="5"/>
      <c r="K48" s="6"/>
      <c r="L48" s="6"/>
      <c r="N48" s="6"/>
      <c r="O48" s="6"/>
      <c r="P48" s="6"/>
    </row>
    <row r="49" spans="1:16">
      <c r="A49" s="1">
        <f>'180meses'!A49</f>
        <v>45</v>
      </c>
      <c r="B49" s="4">
        <f>'180meses'!B49</f>
        <v>537.26161875000003</v>
      </c>
      <c r="C49" s="5">
        <f>'180meses'!C49</f>
        <v>22236.653568749985</v>
      </c>
      <c r="D49" s="5">
        <f>'180meses'!D49+RF!D49</f>
        <v>539.66</v>
      </c>
      <c r="E49" s="5">
        <f t="shared" si="1"/>
        <v>22776.313568749985</v>
      </c>
      <c r="F49" s="5">
        <f>SUM(D$5:D49)</f>
        <v>11107.580000000004</v>
      </c>
      <c r="G49" s="6">
        <f t="shared" si="0"/>
        <v>0.51188438946096881</v>
      </c>
      <c r="H49" s="5"/>
      <c r="I49" s="4"/>
      <c r="J49" s="5"/>
      <c r="K49" s="6"/>
      <c r="L49" s="6"/>
      <c r="N49" s="6"/>
      <c r="O49" s="6"/>
      <c r="P49" s="6"/>
    </row>
    <row r="50" spans="1:16">
      <c r="A50" s="1">
        <f>'180meses'!A50</f>
        <v>46</v>
      </c>
      <c r="B50" s="4">
        <f>'180meses'!B50</f>
        <v>537.26161875000003</v>
      </c>
      <c r="C50" s="5">
        <f>'180meses'!C50</f>
        <v>22773.915187499984</v>
      </c>
      <c r="D50" s="5">
        <f>'180meses'!D50+RF!D50</f>
        <v>555.79999999999995</v>
      </c>
      <c r="E50" s="5">
        <f t="shared" si="1"/>
        <v>23329.715187499984</v>
      </c>
      <c r="F50" s="5">
        <f>SUM(D$5:D50)</f>
        <v>11663.380000000003</v>
      </c>
      <c r="G50" s="6">
        <f t="shared" si="0"/>
        <v>0.52451147669049425</v>
      </c>
      <c r="H50" s="5"/>
      <c r="I50" s="4"/>
      <c r="J50" s="5"/>
      <c r="K50" s="6"/>
      <c r="L50" s="6"/>
      <c r="N50" s="6"/>
      <c r="O50" s="6"/>
      <c r="P50" s="6"/>
    </row>
    <row r="51" spans="1:16">
      <c r="A51" s="1">
        <f>'180meses'!A51</f>
        <v>47</v>
      </c>
      <c r="B51" s="4">
        <f>'180meses'!B51</f>
        <v>537.26161875000003</v>
      </c>
      <c r="C51" s="5">
        <f>'180meses'!C51</f>
        <v>23311.176806249983</v>
      </c>
      <c r="D51" s="5">
        <f>'180meses'!D51+RF!D51</f>
        <v>572.12</v>
      </c>
      <c r="E51" s="5">
        <f t="shared" si="1"/>
        <v>23883.296806249982</v>
      </c>
      <c r="F51" s="5">
        <f>SUM(D$5:D51)</f>
        <v>12235.500000000004</v>
      </c>
      <c r="G51" s="6">
        <f t="shared" si="0"/>
        <v>0.53725939959220337</v>
      </c>
      <c r="H51" s="5"/>
      <c r="I51" s="4"/>
      <c r="J51" s="5"/>
      <c r="K51" s="6"/>
      <c r="L51" s="6"/>
      <c r="N51" s="6"/>
      <c r="O51" s="6"/>
      <c r="P51" s="6"/>
    </row>
    <row r="52" spans="1:16">
      <c r="A52" s="1">
        <f>'180meses'!A52</f>
        <v>48</v>
      </c>
      <c r="B52" s="4">
        <f>'180meses'!B52</f>
        <v>537.26161875000003</v>
      </c>
      <c r="C52" s="5">
        <f>'180meses'!C52</f>
        <v>23848.438424999982</v>
      </c>
      <c r="D52" s="5">
        <f>'180meses'!D52+RF!D52</f>
        <v>588.58000000000004</v>
      </c>
      <c r="E52" s="5">
        <f t="shared" si="1"/>
        <v>24437.018424999984</v>
      </c>
      <c r="F52" s="5">
        <f>SUM(D$5:D52)</f>
        <v>12824.080000000004</v>
      </c>
      <c r="G52" s="6">
        <f t="shared" si="0"/>
        <v>0.55012580903087338</v>
      </c>
      <c r="H52" s="5"/>
      <c r="I52" s="4"/>
      <c r="J52" s="5"/>
      <c r="K52" s="6"/>
      <c r="L52" s="6"/>
      <c r="N52" s="6"/>
      <c r="O52" s="6"/>
      <c r="P52" s="6"/>
    </row>
    <row r="53" spans="1:16">
      <c r="A53" s="1">
        <f>'180meses'!A53</f>
        <v>49</v>
      </c>
      <c r="B53" s="4">
        <f>'180meses'!B53</f>
        <v>577.55624015625006</v>
      </c>
      <c r="C53" s="5">
        <f>'180meses'!C53</f>
        <v>24425.994665156231</v>
      </c>
      <c r="D53" s="5">
        <f>'180meses'!D53+RF!D53</f>
        <v>605.20000000000005</v>
      </c>
      <c r="E53" s="5">
        <f t="shared" si="1"/>
        <v>25031.194665156232</v>
      </c>
      <c r="F53" s="5">
        <f>SUM(D$5:D53)</f>
        <v>13429.280000000004</v>
      </c>
      <c r="G53" s="6">
        <f t="shared" si="0"/>
        <v>0.56310940618746252</v>
      </c>
      <c r="H53" s="4"/>
      <c r="I53" s="4"/>
      <c r="J53" s="5"/>
      <c r="K53" s="6"/>
      <c r="L53" s="6"/>
      <c r="N53" s="6"/>
      <c r="O53" s="6"/>
      <c r="P53" s="6"/>
    </row>
    <row r="54" spans="1:16">
      <c r="A54" s="1">
        <f>'180meses'!A54</f>
        <v>50</v>
      </c>
      <c r="B54" s="4">
        <f>'180meses'!B54</f>
        <v>577.55624015625006</v>
      </c>
      <c r="C54" s="5">
        <f>'180meses'!C54</f>
        <v>25003.550905312481</v>
      </c>
      <c r="D54" s="5">
        <f>'180meses'!D54+RF!D54</f>
        <v>622.82000000000005</v>
      </c>
      <c r="E54" s="5">
        <f t="shared" si="1"/>
        <v>25626.37090531248</v>
      </c>
      <c r="F54" s="5">
        <f>SUM(D$5:D54)</f>
        <v>14052.100000000004</v>
      </c>
      <c r="G54" s="6">
        <f t="shared" si="0"/>
        <v>0.57529284651999757</v>
      </c>
      <c r="H54" s="5"/>
      <c r="I54" s="4"/>
      <c r="J54" s="5"/>
      <c r="K54" s="6"/>
      <c r="L54" s="6"/>
      <c r="N54" s="6"/>
      <c r="O54" s="6"/>
      <c r="P54" s="6"/>
    </row>
    <row r="55" spans="1:16">
      <c r="A55" s="1">
        <f>'180meses'!A55</f>
        <v>51</v>
      </c>
      <c r="B55" s="4">
        <f>'180meses'!B55</f>
        <v>577.55624015625006</v>
      </c>
      <c r="C55" s="5">
        <f>'180meses'!C55</f>
        <v>25581.10714546873</v>
      </c>
      <c r="D55" s="5">
        <f>'180meses'!D55+RF!D55</f>
        <v>640.6</v>
      </c>
      <c r="E55" s="5">
        <f t="shared" si="1"/>
        <v>26221.707145468728</v>
      </c>
      <c r="F55" s="5">
        <f>SUM(D$5:D55)</f>
        <v>14692.700000000004</v>
      </c>
      <c r="G55" s="6">
        <f t="shared" si="0"/>
        <v>0.58762453603652998</v>
      </c>
      <c r="H55" s="5"/>
      <c r="I55" s="4"/>
      <c r="J55" s="5"/>
      <c r="K55" s="6"/>
      <c r="L55" s="6"/>
      <c r="N55" s="6"/>
      <c r="O55" s="6"/>
      <c r="P55" s="6"/>
    </row>
    <row r="56" spans="1:16">
      <c r="A56" s="1">
        <f>'180meses'!A56</f>
        <v>52</v>
      </c>
      <c r="B56" s="4">
        <f>'180meses'!B56</f>
        <v>577.55624015625006</v>
      </c>
      <c r="C56" s="5">
        <f>'180meses'!C56</f>
        <v>26158.663385624979</v>
      </c>
      <c r="D56" s="5">
        <f>'180meses'!D56+RF!D56</f>
        <v>658.54</v>
      </c>
      <c r="E56" s="5">
        <f t="shared" si="1"/>
        <v>26817.20338562498</v>
      </c>
      <c r="F56" s="5">
        <f>SUM(D$5:D56)</f>
        <v>15351.240000000005</v>
      </c>
      <c r="G56" s="6">
        <f t="shared" si="0"/>
        <v>0.60010068808609884</v>
      </c>
      <c r="H56" s="5"/>
      <c r="I56" s="4"/>
      <c r="J56" s="5"/>
      <c r="K56" s="6"/>
      <c r="L56" s="6"/>
      <c r="N56" s="6"/>
      <c r="O56" s="6"/>
      <c r="P56" s="6"/>
    </row>
    <row r="57" spans="1:16">
      <c r="A57" s="1">
        <f>'180meses'!A57</f>
        <v>53</v>
      </c>
      <c r="B57" s="4">
        <f>'180meses'!B57</f>
        <v>577.55624015625006</v>
      </c>
      <c r="C57" s="5">
        <f>'180meses'!C57</f>
        <v>26736.219625781228</v>
      </c>
      <c r="D57" s="5">
        <f>'180meses'!D57+RF!D57</f>
        <v>676.68</v>
      </c>
      <c r="E57" s="5">
        <f t="shared" si="1"/>
        <v>27412.899625781229</v>
      </c>
      <c r="F57" s="5">
        <f>SUM(D$5:D57)</f>
        <v>16027.920000000006</v>
      </c>
      <c r="G57" s="6">
        <f t="shared" si="0"/>
        <v>0.61271937956921219</v>
      </c>
      <c r="H57" s="5"/>
      <c r="I57" s="4"/>
      <c r="J57" s="5"/>
      <c r="K57" s="6"/>
      <c r="L57" s="6"/>
      <c r="N57" s="6"/>
      <c r="O57" s="6"/>
      <c r="P57" s="6"/>
    </row>
    <row r="58" spans="1:16">
      <c r="A58" s="1">
        <f>'180meses'!A58</f>
        <v>54</v>
      </c>
      <c r="B58" s="4">
        <f>'180meses'!B58</f>
        <v>577.55624015625006</v>
      </c>
      <c r="C58" s="5">
        <f>'180meses'!C58</f>
        <v>27313.775865937478</v>
      </c>
      <c r="D58" s="5">
        <f>'180meses'!D58+RF!D58</f>
        <v>695</v>
      </c>
      <c r="E58" s="5">
        <f t="shared" si="1"/>
        <v>28008.775865937478</v>
      </c>
      <c r="F58" s="5">
        <f>SUM(D$5:D58)</f>
        <v>16722.920000000006</v>
      </c>
      <c r="G58" s="6">
        <f t="shared" si="0"/>
        <v>0.62547810550876881</v>
      </c>
      <c r="H58" s="5"/>
      <c r="I58" s="4"/>
      <c r="J58" s="5"/>
      <c r="K58" s="6"/>
      <c r="L58" s="6"/>
      <c r="N58" s="6"/>
      <c r="O58" s="6"/>
      <c r="P58" s="6"/>
    </row>
    <row r="59" spans="1:16">
      <c r="A59" s="1">
        <f>'180meses'!A59</f>
        <v>55</v>
      </c>
      <c r="B59" s="4">
        <f>'180meses'!B59</f>
        <v>577.55624015625006</v>
      </c>
      <c r="C59" s="5">
        <f>'180meses'!C59</f>
        <v>27891.332106093727</v>
      </c>
      <c r="D59" s="5">
        <f>'180meses'!D59+RF!D59</f>
        <v>713.5</v>
      </c>
      <c r="E59" s="5">
        <f t="shared" si="1"/>
        <v>28604.832106093727</v>
      </c>
      <c r="F59" s="5">
        <f>SUM(D$5:D59)</f>
        <v>17436.420000000006</v>
      </c>
      <c r="G59" s="6">
        <f t="shared" si="0"/>
        <v>0.63837457280099652</v>
      </c>
      <c r="H59" s="5"/>
      <c r="I59" s="4"/>
      <c r="J59" s="5"/>
      <c r="K59" s="6"/>
      <c r="L59" s="6"/>
      <c r="N59" s="6"/>
      <c r="O59" s="6"/>
      <c r="P59" s="6"/>
    </row>
    <row r="60" spans="1:16">
      <c r="A60" s="1">
        <f>'180meses'!A60</f>
        <v>56</v>
      </c>
      <c r="B60" s="4">
        <f>'180meses'!B60</f>
        <v>577.55624015625006</v>
      </c>
      <c r="C60" s="5">
        <f>'180meses'!C60</f>
        <v>28468.888346249976</v>
      </c>
      <c r="D60" s="5">
        <f>'180meses'!D60+RF!D60</f>
        <v>732.2</v>
      </c>
      <c r="E60" s="5">
        <f t="shared" si="1"/>
        <v>29201.088346249977</v>
      </c>
      <c r="F60" s="5">
        <f>SUM(D$5:D60)</f>
        <v>18168.620000000006</v>
      </c>
      <c r="G60" s="6">
        <f t="shared" si="0"/>
        <v>0.65140739534740644</v>
      </c>
      <c r="H60" s="5"/>
      <c r="I60" s="4"/>
      <c r="J60" s="5"/>
      <c r="K60" s="6"/>
      <c r="L60" s="6"/>
      <c r="N60" s="6"/>
      <c r="O60" s="6"/>
      <c r="P60" s="6"/>
    </row>
    <row r="61" spans="1:16">
      <c r="A61" s="1">
        <f>'180meses'!A61</f>
        <v>57</v>
      </c>
      <c r="B61" s="4">
        <f>'180meses'!B61</f>
        <v>577.55624015625006</v>
      </c>
      <c r="C61" s="5">
        <f>'180meses'!C61</f>
        <v>29046.444586406225</v>
      </c>
      <c r="D61" s="5">
        <f>'180meses'!D61+RF!D61</f>
        <v>751.06</v>
      </c>
      <c r="E61" s="5">
        <f t="shared" si="1"/>
        <v>29797.504586406227</v>
      </c>
      <c r="F61" s="5">
        <f>SUM(D$5:D61)</f>
        <v>18919.680000000008</v>
      </c>
      <c r="G61" s="6">
        <f t="shared" si="0"/>
        <v>0.6645738944876004</v>
      </c>
      <c r="H61" s="5"/>
      <c r="I61" s="4"/>
      <c r="J61" s="5"/>
      <c r="K61" s="6"/>
      <c r="L61" s="6"/>
      <c r="N61" s="6"/>
      <c r="O61" s="6"/>
      <c r="P61" s="6"/>
    </row>
    <row r="62" spans="1:16">
      <c r="A62" s="1">
        <f>'180meses'!A62</f>
        <v>58</v>
      </c>
      <c r="B62" s="4">
        <f>'180meses'!B62</f>
        <v>577.55624015625006</v>
      </c>
      <c r="C62" s="5">
        <f>'180meses'!C62</f>
        <v>29624.000826562475</v>
      </c>
      <c r="D62" s="5">
        <f>'180meses'!D62+RF!D62</f>
        <v>770.12</v>
      </c>
      <c r="E62" s="5">
        <f t="shared" si="1"/>
        <v>30394.120826562474</v>
      </c>
      <c r="F62" s="5">
        <f>SUM(D$5:D62)</f>
        <v>19689.800000000007</v>
      </c>
      <c r="G62" s="6">
        <f t="shared" si="0"/>
        <v>0.67787298171476928</v>
      </c>
      <c r="H62" s="5"/>
      <c r="I62" s="4"/>
      <c r="J62" s="5"/>
      <c r="K62" s="6"/>
      <c r="L62" s="6"/>
      <c r="N62" s="6"/>
      <c r="O62" s="6"/>
      <c r="P62" s="6"/>
    </row>
    <row r="63" spans="1:16">
      <c r="A63" s="1">
        <f>'180meses'!A63</f>
        <v>59</v>
      </c>
      <c r="B63" s="4">
        <f>'180meses'!B63</f>
        <v>577.55624015625006</v>
      </c>
      <c r="C63" s="5">
        <f>'180meses'!C63</f>
        <v>30201.557066718724</v>
      </c>
      <c r="D63" s="5">
        <f>'180meses'!D63+RF!D63</f>
        <v>789.38</v>
      </c>
      <c r="E63" s="5">
        <f t="shared" si="1"/>
        <v>30990.937066718725</v>
      </c>
      <c r="F63" s="5">
        <f>SUM(D$5:D63)</f>
        <v>20479.180000000008</v>
      </c>
      <c r="G63" s="6">
        <f t="shared" si="0"/>
        <v>0.69130365340920708</v>
      </c>
      <c r="H63" s="5"/>
      <c r="I63" s="4"/>
      <c r="J63" s="5"/>
      <c r="K63" s="6"/>
      <c r="L63" s="6"/>
      <c r="N63" s="6"/>
      <c r="O63" s="6"/>
      <c r="P63" s="6"/>
    </row>
    <row r="64" spans="1:16">
      <c r="A64" s="1">
        <f>'180meses'!A64</f>
        <v>60</v>
      </c>
      <c r="B64" s="4">
        <f>'180meses'!B64</f>
        <v>577.55624015625006</v>
      </c>
      <c r="C64" s="5">
        <f>'180meses'!C64</f>
        <v>30779.113306874973</v>
      </c>
      <c r="D64" s="5">
        <f>'180meses'!D64+RF!D64</f>
        <v>808.82</v>
      </c>
      <c r="E64" s="5">
        <f t="shared" si="1"/>
        <v>31587.933306874973</v>
      </c>
      <c r="F64" s="5">
        <f>SUM(D$5:D64)</f>
        <v>21288.000000000007</v>
      </c>
      <c r="G64" s="6">
        <f t="shared" si="0"/>
        <v>0.70486432050415015</v>
      </c>
      <c r="H64" s="5"/>
      <c r="I64" s="4"/>
      <c r="J64" s="5"/>
      <c r="K64" s="6"/>
      <c r="L64" s="6"/>
      <c r="N64" s="6"/>
      <c r="O64" s="6"/>
      <c r="P64" s="6"/>
    </row>
    <row r="65" spans="1:16">
      <c r="A65" s="1">
        <f>'180meses'!A65</f>
        <v>61</v>
      </c>
      <c r="B65" s="4">
        <f>'180meses'!B65</f>
        <v>620.87295816796882</v>
      </c>
      <c r="C65" s="5">
        <f>'180meses'!C65</f>
        <v>31399.986265042942</v>
      </c>
      <c r="D65" s="5">
        <f>'180meses'!D65+RF!D65</f>
        <v>828.46</v>
      </c>
      <c r="E65" s="5">
        <f t="shared" si="1"/>
        <v>32228.446265042941</v>
      </c>
      <c r="F65" s="5">
        <f>SUM(D$5:D65)</f>
        <v>22116.460000000006</v>
      </c>
      <c r="G65" s="6">
        <f t="shared" si="0"/>
        <v>0.71855416299663077</v>
      </c>
      <c r="H65" s="4"/>
      <c r="I65" s="4"/>
      <c r="J65" s="5"/>
      <c r="K65" s="6"/>
      <c r="L65" s="6"/>
      <c r="N65" s="6"/>
      <c r="O65" s="6"/>
      <c r="P65" s="6"/>
    </row>
    <row r="66" spans="1:16">
      <c r="A66" s="1">
        <f>'180meses'!A66</f>
        <v>62</v>
      </c>
      <c r="B66" s="4">
        <f>'180meses'!B66</f>
        <v>620.87295816796882</v>
      </c>
      <c r="C66" s="5">
        <f>'180meses'!C66</f>
        <v>32020.859223210911</v>
      </c>
      <c r="D66" s="5">
        <f>'180meses'!D66+RF!D66</f>
        <v>849.16</v>
      </c>
      <c r="E66" s="5">
        <f t="shared" si="1"/>
        <v>32870.019223210911</v>
      </c>
      <c r="F66" s="5">
        <f>SUM(D$5:D66)</f>
        <v>22965.620000000006</v>
      </c>
      <c r="G66" s="6">
        <f t="shared" si="0"/>
        <v>0.73138949189819336</v>
      </c>
      <c r="H66" s="5"/>
      <c r="I66" s="4"/>
      <c r="J66" s="5"/>
      <c r="K66" s="6"/>
      <c r="L66" s="6"/>
      <c r="N66" s="6"/>
      <c r="O66" s="6"/>
      <c r="P66" s="6"/>
    </row>
    <row r="67" spans="1:16">
      <c r="A67" s="1">
        <f>'180meses'!A67</f>
        <v>63</v>
      </c>
      <c r="B67" s="4">
        <f>'180meses'!B67</f>
        <v>620.87295816796882</v>
      </c>
      <c r="C67" s="5">
        <f>'180meses'!C67</f>
        <v>32641.73218137888</v>
      </c>
      <c r="D67" s="5">
        <f>'180meses'!D67+RF!D67</f>
        <v>870.08</v>
      </c>
      <c r="E67" s="5">
        <f t="shared" si="1"/>
        <v>33511.812181378882</v>
      </c>
      <c r="F67" s="5">
        <f>SUM(D$5:D67)</f>
        <v>23835.700000000008</v>
      </c>
      <c r="G67" s="6">
        <f t="shared" si="0"/>
        <v>0.74438040009626794</v>
      </c>
      <c r="H67" s="5"/>
      <c r="I67" s="4"/>
      <c r="J67" s="5"/>
      <c r="K67" s="6"/>
      <c r="L67" s="6"/>
      <c r="N67" s="6"/>
      <c r="O67" s="6"/>
      <c r="P67" s="6"/>
    </row>
    <row r="68" spans="1:16">
      <c r="A68" s="1">
        <f>'180meses'!A68</f>
        <v>64</v>
      </c>
      <c r="B68" s="4">
        <f>'180meses'!B68</f>
        <v>620.87295816796882</v>
      </c>
      <c r="C68" s="5">
        <f>'180meses'!C68</f>
        <v>33262.605139546846</v>
      </c>
      <c r="D68" s="5">
        <f>'180meses'!D68+RF!D68</f>
        <v>891.2</v>
      </c>
      <c r="E68" s="5">
        <f t="shared" si="1"/>
        <v>34153.805139546843</v>
      </c>
      <c r="F68" s="5">
        <f>SUM(D$5:D68)</f>
        <v>24726.900000000009</v>
      </c>
      <c r="G68" s="6">
        <f t="shared" si="0"/>
        <v>0.75752413697291332</v>
      </c>
      <c r="H68" s="5"/>
      <c r="I68" s="4"/>
      <c r="J68" s="5"/>
      <c r="K68" s="6"/>
      <c r="L68" s="6"/>
      <c r="N68" s="6"/>
      <c r="O68" s="6"/>
      <c r="P68" s="6"/>
    </row>
    <row r="69" spans="1:16">
      <c r="A69" s="1">
        <f>'180meses'!A69</f>
        <v>65</v>
      </c>
      <c r="B69" s="4">
        <f>'180meses'!B69</f>
        <v>620.87295816796882</v>
      </c>
      <c r="C69" s="5">
        <f>'180meses'!C69</f>
        <v>33883.478097714811</v>
      </c>
      <c r="D69" s="5">
        <f>'180meses'!D69+RF!D69</f>
        <v>912.52</v>
      </c>
      <c r="E69" s="5">
        <f t="shared" si="1"/>
        <v>34795.998097714808</v>
      </c>
      <c r="F69" s="5">
        <f>SUM(D$5:D69)</f>
        <v>25639.420000000009</v>
      </c>
      <c r="G69" s="6">
        <f t="shared" si="0"/>
        <v>0.77081815728006775</v>
      </c>
      <c r="H69" s="5"/>
      <c r="I69" s="4"/>
      <c r="J69" s="5"/>
      <c r="K69" s="6"/>
      <c r="L69" s="6"/>
      <c r="N69" s="6"/>
      <c r="O69" s="6"/>
      <c r="P69" s="6"/>
    </row>
    <row r="70" spans="1:16">
      <c r="A70" s="1">
        <f>'180meses'!A70</f>
        <v>66</v>
      </c>
      <c r="B70" s="4">
        <f>'180meses'!B70</f>
        <v>620.87295816796882</v>
      </c>
      <c r="C70" s="5">
        <f>'180meses'!C70</f>
        <v>34504.351055882777</v>
      </c>
      <c r="D70" s="5">
        <f>'180meses'!D70+RF!D70</f>
        <v>934.06</v>
      </c>
      <c r="E70" s="5">
        <f t="shared" si="1"/>
        <v>35438.411055882774</v>
      </c>
      <c r="F70" s="5">
        <f>SUM(D$5:D70)</f>
        <v>26573.48000000001</v>
      </c>
      <c r="G70" s="6">
        <f t="shared" si="0"/>
        <v>0.78426069258197539</v>
      </c>
      <c r="H70" s="5"/>
      <c r="I70" s="4"/>
      <c r="J70" s="5"/>
      <c r="K70" s="6"/>
      <c r="L70" s="6"/>
      <c r="N70" s="6"/>
      <c r="O70" s="6"/>
      <c r="P70" s="6"/>
    </row>
    <row r="71" spans="1:16">
      <c r="A71" s="1">
        <f>'180meses'!A71</f>
        <v>67</v>
      </c>
      <c r="B71" s="4">
        <f>'180meses'!B71</f>
        <v>620.87295816796882</v>
      </c>
      <c r="C71" s="5">
        <f>'180meses'!C71</f>
        <v>35125.224014050742</v>
      </c>
      <c r="D71" s="5">
        <f>'180meses'!D71+RF!D71</f>
        <v>955.82</v>
      </c>
      <c r="E71" s="5">
        <f t="shared" si="1"/>
        <v>36081.044014050742</v>
      </c>
      <c r="F71" s="5">
        <f>SUM(D$5:D71)</f>
        <v>27529.30000000001</v>
      </c>
      <c r="G71" s="6">
        <f t="shared" ref="G71:G88" si="2">F71/C70</f>
        <v>0.79785010172815396</v>
      </c>
      <c r="H71" s="5"/>
      <c r="I71" s="4"/>
      <c r="J71" s="5"/>
      <c r="K71" s="6"/>
      <c r="L71" s="6"/>
      <c r="N71" s="6"/>
      <c r="O71" s="6"/>
      <c r="P71" s="6"/>
    </row>
    <row r="72" spans="1:16">
      <c r="A72" s="1">
        <f>'180meses'!A72</f>
        <v>68</v>
      </c>
      <c r="B72" s="4">
        <f>'180meses'!B72</f>
        <v>620.87295816796882</v>
      </c>
      <c r="C72" s="5">
        <f>'180meses'!C72</f>
        <v>35746.096972218707</v>
      </c>
      <c r="D72" s="5">
        <f>'180meses'!D72+RF!D72</f>
        <v>977.8</v>
      </c>
      <c r="E72" s="5">
        <f t="shared" si="1"/>
        <v>36723.89697221871</v>
      </c>
      <c r="F72" s="5">
        <f>SUM(D$5:D72)</f>
        <v>28507.100000000009</v>
      </c>
      <c r="G72" s="6">
        <f t="shared" si="2"/>
        <v>0.81158485960393134</v>
      </c>
      <c r="H72" s="5"/>
      <c r="I72" s="4"/>
      <c r="J72" s="5"/>
      <c r="K72" s="6"/>
      <c r="L72" s="6"/>
      <c r="N72" s="6"/>
      <c r="O72" s="6"/>
      <c r="P72" s="6"/>
    </row>
    <row r="73" spans="1:16">
      <c r="A73" s="1">
        <f>'180meses'!A73</f>
        <v>69</v>
      </c>
      <c r="B73" s="4">
        <f>'180meses'!B73</f>
        <v>620.87295816796882</v>
      </c>
      <c r="C73" s="5">
        <f>'180meses'!C73</f>
        <v>36366.969930386673</v>
      </c>
      <c r="D73" s="5">
        <f>'180meses'!D73+RF!D73</f>
        <v>1000</v>
      </c>
      <c r="E73" s="5">
        <f t="shared" si="1"/>
        <v>37366.969930386673</v>
      </c>
      <c r="F73" s="5">
        <f>SUM(D$5:D73)</f>
        <v>29507.100000000009</v>
      </c>
      <c r="G73" s="6">
        <f t="shared" si="2"/>
        <v>0.82546354705333158</v>
      </c>
      <c r="H73" s="5"/>
      <c r="I73" s="4"/>
      <c r="J73" s="5"/>
      <c r="K73" s="6"/>
      <c r="L73" s="6"/>
      <c r="N73" s="6"/>
      <c r="O73" s="6"/>
      <c r="P73" s="6"/>
    </row>
    <row r="74" spans="1:16">
      <c r="A74" s="1">
        <f>'180meses'!A74</f>
        <v>70</v>
      </c>
      <c r="B74" s="4">
        <f>'180meses'!B74</f>
        <v>620.87295816796882</v>
      </c>
      <c r="C74" s="5">
        <f>'180meses'!C74</f>
        <v>36987.842888554638</v>
      </c>
      <c r="D74" s="5">
        <f>'180meses'!D74+RF!D74</f>
        <v>1022.42</v>
      </c>
      <c r="E74" s="5">
        <f t="shared" ref="E74:E88" si="3">C74+D74</f>
        <v>38010.262888554636</v>
      </c>
      <c r="F74" s="5">
        <f>SUM(D$5:D74)</f>
        <v>30529.520000000008</v>
      </c>
      <c r="G74" s="6">
        <f t="shared" si="2"/>
        <v>0.83948484183420669</v>
      </c>
      <c r="H74" s="5"/>
      <c r="I74" s="4"/>
      <c r="J74" s="5"/>
      <c r="K74" s="6"/>
      <c r="L74" s="6"/>
      <c r="N74" s="6"/>
      <c r="O74" s="6"/>
      <c r="P74" s="6"/>
    </row>
    <row r="75" spans="1:16">
      <c r="A75" s="1">
        <f>'180meses'!A75</f>
        <v>71</v>
      </c>
      <c r="B75" s="4">
        <f>'180meses'!B75</f>
        <v>620.87295816796882</v>
      </c>
      <c r="C75" s="5">
        <f>'180meses'!C75</f>
        <v>37608.715846722604</v>
      </c>
      <c r="D75" s="5">
        <f>'180meses'!D75+RF!D75</f>
        <v>1045.06</v>
      </c>
      <c r="E75" s="5">
        <f t="shared" si="3"/>
        <v>38653.775846722601</v>
      </c>
      <c r="F75" s="5">
        <f>SUM(D$5:D75)</f>
        <v>31574.580000000009</v>
      </c>
      <c r="G75" s="6">
        <f t="shared" si="2"/>
        <v>0.85364751048432497</v>
      </c>
      <c r="H75" s="5"/>
      <c r="I75" s="4"/>
      <c r="J75" s="5"/>
      <c r="K75" s="6"/>
      <c r="L75" s="6"/>
      <c r="N75" s="6"/>
      <c r="O75" s="6"/>
      <c r="P75" s="6"/>
    </row>
    <row r="76" spans="1:16">
      <c r="A76" s="1">
        <f>'180meses'!A76</f>
        <v>72</v>
      </c>
      <c r="B76" s="4">
        <f>'180meses'!B76</f>
        <v>620.87295816796882</v>
      </c>
      <c r="C76" s="5">
        <f>'180meses'!C76</f>
        <v>38229.588804890569</v>
      </c>
      <c r="D76" s="5">
        <f>'180meses'!D76+RF!D76</f>
        <v>1067.92</v>
      </c>
      <c r="E76" s="5">
        <f t="shared" si="3"/>
        <v>39297.508804890567</v>
      </c>
      <c r="F76" s="5">
        <f>SUM(D$5:D76)</f>
        <v>32642.500000000007</v>
      </c>
      <c r="G76" s="6">
        <f t="shared" si="2"/>
        <v>0.86795040099314169</v>
      </c>
      <c r="H76" s="5"/>
      <c r="I76" s="4"/>
      <c r="J76" s="5"/>
      <c r="K76" s="6"/>
      <c r="L76" s="6"/>
      <c r="N76" s="6"/>
      <c r="O76" s="6"/>
      <c r="P76" s="6"/>
    </row>
    <row r="77" spans="1:16">
      <c r="A77" s="1">
        <f>'180meses'!A77</f>
        <v>73</v>
      </c>
      <c r="B77" s="4">
        <f>'180meses'!B77</f>
        <v>667.43843003056645</v>
      </c>
      <c r="C77" s="5">
        <f>'180meses'!C77</f>
        <v>38897.027234921137</v>
      </c>
      <c r="D77" s="5">
        <f>'180meses'!D77+RF!D77</f>
        <v>1091.02</v>
      </c>
      <c r="E77" s="5">
        <f t="shared" si="3"/>
        <v>39988.047234921134</v>
      </c>
      <c r="F77" s="5">
        <f>SUM(D$5:D77)</f>
        <v>33733.520000000004</v>
      </c>
      <c r="G77" s="6">
        <f t="shared" si="2"/>
        <v>0.88239295934264927</v>
      </c>
      <c r="H77" s="4"/>
      <c r="I77" s="4"/>
      <c r="J77" s="5"/>
      <c r="K77" s="6"/>
      <c r="L77" s="6"/>
      <c r="N77" s="6"/>
      <c r="O77" s="6"/>
      <c r="P77" s="6"/>
    </row>
    <row r="78" spans="1:16">
      <c r="A78" s="1">
        <f>'180meses'!A78</f>
        <v>74</v>
      </c>
      <c r="B78" s="4">
        <f>'180meses'!B78</f>
        <v>667.43843003056645</v>
      </c>
      <c r="C78" s="5">
        <f>'180meses'!C78</f>
        <v>39564.465664951706</v>
      </c>
      <c r="D78" s="5">
        <f>'180meses'!D78+RF!D78</f>
        <v>1115.28</v>
      </c>
      <c r="E78" s="5">
        <f t="shared" si="3"/>
        <v>40679.745664951704</v>
      </c>
      <c r="F78" s="5">
        <f>SUM(D$5:D78)</f>
        <v>34848.800000000003</v>
      </c>
      <c r="G78" s="6">
        <f t="shared" si="2"/>
        <v>0.89592450830569648</v>
      </c>
      <c r="H78" s="5"/>
      <c r="I78" s="4"/>
      <c r="J78" s="5"/>
      <c r="K78" s="6"/>
      <c r="L78" s="6"/>
      <c r="N78" s="6"/>
      <c r="O78" s="6"/>
      <c r="P78" s="6"/>
    </row>
    <row r="79" spans="1:16">
      <c r="A79" s="1">
        <f>'180meses'!A79</f>
        <v>75</v>
      </c>
      <c r="B79" s="4">
        <f>'180meses'!B79</f>
        <v>667.43843003056645</v>
      </c>
      <c r="C79" s="5">
        <f>'180meses'!C79</f>
        <v>40231.904094982274</v>
      </c>
      <c r="D79" s="5">
        <f>'180meses'!D79+RF!D79</f>
        <v>1139.78</v>
      </c>
      <c r="E79" s="5">
        <f t="shared" si="3"/>
        <v>41371.684094982273</v>
      </c>
      <c r="F79" s="5">
        <f>SUM(D$5:D79)</f>
        <v>35988.58</v>
      </c>
      <c r="G79" s="6">
        <f t="shared" si="2"/>
        <v>0.90961875499005129</v>
      </c>
      <c r="H79" s="5"/>
      <c r="I79" s="4"/>
      <c r="J79" s="5"/>
      <c r="K79" s="6"/>
      <c r="L79" s="6"/>
      <c r="N79" s="6"/>
      <c r="O79" s="6"/>
      <c r="P79" s="6"/>
    </row>
    <row r="80" spans="1:16">
      <c r="A80" s="1">
        <f>'180meses'!A80</f>
        <v>76</v>
      </c>
      <c r="B80" s="4">
        <f>'180meses'!B80</f>
        <v>667.43843003056645</v>
      </c>
      <c r="C80" s="5">
        <f>'180meses'!C80</f>
        <v>40899.342525012842</v>
      </c>
      <c r="D80" s="5">
        <f>'180meses'!D80+RF!D80</f>
        <v>1164.52</v>
      </c>
      <c r="E80" s="5">
        <f t="shared" si="3"/>
        <v>42063.862525012839</v>
      </c>
      <c r="F80" s="5">
        <f>SUM(D$5:D80)</f>
        <v>37153.1</v>
      </c>
      <c r="G80" s="6">
        <f t="shared" si="2"/>
        <v>0.92347356745249687</v>
      </c>
      <c r="H80" s="5"/>
      <c r="I80" s="4"/>
      <c r="J80" s="5"/>
      <c r="K80" s="6"/>
      <c r="L80" s="6"/>
      <c r="N80" s="6"/>
      <c r="O80" s="6"/>
      <c r="P80" s="6"/>
    </row>
    <row r="81" spans="1:16">
      <c r="A81" s="1">
        <f>'180meses'!A81</f>
        <v>77</v>
      </c>
      <c r="B81" s="4">
        <f>'180meses'!B81</f>
        <v>667.43843003056645</v>
      </c>
      <c r="C81" s="5">
        <f>'180meses'!C81</f>
        <v>41566.78095504341</v>
      </c>
      <c r="D81" s="5">
        <f>'180meses'!D81+RF!D81</f>
        <v>1189.52</v>
      </c>
      <c r="E81" s="5">
        <f t="shared" si="3"/>
        <v>42756.300955043407</v>
      </c>
      <c r="F81" s="5">
        <f>SUM(D$5:D81)</f>
        <v>38342.619999999995</v>
      </c>
      <c r="G81" s="6">
        <f t="shared" si="2"/>
        <v>0.93748744192038713</v>
      </c>
      <c r="H81" s="5"/>
      <c r="I81" s="4"/>
      <c r="J81" s="5"/>
      <c r="K81" s="6"/>
      <c r="L81" s="6"/>
      <c r="N81" s="6"/>
      <c r="O81" s="6"/>
      <c r="P81" s="6"/>
    </row>
    <row r="82" spans="1:16">
      <c r="A82" s="1">
        <f>'180meses'!A82</f>
        <v>78</v>
      </c>
      <c r="B82" s="4">
        <f>'180meses'!B82</f>
        <v>667.43843003056645</v>
      </c>
      <c r="C82" s="5">
        <f>'180meses'!C82</f>
        <v>42234.219385073979</v>
      </c>
      <c r="D82" s="5">
        <f>'180meses'!D82+RF!D82</f>
        <v>1214.76</v>
      </c>
      <c r="E82" s="5">
        <f t="shared" si="3"/>
        <v>43448.979385073981</v>
      </c>
      <c r="F82" s="5">
        <f>SUM(D$5:D82)</f>
        <v>39557.379999999997</v>
      </c>
      <c r="G82" s="6">
        <f t="shared" si="2"/>
        <v>0.95165849005202774</v>
      </c>
      <c r="H82" s="5"/>
      <c r="I82" s="4"/>
      <c r="J82" s="5"/>
      <c r="K82" s="6"/>
      <c r="L82" s="6"/>
      <c r="N82" s="6"/>
      <c r="O82" s="6"/>
      <c r="P82" s="6"/>
    </row>
    <row r="83" spans="1:16">
      <c r="A83" s="1">
        <f>'180meses'!A83</f>
        <v>79</v>
      </c>
      <c r="B83" s="4">
        <f>'180meses'!B83</f>
        <v>667.43843003056645</v>
      </c>
      <c r="C83" s="5">
        <f>'180meses'!C83</f>
        <v>42901.657815104547</v>
      </c>
      <c r="D83" s="5">
        <f>'180meses'!D83+RF!D83</f>
        <v>1240.26</v>
      </c>
      <c r="E83" s="5">
        <f t="shared" si="3"/>
        <v>44141.917815104549</v>
      </c>
      <c r="F83" s="5">
        <f>SUM(D$5:D83)</f>
        <v>40797.64</v>
      </c>
      <c r="G83" s="6">
        <f t="shared" si="2"/>
        <v>0.96598541642321245</v>
      </c>
      <c r="H83" s="5"/>
      <c r="I83" s="4"/>
      <c r="J83" s="5"/>
      <c r="K83" s="6"/>
      <c r="L83" s="6"/>
      <c r="N83" s="6"/>
      <c r="O83" s="6"/>
      <c r="P83" s="6"/>
    </row>
    <row r="84" spans="1:16">
      <c r="A84" s="1">
        <f>'180meses'!A84</f>
        <v>80</v>
      </c>
      <c r="B84" s="4">
        <f>'180meses'!B84</f>
        <v>667.43843003056645</v>
      </c>
      <c r="C84" s="5">
        <f>'180meses'!C84</f>
        <v>43569.096245135115</v>
      </c>
      <c r="D84" s="5">
        <f>'180meses'!D84+RF!D84</f>
        <v>1266</v>
      </c>
      <c r="E84" s="5">
        <f t="shared" si="3"/>
        <v>44835.096245135115</v>
      </c>
      <c r="F84" s="5">
        <f>SUM(D$5:D84)</f>
        <v>42063.64</v>
      </c>
      <c r="G84" s="6">
        <f t="shared" si="2"/>
        <v>0.98046654004103539</v>
      </c>
      <c r="H84" s="5"/>
      <c r="I84" s="4"/>
      <c r="J84" s="5"/>
      <c r="K84" s="6"/>
      <c r="L84" s="6"/>
      <c r="N84" s="6"/>
      <c r="O84" s="6"/>
      <c r="P84" s="6"/>
    </row>
    <row r="85" spans="1:16">
      <c r="A85" s="1">
        <f>'180meses'!A85</f>
        <v>81</v>
      </c>
      <c r="B85" s="4">
        <f>'180meses'!B85</f>
        <v>667.43843003056645</v>
      </c>
      <c r="C85" s="5">
        <f>'180meses'!C85</f>
        <v>44236.534675165683</v>
      </c>
      <c r="D85" s="5">
        <f>'180meses'!D85+RF!D85</f>
        <v>1292.02</v>
      </c>
      <c r="E85" s="5">
        <f t="shared" si="3"/>
        <v>45528.55467516568</v>
      </c>
      <c r="F85" s="5">
        <f>SUM(D$5:D85)</f>
        <v>43355.659999999996</v>
      </c>
      <c r="G85" s="6">
        <f t="shared" si="2"/>
        <v>0.99510120099957433</v>
      </c>
      <c r="H85" s="5"/>
      <c r="I85" s="4"/>
      <c r="J85" s="5"/>
      <c r="K85" s="6"/>
      <c r="L85" s="6"/>
      <c r="N85" s="6"/>
      <c r="O85" s="6"/>
      <c r="P85" s="6"/>
    </row>
    <row r="86" spans="1:16">
      <c r="A86" s="1">
        <f>'180meses'!A86</f>
        <v>82</v>
      </c>
      <c r="B86" s="4">
        <f>'180meses'!B86</f>
        <v>667.43843003056645</v>
      </c>
      <c r="C86" s="5">
        <f>'180meses'!C86</f>
        <v>44903.973105196252</v>
      </c>
      <c r="D86" s="5">
        <f>'180meses'!D86+RF!D86</f>
        <v>1318.28</v>
      </c>
      <c r="E86" s="5">
        <f t="shared" si="3"/>
        <v>46222.253105196251</v>
      </c>
      <c r="F86" s="5">
        <f>SUM(D$5:D86)</f>
        <v>44673.939999999995</v>
      </c>
      <c r="G86" s="6">
        <f t="shared" si="2"/>
        <v>1.0098878749894455</v>
      </c>
      <c r="H86" s="5"/>
      <c r="I86" s="4"/>
      <c r="J86" s="5"/>
      <c r="K86" s="6"/>
      <c r="L86" s="6"/>
      <c r="N86" s="6"/>
      <c r="O86" s="6"/>
      <c r="P86" s="6"/>
    </row>
    <row r="87" spans="1:16">
      <c r="A87" s="1">
        <f>'180meses'!A87</f>
        <v>83</v>
      </c>
      <c r="B87" s="4">
        <f>'180meses'!B87</f>
        <v>667.43843003056645</v>
      </c>
      <c r="C87" s="5">
        <f>'180meses'!C87</f>
        <v>45571.41153522682</v>
      </c>
      <c r="D87" s="5">
        <f>'180meses'!D87+RF!D87</f>
        <v>1344.82</v>
      </c>
      <c r="E87" s="5">
        <f t="shared" si="3"/>
        <v>46916.23153522682</v>
      </c>
      <c r="F87" s="5">
        <f>SUM(D$5:D87)</f>
        <v>46018.759999999995</v>
      </c>
      <c r="G87" s="6">
        <f t="shared" si="2"/>
        <v>1.0248260191184451</v>
      </c>
      <c r="H87" s="5"/>
      <c r="I87" s="4"/>
      <c r="J87" s="5"/>
      <c r="K87" s="6"/>
      <c r="L87" s="6"/>
      <c r="N87" s="6"/>
      <c r="O87" s="6"/>
      <c r="P87" s="6"/>
    </row>
    <row r="88" spans="1:16">
      <c r="A88" s="1">
        <f>'180meses'!A88</f>
        <v>84</v>
      </c>
      <c r="B88" s="4">
        <f>'180meses'!B88</f>
        <v>667.43843003056645</v>
      </c>
      <c r="C88" s="5">
        <f>'180meses'!C88</f>
        <v>46238.849965257388</v>
      </c>
      <c r="D88" s="5">
        <f>'180meses'!D88+RF!D88</f>
        <v>1371.62</v>
      </c>
      <c r="E88" s="5">
        <f t="shared" si="3"/>
        <v>47610.469965257391</v>
      </c>
      <c r="F88" s="5">
        <f>SUM(D$5:D88)</f>
        <v>47390.38</v>
      </c>
      <c r="G88" s="6">
        <f t="shared" si="2"/>
        <v>1.0399146834275061</v>
      </c>
      <c r="H88" s="5"/>
      <c r="I88" s="4"/>
      <c r="J88" s="5"/>
      <c r="K88" s="6"/>
      <c r="L88" s="6"/>
      <c r="N88" s="6"/>
      <c r="O88" s="6"/>
      <c r="P88" s="6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F13" sqref="F13"/>
    </sheetView>
  </sheetViews>
  <sheetFormatPr defaultRowHeight="15"/>
  <cols>
    <col min="1" max="1" width="6.42578125" bestFit="1" customWidth="1"/>
    <col min="2" max="2" width="5.42578125" bestFit="1" customWidth="1"/>
    <col min="3" max="3" width="13.28515625" bestFit="1" customWidth="1"/>
    <col min="4" max="4" width="14.28515625" bestFit="1" customWidth="1"/>
    <col min="5" max="5" width="13.28515625" bestFit="1" customWidth="1"/>
    <col min="6" max="6" width="14.28515625" bestFit="1" customWidth="1"/>
  </cols>
  <sheetData>
    <row r="1" spans="1:6">
      <c r="A1" s="11" t="s">
        <v>13</v>
      </c>
      <c r="B1" s="11" t="s">
        <v>14</v>
      </c>
    </row>
    <row r="2" spans="1:6">
      <c r="A2">
        <v>1</v>
      </c>
      <c r="B2">
        <v>2</v>
      </c>
      <c r="C2" s="12">
        <v>10939.05</v>
      </c>
      <c r="D2" s="12">
        <v>10655.48</v>
      </c>
      <c r="E2" s="13">
        <f>D2/C2</f>
        <v>0.97407727362065266</v>
      </c>
      <c r="F2" s="13">
        <f>(1+E2)^(1/(12*B2))-1</f>
        <v>2.8742873090308541E-2</v>
      </c>
    </row>
    <row r="3" spans="1:6">
      <c r="A3">
        <v>2</v>
      </c>
      <c r="B3">
        <f>B2+2</f>
        <v>4</v>
      </c>
      <c r="C3" s="12">
        <f>C2</f>
        <v>10939.05</v>
      </c>
      <c r="D3" s="12">
        <f>D$2*A3</f>
        <v>21310.959999999999</v>
      </c>
      <c r="E3" s="13">
        <f>D3/C3</f>
        <v>1.9481545472413053</v>
      </c>
      <c r="F3" s="13">
        <f>(1+E3)^(1/(12*B3))-1</f>
        <v>2.2780164361058786E-2</v>
      </c>
    </row>
    <row r="4" spans="1:6">
      <c r="A4">
        <v>3</v>
      </c>
      <c r="B4">
        <f>B3+2</f>
        <v>6</v>
      </c>
      <c r="C4" s="12">
        <f>C3</f>
        <v>10939.05</v>
      </c>
      <c r="D4" s="12">
        <f>D$2*A4</f>
        <v>31966.44</v>
      </c>
      <c r="E4" s="13">
        <f>D4/C4</f>
        <v>2.922231820861958</v>
      </c>
      <c r="F4" s="13">
        <f>(1+E4)^(1/(12*B4))-1</f>
        <v>1.9162692494122169E-2</v>
      </c>
    </row>
    <row r="5" spans="1:6">
      <c r="A5">
        <v>4</v>
      </c>
      <c r="B5">
        <f>B4+2</f>
        <v>8</v>
      </c>
      <c r="C5" s="12">
        <f>C4</f>
        <v>10939.05</v>
      </c>
      <c r="D5" s="12">
        <f>D$2*A5</f>
        <v>42621.919999999998</v>
      </c>
      <c r="E5" s="13">
        <f>D5/C5</f>
        <v>3.8963090944826106</v>
      </c>
      <c r="F5" s="13">
        <f>(1+E5)^(1/(12*B5))-1</f>
        <v>1.668433868910757E-2</v>
      </c>
    </row>
    <row r="6" spans="1:6">
      <c r="A6">
        <v>5</v>
      </c>
      <c r="B6">
        <f>B5+2</f>
        <v>10</v>
      </c>
      <c r="C6" s="12">
        <f>C5</f>
        <v>10939.05</v>
      </c>
      <c r="D6" s="12">
        <f>D$2*A6</f>
        <v>53277.399999999994</v>
      </c>
      <c r="E6" s="13">
        <f>D6/C6</f>
        <v>4.8703863681032633</v>
      </c>
      <c r="F6" s="13">
        <f>(1+E6)^(1/(12*B6))-1</f>
        <v>1.4858645323204467E-2</v>
      </c>
    </row>
    <row r="7" spans="1:6">
      <c r="A7">
        <v>6</v>
      </c>
      <c r="B7">
        <f t="shared" ref="B7:B11" si="0">B6+2</f>
        <v>12</v>
      </c>
      <c r="C7" s="12">
        <f t="shared" ref="C7:C11" si="1">C6</f>
        <v>10939.05</v>
      </c>
      <c r="D7" s="12">
        <f t="shared" ref="D7:D11" si="2">D$2*A7</f>
        <v>63932.88</v>
      </c>
      <c r="E7" s="13">
        <f t="shared" ref="E7:E11" si="3">D7/C7</f>
        <v>5.844463641723916</v>
      </c>
      <c r="F7" s="13">
        <f t="shared" ref="F7:F11" si="4">(1+E7)^(1/(12*B7))-1</f>
        <v>1.3446829123531012E-2</v>
      </c>
    </row>
    <row r="8" spans="1:6">
      <c r="A8">
        <v>7</v>
      </c>
      <c r="B8">
        <f t="shared" si="0"/>
        <v>14</v>
      </c>
      <c r="C8" s="12">
        <f t="shared" si="1"/>
        <v>10939.05</v>
      </c>
      <c r="D8" s="12">
        <f t="shared" si="2"/>
        <v>74588.36</v>
      </c>
      <c r="E8" s="13">
        <f t="shared" si="3"/>
        <v>6.8185409153445686</v>
      </c>
      <c r="F8" s="13">
        <f t="shared" si="4"/>
        <v>1.23162876574614E-2</v>
      </c>
    </row>
    <row r="9" spans="1:6">
      <c r="A9">
        <v>8</v>
      </c>
      <c r="B9">
        <f t="shared" si="0"/>
        <v>16</v>
      </c>
      <c r="C9" s="12">
        <f t="shared" si="1"/>
        <v>10939.05</v>
      </c>
      <c r="D9" s="12">
        <f t="shared" si="2"/>
        <v>85243.839999999997</v>
      </c>
      <c r="E9" s="13">
        <f t="shared" si="3"/>
        <v>7.7926181889652213</v>
      </c>
      <c r="F9" s="13">
        <f t="shared" si="4"/>
        <v>1.138680274816628E-2</v>
      </c>
    </row>
    <row r="10" spans="1:6">
      <c r="A10">
        <v>9</v>
      </c>
      <c r="B10">
        <f t="shared" si="0"/>
        <v>18</v>
      </c>
      <c r="C10" s="12">
        <f t="shared" si="1"/>
        <v>10939.05</v>
      </c>
      <c r="D10" s="12">
        <f t="shared" si="2"/>
        <v>95899.319999999992</v>
      </c>
      <c r="E10" s="13">
        <f t="shared" si="3"/>
        <v>8.766695462585874</v>
      </c>
      <c r="F10" s="13">
        <f t="shared" si="4"/>
        <v>1.0606681110817417E-2</v>
      </c>
    </row>
    <row r="11" spans="1:6">
      <c r="A11">
        <v>10</v>
      </c>
      <c r="B11">
        <f t="shared" si="0"/>
        <v>20</v>
      </c>
      <c r="C11" s="12">
        <f t="shared" si="1"/>
        <v>10939.05</v>
      </c>
      <c r="D11" s="12">
        <f t="shared" si="2"/>
        <v>106554.79999999999</v>
      </c>
      <c r="E11" s="13">
        <f t="shared" si="3"/>
        <v>9.7407727362065266</v>
      </c>
      <c r="F11" s="13">
        <f t="shared" si="4"/>
        <v>9.940948840535313E-3</v>
      </c>
    </row>
    <row r="12" spans="1:6">
      <c r="B12" s="12"/>
      <c r="C12" s="12"/>
      <c r="E12" s="12"/>
      <c r="F12" s="14"/>
    </row>
    <row r="13" spans="1:6">
      <c r="B13" s="12"/>
      <c r="C13" s="12"/>
      <c r="E13" s="12"/>
      <c r="F13" s="14"/>
    </row>
    <row r="14" spans="1:6">
      <c r="B14" s="12"/>
      <c r="C14" s="12"/>
      <c r="E14" s="12"/>
      <c r="F14" s="14"/>
    </row>
    <row r="15" spans="1:6">
      <c r="B15" s="12"/>
      <c r="C15" s="12"/>
      <c r="E15" s="12"/>
      <c r="F15" s="14"/>
    </row>
    <row r="16" spans="1:6">
      <c r="B16" s="14"/>
      <c r="C16" s="12"/>
      <c r="E16" s="12"/>
      <c r="F16" s="14"/>
    </row>
    <row r="17" spans="2:6">
      <c r="B17" s="14"/>
      <c r="C17" s="15"/>
      <c r="E17" s="12"/>
      <c r="F17" s="14"/>
    </row>
    <row r="18" spans="2:6">
      <c r="B18" s="14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120meses</vt:lpstr>
      <vt:lpstr>Plan4</vt:lpstr>
      <vt:lpstr>180meses</vt:lpstr>
      <vt:lpstr>RF</vt:lpstr>
      <vt:lpstr>Total</vt:lpstr>
      <vt:lpstr>Plan2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2014-10-03T16:49:24Z</dcterms:modified>
</cp:coreProperties>
</file>