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Plan4" sheetId="4" r:id="rId1"/>
    <sheet name="Plan1" sheetId="1" r:id="rId2"/>
    <sheet name="Plan2" sheetId="2" r:id="rId3"/>
    <sheet name="Plan3" sheetId="3" r:id="rId4"/>
  </sheets>
  <calcPr calcId="145621"/>
  <pivotCaches>
    <pivotCache cacheId="12" r:id="rId5"/>
  </pivotCaches>
</workbook>
</file>

<file path=xl/calcChain.xml><?xml version="1.0" encoding="utf-8"?>
<calcChain xmlns="http://schemas.openxmlformats.org/spreadsheetml/2006/main">
  <c r="I101" i="1" l="1"/>
  <c r="J101" i="1" s="1"/>
  <c r="I97" i="1"/>
  <c r="J97" i="1" s="1"/>
  <c r="I99" i="1"/>
  <c r="J99" i="1" s="1"/>
  <c r="I100" i="1"/>
  <c r="J100" i="1" s="1"/>
  <c r="I98" i="1"/>
  <c r="J98" i="1" s="1"/>
  <c r="I93" i="1" l="1"/>
  <c r="J93" i="1" s="1"/>
  <c r="I95" i="1"/>
  <c r="J95" i="1" s="1"/>
  <c r="I96" i="1"/>
  <c r="J96" i="1" s="1"/>
  <c r="I70" i="1" l="1"/>
  <c r="I71" i="1"/>
  <c r="J71" i="1" s="1"/>
  <c r="J70" i="1"/>
  <c r="F102" i="1"/>
  <c r="I94" i="1" l="1"/>
  <c r="J94" i="1" s="1"/>
  <c r="I90" i="1"/>
  <c r="J90" i="1" s="1"/>
  <c r="I91" i="1"/>
  <c r="J91" i="1" s="1"/>
  <c r="I92" i="1"/>
  <c r="J92" i="1" s="1"/>
  <c r="I89" i="1" l="1"/>
  <c r="J89" i="1" s="1"/>
  <c r="I87" i="1"/>
  <c r="J87" i="1" s="1"/>
  <c r="I88" i="1"/>
  <c r="J88" i="1" s="1"/>
  <c r="I83" i="1" l="1"/>
  <c r="J83" i="1" s="1"/>
  <c r="I84" i="1"/>
  <c r="J84" i="1" s="1"/>
  <c r="I85" i="1"/>
  <c r="J85" i="1" s="1"/>
  <c r="I86" i="1"/>
  <c r="J86" i="1" s="1"/>
  <c r="I79" i="1" l="1"/>
  <c r="J79" i="1" s="1"/>
  <c r="I80" i="1"/>
  <c r="J80" i="1" s="1"/>
  <c r="I82" i="1"/>
  <c r="J82" i="1" s="1"/>
  <c r="I81" i="1"/>
  <c r="J81" i="1" s="1"/>
  <c r="I78" i="1" l="1"/>
  <c r="J78" i="1" s="1"/>
  <c r="I76" i="1"/>
  <c r="J76" i="1" s="1"/>
  <c r="I77" i="1"/>
  <c r="J77" i="1" s="1"/>
  <c r="I74" i="1"/>
  <c r="J74" i="1" s="1"/>
  <c r="I73" i="1"/>
  <c r="J73" i="1" s="1"/>
  <c r="I75" i="1" l="1"/>
  <c r="J75" i="1" s="1"/>
  <c r="I69" i="1" l="1"/>
  <c r="J69" i="1" s="1"/>
  <c r="I72" i="1"/>
  <c r="J72" i="1" s="1"/>
  <c r="I68" i="1"/>
  <c r="J68" i="1" s="1"/>
  <c r="I67" i="1" l="1"/>
  <c r="J67" i="1" s="1"/>
  <c r="I66" i="1"/>
  <c r="J66" i="1" s="1"/>
  <c r="I64" i="1"/>
  <c r="J64" i="1" s="1"/>
  <c r="I65" i="1"/>
  <c r="J65" i="1" s="1"/>
  <c r="I60" i="1" l="1"/>
  <c r="J60" i="1" s="1"/>
  <c r="I61" i="1"/>
  <c r="J61" i="1" s="1"/>
  <c r="I62" i="1"/>
  <c r="J62" i="1" s="1"/>
  <c r="I63" i="1"/>
  <c r="J63" i="1" s="1"/>
  <c r="I58" i="1" l="1"/>
  <c r="J58" i="1" s="1"/>
  <c r="I54" i="1"/>
  <c r="J54" i="1" s="1"/>
  <c r="I57" i="1"/>
  <c r="J57" i="1" s="1"/>
  <c r="I59" i="1" l="1"/>
  <c r="J59" i="1" s="1"/>
  <c r="I55" i="1"/>
  <c r="J55" i="1" s="1"/>
  <c r="I56" i="1" l="1"/>
  <c r="J56" i="1" s="1"/>
  <c r="I53" i="1"/>
  <c r="J53" i="1" s="1"/>
  <c r="I49" i="1"/>
  <c r="J49" i="1" s="1"/>
  <c r="C102" i="1"/>
  <c r="D102" i="1"/>
  <c r="I51" i="1"/>
  <c r="J51" i="1" s="1"/>
  <c r="I50" i="1"/>
  <c r="J50" i="1" s="1"/>
  <c r="E102" i="1" l="1"/>
  <c r="I47" i="1"/>
  <c r="J47" i="1" s="1"/>
  <c r="I52" i="1"/>
  <c r="J52" i="1"/>
  <c r="I45" i="1" l="1"/>
  <c r="J45" i="1" s="1"/>
  <c r="I48" i="1"/>
  <c r="J48" i="1" s="1"/>
  <c r="I44" i="1" l="1"/>
  <c r="J44" i="1" s="1"/>
  <c r="I46" i="1"/>
  <c r="J46" i="1" s="1"/>
  <c r="I43" i="1" l="1"/>
  <c r="J43" i="1" s="1"/>
  <c r="I41" i="1"/>
  <c r="J41" i="1" s="1"/>
  <c r="I42" i="1" l="1"/>
  <c r="J42" i="1" s="1"/>
  <c r="I39" i="1"/>
  <c r="J39" i="1" s="1"/>
  <c r="I37" i="1" l="1"/>
  <c r="J37" i="1" s="1"/>
  <c r="I40" i="1"/>
  <c r="J40" i="1" s="1"/>
  <c r="I38" i="1" l="1"/>
  <c r="J38" i="1" s="1"/>
  <c r="I36" i="1"/>
  <c r="J36" i="1" s="1"/>
  <c r="I33" i="1"/>
  <c r="J33" i="1" s="1"/>
  <c r="I35" i="1"/>
  <c r="J35" i="1" s="1"/>
  <c r="I34" i="1" l="1"/>
  <c r="J34" i="1" s="1"/>
  <c r="I31" i="1"/>
  <c r="J31" i="1" s="1"/>
  <c r="I32" i="1" l="1"/>
  <c r="J32" i="1" s="1"/>
  <c r="I29" i="1"/>
  <c r="J29" i="1" s="1"/>
  <c r="I3" i="1" l="1"/>
  <c r="I2" i="1"/>
  <c r="I4" i="1"/>
  <c r="I5" i="1"/>
  <c r="I6" i="1"/>
  <c r="I7" i="1"/>
  <c r="I8" i="1"/>
  <c r="I9" i="1"/>
  <c r="I10" i="1"/>
  <c r="I11" i="1"/>
  <c r="I13" i="1"/>
  <c r="I15" i="1"/>
  <c r="I17" i="1"/>
  <c r="I19" i="1"/>
  <c r="I21" i="1"/>
  <c r="I23" i="1"/>
  <c r="I25" i="1"/>
  <c r="I27" i="1"/>
  <c r="I12" i="1"/>
  <c r="I14" i="1"/>
  <c r="I16" i="1"/>
  <c r="I18" i="1"/>
  <c r="I20" i="1"/>
  <c r="I22" i="1"/>
  <c r="I24" i="1"/>
  <c r="I26" i="1"/>
  <c r="I28" i="1"/>
  <c r="I30" i="1"/>
  <c r="I102" i="1" l="1"/>
  <c r="J25" i="1"/>
  <c r="J12" i="1"/>
  <c r="J27" i="1"/>
  <c r="J30" i="1"/>
  <c r="H102" i="1" l="1"/>
  <c r="G102" i="1" s="1"/>
  <c r="J28" i="1"/>
  <c r="J23" i="1" l="1"/>
  <c r="J26" i="1"/>
  <c r="J24" i="1" l="1"/>
  <c r="J19" i="1" l="1"/>
  <c r="J20" i="1"/>
  <c r="J21" i="1"/>
  <c r="J17" i="1"/>
  <c r="J18" i="1"/>
  <c r="J3" i="1"/>
  <c r="J10" i="1"/>
  <c r="L102" i="1" l="1"/>
  <c r="J102" i="1"/>
  <c r="K102" i="1"/>
  <c r="J22" i="1"/>
  <c r="J16" i="1"/>
  <c r="J14" i="1"/>
  <c r="J6" i="1"/>
  <c r="J13" i="1"/>
  <c r="J9" i="1"/>
  <c r="J5" i="1"/>
  <c r="J11" i="1"/>
  <c r="J7" i="1"/>
  <c r="J4" i="1"/>
  <c r="J8" i="1"/>
  <c r="J2" i="1"/>
  <c r="J15" i="1"/>
  <c r="K101" i="1" l="1"/>
  <c r="L101" i="1"/>
  <c r="K100" i="1"/>
  <c r="L97" i="1"/>
  <c r="K99" i="1"/>
  <c r="K97" i="1"/>
  <c r="L99" i="1"/>
  <c r="L100" i="1"/>
  <c r="K98" i="1"/>
  <c r="L98" i="1"/>
  <c r="K96" i="1"/>
  <c r="K93" i="1"/>
  <c r="L96" i="1"/>
  <c r="L93" i="1"/>
  <c r="L95" i="1"/>
  <c r="K95" i="1"/>
  <c r="L71" i="1"/>
  <c r="K70" i="1"/>
  <c r="K71" i="1"/>
  <c r="L70" i="1"/>
  <c r="K94" i="1"/>
  <c r="L94" i="1"/>
  <c r="L90" i="1"/>
  <c r="K92" i="1"/>
  <c r="L91" i="1"/>
  <c r="K90" i="1"/>
  <c r="L92" i="1"/>
  <c r="K91" i="1"/>
  <c r="K89" i="1"/>
  <c r="L89" i="1"/>
  <c r="K88" i="1"/>
  <c r="L88" i="1"/>
  <c r="L87" i="1"/>
  <c r="K87" i="1"/>
  <c r="K86" i="1"/>
  <c r="K83" i="1"/>
  <c r="K84" i="1"/>
  <c r="L85" i="1"/>
  <c r="L83" i="1"/>
  <c r="L86" i="1"/>
  <c r="L84" i="1"/>
  <c r="K85" i="1"/>
  <c r="L82" i="1"/>
  <c r="K80" i="1"/>
  <c r="K82" i="1"/>
  <c r="L79" i="1"/>
  <c r="K81" i="1"/>
  <c r="L80" i="1"/>
  <c r="K79" i="1"/>
  <c r="L81" i="1"/>
  <c r="L78" i="1"/>
  <c r="K78" i="1"/>
  <c r="K76" i="1"/>
  <c r="L77" i="1"/>
  <c r="L76" i="1"/>
  <c r="K77" i="1"/>
  <c r="K74" i="1"/>
  <c r="L74" i="1"/>
  <c r="L73" i="1"/>
  <c r="K73" i="1"/>
  <c r="K75" i="1"/>
  <c r="L75" i="1"/>
  <c r="L69" i="1"/>
  <c r="K69" i="1"/>
  <c r="K72" i="1"/>
  <c r="L72" i="1"/>
  <c r="K68" i="1"/>
  <c r="L68" i="1"/>
  <c r="K67" i="1"/>
  <c r="L67" i="1"/>
  <c r="K66" i="1"/>
  <c r="L66" i="1"/>
  <c r="K65" i="1"/>
  <c r="K64" i="1"/>
  <c r="L64" i="1"/>
  <c r="L65" i="1"/>
  <c r="L61" i="1"/>
  <c r="K60" i="1"/>
  <c r="L60" i="1"/>
  <c r="K61" i="1"/>
  <c r="L62" i="1"/>
  <c r="K62" i="1"/>
  <c r="L63" i="1"/>
  <c r="K63" i="1"/>
  <c r="L58" i="1"/>
  <c r="K58" i="1"/>
  <c r="K57" i="1"/>
  <c r="L54" i="1"/>
  <c r="L57" i="1"/>
  <c r="K54" i="1"/>
  <c r="K59" i="1"/>
  <c r="L55" i="1"/>
  <c r="L59" i="1"/>
  <c r="K55" i="1"/>
  <c r="K56" i="1"/>
  <c r="L56" i="1"/>
  <c r="L53" i="1"/>
  <c r="K53" i="1"/>
  <c r="K49" i="1"/>
  <c r="L49" i="1"/>
  <c r="L51" i="1"/>
  <c r="K51" i="1"/>
  <c r="L50" i="1"/>
  <c r="K50" i="1"/>
  <c r="L47" i="1"/>
  <c r="L52" i="1"/>
  <c r="K47" i="1"/>
  <c r="K52" i="1"/>
  <c r="L45" i="1"/>
  <c r="K45" i="1"/>
  <c r="L48" i="1"/>
  <c r="K48" i="1"/>
  <c r="K44" i="1"/>
  <c r="K46" i="1"/>
  <c r="L46" i="1"/>
  <c r="L44" i="1"/>
  <c r="K43" i="1"/>
  <c r="L41" i="1"/>
  <c r="L43" i="1"/>
  <c r="K41" i="1"/>
  <c r="K42" i="1"/>
  <c r="L39" i="1"/>
  <c r="L42" i="1"/>
  <c r="K39" i="1"/>
  <c r="K37" i="1"/>
  <c r="L37" i="1"/>
  <c r="L40" i="1"/>
  <c r="K40" i="1"/>
  <c r="K38" i="1"/>
  <c r="L38" i="1"/>
  <c r="K33" i="1"/>
  <c r="K36" i="1"/>
  <c r="L35" i="1"/>
  <c r="K35" i="1"/>
  <c r="L33" i="1"/>
  <c r="L36" i="1"/>
  <c r="K34" i="1"/>
  <c r="K31" i="1"/>
  <c r="L31" i="1"/>
  <c r="L34" i="1"/>
  <c r="K2" i="1"/>
  <c r="K6" i="1"/>
  <c r="K10" i="1"/>
  <c r="K17" i="1"/>
  <c r="K25" i="1"/>
  <c r="K14" i="1"/>
  <c r="K22" i="1"/>
  <c r="K30" i="1"/>
  <c r="K3" i="1"/>
  <c r="K7" i="1"/>
  <c r="K11" i="1"/>
  <c r="K19" i="1"/>
  <c r="K27" i="1"/>
  <c r="K16" i="1"/>
  <c r="K24" i="1"/>
  <c r="K4" i="1"/>
  <c r="K8" i="1"/>
  <c r="K13" i="1"/>
  <c r="K21" i="1"/>
  <c r="K29" i="1"/>
  <c r="K18" i="1"/>
  <c r="K26" i="1"/>
  <c r="K5" i="1"/>
  <c r="K9" i="1"/>
  <c r="K15" i="1"/>
  <c r="K23" i="1"/>
  <c r="K12" i="1"/>
  <c r="K20" i="1"/>
  <c r="K28" i="1"/>
  <c r="K32" i="1"/>
  <c r="L2" i="1"/>
  <c r="L10" i="1"/>
  <c r="L9" i="1"/>
  <c r="L6" i="1"/>
  <c r="L5" i="1"/>
  <c r="L29" i="1"/>
  <c r="L4" i="1"/>
  <c r="L11" i="1"/>
  <c r="L32" i="1"/>
  <c r="L30" i="1"/>
  <c r="L28" i="1"/>
  <c r="L24" i="1"/>
  <c r="L21" i="1"/>
  <c r="L16" i="1"/>
  <c r="L7" i="1"/>
  <c r="L22" i="1"/>
  <c r="L20" i="1"/>
  <c r="L14" i="1"/>
  <c r="L12" i="1"/>
  <c r="L26" i="1"/>
  <c r="L13" i="1"/>
  <c r="L27" i="1"/>
  <c r="L3" i="1"/>
  <c r="L25" i="1"/>
  <c r="L23" i="1"/>
  <c r="L17" i="1"/>
  <c r="L15" i="1"/>
  <c r="L18" i="1"/>
  <c r="L8" i="1"/>
  <c r="L19" i="1"/>
</calcChain>
</file>

<file path=xl/sharedStrings.xml><?xml version="1.0" encoding="utf-8"?>
<sst xmlns="http://schemas.openxmlformats.org/spreadsheetml/2006/main" count="230" uniqueCount="33">
  <si>
    <t>Nome</t>
  </si>
  <si>
    <t>Data</t>
  </si>
  <si>
    <t>Valor Base</t>
  </si>
  <si>
    <t>Valor Bruto</t>
  </si>
  <si>
    <t>Rendimento</t>
  </si>
  <si>
    <t>Rótulos de Linha</t>
  </si>
  <si>
    <t>Total Geral</t>
  </si>
  <si>
    <t>Mês</t>
  </si>
  <si>
    <t>XP INV FIRF CRED PRI</t>
  </si>
  <si>
    <t>Aplicação/Resgate</t>
  </si>
  <si>
    <t>XP Referenciado FIRD</t>
  </si>
  <si>
    <t>ID</t>
  </si>
  <si>
    <t>Rent. Dia</t>
  </si>
  <si>
    <t>Rent. Mês</t>
  </si>
  <si>
    <t>Ano</t>
  </si>
  <si>
    <t>Outubro</t>
  </si>
  <si>
    <t>Novembro</t>
  </si>
  <si>
    <t>Rent. Ano</t>
  </si>
  <si>
    <t>S. Rendimento</t>
  </si>
  <si>
    <t>S. Aplicação/Resgate</t>
  </si>
  <si>
    <t>% Mês</t>
  </si>
  <si>
    <t>% Dia</t>
  </si>
  <si>
    <t>% Ano</t>
  </si>
  <si>
    <t>Base</t>
  </si>
  <si>
    <t>XP MULT-INV FIC FIA</t>
  </si>
  <si>
    <t>Feriados</t>
  </si>
  <si>
    <t>GOLL4</t>
  </si>
  <si>
    <t>MRFG3</t>
  </si>
  <si>
    <t>Dezembro</t>
  </si>
  <si>
    <t>JBSS3</t>
  </si>
  <si>
    <t>Custódia</t>
  </si>
  <si>
    <t xml:space="preserve"> R$ 1.212,06 </t>
  </si>
  <si>
    <t>GFSA3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</si>
</sst>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000%"/>
    <numFmt numFmtId="165" formatCode="[$-416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44" fontId="0" fillId="0" borderId="0" xfId="0" applyNumberFormat="1"/>
    <xf numFmtId="14" fontId="0" fillId="0" borderId="0" xfId="1" applyNumberFormat="1" applyFont="1"/>
    <xf numFmtId="44" fontId="0" fillId="0" borderId="0" xfId="1" applyNumberFormat="1" applyFont="1"/>
    <xf numFmtId="164" fontId="0" fillId="0" borderId="0" xfId="1" applyNumberFormat="1" applyFont="1"/>
    <xf numFmtId="49" fontId="0" fillId="0" borderId="0" xfId="0" applyNumberFormat="1"/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44" fontId="0" fillId="0" borderId="0" xfId="1" applyNumberFormat="1" applyFont="1"/>
    <xf numFmtId="44" fontId="3" fillId="0" borderId="0" xfId="1" applyFon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0" borderId="0" xfId="1" applyFont="1"/>
    <xf numFmtId="44" fontId="6" fillId="0" borderId="0" xfId="1" applyFont="1"/>
    <xf numFmtId="44" fontId="7" fillId="0" borderId="0" xfId="1" applyFont="1"/>
    <xf numFmtId="14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44" fontId="7" fillId="0" borderId="0" xfId="0" applyNumberFormat="1" applyFont="1"/>
    <xf numFmtId="164" fontId="7" fillId="0" borderId="0" xfId="0" applyNumberFormat="1" applyFont="1"/>
    <xf numFmtId="44" fontId="7" fillId="0" borderId="0" xfId="1" applyNumberFormat="1" applyFont="1"/>
  </cellXfs>
  <cellStyles count="3">
    <cellStyle name="Moeda" xfId="1" builtinId="4"/>
    <cellStyle name="Normal" xfId="0" builtinId="0"/>
    <cellStyle name="Porcentagem" xfId="2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64" formatCode="0.0000%"/>
    </dxf>
    <dxf>
      <numFmt numFmtId="164" formatCode="0.0000%"/>
    </dxf>
    <dxf>
      <numFmt numFmtId="164" formatCode="0.00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897.924652662034" createdVersion="4" refreshedVersion="4" minRefreshableVersion="3" recordCount="100">
  <cacheSource type="worksheet">
    <worksheetSource name="Tabela1"/>
  </cacheSource>
  <cacheFields count="12">
    <cacheField name="ID" numFmtId="0">
      <sharedItems containsNonDate="0" containsString="0" containsBlank="1"/>
    </cacheField>
    <cacheField name="Nome" numFmtId="0">
      <sharedItems containsBlank="1" count="10">
        <s v="XP INV FIRF CRED PRI"/>
        <s v="XP Referenciado FIRD"/>
        <s v="GOLL4"/>
        <s v="XP MULT-INV FIC FIA"/>
        <s v="MRFG3"/>
        <s v="Custódia"/>
        <s v="JBSS3"/>
        <s v="GFSA3"/>
        <m u="1"/>
        <s v="CRED" u="1"/>
      </sharedItems>
    </cacheField>
    <cacheField name="Ano" numFmtId="0">
      <sharedItems containsSemiMixedTypes="0" containsString="0" containsNumber="1" containsInteger="1" minValue="2011" maxValue="2011" count="1">
        <n v="2011"/>
      </sharedItems>
    </cacheField>
    <cacheField name="Mês" numFmtId="49">
      <sharedItems containsDate="1" containsBlank="1" containsMixedTypes="1" minDate="2011-10-01T00:00:00" maxDate="2011-11-08T00:00:00" count="14">
        <s v="Outubro"/>
        <s v="Novembro"/>
        <s v="Dezembro"/>
        <m u="1"/>
        <d v="2011-11-02T00:00:00" u="1"/>
        <d v="2011-11-07T00:00:00" u="1"/>
        <d v="2011-11-05T00:00:00" u="1"/>
        <s v="nov-11" u="1"/>
        <d v="2011-11-03T00:00:00" u="1"/>
        <d v="2011-11-01T00:00:00" u="1"/>
        <d v="2011-10-01T00:00:00" u="1"/>
        <d v="2011-11-06T00:00:00" u="1"/>
        <s v="out-11" u="1"/>
        <d v="2011-11-04T00:00:00" u="1"/>
      </sharedItems>
    </cacheField>
    <cacheField name="Data" numFmtId="14">
      <sharedItems containsSemiMixedTypes="0" containsNonDate="0" containsDate="1" containsString="0" minDate="2011-10-19T00:00:00" maxDate="2012-12-02T00:00:00" count="46"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6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03T00:00:00" u="1"/>
        <d v="2012-12-01T00:00:00" u="1"/>
      </sharedItems>
    </cacheField>
    <cacheField name="Aplicação/Resgate" numFmtId="44">
      <sharedItems containsSemiMixedTypes="0" containsString="0" containsNumber="1" minValue="-1796.2" maxValue="1803.1"/>
    </cacheField>
    <cacheField name="Valor Base" numFmtId="44">
      <sharedItems containsSemiMixedTypes="0" containsString="0" containsNumber="1" minValue="0" maxValue="1803.1"/>
    </cacheField>
    <cacheField name="Valor Bruto" numFmtId="44">
      <sharedItems containsSemiMixedTypes="0" containsString="0" containsNumber="1" minValue="0" maxValue="1698.16"/>
    </cacheField>
    <cacheField name="Rendimento" numFmtId="44">
      <sharedItems containsSemiMixedTypes="0" containsString="0" containsNumber="1" minValue="-48.269999999999982" maxValue="87.680000000000064"/>
    </cacheField>
    <cacheField name="Rent. Dia" numFmtId="164">
      <sharedItems containsSemiMixedTypes="0" containsString="0" containsNumber="1" minValue="-4.5615034168564869E-2" maxValue="5.8609625668449239E-2"/>
    </cacheField>
    <cacheField name="Rent. Mês" numFmtId="164">
      <sharedItems containsSemiMixedTypes="0" containsString="0" containsNumber="1" minValue="-4.5615034168564828E-2" maxValue="0.17309629629629653"/>
    </cacheField>
    <cacheField name="Rent. Ano" numFmtId="164">
      <sharedItems containsSemiMixedTypes="0" containsString="0" containsNumber="1" minValue="-4.5615034168564828E-2" maxValue="0.14906800751688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m/>
    <x v="0"/>
    <x v="0"/>
    <x v="0"/>
    <x v="0"/>
    <n v="1670.78"/>
    <n v="1670.78"/>
    <n v="1670.78"/>
    <n v="0"/>
    <n v="0"/>
    <n v="3.6390189013515428E-3"/>
    <n v="1.6387555512993535E-2"/>
  </r>
  <r>
    <m/>
    <x v="0"/>
    <x v="0"/>
    <x v="0"/>
    <x v="1"/>
    <n v="0"/>
    <n v="1670.78"/>
    <n v="1671.56"/>
    <n v="0.77999999999997272"/>
    <n v="4.6684781958125708E-4"/>
    <n v="3.6390189013515428E-3"/>
    <n v="1.6387555512993535E-2"/>
  </r>
  <r>
    <m/>
    <x v="0"/>
    <x v="0"/>
    <x v="0"/>
    <x v="2"/>
    <n v="0"/>
    <n v="1671.56"/>
    <n v="1672.3"/>
    <n v="0.74000000000000909"/>
    <n v="4.4270023211850554E-4"/>
    <n v="3.6390189013515428E-3"/>
    <n v="1.6387555512993535E-2"/>
  </r>
  <r>
    <m/>
    <x v="0"/>
    <x v="0"/>
    <x v="0"/>
    <x v="3"/>
    <n v="0"/>
    <n v="1672.3"/>
    <n v="1673.04"/>
    <n v="0.74000000000000909"/>
    <n v="4.4250433534653421E-4"/>
    <n v="3.6390189013515428E-3"/>
    <n v="1.6387555512993535E-2"/>
  </r>
  <r>
    <m/>
    <x v="0"/>
    <x v="0"/>
    <x v="0"/>
    <x v="4"/>
    <n v="0"/>
    <n v="1673.04"/>
    <n v="1673.87"/>
    <n v="0.82999999999992724"/>
    <n v="4.9610290250079328E-4"/>
    <n v="3.6390189013515428E-3"/>
    <n v="1.6387555512993535E-2"/>
  </r>
  <r>
    <m/>
    <x v="0"/>
    <x v="0"/>
    <x v="0"/>
    <x v="5"/>
    <n v="0"/>
    <n v="1673.87"/>
    <n v="1674.66"/>
    <n v="0.79000000000019099"/>
    <n v="4.7196018806728782E-4"/>
    <n v="3.6390189013515428E-3"/>
    <n v="1.6387555512993535E-2"/>
  </r>
  <r>
    <m/>
    <x v="0"/>
    <x v="0"/>
    <x v="0"/>
    <x v="6"/>
    <n v="0"/>
    <n v="1674.66"/>
    <n v="1675.48"/>
    <n v="0.81999999999993634"/>
    <n v="4.8965163077874685E-4"/>
    <n v="3.6390189013515428E-3"/>
    <n v="1.6387555512993535E-2"/>
  </r>
  <r>
    <m/>
    <x v="0"/>
    <x v="0"/>
    <x v="0"/>
    <x v="7"/>
    <n v="0"/>
    <n v="1675.48"/>
    <n v="1676.13"/>
    <n v="0.65000000000009095"/>
    <n v="3.8794852818302276E-4"/>
    <n v="3.6390189013515428E-3"/>
    <n v="1.6387555512993535E-2"/>
  </r>
  <r>
    <m/>
    <x v="0"/>
    <x v="0"/>
    <x v="0"/>
    <x v="8"/>
    <n v="0"/>
    <n v="1676.13"/>
    <n v="1676.86"/>
    <n v="0.72999999999979082"/>
    <n v="4.3552707725521932E-4"/>
    <n v="3.6390189013515428E-3"/>
    <n v="1.6387555512993535E-2"/>
  </r>
  <r>
    <m/>
    <x v="0"/>
    <x v="0"/>
    <x v="1"/>
    <x v="9"/>
    <n v="0"/>
    <n v="1676.86"/>
    <n v="1677.49"/>
    <n v="0.63000000000010914"/>
    <n v="3.7570220531237501E-4"/>
    <n v="7.0846701573179516E-3"/>
    <n v="1.6387555512993535E-2"/>
  </r>
  <r>
    <m/>
    <x v="1"/>
    <x v="0"/>
    <x v="1"/>
    <x v="9"/>
    <n v="428.37"/>
    <n v="428.37"/>
    <n v="428.37"/>
    <n v="0"/>
    <n v="0"/>
    <n v="5.4625674066808294E-3"/>
    <n v="5.4625674066808294E-3"/>
  </r>
  <r>
    <m/>
    <x v="0"/>
    <x v="0"/>
    <x v="1"/>
    <x v="10"/>
    <n v="0"/>
    <n v="1677.49"/>
    <n v="1678.11"/>
    <n v="0.61999999999989086"/>
    <n v="3.6959981877679801E-4"/>
    <n v="7.0846701573179516E-3"/>
    <n v="1.6387555512993535E-2"/>
  </r>
  <r>
    <m/>
    <x v="1"/>
    <x v="0"/>
    <x v="1"/>
    <x v="10"/>
    <n v="0"/>
    <n v="428.37"/>
    <n v="428.55"/>
    <n v="0.18000000000000682"/>
    <n v="4.2019749282164209E-4"/>
    <n v="5.4625674066808294E-3"/>
    <n v="5.4625674066808294E-3"/>
  </r>
  <r>
    <m/>
    <x v="0"/>
    <x v="0"/>
    <x v="1"/>
    <x v="11"/>
    <n v="0"/>
    <n v="1678.11"/>
    <n v="1678.81"/>
    <n v="0.70000000000004547"/>
    <n v="4.1713594460437368E-4"/>
    <n v="7.0846701573179516E-3"/>
    <n v="1.6387555512993535E-2"/>
  </r>
  <r>
    <m/>
    <x v="1"/>
    <x v="0"/>
    <x v="1"/>
    <x v="11"/>
    <n v="0"/>
    <n v="428.55"/>
    <n v="428.72"/>
    <n v="0.17000000000001592"/>
    <n v="3.9668650099175339E-4"/>
    <n v="5.4625674066808294E-3"/>
    <n v="5.4625674066808294E-3"/>
  </r>
  <r>
    <m/>
    <x v="0"/>
    <x v="0"/>
    <x v="1"/>
    <x v="12"/>
    <n v="0"/>
    <n v="1678.81"/>
    <n v="1679.59"/>
    <n v="0.77999999999997272"/>
    <n v="4.6461481644734828E-4"/>
    <n v="7.0846701573179516E-3"/>
    <n v="1.6387555512993535E-2"/>
  </r>
  <r>
    <m/>
    <x v="1"/>
    <x v="0"/>
    <x v="1"/>
    <x v="12"/>
    <n v="0"/>
    <n v="428.72"/>
    <n v="428.9"/>
    <n v="0.17999999999994998"/>
    <n v="4.1985445045705815E-4"/>
    <n v="5.4625674066808294E-3"/>
    <n v="5.4625674066808294E-3"/>
  </r>
  <r>
    <m/>
    <x v="0"/>
    <x v="0"/>
    <x v="1"/>
    <x v="13"/>
    <n v="0"/>
    <n v="1679.59"/>
    <n v="1680.42"/>
    <n v="0.83000000000015461"/>
    <n v="4.9416821962511965E-4"/>
    <n v="7.0846701573179516E-3"/>
    <n v="1.6387555512993535E-2"/>
  </r>
  <r>
    <m/>
    <x v="1"/>
    <x v="0"/>
    <x v="1"/>
    <x v="13"/>
    <n v="0"/>
    <n v="428.9"/>
    <n v="429.08"/>
    <n v="0.18000000000000682"/>
    <n v="4.1967824667756313E-4"/>
    <n v="5.4625674066808294E-3"/>
    <n v="5.4625674066808294E-3"/>
  </r>
  <r>
    <m/>
    <x v="0"/>
    <x v="0"/>
    <x v="1"/>
    <x v="14"/>
    <n v="0"/>
    <n v="1680.42"/>
    <n v="1681.27"/>
    <n v="0.84999999999990905"/>
    <n v="5.0582592447120901E-4"/>
    <n v="7.0846701573179516E-3"/>
    <n v="1.6387555512993535E-2"/>
  </r>
  <r>
    <m/>
    <x v="1"/>
    <x v="0"/>
    <x v="1"/>
    <x v="14"/>
    <n v="0"/>
    <n v="429.08"/>
    <n v="429.28"/>
    <n v="0.19999999999998863"/>
    <n v="4.6611354525959874E-4"/>
    <n v="5.4625674066808294E-3"/>
    <n v="5.4625674066808294E-3"/>
  </r>
  <r>
    <m/>
    <x v="0"/>
    <x v="0"/>
    <x v="1"/>
    <x v="15"/>
    <n v="0"/>
    <n v="1681.27"/>
    <n v="1682.1"/>
    <n v="0.82999999999992724"/>
    <n v="4.9367442469081544E-4"/>
    <n v="7.0846701573179516E-3"/>
    <n v="1.6387555512993535E-2"/>
  </r>
  <r>
    <m/>
    <x v="1"/>
    <x v="0"/>
    <x v="1"/>
    <x v="15"/>
    <n v="0"/>
    <n v="429.28"/>
    <n v="429.48"/>
    <n v="0.20000000000004547"/>
    <n v="4.6589638464416113E-4"/>
    <n v="5.4625674066808294E-3"/>
    <n v="5.4625674066808294E-3"/>
  </r>
  <r>
    <m/>
    <x v="0"/>
    <x v="0"/>
    <x v="1"/>
    <x v="16"/>
    <n v="0"/>
    <n v="1682.1"/>
    <n v="1683.02"/>
    <n v="0.92000000000007276"/>
    <n v="5.4693537839609584E-4"/>
    <n v="7.0846701573179516E-3"/>
    <n v="1.6387555512993535E-2"/>
  </r>
  <r>
    <m/>
    <x v="1"/>
    <x v="0"/>
    <x v="1"/>
    <x v="16"/>
    <n v="0"/>
    <n v="429.48"/>
    <n v="429.69"/>
    <n v="0.20999999999997954"/>
    <n v="4.8896339759704646E-4"/>
    <n v="5.4625674066808294E-3"/>
    <n v="5.4625674066808294E-3"/>
  </r>
  <r>
    <m/>
    <x v="0"/>
    <x v="0"/>
    <x v="1"/>
    <x v="17"/>
    <n v="0"/>
    <n v="1683.02"/>
    <n v="1683.82"/>
    <n v="0.79999999999995453"/>
    <n v="4.7533600313719063E-4"/>
    <n v="7.0846701573179516E-3"/>
    <n v="1.6387555512993535E-2"/>
  </r>
  <r>
    <m/>
    <x v="1"/>
    <x v="0"/>
    <x v="1"/>
    <x v="17"/>
    <n v="0"/>
    <n v="429.69"/>
    <n v="429.89"/>
    <n v="0.19999999999998863"/>
    <n v="4.6545183737110158E-4"/>
    <n v="5.4625674066808294E-3"/>
    <n v="5.4625674066808294E-3"/>
  </r>
  <r>
    <m/>
    <x v="0"/>
    <x v="0"/>
    <x v="1"/>
    <x v="18"/>
    <n v="0"/>
    <n v="1683.82"/>
    <n v="1684.61"/>
    <n v="0.78999999999996362"/>
    <n v="4.6917128909263676E-4"/>
    <n v="7.0846701573179516E-3"/>
    <n v="1.6387555512993535E-2"/>
  </r>
  <r>
    <m/>
    <x v="1"/>
    <x v="0"/>
    <x v="1"/>
    <x v="18"/>
    <n v="0"/>
    <n v="429.89"/>
    <n v="430.1"/>
    <n v="0.21000000000003638"/>
    <n v="4.8849705738685802E-4"/>
    <n v="5.4625674066808294E-3"/>
    <n v="5.4625674066808294E-3"/>
  </r>
  <r>
    <m/>
    <x v="0"/>
    <x v="0"/>
    <x v="1"/>
    <x v="19"/>
    <n v="0"/>
    <n v="1684.61"/>
    <n v="1685.31"/>
    <n v="0.70000000000004547"/>
    <n v="4.1552644232198876E-4"/>
    <n v="7.0846701573179516E-3"/>
    <n v="1.6387555512993535E-2"/>
  </r>
  <r>
    <m/>
    <x v="1"/>
    <x v="0"/>
    <x v="1"/>
    <x v="19"/>
    <n v="0"/>
    <n v="430.1"/>
    <n v="430.27"/>
    <n v="0.16999999999995907"/>
    <n v="3.9525691699595223E-4"/>
    <n v="5.4625674066808294E-3"/>
    <n v="5.4625674066808294E-3"/>
  </r>
  <r>
    <m/>
    <x v="0"/>
    <x v="0"/>
    <x v="1"/>
    <x v="20"/>
    <n v="0"/>
    <n v="1685.31"/>
    <n v="1686.09"/>
    <n v="0.77999999999997272"/>
    <n v="4.6282286344943825E-4"/>
    <n v="7.0846701573179516E-3"/>
    <n v="1.6387555512993535E-2"/>
  </r>
  <r>
    <m/>
    <x v="1"/>
    <x v="0"/>
    <x v="1"/>
    <x v="20"/>
    <n v="0"/>
    <n v="430.27"/>
    <n v="430.44"/>
    <n v="0.17000000000001592"/>
    <n v="3.9510075069146332E-4"/>
    <n v="5.4625674066808294E-3"/>
    <n v="5.4625674066808294E-3"/>
  </r>
  <r>
    <m/>
    <x v="0"/>
    <x v="0"/>
    <x v="1"/>
    <x v="21"/>
    <n v="0"/>
    <n v="1686.09"/>
    <n v="1686.81"/>
    <n v="0.72000000000002728"/>
    <n v="4.2702346849813905E-4"/>
    <n v="7.0846701573179516E-3"/>
    <n v="1.6387555512993535E-2"/>
  </r>
  <r>
    <m/>
    <x v="1"/>
    <x v="0"/>
    <x v="1"/>
    <x v="21"/>
    <n v="0"/>
    <n v="430.44"/>
    <n v="430.6"/>
    <n v="0.16000000000002501"/>
    <n v="3.717126661091558E-4"/>
    <n v="5.4625674066808294E-3"/>
    <n v="5.4625674066808294E-3"/>
  </r>
  <r>
    <m/>
    <x v="0"/>
    <x v="0"/>
    <x v="1"/>
    <x v="22"/>
    <n v="0"/>
    <n v="1686.81"/>
    <n v="1687.6"/>
    <n v="0.78999999999996362"/>
    <n v="4.683396470260217E-4"/>
    <n v="7.0846701573179516E-3"/>
    <n v="1.6387555512993535E-2"/>
  </r>
  <r>
    <m/>
    <x v="1"/>
    <x v="0"/>
    <x v="1"/>
    <x v="22"/>
    <n v="0"/>
    <n v="430.6"/>
    <n v="430.78"/>
    <n v="0.17999999999994998"/>
    <n v="4.1802136553634455E-4"/>
    <n v="5.4625674066808294E-3"/>
    <n v="5.4625674066808294E-3"/>
  </r>
  <r>
    <m/>
    <x v="0"/>
    <x v="0"/>
    <x v="1"/>
    <x v="23"/>
    <n v="0"/>
    <n v="1687.6"/>
    <n v="1688.37"/>
    <n v="0.76999999999998181"/>
    <n v="4.5626925811802671E-4"/>
    <n v="7.0846701573179516E-3"/>
    <n v="1.6387555512993535E-2"/>
  </r>
  <r>
    <m/>
    <x v="1"/>
    <x v="0"/>
    <x v="1"/>
    <x v="23"/>
    <n v="0"/>
    <n v="430.78"/>
    <n v="430.95"/>
    <n v="0.17000000000001592"/>
    <n v="3.9463299131811116E-4"/>
    <n v="5.4625674066808294E-3"/>
    <n v="5.4625674066808294E-3"/>
  </r>
  <r>
    <m/>
    <x v="0"/>
    <x v="0"/>
    <x v="1"/>
    <x v="24"/>
    <n v="0"/>
    <n v="1688.37"/>
    <n v="1689.07"/>
    <n v="0.70000000000004547"/>
    <n v="4.1460106493247662E-4"/>
    <n v="7.0846701573179516E-3"/>
    <n v="1.6387555512993535E-2"/>
  </r>
  <r>
    <m/>
    <x v="1"/>
    <x v="0"/>
    <x v="1"/>
    <x v="24"/>
    <n v="0"/>
    <n v="430.95"/>
    <n v="431.11"/>
    <n v="0.16000000000002501"/>
    <n v="3.7127276946287278E-4"/>
    <n v="5.4625674066808294E-3"/>
    <n v="5.4625674066808294E-3"/>
  </r>
  <r>
    <m/>
    <x v="1"/>
    <x v="0"/>
    <x v="1"/>
    <x v="25"/>
    <n v="0"/>
    <n v="431.11"/>
    <n v="431.23"/>
    <n v="0.12000000000000455"/>
    <n v="2.7835123286401277E-4"/>
    <n v="5.4625674066808294E-3"/>
    <n v="5.4625674066808294E-3"/>
  </r>
  <r>
    <m/>
    <x v="0"/>
    <x v="0"/>
    <x v="1"/>
    <x v="26"/>
    <n v="0"/>
    <n v="1689.07"/>
    <n v="1689.77"/>
    <n v="0.70000000000004547"/>
    <n v="4.1442924212735144E-4"/>
    <n v="7.0846701573179516E-3"/>
    <n v="1.6387555512993535E-2"/>
  </r>
  <r>
    <m/>
    <x v="0"/>
    <x v="0"/>
    <x v="1"/>
    <x v="27"/>
    <n v="0"/>
    <n v="1689.77"/>
    <n v="1690.5"/>
    <n v="0.73000000000001819"/>
    <n v="4.3201145718057383E-4"/>
    <n v="7.0846701573179516E-3"/>
    <n v="1.6387555512993535E-2"/>
  </r>
  <r>
    <m/>
    <x v="1"/>
    <x v="0"/>
    <x v="1"/>
    <x v="27"/>
    <n v="0"/>
    <n v="431.23"/>
    <n v="431.4"/>
    <n v="0.16999999999995907"/>
    <n v="3.9422118127208002E-4"/>
    <n v="5.4625674066808294E-3"/>
    <n v="5.4625674066808294E-3"/>
  </r>
  <r>
    <m/>
    <x v="0"/>
    <x v="0"/>
    <x v="1"/>
    <x v="28"/>
    <n v="0"/>
    <n v="1690.5"/>
    <n v="1691.2"/>
    <n v="0.70000000000004547"/>
    <n v="4.1407867494826705E-4"/>
    <n v="7.0846701573179516E-3"/>
    <n v="1.6387555512993535E-2"/>
  </r>
  <r>
    <m/>
    <x v="1"/>
    <x v="0"/>
    <x v="1"/>
    <x v="28"/>
    <n v="-430.71"/>
    <n v="431.4"/>
    <n v="431.57"/>
    <n v="-0.68999999999999773"/>
    <n v="-1.5994436717663369E-3"/>
    <n v="5.4625674066808294E-3"/>
    <n v="5.4625674066808294E-3"/>
  </r>
  <r>
    <m/>
    <x v="2"/>
    <x v="0"/>
    <x v="1"/>
    <x v="29"/>
    <n v="1378.23"/>
    <n v="1378.23"/>
    <n v="1350"/>
    <n v="-28.230000000000018"/>
    <n v="-2.0482793147732974E-2"/>
    <n v="-2.0482793147732936E-2"/>
    <n v="0.14906800751688776"/>
  </r>
  <r>
    <m/>
    <x v="0"/>
    <x v="0"/>
    <x v="1"/>
    <x v="29"/>
    <n v="0"/>
    <n v="1691.2"/>
    <n v="1688.04"/>
    <n v="-3.1600000000000819"/>
    <n v="-1.8684957426679763E-3"/>
    <n v="7.0846701573179516E-3"/>
    <n v="1.6387555512993535E-2"/>
  </r>
  <r>
    <m/>
    <x v="0"/>
    <x v="0"/>
    <x v="1"/>
    <x v="29"/>
    <n v="0"/>
    <n v="1688.04"/>
    <n v="1688.74"/>
    <n v="0.70000000000004547"/>
    <n v="4.1468211653754978E-4"/>
    <n v="7.0846701573179516E-3"/>
    <n v="1.6387555512993535E-2"/>
  </r>
  <r>
    <m/>
    <x v="3"/>
    <x v="0"/>
    <x v="1"/>
    <x v="29"/>
    <n v="580"/>
    <n v="0"/>
    <n v="0"/>
    <n v="0"/>
    <n v="0"/>
    <n v="0"/>
    <n v="3.1258620689655681E-2"/>
  </r>
  <r>
    <m/>
    <x v="2"/>
    <x v="0"/>
    <x v="2"/>
    <x v="30"/>
    <n v="0"/>
    <n v="1350"/>
    <n v="1425"/>
    <n v="75"/>
    <n v="5.5555555555555552E-2"/>
    <n v="0.17309629629629653"/>
    <n v="0.14906800751688776"/>
  </r>
  <r>
    <m/>
    <x v="0"/>
    <x v="0"/>
    <x v="2"/>
    <x v="30"/>
    <n v="0"/>
    <n v="1688.74"/>
    <n v="1689.49"/>
    <n v="0.75"/>
    <n v="4.4411809988512146E-4"/>
    <n v="5.5781233345575387E-3"/>
    <n v="1.6387555512993535E-2"/>
  </r>
  <r>
    <m/>
    <x v="3"/>
    <x v="0"/>
    <x v="2"/>
    <x v="30"/>
    <n v="0"/>
    <n v="580"/>
    <n v="590.01"/>
    <n v="10.009999999999991"/>
    <n v="1.7258620689655158E-2"/>
    <n v="3.1258620689655681E-2"/>
    <n v="3.1258620689655681E-2"/>
  </r>
  <r>
    <m/>
    <x v="2"/>
    <x v="0"/>
    <x v="2"/>
    <x v="31"/>
    <n v="0"/>
    <n v="1425"/>
    <n v="1408"/>
    <n v="-17"/>
    <n v="-1.1929824561403509E-2"/>
    <n v="0.17309629629629653"/>
    <n v="0.14906800751688776"/>
  </r>
  <r>
    <m/>
    <x v="0"/>
    <x v="0"/>
    <x v="2"/>
    <x v="31"/>
    <n v="0"/>
    <n v="1689.49"/>
    <n v="1690.21"/>
    <n v="0.72000000000002728"/>
    <n v="4.2616410869553964E-4"/>
    <n v="5.5781233345575387E-3"/>
    <n v="1.6387555512993535E-2"/>
  </r>
  <r>
    <m/>
    <x v="3"/>
    <x v="0"/>
    <x v="2"/>
    <x v="31"/>
    <n v="0"/>
    <n v="590.01"/>
    <n v="587.96"/>
    <n v="-2.0499999999999545"/>
    <n v="-3.474517381061261E-3"/>
    <n v="3.1258620689655681E-2"/>
    <n v="3.1258620689655681E-2"/>
  </r>
  <r>
    <m/>
    <x v="2"/>
    <x v="0"/>
    <x v="2"/>
    <x v="32"/>
    <n v="0"/>
    <n v="1408"/>
    <n v="1468"/>
    <n v="60"/>
    <n v="4.261363636363636E-2"/>
    <n v="0.17309629629629653"/>
    <n v="0.14906800751688776"/>
  </r>
  <r>
    <m/>
    <x v="0"/>
    <x v="0"/>
    <x v="2"/>
    <x v="32"/>
    <n v="0"/>
    <n v="1690.21"/>
    <n v="1690.92"/>
    <n v="0.71000000000003638"/>
    <n v="4.2006614562689626E-4"/>
    <n v="5.5781233345575387E-3"/>
    <n v="1.6387555512993535E-2"/>
  </r>
  <r>
    <m/>
    <x v="3"/>
    <x v="0"/>
    <x v="2"/>
    <x v="32"/>
    <n v="0"/>
    <n v="587.96"/>
    <n v="596.89"/>
    <n v="8.92999999999995"/>
    <n v="1.5188108034560088E-2"/>
    <n v="3.1258620689655681E-2"/>
    <n v="3.1258620689655681E-2"/>
  </r>
  <r>
    <m/>
    <x v="2"/>
    <x v="0"/>
    <x v="2"/>
    <x v="33"/>
    <n v="0"/>
    <n v="1468"/>
    <n v="1496"/>
    <n v="28"/>
    <n v="1.9073569482288829E-2"/>
    <n v="0.17309629629629653"/>
    <n v="0.14906800751688776"/>
  </r>
  <r>
    <m/>
    <x v="4"/>
    <x v="0"/>
    <x v="2"/>
    <x v="33"/>
    <n v="861.05"/>
    <n v="861.05"/>
    <n v="851"/>
    <n v="-10.049999999999955"/>
    <n v="-1.1671796062946351E-2"/>
    <n v="-2.4446896231345439E-2"/>
    <n v="-2.4446896231345439E-2"/>
  </r>
  <r>
    <m/>
    <x v="0"/>
    <x v="0"/>
    <x v="2"/>
    <x v="33"/>
    <n v="0"/>
    <n v="1690.92"/>
    <n v="1691.62"/>
    <n v="0.6999999999998181"/>
    <n v="4.1397582381178178E-4"/>
    <n v="5.5781233345575387E-3"/>
    <n v="1.6387555512993535E-2"/>
  </r>
  <r>
    <m/>
    <x v="3"/>
    <x v="0"/>
    <x v="2"/>
    <x v="33"/>
    <n v="0"/>
    <n v="596.89"/>
    <n v="603.42999999999995"/>
    <n v="6.5399999999999636"/>
    <n v="1.0956792708874272E-2"/>
    <n v="3.1258620689655681E-2"/>
    <n v="3.1258620689655681E-2"/>
  </r>
  <r>
    <m/>
    <x v="2"/>
    <x v="0"/>
    <x v="2"/>
    <x v="34"/>
    <n v="-1583.68"/>
    <n v="1496"/>
    <n v="1600"/>
    <n v="87.680000000000064"/>
    <n v="5.8609625668449239E-2"/>
    <n v="0.17309629629629653"/>
    <n v="0.14906800751688776"/>
  </r>
  <r>
    <m/>
    <x v="4"/>
    <x v="0"/>
    <x v="2"/>
    <x v="34"/>
    <n v="0"/>
    <n v="851"/>
    <n v="823"/>
    <n v="-28"/>
    <n v="-3.2902467685076382E-2"/>
    <n v="-2.4446896231345439E-2"/>
    <n v="-2.4446896231345439E-2"/>
  </r>
  <r>
    <m/>
    <x v="0"/>
    <x v="0"/>
    <x v="2"/>
    <x v="34"/>
    <n v="0"/>
    <n v="1691.62"/>
    <n v="1692.38"/>
    <n v="0.76000000000021828"/>
    <n v="4.4927347749507476E-4"/>
    <n v="5.5781233345575387E-3"/>
    <n v="1.6387555512993535E-2"/>
  </r>
  <r>
    <m/>
    <x v="3"/>
    <x v="0"/>
    <x v="2"/>
    <x v="34"/>
    <n v="0"/>
    <n v="603.42999999999995"/>
    <n v="599.11"/>
    <n v="-4.3199999999999363"/>
    <n v="-7.1590739605255568E-3"/>
    <n v="3.1258620689655681E-2"/>
    <n v="3.1258620689655681E-2"/>
  </r>
  <r>
    <m/>
    <x v="5"/>
    <x v="0"/>
    <x v="2"/>
    <x v="35"/>
    <n v="1803.1"/>
    <n v="0"/>
    <n v="0"/>
    <n v="0"/>
    <n v="0"/>
    <n v="-3.8267428317896313E-3"/>
    <n v="-3.8267428317896313E-3"/>
  </r>
  <r>
    <m/>
    <x v="5"/>
    <x v="0"/>
    <x v="2"/>
    <x v="35"/>
    <n v="-1796.2"/>
    <n v="1803.1"/>
    <n v="0"/>
    <n v="-6.8999999999998636"/>
    <n v="-3.82674283178962E-3"/>
    <n v="-3.8267428317896313E-3"/>
    <n v="-3.8267428317896313E-3"/>
  </r>
  <r>
    <m/>
    <x v="4"/>
    <x v="0"/>
    <x v="2"/>
    <x v="35"/>
    <n v="0"/>
    <n v="823"/>
    <n v="849"/>
    <n v="26"/>
    <n v="3.1591737545565005E-2"/>
    <n v="-2.4446896231345439E-2"/>
    <n v="-2.4446896231345439E-2"/>
  </r>
  <r>
    <m/>
    <x v="0"/>
    <x v="0"/>
    <x v="2"/>
    <x v="35"/>
    <n v="0"/>
    <n v="1692.38"/>
    <n v="1693.16"/>
    <n v="0.77999999999997272"/>
    <n v="4.6088939836205382E-4"/>
    <n v="5.5781233345575387E-3"/>
    <n v="1.6387555512993535E-2"/>
  </r>
  <r>
    <m/>
    <x v="3"/>
    <x v="0"/>
    <x v="2"/>
    <x v="35"/>
    <n v="0"/>
    <n v="599.11"/>
    <n v="592.57000000000005"/>
    <n v="-6.5399999999999636"/>
    <n v="-1.0916192351988723E-2"/>
    <n v="3.1258620689655681E-2"/>
    <n v="3.1258620689655681E-2"/>
  </r>
  <r>
    <m/>
    <x v="4"/>
    <x v="0"/>
    <x v="2"/>
    <x v="36"/>
    <n v="0"/>
    <n v="849"/>
    <n v="879"/>
    <n v="30"/>
    <n v="3.5335689045936397E-2"/>
    <n v="-2.4446896231345439E-2"/>
    <n v="-2.4446896231345439E-2"/>
  </r>
  <r>
    <m/>
    <x v="0"/>
    <x v="0"/>
    <x v="2"/>
    <x v="36"/>
    <n v="0"/>
    <n v="1693.16"/>
    <n v="1693.92"/>
    <n v="0.75999999999999091"/>
    <n v="4.4886484443288933E-4"/>
    <n v="5.5781233345575387E-3"/>
    <n v="1.6387555512993535E-2"/>
  </r>
  <r>
    <m/>
    <x v="3"/>
    <x v="0"/>
    <x v="2"/>
    <x v="36"/>
    <n v="0"/>
    <n v="592.57000000000005"/>
    <n v="597.64"/>
    <n v="5.0699999999999363"/>
    <n v="8.5559511956392262E-3"/>
    <n v="3.1258620689655681E-2"/>
    <n v="3.1258620689655681E-2"/>
  </r>
  <r>
    <m/>
    <x v="4"/>
    <x v="0"/>
    <x v="2"/>
    <x v="37"/>
    <n v="0"/>
    <n v="879"/>
    <n v="860"/>
    <n v="-19"/>
    <n v="-2.1615472127417521E-2"/>
    <n v="-2.4446896231345439E-2"/>
    <n v="-2.4446896231345439E-2"/>
  </r>
  <r>
    <m/>
    <x v="0"/>
    <x v="0"/>
    <x v="2"/>
    <x v="37"/>
    <n v="0"/>
    <n v="1693.92"/>
    <n v="1694.66"/>
    <n v="0.74000000000000909"/>
    <n v="4.3685652214981173E-4"/>
    <n v="5.5781233345575387E-3"/>
    <n v="1.6387555512993535E-2"/>
  </r>
  <r>
    <m/>
    <x v="3"/>
    <x v="0"/>
    <x v="2"/>
    <x v="37"/>
    <n v="0"/>
    <n v="597.64"/>
    <n v="595.96"/>
    <n v="-1.67999999999995"/>
    <n v="-2.8110568235057056E-3"/>
    <n v="3.1258620689655681E-2"/>
    <n v="3.1258620689655681E-2"/>
  </r>
  <r>
    <m/>
    <x v="6"/>
    <x v="0"/>
    <x v="2"/>
    <x v="38"/>
    <n v="1182.27"/>
    <n v="1182.27"/>
    <n v="1134"/>
    <n v="-48.269999999999982"/>
    <n v="-4.082823720469942E-2"/>
    <n v="5.2213115447402147E-2"/>
    <n v="5.2213115447402147E-2"/>
  </r>
  <r>
    <m/>
    <x v="4"/>
    <x v="0"/>
    <x v="2"/>
    <x v="38"/>
    <n v="0"/>
    <n v="860"/>
    <n v="885"/>
    <n v="25"/>
    <n v="2.9069767441860465E-2"/>
    <n v="-2.4446896231345439E-2"/>
    <n v="-2.4446896231345439E-2"/>
  </r>
  <r>
    <m/>
    <x v="0"/>
    <x v="0"/>
    <x v="2"/>
    <x v="38"/>
    <n v="0"/>
    <n v="1694.66"/>
    <n v="1695.42"/>
    <n v="0.75999999999999091"/>
    <n v="4.4846753921139984E-4"/>
    <n v="5.5781233345575387E-3"/>
    <n v="1.6387555512993535E-2"/>
  </r>
  <r>
    <m/>
    <x v="3"/>
    <x v="0"/>
    <x v="2"/>
    <x v="38"/>
    <n v="0"/>
    <n v="595.96"/>
    <n v="601.32000000000005"/>
    <n v="5.3600000000000136"/>
    <n v="8.9938922075307286E-3"/>
    <n v="3.1258620689655681E-2"/>
    <n v="3.1258620689655681E-2"/>
  </r>
  <r>
    <m/>
    <x v="6"/>
    <x v="0"/>
    <x v="2"/>
    <x v="39"/>
    <n v="0"/>
    <n v="1134"/>
    <n v="1134"/>
    <n v="0"/>
    <n v="0"/>
    <n v="5.2213115447402147E-2"/>
    <n v="5.2213115447402147E-2"/>
  </r>
  <r>
    <m/>
    <x v="4"/>
    <x v="0"/>
    <x v="2"/>
    <x v="39"/>
    <n v="0"/>
    <n v="885"/>
    <n v="900"/>
    <n v="15"/>
    <n v="1.6949152542372881E-2"/>
    <n v="-2.4446896231345439E-2"/>
    <n v="-2.4446896231345439E-2"/>
  </r>
  <r>
    <m/>
    <x v="0"/>
    <x v="0"/>
    <x v="2"/>
    <x v="39"/>
    <n v="0"/>
    <n v="1695.42"/>
    <n v="1696.05"/>
    <n v="0.62999999999988177"/>
    <n v="3.7158934069427148E-4"/>
    <n v="5.5781233345575387E-3"/>
    <n v="1.6387555512993535E-2"/>
  </r>
  <r>
    <m/>
    <x v="6"/>
    <x v="0"/>
    <x v="2"/>
    <x v="40"/>
    <n v="0"/>
    <n v="1134"/>
    <n v="1108"/>
    <n v="-26"/>
    <n v="-2.292768959435626E-2"/>
    <n v="5.2213115447402147E-2"/>
    <n v="5.2213115447402147E-2"/>
  </r>
  <r>
    <m/>
    <x v="4"/>
    <x v="0"/>
    <x v="2"/>
    <x v="40"/>
    <n v="0"/>
    <n v="900"/>
    <n v="880"/>
    <n v="-20"/>
    <n v="-2.2222222222222223E-2"/>
    <n v="-2.4446896231345439E-2"/>
    <n v="-2.4446896231345439E-2"/>
  </r>
  <r>
    <m/>
    <x v="0"/>
    <x v="0"/>
    <x v="2"/>
    <x v="40"/>
    <n v="0"/>
    <n v="1696.05"/>
    <n v="1696.85"/>
    <n v="0.79999999999995453"/>
    <n v="4.7168420742310342E-4"/>
    <n v="5.5781233345575387E-3"/>
    <n v="1.6387555512993535E-2"/>
  </r>
  <r>
    <m/>
    <x v="6"/>
    <x v="0"/>
    <x v="2"/>
    <x v="41"/>
    <n v="0"/>
    <n v="1108"/>
    <n v="1160"/>
    <n v="52"/>
    <n v="4.6931407942238268E-2"/>
    <n v="5.2213115447402147E-2"/>
    <n v="5.2213115447402147E-2"/>
  </r>
  <r>
    <m/>
    <x v="4"/>
    <x v="0"/>
    <x v="2"/>
    <x v="41"/>
    <n v="0"/>
    <n v="880"/>
    <n v="840"/>
    <n v="-40"/>
    <n v="-4.5454545454545456E-2"/>
    <n v="-2.4446896231345439E-2"/>
    <n v="-2.4446896231345439E-2"/>
  </r>
  <r>
    <m/>
    <x v="0"/>
    <x v="0"/>
    <x v="2"/>
    <x v="41"/>
    <n v="0"/>
    <n v="1696.85"/>
    <n v="1697.45"/>
    <n v="0.60000000000013642"/>
    <n v="3.535963697440177E-4"/>
    <n v="5.5781233345575387E-3"/>
    <n v="1.6387555512993535E-2"/>
  </r>
  <r>
    <m/>
    <x v="3"/>
    <x v="0"/>
    <x v="2"/>
    <x v="41"/>
    <n v="-598.13"/>
    <n v="601.32000000000005"/>
    <n v="0"/>
    <n v="-3.1900000000000546"/>
    <n v="-5.3049956761791629E-3"/>
    <n v="3.1258620689655681E-2"/>
    <n v="3.1258620689655681E-2"/>
  </r>
  <r>
    <m/>
    <x v="6"/>
    <x v="0"/>
    <x v="2"/>
    <x v="42"/>
    <n v="0"/>
    <n v="1160"/>
    <n v="1178"/>
    <n v="18"/>
    <n v="1.5517241379310345E-2"/>
    <n v="5.2213115447402147E-2"/>
    <n v="5.2213115447402147E-2"/>
  </r>
  <r>
    <m/>
    <x v="4"/>
    <x v="0"/>
    <x v="2"/>
    <x v="42"/>
    <n v="0"/>
    <n v="840"/>
    <n v="810"/>
    <n v="-30"/>
    <n v="-3.5714285714285712E-2"/>
    <n v="-2.4446896231345439E-2"/>
    <n v="-2.4446896231345439E-2"/>
  </r>
  <r>
    <m/>
    <x v="0"/>
    <x v="0"/>
    <x v="2"/>
    <x v="42"/>
    <n v="0"/>
    <n v="1697.45"/>
    <n v="1698.16"/>
    <n v="0.71000000000003638"/>
    <n v="4.1827447052934482E-4"/>
    <n v="5.5781233345575387E-3"/>
    <n v="1.6387555512993535E-2"/>
  </r>
  <r>
    <m/>
    <x v="7"/>
    <x v="0"/>
    <x v="2"/>
    <x v="43"/>
    <n v="837.95"/>
    <n v="0"/>
    <n v="0"/>
    <n v="0"/>
    <n v="0"/>
    <n v="-4.5615034168564828E-2"/>
    <n v="-4.5615034168564828E-2"/>
  </r>
  <r>
    <m/>
    <x v="7"/>
    <x v="0"/>
    <x v="2"/>
    <x v="43"/>
    <n v="-837.95"/>
    <n v="878"/>
    <n v="0"/>
    <n v="-40.049999999999955"/>
    <n v="-4.5615034168564869E-2"/>
    <n v="-4.5615034168564828E-2"/>
    <n v="-4.5615034168564828E-2"/>
  </r>
  <r>
    <m/>
    <x v="6"/>
    <x v="0"/>
    <x v="2"/>
    <x v="43"/>
    <n v="0"/>
    <n v="1178"/>
    <n v="1244"/>
    <n v="66"/>
    <n v="5.6027164685908321E-2"/>
    <n v="5.2213115447402147E-2"/>
    <n v="5.2213115447402147E-2"/>
  </r>
  <r>
    <m/>
    <x v="4"/>
    <x v="0"/>
    <x v="2"/>
    <x v="43"/>
    <n v="0"/>
    <n v="810"/>
    <n v="840"/>
    <n v="30"/>
    <n v="3.7037037037037035E-2"/>
    <n v="-2.4446896231345439E-2"/>
    <n v="-2.444689623134543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G20" firstHeaderRow="0" firstDataRow="1" firstDataCol="1"/>
  <pivotFields count="12">
    <pivotField showAll="0" defaultSubtotal="0"/>
    <pivotField axis="axisRow" showAll="0">
      <items count="11">
        <item m="1" x="9"/>
        <item x="0"/>
        <item x="1"/>
        <item m="1" x="8"/>
        <item x="3"/>
        <item x="2"/>
        <item x="4"/>
        <item x="6"/>
        <item x="5"/>
        <item x="7"/>
        <item t="default"/>
      </items>
    </pivotField>
    <pivotField axis="axisRow" showAll="0" defaultSubtotal="0">
      <items count="1">
        <item sd="0" x="0"/>
      </items>
    </pivotField>
    <pivotField axis="axisRow" numFmtId="165" showAll="0" defaultSubtotal="0">
      <items count="14">
        <item m="1" x="10"/>
        <item m="1" x="9"/>
        <item m="1" x="4"/>
        <item m="1" x="8"/>
        <item m="1" x="13"/>
        <item m="1" x="6"/>
        <item m="1" x="11"/>
        <item m="1" x="5"/>
        <item sd="0" m="1" x="12"/>
        <item sd="0" m="1" x="7"/>
        <item sd="0" m="1" x="3"/>
        <item sd="0" x="0"/>
        <item sd="0" x="1"/>
        <item sd="0" x="2"/>
      </items>
    </pivotField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44"/>
        <item m="1" x="4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howAll="0" defaultSubtotal="0"/>
    <pivotField dataField="1" showAll="0"/>
    <pivotField showAll="0"/>
    <pivotField dataField="1" numFmtId="44" showAl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4">
    <field x="1"/>
    <field x="2"/>
    <field x="3"/>
    <field x="4"/>
  </rowFields>
  <rowItems count="17">
    <i>
      <x v="1"/>
    </i>
    <i r="1">
      <x/>
    </i>
    <i>
      <x v="2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. Aplicação/Resgate" fld="5" baseField="1" baseItem="2" numFmtId="44"/>
    <dataField name="Base" fld="6" subtotal="min" baseField="2" baseItem="0" numFmtId="44"/>
    <dataField name="S. Rendimento" fld="8" baseField="3" baseItem="12" numFmtId="44"/>
    <dataField name="% Mês" fld="10" subtotal="average" baseField="2" baseItem="0" numFmtId="164"/>
    <dataField name="% Dia" fld="9" subtotal="average" baseField="3" baseItem="12" numFmtId="164"/>
    <dataField name="% Ano" fld="11" subtotal="average" baseField="3" baseItem="1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L102" totalsRowCount="1" headerRowDxfId="19">
  <autoFilter ref="A1:L101"/>
  <sortState ref="A2:L100">
    <sortCondition ref="E1:E100"/>
  </sortState>
  <tableColumns count="12">
    <tableColumn id="12" name="ID"/>
    <tableColumn id="1" name="Nome" totalsRowLabel=" R$ 1.212,06 " totalsRowDxfId="9"/>
    <tableColumn id="11" name="Ano" totalsRowFunction="custom" totalsRowDxfId="8">
      <totalsRowFormula>SUBTOTAL(105,Tabela1[Data])</totalsRowFormula>
    </tableColumn>
    <tableColumn id="2" name="Mês" totalsRowFunction="custom" dataDxfId="18" totalsRowDxfId="7">
      <totalsRowFormula>SUBTOTAL(104,Tabela1[Data])</totalsRowFormula>
    </tableColumn>
    <tableColumn id="3" name="Data" totalsRowFunction="custom" dataDxfId="17" dataCellStyle="Moeda">
      <totalsRowFormula>NETWORKDAYS(Tabela1[[#Totals],[Ano]],Tabela1[[#Totals],[Mês]],Plan2!A2:A1048576)</totalsRowFormula>
    </tableColumn>
    <tableColumn id="9" name="Aplicação/Resgate" totalsRowFunction="sum" dataDxfId="16" totalsRowDxfId="6" dataCellStyle="Moeda"/>
    <tableColumn id="4" name="Valor Base" totalsRowFunction="custom" dataDxfId="15" totalsRowDxfId="5" dataCellStyle="Moeda">
      <totalsRowFormula>Tabela1[[#Totals],[Rendimento]]/Tabela1[[#Totals],[Valor Bruto]]</totalsRowFormula>
    </tableColumn>
    <tableColumn id="5" name="Valor Bruto" totalsRowFunction="custom" dataDxfId="14" totalsRowDxfId="4" dataCellStyle="Moeda">
      <totalsRowFormula>Tabela1[[#Totals],[Aplicação/Resgate]]+Tabela1[[#Totals],[Rendimento]]+Tabela1[[#Totals],[Nome]]</totalsRowFormula>
    </tableColumn>
    <tableColumn id="6" name="Rendimento" totalsRowFunction="sum" dataDxfId="13" totalsRowDxfId="3">
      <calculatedColumnFormula>IF(Tabela1[[#This Row],[Aplicação/Resgate]]&lt;0,-(Tabela1[[#This Row],[Aplicação/Resgate]]+Tabela1[[#This Row],[Valor Base]]),Tabela1[[#This Row],[Valor Bruto]]-Tabela1[[#This Row],[Valor Base]])</calculatedColumnFormula>
    </tableColumn>
    <tableColumn id="7" name="Rent. Dia" totalsRowFunction="custom" dataDxfId="12" totalsRowDxfId="2" dataCellStyle="Moeda">
      <calculatedColumnFormula>IF(Tabela1[[#This Row],[Valor Base]]&gt;0,Tabela1[[#This Row],[Rendimento]]/Tabela1[[#This Row],[Valor Base]],0)</calculatedColumnFormula>
      <totalsRowFormula>(1+Tabela1[[#Totals],[Valor Base]])^(1/Tabela1[[#Totals],[Data]])-1</totalsRowFormula>
    </tableColumn>
    <tableColumn id="8" name="Rent. Mês" totalsRowFunction="custom" dataDxfId="11" totalsRowDxfId="1">
      <calculatedColumnFormula>IF(Tabela1[[#This Row],[ID]]="i",0,SUMPRODUCT(PRODUCT((--(Tabela1[Nome]=Tabela1[[#This Row],[Nome]]))*(--(Tabela1[Mês]=Tabela1[[#This Row],[Mês]]))*Tabela1[Rent. Dia]+1)-1))</calculatedColumnFormula>
      <totalsRowFormula>(1+Tabela1[[#Totals],[Valor Base]])^(21/Tabela1[[#Totals],[Data]])-1</totalsRowFormula>
    </tableColumn>
    <tableColumn id="13" name="Rent. Ano" totalsRowFunction="custom" dataDxfId="10" totalsRowDxfId="0">
      <calculatedColumnFormula>IF(OR(Tabela1[[#This Row],[ID]]="a",Tabela1[[#This Row],[ID]]="i"),0,SUMPRODUCT(PRODUCT((--(Tabela1[Nome]=Tabela1[[#This Row],[Nome]]))*(--(Tabela1[Ano]=Tabela1[[#This Row],[Ano]]))*Tabela1[Rent. Dia]+1)-1))</calculatedColumnFormula>
      <totalsRowFormula>(1+Tabela1[[#Totals],[Valor Base]])^(252/Tabela1[[#Totals],[Data]])-1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workbookViewId="0">
      <selection activeCell="D9" sqref="D9"/>
    </sheetView>
  </sheetViews>
  <sheetFormatPr defaultRowHeight="15" x14ac:dyDescent="0.25"/>
  <cols>
    <col min="1" max="1" width="22.140625" customWidth="1"/>
    <col min="2" max="2" width="19.5703125" bestFit="1" customWidth="1"/>
    <col min="3" max="3" width="12.140625" bestFit="1" customWidth="1"/>
    <col min="4" max="4" width="14.140625" bestFit="1" customWidth="1"/>
    <col min="5" max="5" width="9.140625" bestFit="1" customWidth="1"/>
    <col min="6" max="6" width="8.85546875" bestFit="1" customWidth="1"/>
    <col min="7" max="7" width="9.140625" bestFit="1" customWidth="1"/>
    <col min="8" max="8" width="4.7109375" bestFit="1" customWidth="1"/>
    <col min="9" max="9" width="8" customWidth="1"/>
    <col min="10" max="10" width="24.28515625" bestFit="1" customWidth="1"/>
    <col min="11" max="11" width="25.28515625" bestFit="1" customWidth="1"/>
    <col min="12" max="12" width="26.85546875" bestFit="1" customWidth="1"/>
    <col min="13" max="13" width="15.7109375" bestFit="1" customWidth="1"/>
    <col min="14" max="14" width="10.7109375" bestFit="1" customWidth="1"/>
    <col min="15" max="15" width="10.7109375" customWidth="1"/>
    <col min="16" max="27" width="10.7109375" bestFit="1" customWidth="1"/>
    <col min="28" max="28" width="20.28515625" bestFit="1" customWidth="1"/>
    <col min="29" max="40" width="10.7109375" bestFit="1" customWidth="1"/>
    <col min="41" max="41" width="21.85546875" bestFit="1" customWidth="1"/>
    <col min="42" max="42" width="12" bestFit="1" customWidth="1"/>
    <col min="43" max="66" width="10.7109375" bestFit="1" customWidth="1"/>
    <col min="67" max="67" width="23.5703125" bestFit="1" customWidth="1"/>
    <col min="68" max="68" width="24.28515625" bestFit="1" customWidth="1"/>
    <col min="69" max="69" width="25.28515625" bestFit="1" customWidth="1"/>
    <col min="70" max="70" width="26.85546875" bestFit="1" customWidth="1"/>
    <col min="71" max="71" width="15.7109375" bestFit="1" customWidth="1"/>
  </cols>
  <sheetData>
    <row r="3" spans="1:7" x14ac:dyDescent="0.25">
      <c r="A3" s="11" t="s">
        <v>5</v>
      </c>
      <c r="B3" s="7" t="s">
        <v>19</v>
      </c>
      <c r="C3" s="7" t="s">
        <v>23</v>
      </c>
      <c r="D3" s="7" t="s">
        <v>18</v>
      </c>
      <c r="E3" s="7" t="s">
        <v>20</v>
      </c>
      <c r="F3" s="7" t="s">
        <v>21</v>
      </c>
      <c r="G3" s="7" t="s">
        <v>22</v>
      </c>
    </row>
    <row r="4" spans="1:7" x14ac:dyDescent="0.25">
      <c r="A4" s="16" t="s">
        <v>8</v>
      </c>
      <c r="B4" s="9">
        <v>1670.78</v>
      </c>
      <c r="C4" s="9">
        <v>1670.78</v>
      </c>
      <c r="D4" s="9">
        <v>27.380000000000109</v>
      </c>
      <c r="E4" s="10">
        <v>5.9080196922113694E-3</v>
      </c>
      <c r="F4" s="10">
        <v>3.7815152509112782E-4</v>
      </c>
      <c r="G4" s="10">
        <v>1.6387555512993535E-2</v>
      </c>
    </row>
    <row r="5" spans="1:7" x14ac:dyDescent="0.25">
      <c r="A5" s="17">
        <v>2011</v>
      </c>
      <c r="B5" s="9">
        <v>1670.78</v>
      </c>
      <c r="C5" s="9">
        <v>1670.78</v>
      </c>
      <c r="D5" s="9">
        <v>27.380000000000109</v>
      </c>
      <c r="E5" s="10">
        <v>5.9080196922113694E-3</v>
      </c>
      <c r="F5" s="10">
        <v>3.7815152509112782E-4</v>
      </c>
      <c r="G5" s="10">
        <v>1.6387555512993535E-2</v>
      </c>
    </row>
    <row r="6" spans="1:7" x14ac:dyDescent="0.25">
      <c r="A6" s="16" t="s">
        <v>10</v>
      </c>
      <c r="B6" s="9">
        <v>-2.339999999999975</v>
      </c>
      <c r="C6" s="9">
        <v>428.37</v>
      </c>
      <c r="D6" s="9">
        <v>2.339999999999975</v>
      </c>
      <c r="E6" s="10">
        <v>5.4625674066808294E-3</v>
      </c>
      <c r="F6" s="10">
        <v>2.8686658503633886E-4</v>
      </c>
      <c r="G6" s="10">
        <v>5.4625674066808294E-3</v>
      </c>
    </row>
    <row r="7" spans="1:7" x14ac:dyDescent="0.25">
      <c r="A7" s="17">
        <v>2011</v>
      </c>
      <c r="B7" s="9">
        <v>-2.339999999999975</v>
      </c>
      <c r="C7" s="9">
        <v>428.37</v>
      </c>
      <c r="D7" s="9">
        <v>2.339999999999975</v>
      </c>
      <c r="E7" s="10">
        <v>5.4625674066808294E-3</v>
      </c>
      <c r="F7" s="10">
        <v>2.8686658503633886E-4</v>
      </c>
      <c r="G7" s="10">
        <v>5.4625674066808294E-3</v>
      </c>
    </row>
    <row r="8" spans="1:7" x14ac:dyDescent="0.25">
      <c r="A8" s="16" t="s">
        <v>24</v>
      </c>
      <c r="B8" s="9">
        <v>-18.129999999999995</v>
      </c>
      <c r="C8" s="9">
        <v>0</v>
      </c>
      <c r="D8" s="9">
        <v>18.129999999999995</v>
      </c>
      <c r="E8" s="10">
        <v>2.8416927899686983E-2</v>
      </c>
      <c r="F8" s="10">
        <v>2.8443207857271877E-3</v>
      </c>
      <c r="G8" s="10">
        <v>3.1258620689655681E-2</v>
      </c>
    </row>
    <row r="9" spans="1:7" x14ac:dyDescent="0.25">
      <c r="A9" s="17">
        <v>2011</v>
      </c>
      <c r="B9" s="9">
        <v>-18.129999999999995</v>
      </c>
      <c r="C9" s="9">
        <v>0</v>
      </c>
      <c r="D9" s="9">
        <v>18.129999999999995</v>
      </c>
      <c r="E9" s="10">
        <v>2.8416927899686983E-2</v>
      </c>
      <c r="F9" s="10">
        <v>2.8443207857271877E-3</v>
      </c>
      <c r="G9" s="10">
        <v>3.1258620689655681E-2</v>
      </c>
    </row>
    <row r="10" spans="1:7" x14ac:dyDescent="0.25">
      <c r="A10" s="16" t="s">
        <v>26</v>
      </c>
      <c r="B10" s="9">
        <v>-205.45000000000005</v>
      </c>
      <c r="C10" s="9">
        <v>1350</v>
      </c>
      <c r="D10" s="9">
        <v>205.45000000000005</v>
      </c>
      <c r="E10" s="10">
        <v>0.14083311472229162</v>
      </c>
      <c r="F10" s="10">
        <v>2.3906628226798916E-2</v>
      </c>
      <c r="G10" s="10">
        <v>0.14906800751688776</v>
      </c>
    </row>
    <row r="11" spans="1:7" x14ac:dyDescent="0.25">
      <c r="A11" s="17">
        <v>2011</v>
      </c>
      <c r="B11" s="9">
        <v>-205.45000000000005</v>
      </c>
      <c r="C11" s="9">
        <v>1350</v>
      </c>
      <c r="D11" s="9">
        <v>205.45000000000005</v>
      </c>
      <c r="E11" s="10">
        <v>0.14083311472229162</v>
      </c>
      <c r="F11" s="10">
        <v>2.3906628226798916E-2</v>
      </c>
      <c r="G11" s="10">
        <v>0.14906800751688776</v>
      </c>
    </row>
    <row r="12" spans="1:7" x14ac:dyDescent="0.25">
      <c r="A12" s="16" t="s">
        <v>27</v>
      </c>
      <c r="B12" s="9">
        <v>861.05</v>
      </c>
      <c r="C12" s="9">
        <v>810</v>
      </c>
      <c r="D12" s="9">
        <v>-21.049999999999955</v>
      </c>
      <c r="E12" s="10">
        <v>-2.4446896231345439E-2</v>
      </c>
      <c r="F12" s="10">
        <v>-1.7815823321565333E-3</v>
      </c>
      <c r="G12" s="10">
        <v>-2.4446896231345439E-2</v>
      </c>
    </row>
    <row r="13" spans="1:7" x14ac:dyDescent="0.25">
      <c r="A13" s="17">
        <v>2011</v>
      </c>
      <c r="B13" s="9">
        <v>861.05</v>
      </c>
      <c r="C13" s="9">
        <v>810</v>
      </c>
      <c r="D13" s="9">
        <v>-21.049999999999955</v>
      </c>
      <c r="E13" s="10">
        <v>-2.4446896231345439E-2</v>
      </c>
      <c r="F13" s="10">
        <v>-1.7815823321565333E-3</v>
      </c>
      <c r="G13" s="10">
        <v>-2.4446896231345439E-2</v>
      </c>
    </row>
    <row r="14" spans="1:7" x14ac:dyDescent="0.25">
      <c r="A14" s="16" t="s">
        <v>29</v>
      </c>
      <c r="B14" s="9">
        <v>1182.27</v>
      </c>
      <c r="C14" s="9">
        <v>1108</v>
      </c>
      <c r="D14" s="9">
        <v>61.730000000000018</v>
      </c>
      <c r="E14" s="10">
        <v>5.2213115447402147E-2</v>
      </c>
      <c r="F14" s="10">
        <v>9.11998120140021E-3</v>
      </c>
      <c r="G14" s="10">
        <v>5.2213115447402147E-2</v>
      </c>
    </row>
    <row r="15" spans="1:7" x14ac:dyDescent="0.25">
      <c r="A15" s="17">
        <v>2011</v>
      </c>
      <c r="B15" s="9">
        <v>1182.27</v>
      </c>
      <c r="C15" s="9">
        <v>1108</v>
      </c>
      <c r="D15" s="9">
        <v>61.730000000000018</v>
      </c>
      <c r="E15" s="10">
        <v>5.2213115447402147E-2</v>
      </c>
      <c r="F15" s="10">
        <v>9.11998120140021E-3</v>
      </c>
      <c r="G15" s="10">
        <v>5.2213115447402147E-2</v>
      </c>
    </row>
    <row r="16" spans="1:7" x14ac:dyDescent="0.25">
      <c r="A16" s="16" t="s">
        <v>30</v>
      </c>
      <c r="B16" s="9">
        <v>6.8999999999998636</v>
      </c>
      <c r="C16" s="9">
        <v>0</v>
      </c>
      <c r="D16" s="9">
        <v>-6.8999999999998636</v>
      </c>
      <c r="E16" s="10">
        <v>-3.8267428317896313E-3</v>
      </c>
      <c r="F16" s="10">
        <v>-1.91337141589481E-3</v>
      </c>
      <c r="G16" s="10">
        <v>-3.8267428317896313E-3</v>
      </c>
    </row>
    <row r="17" spans="1:7" x14ac:dyDescent="0.25">
      <c r="A17" s="17">
        <v>2011</v>
      </c>
      <c r="B17" s="9">
        <v>6.8999999999998636</v>
      </c>
      <c r="C17" s="9">
        <v>0</v>
      </c>
      <c r="D17" s="9">
        <v>-6.8999999999998636</v>
      </c>
      <c r="E17" s="10">
        <v>-3.8267428317896313E-3</v>
      </c>
      <c r="F17" s="10">
        <v>-1.91337141589481E-3</v>
      </c>
      <c r="G17" s="10">
        <v>-3.8267428317896313E-3</v>
      </c>
    </row>
    <row r="18" spans="1:7" x14ac:dyDescent="0.25">
      <c r="A18" s="16" t="s">
        <v>32</v>
      </c>
      <c r="B18" s="9">
        <v>0</v>
      </c>
      <c r="C18" s="9">
        <v>0</v>
      </c>
      <c r="D18" s="9">
        <v>-40.049999999999955</v>
      </c>
      <c r="E18" s="10">
        <v>-4.5615034168564828E-2</v>
      </c>
      <c r="F18" s="10">
        <v>-2.2807517084282435E-2</v>
      </c>
      <c r="G18" s="10">
        <v>-4.5615034168564828E-2</v>
      </c>
    </row>
    <row r="19" spans="1:7" x14ac:dyDescent="0.25">
      <c r="A19" s="17">
        <v>2011</v>
      </c>
      <c r="B19" s="9">
        <v>0</v>
      </c>
      <c r="C19" s="9">
        <v>0</v>
      </c>
      <c r="D19" s="9">
        <v>-40.049999999999955</v>
      </c>
      <c r="E19" s="10">
        <v>-4.5615034168564828E-2</v>
      </c>
      <c r="F19" s="10">
        <v>-2.2807517084282435E-2</v>
      </c>
      <c r="G19" s="10">
        <v>-4.5615034168564828E-2</v>
      </c>
    </row>
    <row r="20" spans="1:7" x14ac:dyDescent="0.25">
      <c r="A20" s="16" t="s">
        <v>6</v>
      </c>
      <c r="B20" s="9">
        <v>3495.08</v>
      </c>
      <c r="C20" s="9">
        <v>0</v>
      </c>
      <c r="D20" s="9">
        <v>247.03000000000037</v>
      </c>
      <c r="E20" s="10">
        <v>1.4608978028612368E-2</v>
      </c>
      <c r="F20" s="10">
        <v>1.8211898325272641E-3</v>
      </c>
      <c r="G20" s="10">
        <v>1.9921858206121027E-2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86" zoomScale="90" zoomScaleNormal="90" workbookViewId="0">
      <selection activeCell="H99" sqref="H99"/>
    </sheetView>
  </sheetViews>
  <sheetFormatPr defaultRowHeight="15" x14ac:dyDescent="0.25"/>
  <cols>
    <col min="1" max="1" width="5.42578125" bestFit="1" customWidth="1"/>
    <col min="2" max="2" width="20.28515625" bestFit="1" customWidth="1"/>
    <col min="3" max="3" width="11.85546875" bestFit="1" customWidth="1"/>
    <col min="4" max="5" width="11.5703125" bestFit="1" customWidth="1"/>
    <col min="6" max="6" width="19.85546875" bestFit="1" customWidth="1"/>
    <col min="7" max="7" width="13.5703125" customWidth="1"/>
    <col min="8" max="9" width="14.42578125" bestFit="1" customWidth="1"/>
    <col min="10" max="10" width="12.42578125" bestFit="1" customWidth="1"/>
    <col min="11" max="11" width="12.7109375" bestFit="1" customWidth="1"/>
    <col min="12" max="12" width="12.140625" bestFit="1" customWidth="1"/>
  </cols>
  <sheetData>
    <row r="1" spans="1:12" x14ac:dyDescent="0.25">
      <c r="A1" s="1" t="s">
        <v>11</v>
      </c>
      <c r="B1" s="1" t="s">
        <v>0</v>
      </c>
      <c r="C1" s="1" t="s">
        <v>14</v>
      </c>
      <c r="D1" s="1" t="s">
        <v>7</v>
      </c>
      <c r="E1" s="1" t="s">
        <v>1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12</v>
      </c>
      <c r="K1" s="14" t="s">
        <v>13</v>
      </c>
      <c r="L1" s="1" t="s">
        <v>17</v>
      </c>
    </row>
    <row r="2" spans="1:12" x14ac:dyDescent="0.25">
      <c r="B2" t="s">
        <v>8</v>
      </c>
      <c r="C2" s="7">
        <v>2011</v>
      </c>
      <c r="D2" s="6" t="s">
        <v>15</v>
      </c>
      <c r="E2" s="3">
        <v>40835</v>
      </c>
      <c r="F2" s="8">
        <v>1670.78</v>
      </c>
      <c r="G2" s="8">
        <v>1670.78</v>
      </c>
      <c r="H2" s="8">
        <v>1670.78</v>
      </c>
      <c r="I2" s="2">
        <f>IF(Tabela1[[#This Row],[Aplicação/Resgate]]&lt;0,-(Tabela1[[#This Row],[Aplicação/Resgate]]+Tabela1[[#This Row],[Valor Base]]),Tabela1[[#This Row],[Valor Bruto]]-Tabela1[[#This Row],[Valor Base]])</f>
        <v>0</v>
      </c>
      <c r="J2" s="5">
        <f>IF(Tabela1[[#This Row],[Valor Base]]&gt;0,Tabela1[[#This Row],[Rendimento]]/Tabela1[[#This Row],[Valor Base]],0)</f>
        <v>0</v>
      </c>
      <c r="K2" s="10">
        <f>IF(Tabela1[[#This Row],[ID]]="i",0,SUMPRODUCT(PRODUCT((--(Tabela1[Nome]=Tabela1[[#This Row],[Nome]]))*(--(Tabela1[Mês]=Tabela1[[#This Row],[Mês]]))*Tabela1[Rent. Dia]+1)-1))</f>
        <v>3.6390189013515428E-3</v>
      </c>
      <c r="L2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3" spans="1:12" x14ac:dyDescent="0.25">
      <c r="B3" t="s">
        <v>8</v>
      </c>
      <c r="C3" s="7">
        <v>2011</v>
      </c>
      <c r="D3" s="6" t="s">
        <v>15</v>
      </c>
      <c r="E3" s="3">
        <v>40836</v>
      </c>
      <c r="F3" s="8">
        <v>0</v>
      </c>
      <c r="G3" s="8">
        <v>1670.78</v>
      </c>
      <c r="H3" s="12">
        <v>1671.56</v>
      </c>
      <c r="I3" s="2">
        <f>IF(Tabela1[[#This Row],[Aplicação/Resgate]]&lt;0,-(Tabela1[[#This Row],[Aplicação/Resgate]]+Tabela1[[#This Row],[Valor Base]]),Tabela1[[#This Row],[Valor Bruto]]-Tabela1[[#This Row],[Valor Base]])</f>
        <v>0.77999999999997272</v>
      </c>
      <c r="J3" s="5">
        <f>IF(Tabela1[[#This Row],[Valor Base]]&gt;0,Tabela1[[#This Row],[Rendimento]]/Tabela1[[#This Row],[Valor Base]],0)</f>
        <v>4.6684781958125708E-4</v>
      </c>
      <c r="K3" s="10">
        <f>IF(Tabela1[[#This Row],[ID]]="i",0,SUMPRODUCT(PRODUCT((--(Tabela1[Nome]=Tabela1[[#This Row],[Nome]]))*(--(Tabela1[Mês]=Tabela1[[#This Row],[Mês]]))*Tabela1[Rent. Dia]+1)-1))</f>
        <v>3.6390189013515428E-3</v>
      </c>
      <c r="L3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4" spans="1:12" x14ac:dyDescent="0.25">
      <c r="B4" t="s">
        <v>8</v>
      </c>
      <c r="C4" s="7">
        <v>2011</v>
      </c>
      <c r="D4" s="6" t="s">
        <v>15</v>
      </c>
      <c r="E4" s="3">
        <v>40837</v>
      </c>
      <c r="F4" s="8">
        <v>0</v>
      </c>
      <c r="G4" s="12">
        <v>1671.56</v>
      </c>
      <c r="H4" s="4">
        <v>1672.3</v>
      </c>
      <c r="I4" s="2">
        <f>IF(Tabela1[[#This Row],[Aplicação/Resgate]]&lt;0,-(Tabela1[[#This Row],[Aplicação/Resgate]]+Tabela1[[#This Row],[Valor Base]]),Tabela1[[#This Row],[Valor Bruto]]-Tabela1[[#This Row],[Valor Base]])</f>
        <v>0.74000000000000909</v>
      </c>
      <c r="J4" s="5">
        <f>IF(Tabela1[[#This Row],[Valor Base]]&gt;0,Tabela1[[#This Row],[Rendimento]]/Tabela1[[#This Row],[Valor Base]],0)</f>
        <v>4.4270023211850554E-4</v>
      </c>
      <c r="K4" s="10">
        <f>IF(Tabela1[[#This Row],[ID]]="i",0,SUMPRODUCT(PRODUCT((--(Tabela1[Nome]=Tabela1[[#This Row],[Nome]]))*(--(Tabela1[Mês]=Tabela1[[#This Row],[Mês]]))*Tabela1[Rent. Dia]+1)-1))</f>
        <v>3.6390189013515428E-3</v>
      </c>
      <c r="L4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5" spans="1:12" x14ac:dyDescent="0.25">
      <c r="B5" t="s">
        <v>8</v>
      </c>
      <c r="C5" s="7">
        <v>2011</v>
      </c>
      <c r="D5" s="6" t="s">
        <v>15</v>
      </c>
      <c r="E5" s="3">
        <v>40840</v>
      </c>
      <c r="F5" s="8">
        <v>0</v>
      </c>
      <c r="G5" s="12">
        <v>1672.3</v>
      </c>
      <c r="H5" s="12">
        <v>1673.04</v>
      </c>
      <c r="I5" s="2">
        <f>IF(Tabela1[[#This Row],[Aplicação/Resgate]]&lt;0,-(Tabela1[[#This Row],[Aplicação/Resgate]]+Tabela1[[#This Row],[Valor Base]]),Tabela1[[#This Row],[Valor Bruto]]-Tabela1[[#This Row],[Valor Base]])</f>
        <v>0.74000000000000909</v>
      </c>
      <c r="J5" s="5">
        <f>IF(Tabela1[[#This Row],[Valor Base]]&gt;0,Tabela1[[#This Row],[Rendimento]]/Tabela1[[#This Row],[Valor Base]],0)</f>
        <v>4.4250433534653421E-4</v>
      </c>
      <c r="K5" s="10">
        <f>IF(Tabela1[[#This Row],[ID]]="i",0,SUMPRODUCT(PRODUCT((--(Tabela1[Nome]=Tabela1[[#This Row],[Nome]]))*(--(Tabela1[Mês]=Tabela1[[#This Row],[Mês]]))*Tabela1[Rent. Dia]+1)-1))</f>
        <v>3.6390189013515428E-3</v>
      </c>
      <c r="L5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6" spans="1:12" x14ac:dyDescent="0.25">
      <c r="B6" t="s">
        <v>8</v>
      </c>
      <c r="C6" s="7">
        <v>2011</v>
      </c>
      <c r="D6" s="6" t="s">
        <v>15</v>
      </c>
      <c r="E6" s="3">
        <v>40841</v>
      </c>
      <c r="F6" s="8">
        <v>0</v>
      </c>
      <c r="G6" s="12">
        <v>1673.04</v>
      </c>
      <c r="H6" s="12">
        <v>1673.87</v>
      </c>
      <c r="I6" s="2">
        <f>IF(Tabela1[[#This Row],[Aplicação/Resgate]]&lt;0,-(Tabela1[[#This Row],[Aplicação/Resgate]]+Tabela1[[#This Row],[Valor Base]]),Tabela1[[#This Row],[Valor Bruto]]-Tabela1[[#This Row],[Valor Base]])</f>
        <v>0.82999999999992724</v>
      </c>
      <c r="J6" s="5">
        <f>IF(Tabela1[[#This Row],[Valor Base]]&gt;0,Tabela1[[#This Row],[Rendimento]]/Tabela1[[#This Row],[Valor Base]],0)</f>
        <v>4.9610290250079328E-4</v>
      </c>
      <c r="K6" s="10">
        <f>IF(Tabela1[[#This Row],[ID]]="i",0,SUMPRODUCT(PRODUCT((--(Tabela1[Nome]=Tabela1[[#This Row],[Nome]]))*(--(Tabela1[Mês]=Tabela1[[#This Row],[Mês]]))*Tabela1[Rent. Dia]+1)-1))</f>
        <v>3.6390189013515428E-3</v>
      </c>
      <c r="L6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7" spans="1:12" x14ac:dyDescent="0.25">
      <c r="B7" t="s">
        <v>8</v>
      </c>
      <c r="C7" s="7">
        <v>2011</v>
      </c>
      <c r="D7" s="6" t="s">
        <v>15</v>
      </c>
      <c r="E7" s="3">
        <v>40842</v>
      </c>
      <c r="F7" s="8">
        <v>0</v>
      </c>
      <c r="G7" s="12">
        <v>1673.87</v>
      </c>
      <c r="H7" s="12">
        <v>1674.66</v>
      </c>
      <c r="I7" s="2">
        <f>IF(Tabela1[[#This Row],[Aplicação/Resgate]]&lt;0,-(Tabela1[[#This Row],[Aplicação/Resgate]]+Tabela1[[#This Row],[Valor Base]]),Tabela1[[#This Row],[Valor Bruto]]-Tabela1[[#This Row],[Valor Base]])</f>
        <v>0.79000000000019099</v>
      </c>
      <c r="J7" s="5">
        <f>IF(Tabela1[[#This Row],[Valor Base]]&gt;0,Tabela1[[#This Row],[Rendimento]]/Tabela1[[#This Row],[Valor Base]],0)</f>
        <v>4.7196018806728782E-4</v>
      </c>
      <c r="K7" s="10">
        <f>IF(Tabela1[[#This Row],[ID]]="i",0,SUMPRODUCT(PRODUCT((--(Tabela1[Nome]=Tabela1[[#This Row],[Nome]]))*(--(Tabela1[Mês]=Tabela1[[#This Row],[Mês]]))*Tabela1[Rent. Dia]+1)-1))</f>
        <v>3.6390189013515428E-3</v>
      </c>
      <c r="L7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8" spans="1:12" x14ac:dyDescent="0.25">
      <c r="B8" t="s">
        <v>8</v>
      </c>
      <c r="C8" s="7">
        <v>2011</v>
      </c>
      <c r="D8" s="6" t="s">
        <v>15</v>
      </c>
      <c r="E8" s="3">
        <v>40843</v>
      </c>
      <c r="F8" s="8">
        <v>0</v>
      </c>
      <c r="G8" s="12">
        <v>1674.66</v>
      </c>
      <c r="H8" s="12">
        <v>1675.48</v>
      </c>
      <c r="I8" s="2">
        <f>IF(Tabela1[[#This Row],[Aplicação/Resgate]]&lt;0,-(Tabela1[[#This Row],[Aplicação/Resgate]]+Tabela1[[#This Row],[Valor Base]]),Tabela1[[#This Row],[Valor Bruto]]-Tabela1[[#This Row],[Valor Base]])</f>
        <v>0.81999999999993634</v>
      </c>
      <c r="J8" s="5">
        <f>IF(Tabela1[[#This Row],[Valor Base]]&gt;0,Tabela1[[#This Row],[Rendimento]]/Tabela1[[#This Row],[Valor Base]],0)</f>
        <v>4.8965163077874685E-4</v>
      </c>
      <c r="K8" s="10">
        <f>IF(Tabela1[[#This Row],[ID]]="i",0,SUMPRODUCT(PRODUCT((--(Tabela1[Nome]=Tabela1[[#This Row],[Nome]]))*(--(Tabela1[Mês]=Tabela1[[#This Row],[Mês]]))*Tabela1[Rent. Dia]+1)-1))</f>
        <v>3.6390189013515428E-3</v>
      </c>
      <c r="L8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9" spans="1:12" x14ac:dyDescent="0.25">
      <c r="B9" t="s">
        <v>8</v>
      </c>
      <c r="C9" s="7">
        <v>2011</v>
      </c>
      <c r="D9" s="6" t="s">
        <v>15</v>
      </c>
      <c r="E9" s="3">
        <v>40844</v>
      </c>
      <c r="F9" s="8">
        <v>0</v>
      </c>
      <c r="G9" s="12">
        <v>1675.48</v>
      </c>
      <c r="H9" s="4">
        <v>1676.13</v>
      </c>
      <c r="I9" s="2">
        <f>IF(Tabela1[[#This Row],[Aplicação/Resgate]]&lt;0,-(Tabela1[[#This Row],[Aplicação/Resgate]]+Tabela1[[#This Row],[Valor Base]]),Tabela1[[#This Row],[Valor Bruto]]-Tabela1[[#This Row],[Valor Base]])</f>
        <v>0.65000000000009095</v>
      </c>
      <c r="J9" s="5">
        <f>IF(Tabela1[[#This Row],[Valor Base]]&gt;0,Tabela1[[#This Row],[Rendimento]]/Tabela1[[#This Row],[Valor Base]],0)</f>
        <v>3.8794852818302276E-4</v>
      </c>
      <c r="K9" s="10">
        <f>IF(Tabela1[[#This Row],[ID]]="i",0,SUMPRODUCT(PRODUCT((--(Tabela1[Nome]=Tabela1[[#This Row],[Nome]]))*(--(Tabela1[Mês]=Tabela1[[#This Row],[Mês]]))*Tabela1[Rent. Dia]+1)-1))</f>
        <v>3.6390189013515428E-3</v>
      </c>
      <c r="L9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10" spans="1:12" x14ac:dyDescent="0.25">
      <c r="B10" t="s">
        <v>8</v>
      </c>
      <c r="C10" s="7">
        <v>2011</v>
      </c>
      <c r="D10" s="6" t="s">
        <v>15</v>
      </c>
      <c r="E10" s="3">
        <v>40847</v>
      </c>
      <c r="F10" s="8">
        <v>0</v>
      </c>
      <c r="G10" s="12">
        <v>1676.13</v>
      </c>
      <c r="H10" s="12">
        <v>1676.86</v>
      </c>
      <c r="I10" s="2">
        <f>IF(Tabela1[[#This Row],[Aplicação/Resgate]]&lt;0,-(Tabela1[[#This Row],[Aplicação/Resgate]]+Tabela1[[#This Row],[Valor Base]]),Tabela1[[#This Row],[Valor Bruto]]-Tabela1[[#This Row],[Valor Base]])</f>
        <v>0.72999999999979082</v>
      </c>
      <c r="J10" s="5">
        <f>IF(Tabela1[[#This Row],[Valor Base]]&gt;0,Tabela1[[#This Row],[Rendimento]]/Tabela1[[#This Row],[Valor Base]],0)</f>
        <v>4.3552707725521932E-4</v>
      </c>
      <c r="K10" s="10">
        <f>IF(Tabela1[[#This Row],[ID]]="i",0,SUMPRODUCT(PRODUCT((--(Tabela1[Nome]=Tabela1[[#This Row],[Nome]]))*(--(Tabela1[Mês]=Tabela1[[#This Row],[Mês]]))*Tabela1[Rent. Dia]+1)-1))</f>
        <v>3.6390189013515428E-3</v>
      </c>
      <c r="L10" s="5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11" spans="1:12" x14ac:dyDescent="0.25">
      <c r="B11" t="s">
        <v>8</v>
      </c>
      <c r="C11" s="7">
        <v>2011</v>
      </c>
      <c r="D11" s="6" t="s">
        <v>16</v>
      </c>
      <c r="E11" s="3">
        <v>40848</v>
      </c>
      <c r="F11" s="8">
        <v>0</v>
      </c>
      <c r="G11" s="12">
        <v>1676.86</v>
      </c>
      <c r="H11" s="12">
        <v>1677.49</v>
      </c>
      <c r="I11" s="2">
        <f>IF(Tabela1[[#This Row],[Aplicação/Resgate]]&lt;0,-(Tabela1[[#This Row],[Aplicação/Resgate]]+Tabela1[[#This Row],[Valor Base]]),Tabela1[[#This Row],[Valor Bruto]]-Tabela1[[#This Row],[Valor Base]])</f>
        <v>0.63000000000010914</v>
      </c>
      <c r="J11" s="5">
        <f>IF(Tabela1[[#This Row],[Valor Base]]&gt;0,Tabela1[[#This Row],[Rendimento]]/Tabela1[[#This Row],[Valor Base]],0)</f>
        <v>3.7570220531237501E-4</v>
      </c>
      <c r="K11" s="10">
        <f>IF(Tabela1[[#This Row],[ID]]="i",0,SUMPRODUCT(PRODUCT((--(Tabela1[Nome]=Tabela1[[#This Row],[Nome]]))*(--(Tabela1[Mês]=Tabela1[[#This Row],[Mês]]))*Tabela1[Rent. Dia]+1)-1))</f>
        <v>7.0846701573179516E-3</v>
      </c>
      <c r="L11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12" spans="1:12" x14ac:dyDescent="0.25">
      <c r="B12" t="s">
        <v>10</v>
      </c>
      <c r="C12" s="7">
        <v>2011</v>
      </c>
      <c r="D12" s="6" t="s">
        <v>16</v>
      </c>
      <c r="E12" s="3">
        <v>40848</v>
      </c>
      <c r="F12" s="8">
        <v>428.37</v>
      </c>
      <c r="G12" s="8">
        <v>428.37</v>
      </c>
      <c r="H12" s="8">
        <v>428.37</v>
      </c>
      <c r="I12" s="2">
        <f>IF(Tabela1[[#This Row],[Aplicação/Resgate]]&lt;0,-(Tabela1[[#This Row],[Aplicação/Resgate]]+Tabela1[[#This Row],[Valor Base]]),Tabela1[[#This Row],[Valor Bruto]]-Tabela1[[#This Row],[Valor Base]])</f>
        <v>0</v>
      </c>
      <c r="J12" s="5">
        <f>IF(Tabela1[[#This Row],[Valor Base]]&gt;0,Tabela1[[#This Row],[Rendimento]]/Tabela1[[#This Row],[Valor Base]],0)</f>
        <v>0</v>
      </c>
      <c r="K12" s="10">
        <f>IF(Tabela1[[#This Row],[ID]]="i",0,SUMPRODUCT(PRODUCT((--(Tabela1[Nome]=Tabela1[[#This Row],[Nome]]))*(--(Tabela1[Mês]=Tabela1[[#This Row],[Mês]]))*Tabela1[Rent. Dia]+1)-1))</f>
        <v>5.4625674066808294E-3</v>
      </c>
      <c r="L12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3" spans="1:12" x14ac:dyDescent="0.25">
      <c r="B13" t="s">
        <v>8</v>
      </c>
      <c r="C13" s="7">
        <v>2011</v>
      </c>
      <c r="D13" s="6" t="s">
        <v>16</v>
      </c>
      <c r="E13" s="3">
        <v>40850</v>
      </c>
      <c r="F13" s="8">
        <v>0</v>
      </c>
      <c r="G13" s="12">
        <v>1677.49</v>
      </c>
      <c r="H13" s="4">
        <v>1678.11</v>
      </c>
      <c r="I13" s="2">
        <f>IF(Tabela1[[#This Row],[Aplicação/Resgate]]&lt;0,-(Tabela1[[#This Row],[Aplicação/Resgate]]+Tabela1[[#This Row],[Valor Base]]),Tabela1[[#This Row],[Valor Bruto]]-Tabela1[[#This Row],[Valor Base]])</f>
        <v>0.61999999999989086</v>
      </c>
      <c r="J13" s="5">
        <f>IF(Tabela1[[#This Row],[Valor Base]]&gt;0,Tabela1[[#This Row],[Rendimento]]/Tabela1[[#This Row],[Valor Base]],0)</f>
        <v>3.6959981877679801E-4</v>
      </c>
      <c r="K13" s="10">
        <f>IF(Tabela1[[#This Row],[ID]]="i",0,SUMPRODUCT(PRODUCT((--(Tabela1[Nome]=Tabela1[[#This Row],[Nome]]))*(--(Tabela1[Mês]=Tabela1[[#This Row],[Mês]]))*Tabela1[Rent. Dia]+1)-1))</f>
        <v>7.0846701573179516E-3</v>
      </c>
      <c r="L13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14" spans="1:12" x14ac:dyDescent="0.25">
      <c r="B14" t="s">
        <v>10</v>
      </c>
      <c r="C14" s="7">
        <v>2011</v>
      </c>
      <c r="D14" s="6" t="s">
        <v>16</v>
      </c>
      <c r="E14" s="3">
        <v>40850</v>
      </c>
      <c r="F14" s="8">
        <v>0</v>
      </c>
      <c r="G14" s="8">
        <v>428.37</v>
      </c>
      <c r="H14" s="12">
        <v>428.55</v>
      </c>
      <c r="I14" s="2">
        <f>IF(Tabela1[[#This Row],[Aplicação/Resgate]]&lt;0,-(Tabela1[[#This Row],[Aplicação/Resgate]]+Tabela1[[#This Row],[Valor Base]]),Tabela1[[#This Row],[Valor Bruto]]-Tabela1[[#This Row],[Valor Base]])</f>
        <v>0.18000000000000682</v>
      </c>
      <c r="J14" s="5">
        <f>IF(Tabela1[[#This Row],[Valor Base]]&gt;0,Tabela1[[#This Row],[Rendimento]]/Tabela1[[#This Row],[Valor Base]],0)</f>
        <v>4.2019749282164209E-4</v>
      </c>
      <c r="K14" s="10">
        <f>IF(Tabela1[[#This Row],[ID]]="i",0,SUMPRODUCT(PRODUCT((--(Tabela1[Nome]=Tabela1[[#This Row],[Nome]]))*(--(Tabela1[Mês]=Tabela1[[#This Row],[Mês]]))*Tabela1[Rent. Dia]+1)-1))</f>
        <v>5.4625674066808294E-3</v>
      </c>
      <c r="L14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5" spans="1:12" x14ac:dyDescent="0.25">
      <c r="B15" t="s">
        <v>8</v>
      </c>
      <c r="C15" s="7">
        <v>2011</v>
      </c>
      <c r="D15" s="6" t="s">
        <v>16</v>
      </c>
      <c r="E15" s="3">
        <v>40851</v>
      </c>
      <c r="F15" s="8">
        <v>0</v>
      </c>
      <c r="G15" s="12">
        <v>1678.11</v>
      </c>
      <c r="H15" s="8">
        <v>1678.81</v>
      </c>
      <c r="I15" s="2">
        <f>IF(Tabela1[[#This Row],[Aplicação/Resgate]]&lt;0,-(Tabela1[[#This Row],[Aplicação/Resgate]]+Tabela1[[#This Row],[Valor Base]]),Tabela1[[#This Row],[Valor Bruto]]-Tabela1[[#This Row],[Valor Base]])</f>
        <v>0.70000000000004547</v>
      </c>
      <c r="J15" s="5">
        <f>IF(Tabela1[[#This Row],[Valor Base]]&gt;0,Tabela1[[#This Row],[Rendimento]]/Tabela1[[#This Row],[Valor Base]],0)</f>
        <v>4.1713594460437368E-4</v>
      </c>
      <c r="K15" s="10">
        <f>IF(Tabela1[[#This Row],[ID]]="i",0,SUMPRODUCT(PRODUCT((--(Tabela1[Nome]=Tabela1[[#This Row],[Nome]]))*(--(Tabela1[Mês]=Tabela1[[#This Row],[Mês]]))*Tabela1[Rent. Dia]+1)-1))</f>
        <v>7.0846701573179516E-3</v>
      </c>
      <c r="L15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16" spans="1:12" x14ac:dyDescent="0.25">
      <c r="B16" t="s">
        <v>10</v>
      </c>
      <c r="C16" s="7">
        <v>2011</v>
      </c>
      <c r="D16" s="6" t="s">
        <v>16</v>
      </c>
      <c r="E16" s="3">
        <v>40851</v>
      </c>
      <c r="F16" s="8">
        <v>0</v>
      </c>
      <c r="G16" s="8">
        <v>428.55</v>
      </c>
      <c r="H16" s="12">
        <v>428.72</v>
      </c>
      <c r="I16" s="2">
        <f>IF(Tabela1[[#This Row],[Aplicação/Resgate]]&lt;0,-(Tabela1[[#This Row],[Aplicação/Resgate]]+Tabela1[[#This Row],[Valor Base]]),Tabela1[[#This Row],[Valor Bruto]]-Tabela1[[#This Row],[Valor Base]])</f>
        <v>0.17000000000001592</v>
      </c>
      <c r="J16" s="5">
        <f>IF(Tabela1[[#This Row],[Valor Base]]&gt;0,Tabela1[[#This Row],[Rendimento]]/Tabela1[[#This Row],[Valor Base]],0)</f>
        <v>3.9668650099175339E-4</v>
      </c>
      <c r="K16" s="10">
        <f>IF(Tabela1[[#This Row],[ID]]="i",0,SUMPRODUCT(PRODUCT((--(Tabela1[Nome]=Tabela1[[#This Row],[Nome]]))*(--(Tabela1[Mês]=Tabela1[[#This Row],[Mês]]))*Tabela1[Rent. Dia]+1)-1))</f>
        <v>5.4625674066808294E-3</v>
      </c>
      <c r="L16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7" spans="2:12" x14ac:dyDescent="0.25">
      <c r="B17" t="s">
        <v>8</v>
      </c>
      <c r="C17" s="7">
        <v>2011</v>
      </c>
      <c r="D17" s="6" t="s">
        <v>16</v>
      </c>
      <c r="E17" s="3">
        <v>40854</v>
      </c>
      <c r="F17" s="8">
        <v>0</v>
      </c>
      <c r="G17" s="8">
        <v>1678.81</v>
      </c>
      <c r="H17" s="12">
        <v>1679.59</v>
      </c>
      <c r="I17" s="2">
        <f>IF(Tabela1[[#This Row],[Aplicação/Resgate]]&lt;0,-(Tabela1[[#This Row],[Aplicação/Resgate]]+Tabela1[[#This Row],[Valor Base]]),Tabela1[[#This Row],[Valor Bruto]]-Tabela1[[#This Row],[Valor Base]])</f>
        <v>0.77999999999997272</v>
      </c>
      <c r="J17" s="5">
        <f>IF(Tabela1[[#This Row],[Valor Base]]&gt;0,Tabela1[[#This Row],[Rendimento]]/Tabela1[[#This Row],[Valor Base]],0)</f>
        <v>4.6461481644734828E-4</v>
      </c>
      <c r="K17" s="10">
        <f>IF(Tabela1[[#This Row],[ID]]="i",0,SUMPRODUCT(PRODUCT((--(Tabela1[Nome]=Tabela1[[#This Row],[Nome]]))*(--(Tabela1[Mês]=Tabela1[[#This Row],[Mês]]))*Tabela1[Rent. Dia]+1)-1))</f>
        <v>7.0846701573179516E-3</v>
      </c>
      <c r="L17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18" spans="2:12" x14ac:dyDescent="0.25">
      <c r="B18" t="s">
        <v>10</v>
      </c>
      <c r="C18" s="7">
        <v>2011</v>
      </c>
      <c r="D18" s="6" t="s">
        <v>16</v>
      </c>
      <c r="E18" s="3">
        <v>40854</v>
      </c>
      <c r="F18" s="8">
        <v>0</v>
      </c>
      <c r="G18" s="12">
        <v>428.72</v>
      </c>
      <c r="H18" s="12">
        <v>428.9</v>
      </c>
      <c r="I18" s="2">
        <f>IF(Tabela1[[#This Row],[Aplicação/Resgate]]&lt;0,-(Tabela1[[#This Row],[Aplicação/Resgate]]+Tabela1[[#This Row],[Valor Base]]),Tabela1[[#This Row],[Valor Bruto]]-Tabela1[[#This Row],[Valor Base]])</f>
        <v>0.17999999999994998</v>
      </c>
      <c r="J18" s="5">
        <f>IF(Tabela1[[#This Row],[Valor Base]]&gt;0,Tabela1[[#This Row],[Rendimento]]/Tabela1[[#This Row],[Valor Base]],0)</f>
        <v>4.1985445045705815E-4</v>
      </c>
      <c r="K18" s="10">
        <f>IF(Tabela1[[#This Row],[ID]]="i",0,SUMPRODUCT(PRODUCT((--(Tabela1[Nome]=Tabela1[[#This Row],[Nome]]))*(--(Tabela1[Mês]=Tabela1[[#This Row],[Mês]]))*Tabela1[Rent. Dia]+1)-1))</f>
        <v>5.4625674066808294E-3</v>
      </c>
      <c r="L18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9" spans="2:12" x14ac:dyDescent="0.25">
      <c r="B19" t="s">
        <v>8</v>
      </c>
      <c r="C19" s="7">
        <v>2011</v>
      </c>
      <c r="D19" s="6" t="s">
        <v>16</v>
      </c>
      <c r="E19" s="3">
        <v>40855</v>
      </c>
      <c r="F19" s="8">
        <v>0</v>
      </c>
      <c r="G19" s="12">
        <v>1679.59</v>
      </c>
      <c r="H19" s="12">
        <v>1680.42</v>
      </c>
      <c r="I19" s="2">
        <f>IF(Tabela1[[#This Row],[Aplicação/Resgate]]&lt;0,-(Tabela1[[#This Row],[Aplicação/Resgate]]+Tabela1[[#This Row],[Valor Base]]),Tabela1[[#This Row],[Valor Bruto]]-Tabela1[[#This Row],[Valor Base]])</f>
        <v>0.83000000000015461</v>
      </c>
      <c r="J19" s="5">
        <f>IF(Tabela1[[#This Row],[Valor Base]]&gt;0,Tabela1[[#This Row],[Rendimento]]/Tabela1[[#This Row],[Valor Base]],0)</f>
        <v>4.9416821962511965E-4</v>
      </c>
      <c r="K19" s="10">
        <f>IF(Tabela1[[#This Row],[ID]]="i",0,SUMPRODUCT(PRODUCT((--(Tabela1[Nome]=Tabela1[[#This Row],[Nome]]))*(--(Tabela1[Mês]=Tabela1[[#This Row],[Mês]]))*Tabela1[Rent. Dia]+1)-1))</f>
        <v>7.0846701573179516E-3</v>
      </c>
      <c r="L19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20" spans="2:12" x14ac:dyDescent="0.25">
      <c r="B20" t="s">
        <v>10</v>
      </c>
      <c r="C20" s="7">
        <v>2011</v>
      </c>
      <c r="D20" s="6" t="s">
        <v>16</v>
      </c>
      <c r="E20" s="3">
        <v>40855</v>
      </c>
      <c r="F20" s="8">
        <v>0</v>
      </c>
      <c r="G20" s="12">
        <v>428.9</v>
      </c>
      <c r="H20" s="4">
        <v>429.08</v>
      </c>
      <c r="I20" s="2">
        <f>IF(Tabela1[[#This Row],[Aplicação/Resgate]]&lt;0,-(Tabela1[[#This Row],[Aplicação/Resgate]]+Tabela1[[#This Row],[Valor Base]]),Tabela1[[#This Row],[Valor Bruto]]-Tabela1[[#This Row],[Valor Base]])</f>
        <v>0.18000000000000682</v>
      </c>
      <c r="J20" s="5">
        <f>IF(Tabela1[[#This Row],[Valor Base]]&gt;0,Tabela1[[#This Row],[Rendimento]]/Tabela1[[#This Row],[Valor Base]],0)</f>
        <v>4.1967824667756313E-4</v>
      </c>
      <c r="K20" s="10">
        <f>IF(Tabela1[[#This Row],[ID]]="i",0,SUMPRODUCT(PRODUCT((--(Tabela1[Nome]=Tabela1[[#This Row],[Nome]]))*(--(Tabela1[Mês]=Tabela1[[#This Row],[Mês]]))*Tabela1[Rent. Dia]+1)-1))</f>
        <v>5.4625674066808294E-3</v>
      </c>
      <c r="L20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1" spans="2:12" x14ac:dyDescent="0.25">
      <c r="B21" t="s">
        <v>8</v>
      </c>
      <c r="C21" s="7">
        <v>2011</v>
      </c>
      <c r="D21" s="6" t="s">
        <v>16</v>
      </c>
      <c r="E21" s="3">
        <v>40856</v>
      </c>
      <c r="F21" s="8">
        <v>0</v>
      </c>
      <c r="G21" s="12">
        <v>1680.42</v>
      </c>
      <c r="H21" s="12">
        <v>1681.27</v>
      </c>
      <c r="I21" s="2">
        <f>IF(Tabela1[[#This Row],[Aplicação/Resgate]]&lt;0,-(Tabela1[[#This Row],[Aplicação/Resgate]]+Tabela1[[#This Row],[Valor Base]]),Tabela1[[#This Row],[Valor Bruto]]-Tabela1[[#This Row],[Valor Base]])</f>
        <v>0.84999999999990905</v>
      </c>
      <c r="J21" s="5">
        <f>IF(Tabela1[[#This Row],[Valor Base]]&gt;0,Tabela1[[#This Row],[Rendimento]]/Tabela1[[#This Row],[Valor Base]],0)</f>
        <v>5.0582592447120901E-4</v>
      </c>
      <c r="K21" s="10">
        <f>IF(Tabela1[[#This Row],[ID]]="i",0,SUMPRODUCT(PRODUCT((--(Tabela1[Nome]=Tabela1[[#This Row],[Nome]]))*(--(Tabela1[Mês]=Tabela1[[#This Row],[Mês]]))*Tabela1[Rent. Dia]+1)-1))</f>
        <v>7.0846701573179516E-3</v>
      </c>
      <c r="L21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22" spans="2:12" x14ac:dyDescent="0.25">
      <c r="B22" t="s">
        <v>10</v>
      </c>
      <c r="C22" s="7">
        <v>2011</v>
      </c>
      <c r="D22" s="6" t="s">
        <v>16</v>
      </c>
      <c r="E22" s="3">
        <v>40856</v>
      </c>
      <c r="F22" s="8">
        <v>0</v>
      </c>
      <c r="G22" s="12">
        <v>429.08</v>
      </c>
      <c r="H22" s="4">
        <v>429.28</v>
      </c>
      <c r="I22" s="2">
        <f>IF(Tabela1[[#This Row],[Aplicação/Resgate]]&lt;0,-(Tabela1[[#This Row],[Aplicação/Resgate]]+Tabela1[[#This Row],[Valor Base]]),Tabela1[[#This Row],[Valor Bruto]]-Tabela1[[#This Row],[Valor Base]])</f>
        <v>0.19999999999998863</v>
      </c>
      <c r="J22" s="5">
        <f>IF(Tabela1[[#This Row],[Valor Base]]&gt;0,Tabela1[[#This Row],[Rendimento]]/Tabela1[[#This Row],[Valor Base]],0)</f>
        <v>4.6611354525959874E-4</v>
      </c>
      <c r="K22" s="10">
        <f>IF(Tabela1[[#This Row],[ID]]="i",0,SUMPRODUCT(PRODUCT((--(Tabela1[Nome]=Tabela1[[#This Row],[Nome]]))*(--(Tabela1[Mês]=Tabela1[[#This Row],[Mês]]))*Tabela1[Rent. Dia]+1)-1))</f>
        <v>5.4625674066808294E-3</v>
      </c>
      <c r="L22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3" spans="2:12" x14ac:dyDescent="0.25">
      <c r="B23" t="s">
        <v>8</v>
      </c>
      <c r="C23" s="7">
        <v>2011</v>
      </c>
      <c r="D23" s="6" t="s">
        <v>16</v>
      </c>
      <c r="E23" s="3">
        <v>40857</v>
      </c>
      <c r="F23" s="13">
        <v>0</v>
      </c>
      <c r="G23" s="12">
        <v>1681.27</v>
      </c>
      <c r="H23" s="12">
        <v>1682.1</v>
      </c>
      <c r="I23" s="2">
        <f>IF(Tabela1[[#This Row],[Aplicação/Resgate]]&lt;0,-(Tabela1[[#This Row],[Aplicação/Resgate]]+Tabela1[[#This Row],[Valor Base]]),Tabela1[[#This Row],[Valor Bruto]]-Tabela1[[#This Row],[Valor Base]])</f>
        <v>0.82999999999992724</v>
      </c>
      <c r="J23" s="5">
        <f>IF(Tabela1[[#This Row],[Valor Base]]&gt;0,Tabela1[[#This Row],[Rendimento]]/Tabela1[[#This Row],[Valor Base]],0)</f>
        <v>4.9367442469081544E-4</v>
      </c>
      <c r="K23" s="10">
        <f>IF(Tabela1[[#This Row],[ID]]="i",0,SUMPRODUCT(PRODUCT((--(Tabela1[Nome]=Tabela1[[#This Row],[Nome]]))*(--(Tabela1[Mês]=Tabela1[[#This Row],[Mês]]))*Tabela1[Rent. Dia]+1)-1))</f>
        <v>7.0846701573179516E-3</v>
      </c>
      <c r="L23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24" spans="2:12" x14ac:dyDescent="0.25">
      <c r="B24" t="s">
        <v>10</v>
      </c>
      <c r="C24" s="7">
        <v>2011</v>
      </c>
      <c r="D24" s="6" t="s">
        <v>16</v>
      </c>
      <c r="E24" s="3">
        <v>40857</v>
      </c>
      <c r="F24" s="13">
        <v>0</v>
      </c>
      <c r="G24" s="12">
        <v>429.28</v>
      </c>
      <c r="H24" s="12">
        <v>429.48</v>
      </c>
      <c r="I24" s="2">
        <f>IF(Tabela1[[#This Row],[Aplicação/Resgate]]&lt;0,-(Tabela1[[#This Row],[Aplicação/Resgate]]+Tabela1[[#This Row],[Valor Base]]),Tabela1[[#This Row],[Valor Bruto]]-Tabela1[[#This Row],[Valor Base]])</f>
        <v>0.20000000000004547</v>
      </c>
      <c r="J24" s="5">
        <f>IF(Tabela1[[#This Row],[Valor Base]]&gt;0,Tabela1[[#This Row],[Rendimento]]/Tabela1[[#This Row],[Valor Base]],0)</f>
        <v>4.6589638464416113E-4</v>
      </c>
      <c r="K24" s="10">
        <f>IF(Tabela1[[#This Row],[ID]]="i",0,SUMPRODUCT(PRODUCT((--(Tabela1[Nome]=Tabela1[[#This Row],[Nome]]))*(--(Tabela1[Mês]=Tabela1[[#This Row],[Mês]]))*Tabela1[Rent. Dia]+1)-1))</f>
        <v>5.4625674066808294E-3</v>
      </c>
      <c r="L24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5" spans="2:12" x14ac:dyDescent="0.25">
      <c r="B25" t="s">
        <v>8</v>
      </c>
      <c r="C25" s="7">
        <v>2011</v>
      </c>
      <c r="D25" s="6" t="s">
        <v>16</v>
      </c>
      <c r="E25" s="3">
        <v>40858</v>
      </c>
      <c r="F25" s="13">
        <v>0</v>
      </c>
      <c r="G25" s="12">
        <v>1682.1</v>
      </c>
      <c r="H25" s="12">
        <v>1683.02</v>
      </c>
      <c r="I25" s="2">
        <f>IF(Tabela1[[#This Row],[Aplicação/Resgate]]&lt;0,-(Tabela1[[#This Row],[Aplicação/Resgate]]+Tabela1[[#This Row],[Valor Base]]),Tabela1[[#This Row],[Valor Bruto]]-Tabela1[[#This Row],[Valor Base]])</f>
        <v>0.92000000000007276</v>
      </c>
      <c r="J25" s="5">
        <f>IF(Tabela1[[#This Row],[Valor Base]]&gt;0,Tabela1[[#This Row],[Rendimento]]/Tabela1[[#This Row],[Valor Base]],0)</f>
        <v>5.4693537839609584E-4</v>
      </c>
      <c r="K25" s="10">
        <f>IF(Tabela1[[#This Row],[ID]]="i",0,SUMPRODUCT(PRODUCT((--(Tabela1[Nome]=Tabela1[[#This Row],[Nome]]))*(--(Tabela1[Mês]=Tabela1[[#This Row],[Mês]]))*Tabela1[Rent. Dia]+1)-1))</f>
        <v>7.0846701573179516E-3</v>
      </c>
      <c r="L25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26" spans="2:12" x14ac:dyDescent="0.25">
      <c r="B26" t="s">
        <v>10</v>
      </c>
      <c r="C26" s="7">
        <v>2011</v>
      </c>
      <c r="D26" s="6" t="s">
        <v>16</v>
      </c>
      <c r="E26" s="3">
        <v>40858</v>
      </c>
      <c r="F26" s="13">
        <v>0</v>
      </c>
      <c r="G26" s="12">
        <v>429.48</v>
      </c>
      <c r="H26" s="12">
        <v>429.69</v>
      </c>
      <c r="I26" s="2">
        <f>IF(Tabela1[[#This Row],[Aplicação/Resgate]]&lt;0,-(Tabela1[[#This Row],[Aplicação/Resgate]]+Tabela1[[#This Row],[Valor Base]]),Tabela1[[#This Row],[Valor Bruto]]-Tabela1[[#This Row],[Valor Base]])</f>
        <v>0.20999999999997954</v>
      </c>
      <c r="J26" s="5">
        <f>IF(Tabela1[[#This Row],[Valor Base]]&gt;0,Tabela1[[#This Row],[Rendimento]]/Tabela1[[#This Row],[Valor Base]],0)</f>
        <v>4.8896339759704646E-4</v>
      </c>
      <c r="K26" s="10">
        <f>IF(Tabela1[[#This Row],[ID]]="i",0,SUMPRODUCT(PRODUCT((--(Tabela1[Nome]=Tabela1[[#This Row],[Nome]]))*(--(Tabela1[Mês]=Tabela1[[#This Row],[Mês]]))*Tabela1[Rent. Dia]+1)-1))</f>
        <v>5.4625674066808294E-3</v>
      </c>
      <c r="L26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7" spans="2:12" x14ac:dyDescent="0.25">
      <c r="B27" s="7" t="s">
        <v>8</v>
      </c>
      <c r="C27" s="7">
        <v>2011</v>
      </c>
      <c r="D27" s="6" t="s">
        <v>16</v>
      </c>
      <c r="E27" s="3">
        <v>40861</v>
      </c>
      <c r="F27" s="13">
        <v>0</v>
      </c>
      <c r="G27" s="12">
        <v>1683.02</v>
      </c>
      <c r="H27" s="12">
        <v>1683.82</v>
      </c>
      <c r="I27" s="2">
        <f>IF(Tabela1[[#This Row],[Aplicação/Resgate]]&lt;0,-(Tabela1[[#This Row],[Aplicação/Resgate]]+Tabela1[[#This Row],[Valor Base]]),Tabela1[[#This Row],[Valor Bruto]]-Tabela1[[#This Row],[Valor Base]])</f>
        <v>0.79999999999995453</v>
      </c>
      <c r="J27" s="5">
        <f>IF(Tabela1[[#This Row],[Valor Base]]&gt;0,Tabela1[[#This Row],[Rendimento]]/Tabela1[[#This Row],[Valor Base]],0)</f>
        <v>4.7533600313719063E-4</v>
      </c>
      <c r="K27" s="10">
        <f>IF(Tabela1[[#This Row],[ID]]="i",0,SUMPRODUCT(PRODUCT((--(Tabela1[Nome]=Tabela1[[#This Row],[Nome]]))*(--(Tabela1[Mês]=Tabela1[[#This Row],[Mês]]))*Tabela1[Rent. Dia]+1)-1))</f>
        <v>7.0846701573179516E-3</v>
      </c>
      <c r="L27" s="15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28" spans="2:12" x14ac:dyDescent="0.25">
      <c r="B28" s="7" t="s">
        <v>10</v>
      </c>
      <c r="C28">
        <v>2011</v>
      </c>
      <c r="D28" s="6" t="s">
        <v>16</v>
      </c>
      <c r="E28" s="3">
        <v>40861</v>
      </c>
      <c r="F28" s="13">
        <v>0</v>
      </c>
      <c r="G28" s="12">
        <v>429.69</v>
      </c>
      <c r="H28" s="12">
        <v>429.89</v>
      </c>
      <c r="I28" s="9">
        <f>IF(Tabela1[[#This Row],[Aplicação/Resgate]]&lt;0,-(Tabela1[[#This Row],[Aplicação/Resgate]]+Tabela1[[#This Row],[Valor Base]]),Tabela1[[#This Row],[Valor Bruto]]-Tabela1[[#This Row],[Valor Base]])</f>
        <v>0.19999999999998863</v>
      </c>
      <c r="J28" s="5">
        <f>IF(Tabela1[[#This Row],[Valor Base]]&gt;0,Tabela1[[#This Row],[Rendimento]]/Tabela1[[#This Row],[Valor Base]],0)</f>
        <v>4.6545183737110158E-4</v>
      </c>
      <c r="K28" s="10">
        <f>IF(Tabela1[[#This Row],[ID]]="i",0,SUMPRODUCT(PRODUCT((--(Tabela1[Nome]=Tabela1[[#This Row],[Nome]]))*(--(Tabela1[Mês]=Tabela1[[#This Row],[Mês]]))*Tabela1[Rent. Dia]+1)-1))</f>
        <v>5.4625674066808294E-3</v>
      </c>
      <c r="L28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9" spans="2:12" x14ac:dyDescent="0.25">
      <c r="B29" s="7" t="s">
        <v>8</v>
      </c>
      <c r="C29">
        <v>2011</v>
      </c>
      <c r="D29" s="6" t="s">
        <v>16</v>
      </c>
      <c r="E29" s="3">
        <v>40863</v>
      </c>
      <c r="F29" s="13">
        <v>0</v>
      </c>
      <c r="G29" s="12">
        <v>1683.82</v>
      </c>
      <c r="H29" s="12">
        <v>1684.61</v>
      </c>
      <c r="I29" s="9">
        <f>IF(Tabela1[[#This Row],[Aplicação/Resgate]]&lt;0,-(Tabela1[[#This Row],[Aplicação/Resgate]]+Tabela1[[#This Row],[Valor Base]]),Tabela1[[#This Row],[Valor Bruto]]-Tabela1[[#This Row],[Valor Base]])</f>
        <v>0.78999999999996362</v>
      </c>
      <c r="J29" s="5">
        <f>IF(Tabela1[[#This Row],[Valor Base]]&gt;0,Tabela1[[#This Row],[Rendimento]]/Tabela1[[#This Row],[Valor Base]],0)</f>
        <v>4.6917128909263676E-4</v>
      </c>
      <c r="K29" s="10">
        <f>IF(Tabela1[[#This Row],[ID]]="i",0,SUMPRODUCT(PRODUCT((--(Tabela1[Nome]=Tabela1[[#This Row],[Nome]]))*(--(Tabela1[Mês]=Tabela1[[#This Row],[Mês]]))*Tabela1[Rent. Dia]+1)-1))</f>
        <v>7.0846701573179516E-3</v>
      </c>
      <c r="L29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30" spans="2:12" x14ac:dyDescent="0.25">
      <c r="B30" s="7" t="s">
        <v>10</v>
      </c>
      <c r="C30">
        <v>2011</v>
      </c>
      <c r="D30" s="6" t="s">
        <v>16</v>
      </c>
      <c r="E30" s="3">
        <v>40863</v>
      </c>
      <c r="F30" s="13">
        <v>0</v>
      </c>
      <c r="G30" s="12">
        <v>429.89</v>
      </c>
      <c r="H30" s="12">
        <v>430.1</v>
      </c>
      <c r="I30" s="9">
        <f>IF(Tabela1[[#This Row],[Aplicação/Resgate]]&lt;0,-(Tabela1[[#This Row],[Aplicação/Resgate]]+Tabela1[[#This Row],[Valor Base]]),Tabela1[[#This Row],[Valor Bruto]]-Tabela1[[#This Row],[Valor Base]])</f>
        <v>0.21000000000003638</v>
      </c>
      <c r="J30" s="5">
        <f>IF(Tabela1[[#This Row],[Valor Base]]&gt;0,Tabela1[[#This Row],[Rendimento]]/Tabela1[[#This Row],[Valor Base]],0)</f>
        <v>4.8849705738685802E-4</v>
      </c>
      <c r="K30" s="15">
        <f>IF(Tabela1[[#This Row],[ID]]="i",0,SUMPRODUCT(PRODUCT((--(Tabela1[Nome]=Tabela1[[#This Row],[Nome]]))*(--(Tabela1[Mês]=Tabela1[[#This Row],[Mês]]))*Tabela1[Rent. Dia]+1)-1))</f>
        <v>5.4625674066808294E-3</v>
      </c>
      <c r="L30" s="15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1" spans="2:12" x14ac:dyDescent="0.25">
      <c r="B31" s="7" t="s">
        <v>8</v>
      </c>
      <c r="C31">
        <v>2011</v>
      </c>
      <c r="D31" s="6" t="s">
        <v>16</v>
      </c>
      <c r="E31" s="3">
        <v>40864</v>
      </c>
      <c r="F31" s="8">
        <v>0</v>
      </c>
      <c r="G31" s="12">
        <v>1684.61</v>
      </c>
      <c r="H31" s="12">
        <v>1685.31</v>
      </c>
      <c r="I31" s="9">
        <f>IF(Tabela1[[#This Row],[Aplicação/Resgate]]&lt;0,-(Tabela1[[#This Row],[Aplicação/Resgate]]+Tabela1[[#This Row],[Valor Base]]),Tabela1[[#This Row],[Valor Bruto]]-Tabela1[[#This Row],[Valor Base]])</f>
        <v>0.70000000000004547</v>
      </c>
      <c r="J31" s="5">
        <f>IF(Tabela1[[#This Row],[Valor Base]]&gt;0,Tabela1[[#This Row],[Rendimento]]/Tabela1[[#This Row],[Valor Base]],0)</f>
        <v>4.1552644232198876E-4</v>
      </c>
      <c r="K31" s="10">
        <f>IF(Tabela1[[#This Row],[ID]]="i",0,SUMPRODUCT(PRODUCT((--(Tabela1[Nome]=Tabela1[[#This Row],[Nome]]))*(--(Tabela1[Mês]=Tabela1[[#This Row],[Mês]]))*Tabela1[Rent. Dia]+1)-1))</f>
        <v>7.0846701573179516E-3</v>
      </c>
      <c r="L31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32" spans="2:12" x14ac:dyDescent="0.25">
      <c r="B32" t="s">
        <v>10</v>
      </c>
      <c r="C32">
        <v>2011</v>
      </c>
      <c r="D32" s="6" t="s">
        <v>16</v>
      </c>
      <c r="E32" s="3">
        <v>40864</v>
      </c>
      <c r="F32" s="13">
        <v>0</v>
      </c>
      <c r="G32" s="12">
        <v>430.1</v>
      </c>
      <c r="H32" s="12">
        <v>430.27</v>
      </c>
      <c r="I32" s="9">
        <f>IF(Tabela1[[#This Row],[Aplicação/Resgate]]&lt;0,-(Tabela1[[#This Row],[Aplicação/Resgate]]+Tabela1[[#This Row],[Valor Base]]),Tabela1[[#This Row],[Valor Bruto]]-Tabela1[[#This Row],[Valor Base]])</f>
        <v>0.16999999999995907</v>
      </c>
      <c r="J32" s="5">
        <f>IF(Tabela1[[#This Row],[Valor Base]]&gt;0,Tabela1[[#This Row],[Rendimento]]/Tabela1[[#This Row],[Valor Base]],0)</f>
        <v>3.9525691699595223E-4</v>
      </c>
      <c r="K32" s="10">
        <f>IF(Tabela1[[#This Row],[ID]]="i",0,SUMPRODUCT(PRODUCT((--(Tabela1[Nome]=Tabela1[[#This Row],[Nome]]))*(--(Tabela1[Mês]=Tabela1[[#This Row],[Mês]]))*Tabela1[Rent. Dia]+1)-1))</f>
        <v>5.4625674066808294E-3</v>
      </c>
      <c r="L32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3" spans="2:12" x14ac:dyDescent="0.25">
      <c r="B33" t="s">
        <v>8</v>
      </c>
      <c r="C33">
        <v>2011</v>
      </c>
      <c r="D33" s="6" t="s">
        <v>16</v>
      </c>
      <c r="E33" s="3">
        <v>40865</v>
      </c>
      <c r="F33" s="18">
        <v>0</v>
      </c>
      <c r="G33" s="12">
        <v>1685.31</v>
      </c>
      <c r="H33" s="12">
        <v>1686.09</v>
      </c>
      <c r="I33" s="9">
        <f>IF(Tabela1[[#This Row],[Aplicação/Resgate]]&lt;0,-(Tabela1[[#This Row],[Aplicação/Resgate]]+Tabela1[[#This Row],[Valor Base]]),Tabela1[[#This Row],[Valor Bruto]]-Tabela1[[#This Row],[Valor Base]])</f>
        <v>0.77999999999997272</v>
      </c>
      <c r="J33" s="5">
        <f>IF(Tabela1[[#This Row],[Valor Base]]&gt;0,Tabela1[[#This Row],[Rendimento]]/Tabela1[[#This Row],[Valor Base]],0)</f>
        <v>4.6282286344943825E-4</v>
      </c>
      <c r="K33" s="10">
        <f>IF(Tabela1[[#This Row],[ID]]="i",0,SUMPRODUCT(PRODUCT((--(Tabela1[Nome]=Tabela1[[#This Row],[Nome]]))*(--(Tabela1[Mês]=Tabela1[[#This Row],[Mês]]))*Tabela1[Rent. Dia]+1)-1))</f>
        <v>7.0846701573179516E-3</v>
      </c>
      <c r="L33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34" spans="2:12" x14ac:dyDescent="0.25">
      <c r="B34" t="s">
        <v>10</v>
      </c>
      <c r="C34">
        <v>2011</v>
      </c>
      <c r="D34" s="6" t="s">
        <v>16</v>
      </c>
      <c r="E34" s="3">
        <v>40865</v>
      </c>
      <c r="F34" s="8">
        <v>0</v>
      </c>
      <c r="G34" s="12">
        <v>430.27</v>
      </c>
      <c r="H34" s="12">
        <v>430.44</v>
      </c>
      <c r="I34" s="9">
        <f>IF(Tabela1[[#This Row],[Aplicação/Resgate]]&lt;0,-(Tabela1[[#This Row],[Aplicação/Resgate]]+Tabela1[[#This Row],[Valor Base]]),Tabela1[[#This Row],[Valor Bruto]]-Tabela1[[#This Row],[Valor Base]])</f>
        <v>0.17000000000001592</v>
      </c>
      <c r="J34" s="5">
        <f>IF(Tabela1[[#This Row],[Valor Base]]&gt;0,Tabela1[[#This Row],[Rendimento]]/Tabela1[[#This Row],[Valor Base]],0)</f>
        <v>3.9510075069146332E-4</v>
      </c>
      <c r="K34" s="10">
        <f>IF(Tabela1[[#This Row],[ID]]="i",0,SUMPRODUCT(PRODUCT((--(Tabela1[Nome]=Tabela1[[#This Row],[Nome]]))*(--(Tabela1[Mês]=Tabela1[[#This Row],[Mês]]))*Tabela1[Rent. Dia]+1)-1))</f>
        <v>5.4625674066808294E-3</v>
      </c>
      <c r="L34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5" spans="2:12" x14ac:dyDescent="0.25">
      <c r="B35" t="s">
        <v>8</v>
      </c>
      <c r="C35">
        <v>2011</v>
      </c>
      <c r="D35" s="6" t="s">
        <v>16</v>
      </c>
      <c r="E35" s="3">
        <v>40868</v>
      </c>
      <c r="F35" s="18">
        <v>0</v>
      </c>
      <c r="G35" s="12">
        <v>1686.09</v>
      </c>
      <c r="H35" s="12">
        <v>1686.81</v>
      </c>
      <c r="I35" s="9">
        <f>IF(Tabela1[[#This Row],[Aplicação/Resgate]]&lt;0,-(Tabela1[[#This Row],[Aplicação/Resgate]]+Tabela1[[#This Row],[Valor Base]]),Tabela1[[#This Row],[Valor Bruto]]-Tabela1[[#This Row],[Valor Base]])</f>
        <v>0.72000000000002728</v>
      </c>
      <c r="J35" s="5">
        <f>IF(Tabela1[[#This Row],[Valor Base]]&gt;0,Tabela1[[#This Row],[Rendimento]]/Tabela1[[#This Row],[Valor Base]],0)</f>
        <v>4.2702346849813905E-4</v>
      </c>
      <c r="K35" s="10">
        <f>IF(Tabela1[[#This Row],[ID]]="i",0,SUMPRODUCT(PRODUCT((--(Tabela1[Nome]=Tabela1[[#This Row],[Nome]]))*(--(Tabela1[Mês]=Tabela1[[#This Row],[Mês]]))*Tabela1[Rent. Dia]+1)-1))</f>
        <v>7.0846701573179516E-3</v>
      </c>
      <c r="L35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36" spans="2:12" x14ac:dyDescent="0.25">
      <c r="B36" t="s">
        <v>10</v>
      </c>
      <c r="C36">
        <v>2011</v>
      </c>
      <c r="D36" s="6" t="s">
        <v>16</v>
      </c>
      <c r="E36" s="3">
        <v>40868</v>
      </c>
      <c r="F36" s="18">
        <v>0</v>
      </c>
      <c r="G36" s="12">
        <v>430.44</v>
      </c>
      <c r="H36" s="12">
        <v>430.6</v>
      </c>
      <c r="I36" s="9">
        <f>IF(Tabela1[[#This Row],[Aplicação/Resgate]]&lt;0,-(Tabela1[[#This Row],[Aplicação/Resgate]]+Tabela1[[#This Row],[Valor Base]]),Tabela1[[#This Row],[Valor Bruto]]-Tabela1[[#This Row],[Valor Base]])</f>
        <v>0.16000000000002501</v>
      </c>
      <c r="J36" s="5">
        <f>IF(Tabela1[[#This Row],[Valor Base]]&gt;0,Tabela1[[#This Row],[Rendimento]]/Tabela1[[#This Row],[Valor Base]],0)</f>
        <v>3.717126661091558E-4</v>
      </c>
      <c r="K36" s="10">
        <f>IF(Tabela1[[#This Row],[ID]]="i",0,SUMPRODUCT(PRODUCT((--(Tabela1[Nome]=Tabela1[[#This Row],[Nome]]))*(--(Tabela1[Mês]=Tabela1[[#This Row],[Mês]]))*Tabela1[Rent. Dia]+1)-1))</f>
        <v>5.4625674066808294E-3</v>
      </c>
      <c r="L36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7" spans="2:12" x14ac:dyDescent="0.25">
      <c r="B37" t="s">
        <v>8</v>
      </c>
      <c r="C37">
        <v>2011</v>
      </c>
      <c r="D37" s="6" t="s">
        <v>16</v>
      </c>
      <c r="E37" s="3">
        <v>40869</v>
      </c>
      <c r="F37" s="8">
        <v>0</v>
      </c>
      <c r="G37" s="12">
        <v>1686.81</v>
      </c>
      <c r="H37" s="12">
        <v>1687.6</v>
      </c>
      <c r="I37" s="9">
        <f>IF(Tabela1[[#This Row],[Aplicação/Resgate]]&lt;0,-(Tabela1[[#This Row],[Aplicação/Resgate]]+Tabela1[[#This Row],[Valor Base]]),Tabela1[[#This Row],[Valor Bruto]]-Tabela1[[#This Row],[Valor Base]])</f>
        <v>0.78999999999996362</v>
      </c>
      <c r="J37" s="5">
        <f>IF(Tabela1[[#This Row],[Valor Base]]&gt;0,Tabela1[[#This Row],[Rendimento]]/Tabela1[[#This Row],[Valor Base]],0)</f>
        <v>4.683396470260217E-4</v>
      </c>
      <c r="K37" s="10">
        <f>IF(Tabela1[[#This Row],[ID]]="i",0,SUMPRODUCT(PRODUCT((--(Tabela1[Nome]=Tabela1[[#This Row],[Nome]]))*(--(Tabela1[Mês]=Tabela1[[#This Row],[Mês]]))*Tabela1[Rent. Dia]+1)-1))</f>
        <v>7.0846701573179516E-3</v>
      </c>
      <c r="L37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38" spans="2:12" x14ac:dyDescent="0.25">
      <c r="B38" t="s">
        <v>10</v>
      </c>
      <c r="C38">
        <v>2011</v>
      </c>
      <c r="D38" s="6" t="s">
        <v>16</v>
      </c>
      <c r="E38" s="3">
        <v>40869</v>
      </c>
      <c r="F38" s="18">
        <v>0</v>
      </c>
      <c r="G38" s="12">
        <v>430.6</v>
      </c>
      <c r="H38" s="12">
        <v>430.78</v>
      </c>
      <c r="I38" s="9">
        <f>IF(Tabela1[[#This Row],[Aplicação/Resgate]]&lt;0,-(Tabela1[[#This Row],[Aplicação/Resgate]]+Tabela1[[#This Row],[Valor Base]]),Tabela1[[#This Row],[Valor Bruto]]-Tabela1[[#This Row],[Valor Base]])</f>
        <v>0.17999999999994998</v>
      </c>
      <c r="J38" s="5">
        <f>IF(Tabela1[[#This Row],[Valor Base]]&gt;0,Tabela1[[#This Row],[Rendimento]]/Tabela1[[#This Row],[Valor Base]],0)</f>
        <v>4.1802136553634455E-4</v>
      </c>
      <c r="K38" s="10">
        <f>IF(Tabela1[[#This Row],[ID]]="i",0,SUMPRODUCT(PRODUCT((--(Tabela1[Nome]=Tabela1[[#This Row],[Nome]]))*(--(Tabela1[Mês]=Tabela1[[#This Row],[Mês]]))*Tabela1[Rent. Dia]+1)-1))</f>
        <v>5.4625674066808294E-3</v>
      </c>
      <c r="L38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9" spans="2:12" x14ac:dyDescent="0.25">
      <c r="B39" t="s">
        <v>8</v>
      </c>
      <c r="C39">
        <v>2011</v>
      </c>
      <c r="D39" s="6" t="s">
        <v>16</v>
      </c>
      <c r="E39" s="3">
        <v>40870</v>
      </c>
      <c r="F39" s="19">
        <v>0</v>
      </c>
      <c r="G39" s="12">
        <v>1687.6</v>
      </c>
      <c r="H39" s="12">
        <v>1688.37</v>
      </c>
      <c r="I39" s="9">
        <f>IF(Tabela1[[#This Row],[Aplicação/Resgate]]&lt;0,-(Tabela1[[#This Row],[Aplicação/Resgate]]+Tabela1[[#This Row],[Valor Base]]),Tabela1[[#This Row],[Valor Bruto]]-Tabela1[[#This Row],[Valor Base]])</f>
        <v>0.76999999999998181</v>
      </c>
      <c r="J39" s="5">
        <f>IF(Tabela1[[#This Row],[Valor Base]]&gt;0,Tabela1[[#This Row],[Rendimento]]/Tabela1[[#This Row],[Valor Base]],0)</f>
        <v>4.5626925811802671E-4</v>
      </c>
      <c r="K39" s="10">
        <f>IF(Tabela1[[#This Row],[ID]]="i",0,SUMPRODUCT(PRODUCT((--(Tabela1[Nome]=Tabela1[[#This Row],[Nome]]))*(--(Tabela1[Mês]=Tabela1[[#This Row],[Mês]]))*Tabela1[Rent. Dia]+1)-1))</f>
        <v>7.0846701573179516E-3</v>
      </c>
      <c r="L39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40" spans="2:12" x14ac:dyDescent="0.25">
      <c r="B40" t="s">
        <v>10</v>
      </c>
      <c r="C40">
        <v>2011</v>
      </c>
      <c r="D40" s="6" t="s">
        <v>16</v>
      </c>
      <c r="E40" s="3">
        <v>40870</v>
      </c>
      <c r="F40" s="8">
        <v>0</v>
      </c>
      <c r="G40" s="12">
        <v>430.78</v>
      </c>
      <c r="H40" s="12">
        <v>430.95</v>
      </c>
      <c r="I40" s="9">
        <f>IF(Tabela1[[#This Row],[Aplicação/Resgate]]&lt;0,-(Tabela1[[#This Row],[Aplicação/Resgate]]+Tabela1[[#This Row],[Valor Base]]),Tabela1[[#This Row],[Valor Bruto]]-Tabela1[[#This Row],[Valor Base]])</f>
        <v>0.17000000000001592</v>
      </c>
      <c r="J40" s="5">
        <f>IF(Tabela1[[#This Row],[Valor Base]]&gt;0,Tabela1[[#This Row],[Rendimento]]/Tabela1[[#This Row],[Valor Base]],0)</f>
        <v>3.9463299131811116E-4</v>
      </c>
      <c r="K40" s="10">
        <f>IF(Tabela1[[#This Row],[ID]]="i",0,SUMPRODUCT(PRODUCT((--(Tabela1[Nome]=Tabela1[[#This Row],[Nome]]))*(--(Tabela1[Mês]=Tabela1[[#This Row],[Mês]]))*Tabela1[Rent. Dia]+1)-1))</f>
        <v>5.4625674066808294E-3</v>
      </c>
      <c r="L40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1" spans="2:12" x14ac:dyDescent="0.25">
      <c r="B41" t="s">
        <v>8</v>
      </c>
      <c r="C41">
        <v>2011</v>
      </c>
      <c r="D41" s="6" t="s">
        <v>16</v>
      </c>
      <c r="E41" s="3">
        <v>40871</v>
      </c>
      <c r="F41" s="19">
        <v>0</v>
      </c>
      <c r="G41" s="12">
        <v>1688.37</v>
      </c>
      <c r="H41" s="12">
        <v>1689.07</v>
      </c>
      <c r="I41" s="9">
        <f>IF(Tabela1[[#This Row],[Aplicação/Resgate]]&lt;0,-(Tabela1[[#This Row],[Aplicação/Resgate]]+Tabela1[[#This Row],[Valor Base]]),Tabela1[[#This Row],[Valor Bruto]]-Tabela1[[#This Row],[Valor Base]])</f>
        <v>0.70000000000004547</v>
      </c>
      <c r="J41" s="5">
        <f>IF(Tabela1[[#This Row],[Valor Base]]&gt;0,Tabela1[[#This Row],[Rendimento]]/Tabela1[[#This Row],[Valor Base]],0)</f>
        <v>4.1460106493247662E-4</v>
      </c>
      <c r="K41" s="10">
        <f>IF(Tabela1[[#This Row],[ID]]="i",0,SUMPRODUCT(PRODUCT((--(Tabela1[Nome]=Tabela1[[#This Row],[Nome]]))*(--(Tabela1[Mês]=Tabela1[[#This Row],[Mês]]))*Tabela1[Rent. Dia]+1)-1))</f>
        <v>7.0846701573179516E-3</v>
      </c>
      <c r="L41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42" spans="2:12" x14ac:dyDescent="0.25">
      <c r="B42" t="s">
        <v>10</v>
      </c>
      <c r="C42">
        <v>2011</v>
      </c>
      <c r="D42" s="6" t="s">
        <v>16</v>
      </c>
      <c r="E42" s="3">
        <v>40871</v>
      </c>
      <c r="F42" s="19">
        <v>0</v>
      </c>
      <c r="G42" s="12">
        <v>430.95</v>
      </c>
      <c r="H42" s="12">
        <v>431.11</v>
      </c>
      <c r="I42" s="9">
        <f>IF(Tabela1[[#This Row],[Aplicação/Resgate]]&lt;0,-(Tabela1[[#This Row],[Aplicação/Resgate]]+Tabela1[[#This Row],[Valor Base]]),Tabela1[[#This Row],[Valor Bruto]]-Tabela1[[#This Row],[Valor Base]])</f>
        <v>0.16000000000002501</v>
      </c>
      <c r="J42" s="5">
        <f>IF(Tabela1[[#This Row],[Valor Base]]&gt;0,Tabela1[[#This Row],[Rendimento]]/Tabela1[[#This Row],[Valor Base]],0)</f>
        <v>3.7127276946287278E-4</v>
      </c>
      <c r="K42" s="10">
        <f>IF(Tabela1[[#This Row],[ID]]="i",0,SUMPRODUCT(PRODUCT((--(Tabela1[Nome]=Tabela1[[#This Row],[Nome]]))*(--(Tabela1[Mês]=Tabela1[[#This Row],[Mês]]))*Tabela1[Rent. Dia]+1)-1))</f>
        <v>5.4625674066808294E-3</v>
      </c>
      <c r="L42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3" spans="2:12" x14ac:dyDescent="0.25">
      <c r="B43" t="s">
        <v>10</v>
      </c>
      <c r="C43">
        <v>2011</v>
      </c>
      <c r="D43" s="6" t="s">
        <v>16</v>
      </c>
      <c r="E43" s="3">
        <v>40872</v>
      </c>
      <c r="F43" s="19">
        <v>0</v>
      </c>
      <c r="G43" s="12">
        <v>431.11</v>
      </c>
      <c r="H43" s="12">
        <v>431.23</v>
      </c>
      <c r="I43" s="9">
        <f>IF(Tabela1[[#This Row],[Aplicação/Resgate]]&lt;0,-(Tabela1[[#This Row],[Aplicação/Resgate]]+Tabela1[[#This Row],[Valor Base]]),Tabela1[[#This Row],[Valor Bruto]]-Tabela1[[#This Row],[Valor Base]])</f>
        <v>0.12000000000000455</v>
      </c>
      <c r="J43" s="5">
        <f>IF(Tabela1[[#This Row],[Valor Base]]&gt;0,Tabela1[[#This Row],[Rendimento]]/Tabela1[[#This Row],[Valor Base]],0)</f>
        <v>2.7835123286401277E-4</v>
      </c>
      <c r="K43" s="10">
        <f>IF(Tabela1[[#This Row],[ID]]="i",0,SUMPRODUCT(PRODUCT((--(Tabela1[Nome]=Tabela1[[#This Row],[Nome]]))*(--(Tabela1[Mês]=Tabela1[[#This Row],[Mês]]))*Tabela1[Rent. Dia]+1)-1))</f>
        <v>5.4625674066808294E-3</v>
      </c>
      <c r="L43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4" spans="2:12" x14ac:dyDescent="0.25">
      <c r="B44" t="s">
        <v>8</v>
      </c>
      <c r="C44">
        <v>2011</v>
      </c>
      <c r="D44" s="6" t="s">
        <v>16</v>
      </c>
      <c r="E44" s="3">
        <v>40873</v>
      </c>
      <c r="F44" s="19">
        <v>0</v>
      </c>
      <c r="G44" s="12">
        <v>1689.07</v>
      </c>
      <c r="H44" s="12">
        <v>1689.77</v>
      </c>
      <c r="I44" s="9">
        <f>IF(Tabela1[[#This Row],[Aplicação/Resgate]]&lt;0,-(Tabela1[[#This Row],[Aplicação/Resgate]]+Tabela1[[#This Row],[Valor Base]]),Tabela1[[#This Row],[Valor Bruto]]-Tabela1[[#This Row],[Valor Base]])</f>
        <v>0.70000000000004547</v>
      </c>
      <c r="J44" s="5">
        <f>IF(Tabela1[[#This Row],[Valor Base]]&gt;0,Tabela1[[#This Row],[Rendimento]]/Tabela1[[#This Row],[Valor Base]],0)</f>
        <v>4.1442924212735144E-4</v>
      </c>
      <c r="K44" s="10">
        <f>IF(Tabela1[[#This Row],[ID]]="i",0,SUMPRODUCT(PRODUCT((--(Tabela1[Nome]=Tabela1[[#This Row],[Nome]]))*(--(Tabela1[Mês]=Tabela1[[#This Row],[Mês]]))*Tabela1[Rent. Dia]+1)-1))</f>
        <v>7.0846701573179516E-3</v>
      </c>
      <c r="L44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45" spans="2:12" x14ac:dyDescent="0.25">
      <c r="B45" s="7" t="s">
        <v>8</v>
      </c>
      <c r="C45">
        <v>2011</v>
      </c>
      <c r="D45" s="6" t="s">
        <v>16</v>
      </c>
      <c r="E45" s="3">
        <v>40875</v>
      </c>
      <c r="F45" s="19">
        <v>0</v>
      </c>
      <c r="G45" s="12">
        <v>1689.77</v>
      </c>
      <c r="H45" s="12">
        <v>1690.5</v>
      </c>
      <c r="I45" s="9">
        <f>IF(Tabela1[[#This Row],[Aplicação/Resgate]]&lt;0,-(Tabela1[[#This Row],[Aplicação/Resgate]]+Tabela1[[#This Row],[Valor Base]]),Tabela1[[#This Row],[Valor Bruto]]-Tabela1[[#This Row],[Valor Base]])</f>
        <v>0.73000000000001819</v>
      </c>
      <c r="J45" s="5">
        <f>IF(Tabela1[[#This Row],[Valor Base]]&gt;0,Tabela1[[#This Row],[Rendimento]]/Tabela1[[#This Row],[Valor Base]],0)</f>
        <v>4.3201145718057383E-4</v>
      </c>
      <c r="K45" s="10">
        <f>IF(Tabela1[[#This Row],[ID]]="i",0,SUMPRODUCT(PRODUCT((--(Tabela1[Nome]=Tabela1[[#This Row],[Nome]]))*(--(Tabela1[Mês]=Tabela1[[#This Row],[Mês]]))*Tabela1[Rent. Dia]+1)-1))</f>
        <v>7.0846701573179516E-3</v>
      </c>
      <c r="L45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46" spans="2:12" x14ac:dyDescent="0.25">
      <c r="B46" s="7" t="s">
        <v>10</v>
      </c>
      <c r="C46" s="7">
        <v>2011</v>
      </c>
      <c r="D46" s="6" t="s">
        <v>16</v>
      </c>
      <c r="E46" s="3">
        <v>40875</v>
      </c>
      <c r="F46" s="19">
        <v>0</v>
      </c>
      <c r="G46" s="12">
        <v>431.23</v>
      </c>
      <c r="H46" s="12">
        <v>431.4</v>
      </c>
      <c r="I46" s="9">
        <f>IF(Tabela1[[#This Row],[Aplicação/Resgate]]&lt;0,-(Tabela1[[#This Row],[Aplicação/Resgate]]+Tabela1[[#This Row],[Valor Base]]),Tabela1[[#This Row],[Valor Bruto]]-Tabela1[[#This Row],[Valor Base]])</f>
        <v>0.16999999999995907</v>
      </c>
      <c r="J46" s="5">
        <f>IF(Tabela1[[#This Row],[Valor Base]]&gt;0,Tabela1[[#This Row],[Rendimento]]/Tabela1[[#This Row],[Valor Base]],0)</f>
        <v>3.9422118127208002E-4</v>
      </c>
      <c r="K46" s="10">
        <f>IF(Tabela1[[#This Row],[ID]]="i",0,SUMPRODUCT(PRODUCT((--(Tabela1[Nome]=Tabela1[[#This Row],[Nome]]))*(--(Tabela1[Mês]=Tabela1[[#This Row],[Mês]]))*Tabela1[Rent. Dia]+1)-1))</f>
        <v>5.4625674066808294E-3</v>
      </c>
      <c r="L46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7" spans="2:12" x14ac:dyDescent="0.25">
      <c r="B47" t="s">
        <v>8</v>
      </c>
      <c r="C47">
        <v>2011</v>
      </c>
      <c r="D47" s="6" t="s">
        <v>16</v>
      </c>
      <c r="E47" s="3">
        <v>40876</v>
      </c>
      <c r="F47" s="8">
        <v>0</v>
      </c>
      <c r="G47" s="12">
        <v>1690.5</v>
      </c>
      <c r="H47" s="12">
        <v>1691.2</v>
      </c>
      <c r="I47" s="9">
        <f>IF(Tabela1[[#This Row],[Aplicação/Resgate]]&lt;0,-(Tabela1[[#This Row],[Aplicação/Resgate]]+Tabela1[[#This Row],[Valor Base]]),Tabela1[[#This Row],[Valor Bruto]]-Tabela1[[#This Row],[Valor Base]])</f>
        <v>0.70000000000004547</v>
      </c>
      <c r="J47" s="5">
        <f>IF(Tabela1[[#This Row],[Valor Base]]&gt;0,Tabela1[[#This Row],[Rendimento]]/Tabela1[[#This Row],[Valor Base]],0)</f>
        <v>4.1407867494826705E-4</v>
      </c>
      <c r="K47" s="10">
        <f>IF(Tabela1[[#This Row],[ID]]="i",0,SUMPRODUCT(PRODUCT((--(Tabela1[Nome]=Tabela1[[#This Row],[Nome]]))*(--(Tabela1[Mês]=Tabela1[[#This Row],[Mês]]))*Tabela1[Rent. Dia]+1)-1))</f>
        <v>7.0846701573179516E-3</v>
      </c>
      <c r="L47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48" spans="2:12" x14ac:dyDescent="0.25">
      <c r="B48" t="s">
        <v>10</v>
      </c>
      <c r="C48">
        <v>2011</v>
      </c>
      <c r="D48" s="6" t="s">
        <v>16</v>
      </c>
      <c r="E48" s="3">
        <v>40876</v>
      </c>
      <c r="F48" s="19">
        <v>-430.71</v>
      </c>
      <c r="G48" s="12">
        <v>431.4</v>
      </c>
      <c r="H48" s="12">
        <v>431.57</v>
      </c>
      <c r="I48" s="9">
        <f>IF(Tabela1[[#This Row],[Aplicação/Resgate]]&lt;0,-(Tabela1[[#This Row],[Aplicação/Resgate]]+Tabela1[[#This Row],[Valor Base]]),Tabela1[[#This Row],[Valor Bruto]]-Tabela1[[#This Row],[Valor Base]])</f>
        <v>-0.68999999999999773</v>
      </c>
      <c r="J48" s="5">
        <f>IF(Tabela1[[#This Row],[Valor Base]]&gt;0,Tabela1[[#This Row],[Rendimento]]/Tabela1[[#This Row],[Valor Base]],0)</f>
        <v>-1.5994436717663369E-3</v>
      </c>
      <c r="K48" s="10">
        <f>IF(Tabela1[[#This Row],[ID]]="i",0,SUMPRODUCT(PRODUCT((--(Tabela1[Nome]=Tabela1[[#This Row],[Nome]]))*(--(Tabela1[Mês]=Tabela1[[#This Row],[Mês]]))*Tabela1[Rent. Dia]+1)-1))</f>
        <v>5.4625674066808294E-3</v>
      </c>
      <c r="L48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9" spans="2:12" x14ac:dyDescent="0.25">
      <c r="B49" s="7" t="s">
        <v>26</v>
      </c>
      <c r="C49">
        <v>2011</v>
      </c>
      <c r="D49" s="6" t="s">
        <v>16</v>
      </c>
      <c r="E49" s="3">
        <v>40877</v>
      </c>
      <c r="F49" s="8">
        <v>1378.23</v>
      </c>
      <c r="G49" s="8">
        <v>1378.23</v>
      </c>
      <c r="H49" s="12">
        <v>1350</v>
      </c>
      <c r="I49" s="9">
        <f>IF(Tabela1[[#This Row],[Aplicação/Resgate]]&lt;0,-(Tabela1[[#This Row],[Aplicação/Resgate]]+Tabela1[[#This Row],[Valor Base]]),Tabela1[[#This Row],[Valor Bruto]]-Tabela1[[#This Row],[Valor Base]])</f>
        <v>-28.230000000000018</v>
      </c>
      <c r="J49" s="5">
        <f>IF(Tabela1[[#This Row],[Valor Base]]&gt;0,Tabela1[[#This Row],[Rendimento]]/Tabela1[[#This Row],[Valor Base]],0)</f>
        <v>-2.0482793147732974E-2</v>
      </c>
      <c r="K49" s="10">
        <f>IF(Tabela1[[#This Row],[ID]]="i",0,SUMPRODUCT(PRODUCT((--(Tabela1[Nome]=Tabela1[[#This Row],[Nome]]))*(--(Tabela1[Mês]=Tabela1[[#This Row],[Mês]]))*Tabela1[Rent. Dia]+1)-1))</f>
        <v>-2.0482793147732936E-2</v>
      </c>
      <c r="L49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0" spans="2:12" x14ac:dyDescent="0.25">
      <c r="B50" s="7" t="s">
        <v>8</v>
      </c>
      <c r="C50" s="7">
        <v>2011</v>
      </c>
      <c r="D50" s="6" t="s">
        <v>16</v>
      </c>
      <c r="E50" s="3">
        <v>40877</v>
      </c>
      <c r="F50" s="20">
        <v>0</v>
      </c>
      <c r="G50" s="12">
        <v>1691.2</v>
      </c>
      <c r="H50" s="12">
        <v>1688.04</v>
      </c>
      <c r="I50" s="9">
        <f>IF(Tabela1[[#This Row],[Aplicação/Resgate]]&lt;0,-(Tabela1[[#This Row],[Aplicação/Resgate]]+Tabela1[[#This Row],[Valor Base]]),Tabela1[[#This Row],[Valor Bruto]]-Tabela1[[#This Row],[Valor Base]])</f>
        <v>-3.1600000000000819</v>
      </c>
      <c r="J50" s="5">
        <f>IF(Tabela1[[#This Row],[Valor Base]]&gt;0,Tabela1[[#This Row],[Rendimento]]/Tabela1[[#This Row],[Valor Base]],0)</f>
        <v>-1.8684957426679763E-3</v>
      </c>
      <c r="K50" s="10">
        <f>IF(Tabela1[[#This Row],[ID]]="i",0,SUMPRODUCT(PRODUCT((--(Tabela1[Nome]=Tabela1[[#This Row],[Nome]]))*(--(Tabela1[Mês]=Tabela1[[#This Row],[Mês]]))*Tabela1[Rent. Dia]+1)-1))</f>
        <v>7.0846701573179516E-3</v>
      </c>
      <c r="L50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51" spans="2:12" x14ac:dyDescent="0.25">
      <c r="B51" t="s">
        <v>8</v>
      </c>
      <c r="C51">
        <v>2011</v>
      </c>
      <c r="D51" s="6" t="s">
        <v>16</v>
      </c>
      <c r="E51" s="3">
        <v>40877</v>
      </c>
      <c r="F51" s="20">
        <v>0</v>
      </c>
      <c r="G51" s="12">
        <v>1688.04</v>
      </c>
      <c r="H51" s="12">
        <v>1688.74</v>
      </c>
      <c r="I51" s="9">
        <f>IF(Tabela1[[#This Row],[Aplicação/Resgate]]&lt;0,-(Tabela1[[#This Row],[Aplicação/Resgate]]+Tabela1[[#This Row],[Valor Base]]),Tabela1[[#This Row],[Valor Bruto]]-Tabela1[[#This Row],[Valor Base]])</f>
        <v>0.70000000000004547</v>
      </c>
      <c r="J51" s="5">
        <f>IF(Tabela1[[#This Row],[Valor Base]]&gt;0,Tabela1[[#This Row],[Rendimento]]/Tabela1[[#This Row],[Valor Base]],0)</f>
        <v>4.1468211653754978E-4</v>
      </c>
      <c r="K51" s="10">
        <f>IF(Tabela1[[#This Row],[ID]]="i",0,SUMPRODUCT(PRODUCT((--(Tabela1[Nome]=Tabela1[[#This Row],[Nome]]))*(--(Tabela1[Mês]=Tabela1[[#This Row],[Mês]]))*Tabela1[Rent. Dia]+1)-1))</f>
        <v>7.0846701573179516E-3</v>
      </c>
      <c r="L51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52" spans="2:12" x14ac:dyDescent="0.25">
      <c r="B52" t="s">
        <v>24</v>
      </c>
      <c r="C52">
        <v>2011</v>
      </c>
      <c r="D52" s="6" t="s">
        <v>16</v>
      </c>
      <c r="E52" s="3">
        <v>40877</v>
      </c>
      <c r="F52" s="8">
        <v>580</v>
      </c>
      <c r="G52" s="12">
        <v>0</v>
      </c>
      <c r="H52" s="12">
        <v>0</v>
      </c>
      <c r="I52" s="9">
        <f>IF(Tabela1[[#This Row],[Aplicação/Resgate]]&lt;0,-(Tabela1[[#This Row],[Aplicação/Resgate]]+Tabela1[[#This Row],[Valor Base]]),Tabela1[[#This Row],[Valor Bruto]]-Tabela1[[#This Row],[Valor Base]])</f>
        <v>0</v>
      </c>
      <c r="J52" s="5">
        <f>IF(Tabela1[[#This Row],[Valor Base]]&gt;0,Tabela1[[#This Row],[Rendimento]]/Tabela1[[#This Row],[Valor Base]],0)</f>
        <v>0</v>
      </c>
      <c r="K52" s="10">
        <f>IF(Tabela1[[#This Row],[ID]]="i",0,SUMPRODUCT(PRODUCT((--(Tabela1[Nome]=Tabela1[[#This Row],[Nome]]))*(--(Tabela1[Mês]=Tabela1[[#This Row],[Mês]]))*Tabela1[Rent. Dia]+1)-1))</f>
        <v>0</v>
      </c>
      <c r="L52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53" spans="2:12" x14ac:dyDescent="0.25">
      <c r="B53" s="7" t="s">
        <v>26</v>
      </c>
      <c r="C53">
        <v>2011</v>
      </c>
      <c r="D53" s="6" t="s">
        <v>28</v>
      </c>
      <c r="E53" s="3">
        <v>40878</v>
      </c>
      <c r="F53" s="8">
        <v>0</v>
      </c>
      <c r="G53" s="12">
        <v>1350</v>
      </c>
      <c r="H53" s="12">
        <v>1425</v>
      </c>
      <c r="I53" s="9">
        <f>IF(Tabela1[[#This Row],[Aplicação/Resgate]]&lt;0,-(Tabela1[[#This Row],[Aplicação/Resgate]]+Tabela1[[#This Row],[Valor Base]]),Tabela1[[#This Row],[Valor Bruto]]-Tabela1[[#This Row],[Valor Base]])</f>
        <v>75</v>
      </c>
      <c r="J53" s="5">
        <f>IF(Tabela1[[#This Row],[Valor Base]]&gt;0,Tabela1[[#This Row],[Rendimento]]/Tabela1[[#This Row],[Valor Base]],0)</f>
        <v>5.5555555555555552E-2</v>
      </c>
      <c r="K53" s="10">
        <f>IF(Tabela1[[#This Row],[ID]]="i",0,SUMPRODUCT(PRODUCT((--(Tabela1[Nome]=Tabela1[[#This Row],[Nome]]))*(--(Tabela1[Mês]=Tabela1[[#This Row],[Mês]]))*Tabela1[Rent. Dia]+1)-1))</f>
        <v>0.17309629629629653</v>
      </c>
      <c r="L53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4" spans="2:12" x14ac:dyDescent="0.25">
      <c r="B54" s="7" t="s">
        <v>8</v>
      </c>
      <c r="C54" s="7">
        <v>2011</v>
      </c>
      <c r="D54" s="6" t="s">
        <v>28</v>
      </c>
      <c r="E54" s="3">
        <v>40878</v>
      </c>
      <c r="F54" s="20">
        <v>0</v>
      </c>
      <c r="G54" s="12">
        <v>1688.74</v>
      </c>
      <c r="H54" s="12">
        <v>1689.49</v>
      </c>
      <c r="I54" s="9">
        <f>IF(Tabela1[[#This Row],[Aplicação/Resgate]]&lt;0,-(Tabela1[[#This Row],[Aplicação/Resgate]]+Tabela1[[#This Row],[Valor Base]]),Tabela1[[#This Row],[Valor Bruto]]-Tabela1[[#This Row],[Valor Base]])</f>
        <v>0.75</v>
      </c>
      <c r="J54" s="5">
        <f>IF(Tabela1[[#This Row],[Valor Base]]&gt;0,Tabela1[[#This Row],[Rendimento]]/Tabela1[[#This Row],[Valor Base]],0)</f>
        <v>4.4411809988512146E-4</v>
      </c>
      <c r="K54" s="10">
        <f>IF(Tabela1[[#This Row],[ID]]="i",0,SUMPRODUCT(PRODUCT((--(Tabela1[Nome]=Tabela1[[#This Row],[Nome]]))*(--(Tabela1[Mês]=Tabela1[[#This Row],[Mês]]))*Tabela1[Rent. Dia]+1)-1))</f>
        <v>5.5781233345575387E-3</v>
      </c>
      <c r="L54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55" spans="2:12" x14ac:dyDescent="0.25">
      <c r="B55" t="s">
        <v>24</v>
      </c>
      <c r="C55">
        <v>2011</v>
      </c>
      <c r="D55" s="6" t="s">
        <v>28</v>
      </c>
      <c r="E55" s="3">
        <v>40878</v>
      </c>
      <c r="F55" s="20">
        <v>0</v>
      </c>
      <c r="G55" s="8">
        <v>580</v>
      </c>
      <c r="H55" s="12">
        <v>590.01</v>
      </c>
      <c r="I55" s="9">
        <f>IF(Tabela1[[#This Row],[Aplicação/Resgate]]&lt;0,-(Tabela1[[#This Row],[Aplicação/Resgate]]+Tabela1[[#This Row],[Valor Base]]),Tabela1[[#This Row],[Valor Bruto]]-Tabela1[[#This Row],[Valor Base]])</f>
        <v>10.009999999999991</v>
      </c>
      <c r="J55" s="5">
        <f>IF(Tabela1[[#This Row],[Valor Base]]&gt;0,Tabela1[[#This Row],[Rendimento]]/Tabela1[[#This Row],[Valor Base]],0)</f>
        <v>1.7258620689655158E-2</v>
      </c>
      <c r="K55" s="10">
        <f>IF(Tabela1[[#This Row],[ID]]="i",0,SUMPRODUCT(PRODUCT((--(Tabela1[Nome]=Tabela1[[#This Row],[Nome]]))*(--(Tabela1[Mês]=Tabela1[[#This Row],[Mês]]))*Tabela1[Rent. Dia]+1)-1))</f>
        <v>3.1258620689655681E-2</v>
      </c>
      <c r="L55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56" spans="2:12" x14ac:dyDescent="0.25">
      <c r="B56" s="7" t="s">
        <v>26</v>
      </c>
      <c r="C56">
        <v>2011</v>
      </c>
      <c r="D56" s="6" t="s">
        <v>28</v>
      </c>
      <c r="E56" s="3">
        <v>40879</v>
      </c>
      <c r="F56" s="8">
        <v>0</v>
      </c>
      <c r="G56" s="12">
        <v>1425</v>
      </c>
      <c r="H56" s="12">
        <v>1408</v>
      </c>
      <c r="I56" s="9">
        <f>IF(Tabela1[[#This Row],[Aplicação/Resgate]]&lt;0,-(Tabela1[[#This Row],[Aplicação/Resgate]]+Tabela1[[#This Row],[Valor Base]]),Tabela1[[#This Row],[Valor Bruto]]-Tabela1[[#This Row],[Valor Base]])</f>
        <v>-17</v>
      </c>
      <c r="J56" s="5">
        <f>IF(Tabela1[[#This Row],[Valor Base]]&gt;0,Tabela1[[#This Row],[Rendimento]]/Tabela1[[#This Row],[Valor Base]],0)</f>
        <v>-1.1929824561403509E-2</v>
      </c>
      <c r="K56" s="10">
        <f>IF(Tabela1[[#This Row],[ID]]="i",0,SUMPRODUCT(PRODUCT((--(Tabela1[Nome]=Tabela1[[#This Row],[Nome]]))*(--(Tabela1[Mês]=Tabela1[[#This Row],[Mês]]))*Tabela1[Rent. Dia]+1)-1))</f>
        <v>0.17309629629629653</v>
      </c>
      <c r="L56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7" spans="2:12" x14ac:dyDescent="0.25">
      <c r="B57" s="7" t="s">
        <v>8</v>
      </c>
      <c r="C57">
        <v>2011</v>
      </c>
      <c r="D57" s="6" t="s">
        <v>28</v>
      </c>
      <c r="E57" s="3">
        <v>40879</v>
      </c>
      <c r="F57" s="20">
        <v>0</v>
      </c>
      <c r="G57" s="12">
        <v>1689.49</v>
      </c>
      <c r="H57" s="12">
        <v>1690.21</v>
      </c>
      <c r="I57" s="9">
        <f>IF(Tabela1[[#This Row],[Aplicação/Resgate]]&lt;0,-(Tabela1[[#This Row],[Aplicação/Resgate]]+Tabela1[[#This Row],[Valor Base]]),Tabela1[[#This Row],[Valor Bruto]]-Tabela1[[#This Row],[Valor Base]])</f>
        <v>0.72000000000002728</v>
      </c>
      <c r="J57" s="5">
        <f>IF(Tabela1[[#This Row],[Valor Base]]&gt;0,Tabela1[[#This Row],[Rendimento]]/Tabela1[[#This Row],[Valor Base]],0)</f>
        <v>4.2616410869553964E-4</v>
      </c>
      <c r="K57" s="10">
        <f>IF(Tabela1[[#This Row],[ID]]="i",0,SUMPRODUCT(PRODUCT((--(Tabela1[Nome]=Tabela1[[#This Row],[Nome]]))*(--(Tabela1[Mês]=Tabela1[[#This Row],[Mês]]))*Tabela1[Rent. Dia]+1)-1))</f>
        <v>5.5781233345575387E-3</v>
      </c>
      <c r="L57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58" spans="2:12" x14ac:dyDescent="0.25">
      <c r="B58" s="7" t="s">
        <v>24</v>
      </c>
      <c r="C58">
        <v>2011</v>
      </c>
      <c r="D58" s="6" t="s">
        <v>28</v>
      </c>
      <c r="E58" s="3">
        <v>40879</v>
      </c>
      <c r="F58" s="20">
        <v>0</v>
      </c>
      <c r="G58" s="12">
        <v>590.01</v>
      </c>
      <c r="H58" s="12">
        <v>587.96</v>
      </c>
      <c r="I58" s="9">
        <f>IF(Tabela1[[#This Row],[Aplicação/Resgate]]&lt;0,-(Tabela1[[#This Row],[Aplicação/Resgate]]+Tabela1[[#This Row],[Valor Base]]),Tabela1[[#This Row],[Valor Bruto]]-Tabela1[[#This Row],[Valor Base]])</f>
        <v>-2.0499999999999545</v>
      </c>
      <c r="J58" s="5">
        <f>IF(Tabela1[[#This Row],[Valor Base]]&gt;0,Tabela1[[#This Row],[Rendimento]]/Tabela1[[#This Row],[Valor Base]],0)</f>
        <v>-3.474517381061261E-3</v>
      </c>
      <c r="K58" s="10">
        <f>IF(Tabela1[[#This Row],[ID]]="i",0,SUMPRODUCT(PRODUCT((--(Tabela1[Nome]=Tabela1[[#This Row],[Nome]]))*(--(Tabela1[Mês]=Tabela1[[#This Row],[Mês]]))*Tabela1[Rent. Dia]+1)-1))</f>
        <v>3.1258620689655681E-2</v>
      </c>
      <c r="L58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59" spans="2:12" x14ac:dyDescent="0.25">
      <c r="B59" t="s">
        <v>26</v>
      </c>
      <c r="C59">
        <v>2011</v>
      </c>
      <c r="D59" s="6" t="s">
        <v>28</v>
      </c>
      <c r="E59" s="3">
        <v>40882</v>
      </c>
      <c r="F59" s="20">
        <v>0</v>
      </c>
      <c r="G59" s="12">
        <v>1408</v>
      </c>
      <c r="H59" s="12">
        <v>1468</v>
      </c>
      <c r="I59" s="9">
        <f>IF(Tabela1[[#This Row],[Aplicação/Resgate]]&lt;0,-(Tabela1[[#This Row],[Aplicação/Resgate]]+Tabela1[[#This Row],[Valor Base]]),Tabela1[[#This Row],[Valor Bruto]]-Tabela1[[#This Row],[Valor Base]])</f>
        <v>60</v>
      </c>
      <c r="J59" s="5">
        <f>IF(Tabela1[[#This Row],[Valor Base]]&gt;0,Tabela1[[#This Row],[Rendimento]]/Tabela1[[#This Row],[Valor Base]],0)</f>
        <v>4.261363636363636E-2</v>
      </c>
      <c r="K59" s="10">
        <f>IF(Tabela1[[#This Row],[ID]]="i",0,SUMPRODUCT(PRODUCT((--(Tabela1[Nome]=Tabela1[[#This Row],[Nome]]))*(--(Tabela1[Mês]=Tabela1[[#This Row],[Mês]]))*Tabela1[Rent. Dia]+1)-1))</f>
        <v>0.17309629629629653</v>
      </c>
      <c r="L59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0" spans="2:12" x14ac:dyDescent="0.25">
      <c r="B60" t="s">
        <v>8</v>
      </c>
      <c r="C60">
        <v>2011</v>
      </c>
      <c r="D60" s="6" t="s">
        <v>28</v>
      </c>
      <c r="E60" s="3">
        <v>40882</v>
      </c>
      <c r="F60" s="20">
        <v>0</v>
      </c>
      <c r="G60" s="12">
        <v>1690.21</v>
      </c>
      <c r="H60" s="12">
        <v>1690.92</v>
      </c>
      <c r="I60" s="9">
        <f>IF(Tabela1[[#This Row],[Aplicação/Resgate]]&lt;0,-(Tabela1[[#This Row],[Aplicação/Resgate]]+Tabela1[[#This Row],[Valor Base]]),Tabela1[[#This Row],[Valor Bruto]]-Tabela1[[#This Row],[Valor Base]])</f>
        <v>0.71000000000003638</v>
      </c>
      <c r="J60" s="5">
        <f>IF(Tabela1[[#This Row],[Valor Base]]&gt;0,Tabela1[[#This Row],[Rendimento]]/Tabela1[[#This Row],[Valor Base]],0)</f>
        <v>4.2006614562689626E-4</v>
      </c>
      <c r="K60" s="10">
        <f>IF(Tabela1[[#This Row],[ID]]="i",0,SUMPRODUCT(PRODUCT((--(Tabela1[Nome]=Tabela1[[#This Row],[Nome]]))*(--(Tabela1[Mês]=Tabela1[[#This Row],[Mês]]))*Tabela1[Rent. Dia]+1)-1))</f>
        <v>5.5781233345575387E-3</v>
      </c>
      <c r="L60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61" spans="2:12" x14ac:dyDescent="0.25">
      <c r="B61" s="7" t="s">
        <v>24</v>
      </c>
      <c r="C61">
        <v>2011</v>
      </c>
      <c r="D61" s="6" t="s">
        <v>28</v>
      </c>
      <c r="E61" s="3">
        <v>40882</v>
      </c>
      <c r="F61" s="20">
        <v>0</v>
      </c>
      <c r="G61" s="12">
        <v>587.96</v>
      </c>
      <c r="H61" s="12">
        <v>596.89</v>
      </c>
      <c r="I61" s="9">
        <f>IF(Tabela1[[#This Row],[Aplicação/Resgate]]&lt;0,-(Tabela1[[#This Row],[Aplicação/Resgate]]+Tabela1[[#This Row],[Valor Base]]),Tabela1[[#This Row],[Valor Bruto]]-Tabela1[[#This Row],[Valor Base]])</f>
        <v>8.92999999999995</v>
      </c>
      <c r="J61" s="5">
        <f>IF(Tabela1[[#This Row],[Valor Base]]&gt;0,Tabela1[[#This Row],[Rendimento]]/Tabela1[[#This Row],[Valor Base]],0)</f>
        <v>1.5188108034560088E-2</v>
      </c>
      <c r="K61" s="10">
        <f>IF(Tabela1[[#This Row],[ID]]="i",0,SUMPRODUCT(PRODUCT((--(Tabela1[Nome]=Tabela1[[#This Row],[Nome]]))*(--(Tabela1[Mês]=Tabela1[[#This Row],[Mês]]))*Tabela1[Rent. Dia]+1)-1))</f>
        <v>3.1258620689655681E-2</v>
      </c>
      <c r="L61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62" spans="2:12" x14ac:dyDescent="0.25">
      <c r="B62" s="7" t="s">
        <v>26</v>
      </c>
      <c r="C62">
        <v>2011</v>
      </c>
      <c r="D62" s="6" t="s">
        <v>28</v>
      </c>
      <c r="E62" s="3">
        <v>40883</v>
      </c>
      <c r="F62" s="20">
        <v>0</v>
      </c>
      <c r="G62" s="12">
        <v>1468</v>
      </c>
      <c r="H62" s="12">
        <v>1496</v>
      </c>
      <c r="I62" s="9">
        <f>IF(Tabela1[[#This Row],[Aplicação/Resgate]]&lt;0,-(Tabela1[[#This Row],[Aplicação/Resgate]]+Tabela1[[#This Row],[Valor Base]]),Tabela1[[#This Row],[Valor Bruto]]-Tabela1[[#This Row],[Valor Base]])</f>
        <v>28</v>
      </c>
      <c r="J62" s="5">
        <f>IF(Tabela1[[#This Row],[Valor Base]]&gt;0,Tabela1[[#This Row],[Rendimento]]/Tabela1[[#This Row],[Valor Base]],0)</f>
        <v>1.9073569482288829E-2</v>
      </c>
      <c r="K62" s="10">
        <f>IF(Tabela1[[#This Row],[ID]]="i",0,SUMPRODUCT(PRODUCT((--(Tabela1[Nome]=Tabela1[[#This Row],[Nome]]))*(--(Tabela1[Mês]=Tabela1[[#This Row],[Mês]]))*Tabela1[Rent. Dia]+1)-1))</f>
        <v>0.17309629629629653</v>
      </c>
      <c r="L62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3" spans="2:12" x14ac:dyDescent="0.25">
      <c r="B63" t="s">
        <v>27</v>
      </c>
      <c r="C63">
        <v>2011</v>
      </c>
      <c r="D63" s="6" t="s">
        <v>28</v>
      </c>
      <c r="E63" s="3">
        <v>40883</v>
      </c>
      <c r="F63" s="20">
        <v>861.05</v>
      </c>
      <c r="G63" s="20">
        <v>861.05</v>
      </c>
      <c r="H63" s="12">
        <v>851</v>
      </c>
      <c r="I63" s="9">
        <f>IF(Tabela1[[#This Row],[Aplicação/Resgate]]&lt;0,-(Tabela1[[#This Row],[Aplicação/Resgate]]+Tabela1[[#This Row],[Valor Base]]),Tabela1[[#This Row],[Valor Bruto]]-Tabela1[[#This Row],[Valor Base]])</f>
        <v>-10.049999999999955</v>
      </c>
      <c r="J63" s="5">
        <f>IF(Tabela1[[#This Row],[Valor Base]]&gt;0,Tabela1[[#This Row],[Rendimento]]/Tabela1[[#This Row],[Valor Base]],0)</f>
        <v>-1.1671796062946351E-2</v>
      </c>
      <c r="K63" s="10">
        <f>IF(Tabela1[[#This Row],[ID]]="i",0,SUMPRODUCT(PRODUCT((--(Tabela1[Nome]=Tabela1[[#This Row],[Nome]]))*(--(Tabela1[Mês]=Tabela1[[#This Row],[Mês]]))*Tabela1[Rent. Dia]+1)-1))</f>
        <v>-2.4446896231345439E-2</v>
      </c>
      <c r="L63" s="10">
        <f>IF(OR(Tabela1[[#This Row],[ID]]="a",Tabela1[[#This Row],[ID]]="i"),0,SUMPRODUCT(PRODUCT((--(Tabela1[Nome]=Tabela1[[#This Row],[Nome]]))*(--(Tabela1[Ano]=Tabela1[[#This Row],[Ano]]))*Tabela1[Rent. Dia]+1)-1))</f>
        <v>-2.4446896231345439E-2</v>
      </c>
    </row>
    <row r="64" spans="2:12" x14ac:dyDescent="0.25">
      <c r="B64" t="s">
        <v>8</v>
      </c>
      <c r="C64">
        <v>2011</v>
      </c>
      <c r="D64" s="6" t="s">
        <v>28</v>
      </c>
      <c r="E64" s="3">
        <v>40883</v>
      </c>
      <c r="F64" s="20">
        <v>0</v>
      </c>
      <c r="G64" s="12">
        <v>1690.92</v>
      </c>
      <c r="H64" s="12">
        <v>1691.62</v>
      </c>
      <c r="I64" s="9">
        <f>IF(Tabela1[[#This Row],[Aplicação/Resgate]]&lt;0,-(Tabela1[[#This Row],[Aplicação/Resgate]]+Tabela1[[#This Row],[Valor Base]]),Tabela1[[#This Row],[Valor Bruto]]-Tabela1[[#This Row],[Valor Base]])</f>
        <v>0.6999999999998181</v>
      </c>
      <c r="J64" s="5">
        <f>IF(Tabela1[[#This Row],[Valor Base]]&gt;0,Tabela1[[#This Row],[Rendimento]]/Tabela1[[#This Row],[Valor Base]],0)</f>
        <v>4.1397582381178178E-4</v>
      </c>
      <c r="K64" s="10">
        <f>IF(Tabela1[[#This Row],[ID]]="i",0,SUMPRODUCT(PRODUCT((--(Tabela1[Nome]=Tabela1[[#This Row],[Nome]]))*(--(Tabela1[Mês]=Tabela1[[#This Row],[Mês]]))*Tabela1[Rent. Dia]+1)-1))</f>
        <v>5.5781233345575387E-3</v>
      </c>
      <c r="L64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65" spans="2:12" x14ac:dyDescent="0.25">
      <c r="B65" t="s">
        <v>24</v>
      </c>
      <c r="C65">
        <v>2011</v>
      </c>
      <c r="D65" s="6" t="s">
        <v>28</v>
      </c>
      <c r="E65" s="3">
        <v>40883</v>
      </c>
      <c r="F65" s="20">
        <v>0</v>
      </c>
      <c r="G65" s="12">
        <v>596.89</v>
      </c>
      <c r="H65" s="12">
        <v>603.42999999999995</v>
      </c>
      <c r="I65" s="9">
        <f>IF(Tabela1[[#This Row],[Aplicação/Resgate]]&lt;0,-(Tabela1[[#This Row],[Aplicação/Resgate]]+Tabela1[[#This Row],[Valor Base]]),Tabela1[[#This Row],[Valor Bruto]]-Tabela1[[#This Row],[Valor Base]])</f>
        <v>6.5399999999999636</v>
      </c>
      <c r="J65" s="5">
        <f>IF(Tabela1[[#This Row],[Valor Base]]&gt;0,Tabela1[[#This Row],[Rendimento]]/Tabela1[[#This Row],[Valor Base]],0)</f>
        <v>1.0956792708874272E-2</v>
      </c>
      <c r="K65" s="10">
        <f>IF(Tabela1[[#This Row],[ID]]="i",0,SUMPRODUCT(PRODUCT((--(Tabela1[Nome]=Tabela1[[#This Row],[Nome]]))*(--(Tabela1[Mês]=Tabela1[[#This Row],[Mês]]))*Tabela1[Rent. Dia]+1)-1))</f>
        <v>3.1258620689655681E-2</v>
      </c>
      <c r="L65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66" spans="2:12" x14ac:dyDescent="0.25">
      <c r="B66" t="s">
        <v>26</v>
      </c>
      <c r="C66">
        <v>2011</v>
      </c>
      <c r="D66" s="6" t="s">
        <v>28</v>
      </c>
      <c r="E66" s="3">
        <v>40884</v>
      </c>
      <c r="F66" s="20">
        <v>-1583.68</v>
      </c>
      <c r="G66" s="12">
        <v>1496</v>
      </c>
      <c r="H66" s="12">
        <v>1600</v>
      </c>
      <c r="I66" s="9">
        <f>IF(Tabela1[[#This Row],[Aplicação/Resgate]]&lt;0,-(Tabela1[[#This Row],[Aplicação/Resgate]]+Tabela1[[#This Row],[Valor Base]]),Tabela1[[#This Row],[Valor Bruto]]-Tabela1[[#This Row],[Valor Base]])</f>
        <v>87.680000000000064</v>
      </c>
      <c r="J66" s="5">
        <f>IF(Tabela1[[#This Row],[Valor Base]]&gt;0,Tabela1[[#This Row],[Rendimento]]/Tabela1[[#This Row],[Valor Base]],0)</f>
        <v>5.8609625668449239E-2</v>
      </c>
      <c r="K66" s="10">
        <f>IF(Tabela1[[#This Row],[ID]]="i",0,SUMPRODUCT(PRODUCT((--(Tabela1[Nome]=Tabela1[[#This Row],[Nome]]))*(--(Tabela1[Mês]=Tabela1[[#This Row],[Mês]]))*Tabela1[Rent. Dia]+1)-1))</f>
        <v>0.17309629629629653</v>
      </c>
      <c r="L66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7" spans="2:12" x14ac:dyDescent="0.25">
      <c r="B67" s="7" t="s">
        <v>27</v>
      </c>
      <c r="C67">
        <v>2011</v>
      </c>
      <c r="D67" s="6" t="s">
        <v>28</v>
      </c>
      <c r="E67" s="3">
        <v>40884</v>
      </c>
      <c r="F67" s="20">
        <v>0</v>
      </c>
      <c r="G67" s="12">
        <v>851</v>
      </c>
      <c r="H67" s="12">
        <v>823</v>
      </c>
      <c r="I67" s="9">
        <f>IF(Tabela1[[#This Row],[Aplicação/Resgate]]&lt;0,-(Tabela1[[#This Row],[Aplicação/Resgate]]+Tabela1[[#This Row],[Valor Base]]),Tabela1[[#This Row],[Valor Bruto]]-Tabela1[[#This Row],[Valor Base]])</f>
        <v>-28</v>
      </c>
      <c r="J67" s="5">
        <f>IF(Tabela1[[#This Row],[Valor Base]]&gt;0,Tabela1[[#This Row],[Rendimento]]/Tabela1[[#This Row],[Valor Base]],0)</f>
        <v>-3.2902467685076382E-2</v>
      </c>
      <c r="K67" s="10">
        <f>IF(Tabela1[[#This Row],[ID]]="i",0,SUMPRODUCT(PRODUCT((--(Tabela1[Nome]=Tabela1[[#This Row],[Nome]]))*(--(Tabela1[Mês]=Tabela1[[#This Row],[Mês]]))*Tabela1[Rent. Dia]+1)-1))</f>
        <v>-2.4446896231345439E-2</v>
      </c>
      <c r="L67" s="10">
        <f>IF(OR(Tabela1[[#This Row],[ID]]="a",Tabela1[[#This Row],[ID]]="i"),0,SUMPRODUCT(PRODUCT((--(Tabela1[Nome]=Tabela1[[#This Row],[Nome]]))*(--(Tabela1[Ano]=Tabela1[[#This Row],[Ano]]))*Tabela1[Rent. Dia]+1)-1))</f>
        <v>-2.4446896231345439E-2</v>
      </c>
    </row>
    <row r="68" spans="2:12" x14ac:dyDescent="0.25">
      <c r="B68" s="7" t="s">
        <v>8</v>
      </c>
      <c r="C68">
        <v>2011</v>
      </c>
      <c r="D68" s="6" t="s">
        <v>28</v>
      </c>
      <c r="E68" s="3">
        <v>40884</v>
      </c>
      <c r="F68" s="20">
        <v>0</v>
      </c>
      <c r="G68" s="12">
        <v>1691.62</v>
      </c>
      <c r="H68" s="12">
        <v>1692.38</v>
      </c>
      <c r="I68" s="9">
        <f>IF(Tabela1[[#This Row],[Aplicação/Resgate]]&lt;0,-(Tabela1[[#This Row],[Aplicação/Resgate]]+Tabela1[[#This Row],[Valor Base]]),Tabela1[[#This Row],[Valor Bruto]]-Tabela1[[#This Row],[Valor Base]])</f>
        <v>0.76000000000021828</v>
      </c>
      <c r="J68" s="5">
        <f>IF(Tabela1[[#This Row],[Valor Base]]&gt;0,Tabela1[[#This Row],[Rendimento]]/Tabela1[[#This Row],[Valor Base]],0)</f>
        <v>4.4927347749507476E-4</v>
      </c>
      <c r="K68" s="10">
        <f>IF(Tabela1[[#This Row],[ID]]="i",0,SUMPRODUCT(PRODUCT((--(Tabela1[Nome]=Tabela1[[#This Row],[Nome]]))*(--(Tabela1[Mês]=Tabela1[[#This Row],[Mês]]))*Tabela1[Rent. Dia]+1)-1))</f>
        <v>5.5781233345575387E-3</v>
      </c>
      <c r="L68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69" spans="2:12" x14ac:dyDescent="0.25">
      <c r="B69" s="7" t="s">
        <v>24</v>
      </c>
      <c r="C69" s="7">
        <v>2011</v>
      </c>
      <c r="D69" s="6" t="s">
        <v>28</v>
      </c>
      <c r="E69" s="3">
        <v>40884</v>
      </c>
      <c r="F69" s="20">
        <v>0</v>
      </c>
      <c r="G69" s="12">
        <v>603.42999999999995</v>
      </c>
      <c r="H69" s="12">
        <v>599.11</v>
      </c>
      <c r="I69" s="9">
        <f>IF(Tabela1[[#This Row],[Aplicação/Resgate]]&lt;0,-(Tabela1[[#This Row],[Aplicação/Resgate]]+Tabela1[[#This Row],[Valor Base]]),Tabela1[[#This Row],[Valor Bruto]]-Tabela1[[#This Row],[Valor Base]])</f>
        <v>-4.3199999999999363</v>
      </c>
      <c r="J69" s="5">
        <f>IF(Tabela1[[#This Row],[Valor Base]]&gt;0,Tabela1[[#This Row],[Rendimento]]/Tabela1[[#This Row],[Valor Base]],0)</f>
        <v>-7.1590739605255568E-3</v>
      </c>
      <c r="K69" s="10">
        <f>IF(Tabela1[[#This Row],[ID]]="i",0,SUMPRODUCT(PRODUCT((--(Tabela1[Nome]=Tabela1[[#This Row],[Nome]]))*(--(Tabela1[Mês]=Tabela1[[#This Row],[Mês]]))*Tabela1[Rent. Dia]+1)-1))</f>
        <v>3.1258620689655681E-2</v>
      </c>
      <c r="L69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70" spans="2:12" x14ac:dyDescent="0.25">
      <c r="B70" t="s">
        <v>30</v>
      </c>
      <c r="C70">
        <v>2011</v>
      </c>
      <c r="D70" s="6" t="s">
        <v>28</v>
      </c>
      <c r="E70" s="3">
        <v>40885</v>
      </c>
      <c r="F70" s="20">
        <v>1803.1</v>
      </c>
      <c r="G70" s="26">
        <v>0</v>
      </c>
      <c r="H70" s="12">
        <v>0</v>
      </c>
      <c r="I70" s="9">
        <f>IF(Tabela1[[#This Row],[Aplicação/Resgate]]&lt;0,-(Tabela1[[#This Row],[Aplicação/Resgate]]+Tabela1[[#This Row],[Valor Base]]),Tabela1[[#This Row],[Valor Bruto]]-Tabela1[[#This Row],[Valor Base]])</f>
        <v>0</v>
      </c>
      <c r="J70" s="5">
        <f>IF(Tabela1[[#This Row],[Valor Base]]&gt;0,Tabela1[[#This Row],[Rendimento]]/Tabela1[[#This Row],[Valor Base]],0)</f>
        <v>0</v>
      </c>
      <c r="K70" s="10">
        <f>IF(Tabela1[[#This Row],[ID]]="i",0,SUMPRODUCT(PRODUCT((--(Tabela1[Nome]=Tabela1[[#This Row],[Nome]]))*(--(Tabela1[Mês]=Tabela1[[#This Row],[Mês]]))*Tabela1[Rent. Dia]+1)-1))</f>
        <v>-3.8267428317896313E-3</v>
      </c>
      <c r="L70" s="10">
        <f>IF(OR(Tabela1[[#This Row],[ID]]="a",Tabela1[[#This Row],[ID]]="i"),0,SUMPRODUCT(PRODUCT((--(Tabela1[Nome]=Tabela1[[#This Row],[Nome]]))*(--(Tabela1[Ano]=Tabela1[[#This Row],[Ano]]))*Tabela1[Rent. Dia]+1)-1))</f>
        <v>-3.8267428317896313E-3</v>
      </c>
    </row>
    <row r="71" spans="2:12" x14ac:dyDescent="0.25">
      <c r="B71" s="7" t="s">
        <v>30</v>
      </c>
      <c r="C71">
        <v>2011</v>
      </c>
      <c r="D71" s="6" t="s">
        <v>28</v>
      </c>
      <c r="E71" s="3">
        <v>40885</v>
      </c>
      <c r="F71" s="20">
        <v>-1796.2</v>
      </c>
      <c r="G71" s="20">
        <v>1803.1</v>
      </c>
      <c r="H71" s="12">
        <v>0</v>
      </c>
      <c r="I71" s="9">
        <f>IF(Tabela1[[#This Row],[Aplicação/Resgate]]&lt;0,-(Tabela1[[#This Row],[Aplicação/Resgate]]+Tabela1[[#This Row],[Valor Base]]),Tabela1[[#This Row],[Valor Bruto]]-Tabela1[[#This Row],[Valor Base]])</f>
        <v>-6.8999999999998636</v>
      </c>
      <c r="J71" s="5">
        <f>IF(Tabela1[[#This Row],[Valor Base]]&gt;0,Tabela1[[#This Row],[Rendimento]]/Tabela1[[#This Row],[Valor Base]],0)</f>
        <v>-3.82674283178962E-3</v>
      </c>
      <c r="K71" s="10">
        <f>IF(Tabela1[[#This Row],[ID]]="i",0,SUMPRODUCT(PRODUCT((--(Tabela1[Nome]=Tabela1[[#This Row],[Nome]]))*(--(Tabela1[Mês]=Tabela1[[#This Row],[Mês]]))*Tabela1[Rent. Dia]+1)-1))</f>
        <v>-3.8267428317896313E-3</v>
      </c>
      <c r="L71" s="10">
        <f>IF(OR(Tabela1[[#This Row],[ID]]="a",Tabela1[[#This Row],[ID]]="i"),0,SUMPRODUCT(PRODUCT((--(Tabela1[Nome]=Tabela1[[#This Row],[Nome]]))*(--(Tabela1[Ano]=Tabela1[[#This Row],[Ano]]))*Tabela1[Rent. Dia]+1)-1))</f>
        <v>-3.8267428317896313E-3</v>
      </c>
    </row>
    <row r="72" spans="2:12" x14ac:dyDescent="0.25">
      <c r="B72" s="7" t="s">
        <v>27</v>
      </c>
      <c r="C72">
        <v>2011</v>
      </c>
      <c r="D72" s="6" t="s">
        <v>28</v>
      </c>
      <c r="E72" s="3">
        <v>40885</v>
      </c>
      <c r="F72" s="20">
        <v>0</v>
      </c>
      <c r="G72" s="12">
        <v>823</v>
      </c>
      <c r="H72" s="12">
        <v>849</v>
      </c>
      <c r="I72" s="9">
        <f>IF(Tabela1[[#This Row],[Aplicação/Resgate]]&lt;0,-(Tabela1[[#This Row],[Aplicação/Resgate]]+Tabela1[[#This Row],[Valor Base]]),Tabela1[[#This Row],[Valor Bruto]]-Tabela1[[#This Row],[Valor Base]])</f>
        <v>26</v>
      </c>
      <c r="J72" s="5">
        <f>IF(Tabela1[[#This Row],[Valor Base]]&gt;0,Tabela1[[#This Row],[Rendimento]]/Tabela1[[#This Row],[Valor Base]],0)</f>
        <v>3.1591737545565005E-2</v>
      </c>
      <c r="K72" s="10">
        <f>IF(Tabela1[[#This Row],[ID]]="i",0,SUMPRODUCT(PRODUCT((--(Tabela1[Nome]=Tabela1[[#This Row],[Nome]]))*(--(Tabela1[Mês]=Tabela1[[#This Row],[Mês]]))*Tabela1[Rent. Dia]+1)-1))</f>
        <v>-2.4446896231345439E-2</v>
      </c>
      <c r="L72" s="10">
        <f>IF(OR(Tabela1[[#This Row],[ID]]="a",Tabela1[[#This Row],[ID]]="i"),0,SUMPRODUCT(PRODUCT((--(Tabela1[Nome]=Tabela1[[#This Row],[Nome]]))*(--(Tabela1[Ano]=Tabela1[[#This Row],[Ano]]))*Tabela1[Rent. Dia]+1)-1))</f>
        <v>-2.4446896231345439E-2</v>
      </c>
    </row>
    <row r="73" spans="2:12" x14ac:dyDescent="0.25">
      <c r="B73" s="7" t="s">
        <v>8</v>
      </c>
      <c r="C73" s="7">
        <v>2011</v>
      </c>
      <c r="D73" s="6" t="s">
        <v>28</v>
      </c>
      <c r="E73" s="3">
        <v>40885</v>
      </c>
      <c r="F73" s="20">
        <v>0</v>
      </c>
      <c r="G73" s="12">
        <v>1692.38</v>
      </c>
      <c r="H73" s="12">
        <v>1693.16</v>
      </c>
      <c r="I73" s="9">
        <f>IF(Tabela1[[#This Row],[Aplicação/Resgate]]&lt;0,-(Tabela1[[#This Row],[Aplicação/Resgate]]+Tabela1[[#This Row],[Valor Base]]),Tabela1[[#This Row],[Valor Bruto]]-Tabela1[[#This Row],[Valor Base]])</f>
        <v>0.77999999999997272</v>
      </c>
      <c r="J73" s="5">
        <f>IF(Tabela1[[#This Row],[Valor Base]]&gt;0,Tabela1[[#This Row],[Rendimento]]/Tabela1[[#This Row],[Valor Base]],0)</f>
        <v>4.6088939836205382E-4</v>
      </c>
      <c r="K73" s="10">
        <f>IF(Tabela1[[#This Row],[ID]]="i",0,SUMPRODUCT(PRODUCT((--(Tabela1[Nome]=Tabela1[[#This Row],[Nome]]))*(--(Tabela1[Mês]=Tabela1[[#This Row],[Mês]]))*Tabela1[Rent. Dia]+1)-1))</f>
        <v>5.5781233345575387E-3</v>
      </c>
      <c r="L73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74" spans="2:12" x14ac:dyDescent="0.25">
      <c r="B74" s="7" t="s">
        <v>24</v>
      </c>
      <c r="C74" s="7">
        <v>2011</v>
      </c>
      <c r="D74" s="6" t="s">
        <v>28</v>
      </c>
      <c r="E74" s="3">
        <v>40885</v>
      </c>
      <c r="F74" s="20">
        <v>0</v>
      </c>
      <c r="G74" s="12">
        <v>599.11</v>
      </c>
      <c r="H74" s="12">
        <v>592.57000000000005</v>
      </c>
      <c r="I74" s="9">
        <f>IF(Tabela1[[#This Row],[Aplicação/Resgate]]&lt;0,-(Tabela1[[#This Row],[Aplicação/Resgate]]+Tabela1[[#This Row],[Valor Base]]),Tabela1[[#This Row],[Valor Bruto]]-Tabela1[[#This Row],[Valor Base]])</f>
        <v>-6.5399999999999636</v>
      </c>
      <c r="J74" s="5">
        <f>IF(Tabela1[[#This Row],[Valor Base]]&gt;0,Tabela1[[#This Row],[Rendimento]]/Tabela1[[#This Row],[Valor Base]],0)</f>
        <v>-1.0916192351988723E-2</v>
      </c>
      <c r="K74" s="10">
        <f>IF(Tabela1[[#This Row],[ID]]="i",0,SUMPRODUCT(PRODUCT((--(Tabela1[Nome]=Tabela1[[#This Row],[Nome]]))*(--(Tabela1[Mês]=Tabela1[[#This Row],[Mês]]))*Tabela1[Rent. Dia]+1)-1))</f>
        <v>3.1258620689655681E-2</v>
      </c>
      <c r="L74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75" spans="2:12" x14ac:dyDescent="0.25">
      <c r="B75" s="7" t="s">
        <v>27</v>
      </c>
      <c r="C75" s="7">
        <v>2011</v>
      </c>
      <c r="D75" s="6" t="s">
        <v>28</v>
      </c>
      <c r="E75" s="3">
        <v>40886</v>
      </c>
      <c r="F75" s="20">
        <v>0</v>
      </c>
      <c r="G75" s="12">
        <v>849</v>
      </c>
      <c r="H75" s="12">
        <v>879</v>
      </c>
      <c r="I75" s="9">
        <f>IF(Tabela1[[#This Row],[Aplicação/Resgate]]&lt;0,-(Tabela1[[#This Row],[Aplicação/Resgate]]+Tabela1[[#This Row],[Valor Base]]),Tabela1[[#This Row],[Valor Bruto]]-Tabela1[[#This Row],[Valor Base]])</f>
        <v>30</v>
      </c>
      <c r="J75" s="5">
        <f>IF(Tabela1[[#This Row],[Valor Base]]&gt;0,Tabela1[[#This Row],[Rendimento]]/Tabela1[[#This Row],[Valor Base]],0)</f>
        <v>3.5335689045936397E-2</v>
      </c>
      <c r="K75" s="10">
        <f>IF(Tabela1[[#This Row],[ID]]="i",0,SUMPRODUCT(PRODUCT((--(Tabela1[Nome]=Tabela1[[#This Row],[Nome]]))*(--(Tabela1[Mês]=Tabela1[[#This Row],[Mês]]))*Tabela1[Rent. Dia]+1)-1))</f>
        <v>-2.4446896231345439E-2</v>
      </c>
      <c r="L75" s="10">
        <f>IF(OR(Tabela1[[#This Row],[ID]]="a",Tabela1[[#This Row],[ID]]="i"),0,SUMPRODUCT(PRODUCT((--(Tabela1[Nome]=Tabela1[[#This Row],[Nome]]))*(--(Tabela1[Ano]=Tabela1[[#This Row],[Ano]]))*Tabela1[Rent. Dia]+1)-1))</f>
        <v>-2.4446896231345439E-2</v>
      </c>
    </row>
    <row r="76" spans="2:12" x14ac:dyDescent="0.25">
      <c r="B76" s="7" t="s">
        <v>8</v>
      </c>
      <c r="C76" s="7">
        <v>2011</v>
      </c>
      <c r="D76" s="6" t="s">
        <v>28</v>
      </c>
      <c r="E76" s="3">
        <v>40886</v>
      </c>
      <c r="F76" s="20">
        <v>0</v>
      </c>
      <c r="G76" s="12">
        <v>1693.16</v>
      </c>
      <c r="H76" s="12">
        <v>1693.92</v>
      </c>
      <c r="I76" s="9">
        <f>IF(Tabela1[[#This Row],[Aplicação/Resgate]]&lt;0,-(Tabela1[[#This Row],[Aplicação/Resgate]]+Tabela1[[#This Row],[Valor Base]]),Tabela1[[#This Row],[Valor Bruto]]-Tabela1[[#This Row],[Valor Base]])</f>
        <v>0.75999999999999091</v>
      </c>
      <c r="J76" s="5">
        <f>IF(Tabela1[[#This Row],[Valor Base]]&gt;0,Tabela1[[#This Row],[Rendimento]]/Tabela1[[#This Row],[Valor Base]],0)</f>
        <v>4.4886484443288933E-4</v>
      </c>
      <c r="K76" s="10">
        <f>IF(Tabela1[[#This Row],[ID]]="i",0,SUMPRODUCT(PRODUCT((--(Tabela1[Nome]=Tabela1[[#This Row],[Nome]]))*(--(Tabela1[Mês]=Tabela1[[#This Row],[Mês]]))*Tabela1[Rent. Dia]+1)-1))</f>
        <v>5.5781233345575387E-3</v>
      </c>
      <c r="L76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77" spans="2:12" x14ac:dyDescent="0.25">
      <c r="B77" s="7" t="s">
        <v>24</v>
      </c>
      <c r="C77" s="7">
        <v>2011</v>
      </c>
      <c r="D77" s="6" t="s">
        <v>28</v>
      </c>
      <c r="E77" s="3">
        <v>40886</v>
      </c>
      <c r="F77" s="20">
        <v>0</v>
      </c>
      <c r="G77" s="12">
        <v>592.57000000000005</v>
      </c>
      <c r="H77" s="12">
        <v>597.64</v>
      </c>
      <c r="I77" s="9">
        <f>IF(Tabela1[[#This Row],[Aplicação/Resgate]]&lt;0,-(Tabela1[[#This Row],[Aplicação/Resgate]]+Tabela1[[#This Row],[Valor Base]]),Tabela1[[#This Row],[Valor Bruto]]-Tabela1[[#This Row],[Valor Base]])</f>
        <v>5.0699999999999363</v>
      </c>
      <c r="J77" s="5">
        <f>IF(Tabela1[[#This Row],[Valor Base]]&gt;0,Tabela1[[#This Row],[Rendimento]]/Tabela1[[#This Row],[Valor Base]],0)</f>
        <v>8.5559511956392262E-3</v>
      </c>
      <c r="K77" s="10">
        <f>IF(Tabela1[[#This Row],[ID]]="i",0,SUMPRODUCT(PRODUCT((--(Tabela1[Nome]=Tabela1[[#This Row],[Nome]]))*(--(Tabela1[Mês]=Tabela1[[#This Row],[Mês]]))*Tabela1[Rent. Dia]+1)-1))</f>
        <v>3.1258620689655681E-2</v>
      </c>
      <c r="L77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78" spans="2:12" x14ac:dyDescent="0.25">
      <c r="B78" t="s">
        <v>27</v>
      </c>
      <c r="C78">
        <v>2011</v>
      </c>
      <c r="D78" s="6" t="s">
        <v>28</v>
      </c>
      <c r="E78" s="3">
        <v>40889</v>
      </c>
      <c r="F78" s="20">
        <v>0</v>
      </c>
      <c r="G78" s="12">
        <v>879</v>
      </c>
      <c r="H78" s="12">
        <v>860</v>
      </c>
      <c r="I78" s="9">
        <f>IF(Tabela1[[#This Row],[Aplicação/Resgate]]&lt;0,-(Tabela1[[#This Row],[Aplicação/Resgate]]+Tabela1[[#This Row],[Valor Base]]),Tabela1[[#This Row],[Valor Bruto]]-Tabela1[[#This Row],[Valor Base]])</f>
        <v>-19</v>
      </c>
      <c r="J78" s="5">
        <f>IF(Tabela1[[#This Row],[Valor Base]]&gt;0,Tabela1[[#This Row],[Rendimento]]/Tabela1[[#This Row],[Valor Base]],0)</f>
        <v>-2.1615472127417521E-2</v>
      </c>
      <c r="K78" s="10">
        <f>IF(Tabela1[[#This Row],[ID]]="i",0,SUMPRODUCT(PRODUCT((--(Tabela1[Nome]=Tabela1[[#This Row],[Nome]]))*(--(Tabela1[Mês]=Tabela1[[#This Row],[Mês]]))*Tabela1[Rent. Dia]+1)-1))</f>
        <v>-2.4446896231345439E-2</v>
      </c>
      <c r="L78" s="10">
        <f>IF(OR(Tabela1[[#This Row],[ID]]="a",Tabela1[[#This Row],[ID]]="i"),0,SUMPRODUCT(PRODUCT((--(Tabela1[Nome]=Tabela1[[#This Row],[Nome]]))*(--(Tabela1[Ano]=Tabela1[[#This Row],[Ano]]))*Tabela1[Rent. Dia]+1)-1))</f>
        <v>-2.4446896231345439E-2</v>
      </c>
    </row>
    <row r="79" spans="2:12" x14ac:dyDescent="0.25">
      <c r="B79" t="s">
        <v>8</v>
      </c>
      <c r="C79">
        <v>2011</v>
      </c>
      <c r="D79" s="6" t="s">
        <v>28</v>
      </c>
      <c r="E79" s="3">
        <v>40889</v>
      </c>
      <c r="F79" s="20">
        <v>0</v>
      </c>
      <c r="G79" s="12">
        <v>1693.92</v>
      </c>
      <c r="H79" s="12">
        <v>1694.66</v>
      </c>
      <c r="I79" s="9">
        <f>IF(Tabela1[[#This Row],[Aplicação/Resgate]]&lt;0,-(Tabela1[[#This Row],[Aplicação/Resgate]]+Tabela1[[#This Row],[Valor Base]]),Tabela1[[#This Row],[Valor Bruto]]-Tabela1[[#This Row],[Valor Base]])</f>
        <v>0.74000000000000909</v>
      </c>
      <c r="J79" s="5">
        <f>IF(Tabela1[[#This Row],[Valor Base]]&gt;0,Tabela1[[#This Row],[Rendimento]]/Tabela1[[#This Row],[Valor Base]],0)</f>
        <v>4.3685652214981173E-4</v>
      </c>
      <c r="K79" s="10">
        <f>IF(Tabela1[[#This Row],[ID]]="i",0,SUMPRODUCT(PRODUCT((--(Tabela1[Nome]=Tabela1[[#This Row],[Nome]]))*(--(Tabela1[Mês]=Tabela1[[#This Row],[Mês]]))*Tabela1[Rent. Dia]+1)-1))</f>
        <v>5.5781233345575387E-3</v>
      </c>
      <c r="L79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80" spans="2:12" x14ac:dyDescent="0.25">
      <c r="B80" t="s">
        <v>24</v>
      </c>
      <c r="C80">
        <v>2011</v>
      </c>
      <c r="D80" s="6" t="s">
        <v>28</v>
      </c>
      <c r="E80" s="3">
        <v>40889</v>
      </c>
      <c r="F80" s="20">
        <v>0</v>
      </c>
      <c r="G80" s="12">
        <v>597.64</v>
      </c>
      <c r="H80" s="12">
        <v>595.96</v>
      </c>
      <c r="I80" s="9">
        <f>IF(Tabela1[[#This Row],[Aplicação/Resgate]]&lt;0,-(Tabela1[[#This Row],[Aplicação/Resgate]]+Tabela1[[#This Row],[Valor Base]]),Tabela1[[#This Row],[Valor Bruto]]-Tabela1[[#This Row],[Valor Base]])</f>
        <v>-1.67999999999995</v>
      </c>
      <c r="J80" s="5">
        <f>IF(Tabela1[[#This Row],[Valor Base]]&gt;0,Tabela1[[#This Row],[Rendimento]]/Tabela1[[#This Row],[Valor Base]],0)</f>
        <v>-2.8110568235057056E-3</v>
      </c>
      <c r="K80" s="10">
        <f>IF(Tabela1[[#This Row],[ID]]="i",0,SUMPRODUCT(PRODUCT((--(Tabela1[Nome]=Tabela1[[#This Row],[Nome]]))*(--(Tabela1[Mês]=Tabela1[[#This Row],[Mês]]))*Tabela1[Rent. Dia]+1)-1))</f>
        <v>3.1258620689655681E-2</v>
      </c>
      <c r="L80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81" spans="2:12" x14ac:dyDescent="0.25">
      <c r="B81" s="7" t="s">
        <v>29</v>
      </c>
      <c r="C81" s="7">
        <v>2011</v>
      </c>
      <c r="D81" s="6" t="s">
        <v>28</v>
      </c>
      <c r="E81" s="3">
        <v>40890</v>
      </c>
      <c r="F81" s="20">
        <v>1182.27</v>
      </c>
      <c r="G81" s="26">
        <v>1182.27</v>
      </c>
      <c r="H81" s="12">
        <v>1134</v>
      </c>
      <c r="I81" s="9">
        <f>IF(Tabela1[[#This Row],[Aplicação/Resgate]]&lt;0,-(Tabela1[[#This Row],[Aplicação/Resgate]]+Tabela1[[#This Row],[Valor Base]]),Tabela1[[#This Row],[Valor Bruto]]-Tabela1[[#This Row],[Valor Base]])</f>
        <v>-48.269999999999982</v>
      </c>
      <c r="J81" s="5">
        <f>IF(Tabela1[[#This Row],[Valor Base]]&gt;0,Tabela1[[#This Row],[Rendimento]]/Tabela1[[#This Row],[Valor Base]],0)</f>
        <v>-4.082823720469942E-2</v>
      </c>
      <c r="K81" s="10">
        <f>IF(Tabela1[[#This Row],[ID]]="i",0,SUMPRODUCT(PRODUCT((--(Tabela1[Nome]=Tabela1[[#This Row],[Nome]]))*(--(Tabela1[Mês]=Tabela1[[#This Row],[Mês]]))*Tabela1[Rent. Dia]+1)-1))</f>
        <v>5.2213115447402147E-2</v>
      </c>
      <c r="L81" s="10">
        <f>IF(OR(Tabela1[[#This Row],[ID]]="a",Tabela1[[#This Row],[ID]]="i"),0,SUMPRODUCT(PRODUCT((--(Tabela1[Nome]=Tabela1[[#This Row],[Nome]]))*(--(Tabela1[Ano]=Tabela1[[#This Row],[Ano]]))*Tabela1[Rent. Dia]+1)-1))</f>
        <v>5.2213115447402147E-2</v>
      </c>
    </row>
    <row r="82" spans="2:12" x14ac:dyDescent="0.25">
      <c r="B82" s="7" t="s">
        <v>27</v>
      </c>
      <c r="C82" s="7">
        <v>2011</v>
      </c>
      <c r="D82" s="6" t="s">
        <v>28</v>
      </c>
      <c r="E82" s="3">
        <v>40890</v>
      </c>
      <c r="F82" s="20">
        <v>0</v>
      </c>
      <c r="G82" s="12">
        <v>860</v>
      </c>
      <c r="H82" s="12">
        <v>885</v>
      </c>
      <c r="I82" s="9">
        <f>IF(Tabela1[[#This Row],[Aplicação/Resgate]]&lt;0,-(Tabela1[[#This Row],[Aplicação/Resgate]]+Tabela1[[#This Row],[Valor Base]]),Tabela1[[#This Row],[Valor Bruto]]-Tabela1[[#This Row],[Valor Base]])</f>
        <v>25</v>
      </c>
      <c r="J82" s="5">
        <f>IF(Tabela1[[#This Row],[Valor Base]]&gt;0,Tabela1[[#This Row],[Rendimento]]/Tabela1[[#This Row],[Valor Base]],0)</f>
        <v>2.9069767441860465E-2</v>
      </c>
      <c r="K82" s="10">
        <f>IF(Tabela1[[#This Row],[ID]]="i",0,SUMPRODUCT(PRODUCT((--(Tabela1[Nome]=Tabela1[[#This Row],[Nome]]))*(--(Tabela1[Mês]=Tabela1[[#This Row],[Mês]]))*Tabela1[Rent. Dia]+1)-1))</f>
        <v>-2.4446896231345439E-2</v>
      </c>
      <c r="L82" s="10">
        <f>IF(OR(Tabela1[[#This Row],[ID]]="a",Tabela1[[#This Row],[ID]]="i"),0,SUMPRODUCT(PRODUCT((--(Tabela1[Nome]=Tabela1[[#This Row],[Nome]]))*(--(Tabela1[Ano]=Tabela1[[#This Row],[Ano]]))*Tabela1[Rent. Dia]+1)-1))</f>
        <v>-2.4446896231345439E-2</v>
      </c>
    </row>
    <row r="83" spans="2:12" x14ac:dyDescent="0.25">
      <c r="B83" s="7" t="s">
        <v>8</v>
      </c>
      <c r="C83" s="7">
        <v>2011</v>
      </c>
      <c r="D83" s="6" t="s">
        <v>28</v>
      </c>
      <c r="E83" s="3">
        <v>40890</v>
      </c>
      <c r="F83" s="20">
        <v>0</v>
      </c>
      <c r="G83" s="12">
        <v>1694.66</v>
      </c>
      <c r="H83" s="12">
        <v>1695.42</v>
      </c>
      <c r="I83" s="9">
        <f>IF(Tabela1[[#This Row],[Aplicação/Resgate]]&lt;0,-(Tabela1[[#This Row],[Aplicação/Resgate]]+Tabela1[[#This Row],[Valor Base]]),Tabela1[[#This Row],[Valor Bruto]]-Tabela1[[#This Row],[Valor Base]])</f>
        <v>0.75999999999999091</v>
      </c>
      <c r="J83" s="5">
        <f>IF(Tabela1[[#This Row],[Valor Base]]&gt;0,Tabela1[[#This Row],[Rendimento]]/Tabela1[[#This Row],[Valor Base]],0)</f>
        <v>4.4846753921139984E-4</v>
      </c>
      <c r="K83" s="10">
        <f>IF(Tabela1[[#This Row],[ID]]="i",0,SUMPRODUCT(PRODUCT((--(Tabela1[Nome]=Tabela1[[#This Row],[Nome]]))*(--(Tabela1[Mês]=Tabela1[[#This Row],[Mês]]))*Tabela1[Rent. Dia]+1)-1))</f>
        <v>5.5781233345575387E-3</v>
      </c>
      <c r="L83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84" spans="2:12" x14ac:dyDescent="0.25">
      <c r="B84" s="7" t="s">
        <v>24</v>
      </c>
      <c r="C84" s="7">
        <v>2011</v>
      </c>
      <c r="D84" s="6" t="s">
        <v>28</v>
      </c>
      <c r="E84" s="3">
        <v>40890</v>
      </c>
      <c r="F84" s="20">
        <v>0</v>
      </c>
      <c r="G84" s="12">
        <v>595.96</v>
      </c>
      <c r="H84" s="12">
        <v>601.32000000000005</v>
      </c>
      <c r="I84" s="9">
        <f>IF(Tabela1[[#This Row],[Aplicação/Resgate]]&lt;0,-(Tabela1[[#This Row],[Aplicação/Resgate]]+Tabela1[[#This Row],[Valor Base]]),Tabela1[[#This Row],[Valor Bruto]]-Tabela1[[#This Row],[Valor Base]])</f>
        <v>5.3600000000000136</v>
      </c>
      <c r="J84" s="5">
        <f>IF(Tabela1[[#This Row],[Valor Base]]&gt;0,Tabela1[[#This Row],[Rendimento]]/Tabela1[[#This Row],[Valor Base]],0)</f>
        <v>8.9938922075307286E-3</v>
      </c>
      <c r="K84" s="10">
        <f>IF(Tabela1[[#This Row],[ID]]="i",0,SUMPRODUCT(PRODUCT((--(Tabela1[Nome]=Tabela1[[#This Row],[Nome]]))*(--(Tabela1[Mês]=Tabela1[[#This Row],[Mês]]))*Tabela1[Rent. Dia]+1)-1))</f>
        <v>3.1258620689655681E-2</v>
      </c>
      <c r="L84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85" spans="2:12" x14ac:dyDescent="0.25">
      <c r="B85" s="7" t="s">
        <v>29</v>
      </c>
      <c r="C85" s="7">
        <v>2011</v>
      </c>
      <c r="D85" s="6" t="s">
        <v>28</v>
      </c>
      <c r="E85" s="3">
        <v>40891</v>
      </c>
      <c r="F85" s="20">
        <v>0</v>
      </c>
      <c r="G85" s="12">
        <v>1134</v>
      </c>
      <c r="H85" s="12">
        <v>1134</v>
      </c>
      <c r="I85" s="9">
        <f>IF(Tabela1[[#This Row],[Aplicação/Resgate]]&lt;0,-(Tabela1[[#This Row],[Aplicação/Resgate]]+Tabela1[[#This Row],[Valor Base]]),Tabela1[[#This Row],[Valor Bruto]]-Tabela1[[#This Row],[Valor Base]])</f>
        <v>0</v>
      </c>
      <c r="J85" s="5">
        <f>IF(Tabela1[[#This Row],[Valor Base]]&gt;0,Tabela1[[#This Row],[Rendimento]]/Tabela1[[#This Row],[Valor Base]],0)</f>
        <v>0</v>
      </c>
      <c r="K85" s="10">
        <f>IF(Tabela1[[#This Row],[ID]]="i",0,SUMPRODUCT(PRODUCT((--(Tabela1[Nome]=Tabela1[[#This Row],[Nome]]))*(--(Tabela1[Mês]=Tabela1[[#This Row],[Mês]]))*Tabela1[Rent. Dia]+1)-1))</f>
        <v>5.2213115447402147E-2</v>
      </c>
      <c r="L85" s="10">
        <f>IF(OR(Tabela1[[#This Row],[ID]]="a",Tabela1[[#This Row],[ID]]="i"),0,SUMPRODUCT(PRODUCT((--(Tabela1[Nome]=Tabela1[[#This Row],[Nome]]))*(--(Tabela1[Ano]=Tabela1[[#This Row],[Ano]]))*Tabela1[Rent. Dia]+1)-1))</f>
        <v>5.2213115447402147E-2</v>
      </c>
    </row>
    <row r="86" spans="2:12" x14ac:dyDescent="0.25">
      <c r="B86" s="7" t="s">
        <v>27</v>
      </c>
      <c r="C86" s="7">
        <v>2011</v>
      </c>
      <c r="D86" s="6" t="s">
        <v>28</v>
      </c>
      <c r="E86" s="3">
        <v>40891</v>
      </c>
      <c r="F86" s="20">
        <v>0</v>
      </c>
      <c r="G86" s="12">
        <v>885</v>
      </c>
      <c r="H86" s="12">
        <v>900</v>
      </c>
      <c r="I86" s="9">
        <f>IF(Tabela1[[#This Row],[Aplicação/Resgate]]&lt;0,-(Tabela1[[#This Row],[Aplicação/Resgate]]+Tabela1[[#This Row],[Valor Base]]),Tabela1[[#This Row],[Valor Bruto]]-Tabela1[[#This Row],[Valor Base]])</f>
        <v>15</v>
      </c>
      <c r="J86" s="5">
        <f>IF(Tabela1[[#This Row],[Valor Base]]&gt;0,Tabela1[[#This Row],[Rendimento]]/Tabela1[[#This Row],[Valor Base]],0)</f>
        <v>1.6949152542372881E-2</v>
      </c>
      <c r="K86" s="10">
        <f>IF(Tabela1[[#This Row],[ID]]="i",0,SUMPRODUCT(PRODUCT((--(Tabela1[Nome]=Tabela1[[#This Row],[Nome]]))*(--(Tabela1[Mês]=Tabela1[[#This Row],[Mês]]))*Tabela1[Rent. Dia]+1)-1))</f>
        <v>-2.4446896231345439E-2</v>
      </c>
      <c r="L86" s="10">
        <f>IF(OR(Tabela1[[#This Row],[ID]]="a",Tabela1[[#This Row],[ID]]="i"),0,SUMPRODUCT(PRODUCT((--(Tabela1[Nome]=Tabela1[[#This Row],[Nome]]))*(--(Tabela1[Ano]=Tabela1[[#This Row],[Ano]]))*Tabela1[Rent. Dia]+1)-1))</f>
        <v>-2.4446896231345439E-2</v>
      </c>
    </row>
    <row r="87" spans="2:12" x14ac:dyDescent="0.25">
      <c r="B87" s="7" t="s">
        <v>8</v>
      </c>
      <c r="C87" s="7">
        <v>2011</v>
      </c>
      <c r="D87" s="6" t="s">
        <v>28</v>
      </c>
      <c r="E87" s="3">
        <v>40891</v>
      </c>
      <c r="F87" s="20">
        <v>0</v>
      </c>
      <c r="G87" s="12">
        <v>1695.42</v>
      </c>
      <c r="H87" s="12">
        <v>1696.05</v>
      </c>
      <c r="I87" s="9">
        <f>IF(Tabela1[[#This Row],[Aplicação/Resgate]]&lt;0,-(Tabela1[[#This Row],[Aplicação/Resgate]]+Tabela1[[#This Row],[Valor Base]]),Tabela1[[#This Row],[Valor Bruto]]-Tabela1[[#This Row],[Valor Base]])</f>
        <v>0.62999999999988177</v>
      </c>
      <c r="J87" s="5">
        <f>IF(Tabela1[[#This Row],[Valor Base]]&gt;0,Tabela1[[#This Row],[Rendimento]]/Tabela1[[#This Row],[Valor Base]],0)</f>
        <v>3.7158934069427148E-4</v>
      </c>
      <c r="K87" s="10">
        <f>IF(Tabela1[[#This Row],[ID]]="i",0,SUMPRODUCT(PRODUCT((--(Tabela1[Nome]=Tabela1[[#This Row],[Nome]]))*(--(Tabela1[Mês]=Tabela1[[#This Row],[Mês]]))*Tabela1[Rent. Dia]+1)-1))</f>
        <v>5.5781233345575387E-3</v>
      </c>
      <c r="L87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88" spans="2:12" x14ac:dyDescent="0.25">
      <c r="B88" s="7" t="s">
        <v>29</v>
      </c>
      <c r="C88" s="7">
        <v>2011</v>
      </c>
      <c r="D88" s="6" t="s">
        <v>28</v>
      </c>
      <c r="E88" s="3">
        <v>40892</v>
      </c>
      <c r="F88" s="20">
        <v>0</v>
      </c>
      <c r="G88" s="12">
        <v>1134</v>
      </c>
      <c r="H88" s="12">
        <v>1108</v>
      </c>
      <c r="I88" s="9">
        <f>IF(Tabela1[[#This Row],[Aplicação/Resgate]]&lt;0,-(Tabela1[[#This Row],[Aplicação/Resgate]]+Tabela1[[#This Row],[Valor Base]]),Tabela1[[#This Row],[Valor Bruto]]-Tabela1[[#This Row],[Valor Base]])</f>
        <v>-26</v>
      </c>
      <c r="J88" s="5">
        <f>IF(Tabela1[[#This Row],[Valor Base]]&gt;0,Tabela1[[#This Row],[Rendimento]]/Tabela1[[#This Row],[Valor Base]],0)</f>
        <v>-2.292768959435626E-2</v>
      </c>
      <c r="K88" s="10">
        <f>IF(Tabela1[[#This Row],[ID]]="i",0,SUMPRODUCT(PRODUCT((--(Tabela1[Nome]=Tabela1[[#This Row],[Nome]]))*(--(Tabela1[Mês]=Tabela1[[#This Row],[Mês]]))*Tabela1[Rent. Dia]+1)-1))</f>
        <v>5.2213115447402147E-2</v>
      </c>
      <c r="L88" s="10">
        <f>IF(OR(Tabela1[[#This Row],[ID]]="a",Tabela1[[#This Row],[ID]]="i"),0,SUMPRODUCT(PRODUCT((--(Tabela1[Nome]=Tabela1[[#This Row],[Nome]]))*(--(Tabela1[Ano]=Tabela1[[#This Row],[Ano]]))*Tabela1[Rent. Dia]+1)-1))</f>
        <v>5.2213115447402147E-2</v>
      </c>
    </row>
    <row r="89" spans="2:12" x14ac:dyDescent="0.25">
      <c r="B89" s="7" t="s">
        <v>27</v>
      </c>
      <c r="C89" s="7">
        <v>2011</v>
      </c>
      <c r="D89" s="6" t="s">
        <v>28</v>
      </c>
      <c r="E89" s="3">
        <v>40892</v>
      </c>
      <c r="F89" s="20">
        <v>0</v>
      </c>
      <c r="G89" s="12">
        <v>900</v>
      </c>
      <c r="H89" s="12">
        <v>880</v>
      </c>
      <c r="I89" s="9">
        <f>IF(Tabela1[[#This Row],[Aplicação/Resgate]]&lt;0,-(Tabela1[[#This Row],[Aplicação/Resgate]]+Tabela1[[#This Row],[Valor Base]]),Tabela1[[#This Row],[Valor Bruto]]-Tabela1[[#This Row],[Valor Base]])</f>
        <v>-20</v>
      </c>
      <c r="J89" s="5">
        <f>IF(Tabela1[[#This Row],[Valor Base]]&gt;0,Tabela1[[#This Row],[Rendimento]]/Tabela1[[#This Row],[Valor Base]],0)</f>
        <v>-2.2222222222222223E-2</v>
      </c>
      <c r="K89" s="10">
        <f>IF(Tabela1[[#This Row],[ID]]="i",0,SUMPRODUCT(PRODUCT((--(Tabela1[Nome]=Tabela1[[#This Row],[Nome]]))*(--(Tabela1[Mês]=Tabela1[[#This Row],[Mês]]))*Tabela1[Rent. Dia]+1)-1))</f>
        <v>-2.4446896231345439E-2</v>
      </c>
      <c r="L89" s="10">
        <f>IF(OR(Tabela1[[#This Row],[ID]]="a",Tabela1[[#This Row],[ID]]="i"),0,SUMPRODUCT(PRODUCT((--(Tabela1[Nome]=Tabela1[[#This Row],[Nome]]))*(--(Tabela1[Ano]=Tabela1[[#This Row],[Ano]]))*Tabela1[Rent. Dia]+1)-1))</f>
        <v>-2.4446896231345439E-2</v>
      </c>
    </row>
    <row r="90" spans="2:12" x14ac:dyDescent="0.25">
      <c r="B90" s="7" t="s">
        <v>8</v>
      </c>
      <c r="C90" s="7">
        <v>2011</v>
      </c>
      <c r="D90" s="6" t="s">
        <v>28</v>
      </c>
      <c r="E90" s="3">
        <v>40892</v>
      </c>
      <c r="F90" s="20">
        <v>0</v>
      </c>
      <c r="G90" s="12">
        <v>1696.05</v>
      </c>
      <c r="H90" s="12">
        <v>1696.85</v>
      </c>
      <c r="I90" s="9">
        <f>IF(Tabela1[[#This Row],[Aplicação/Resgate]]&lt;0,-(Tabela1[[#This Row],[Aplicação/Resgate]]+Tabela1[[#This Row],[Valor Base]]),Tabela1[[#This Row],[Valor Bruto]]-Tabela1[[#This Row],[Valor Base]])</f>
        <v>0.79999999999995453</v>
      </c>
      <c r="J90" s="5">
        <f>IF(Tabela1[[#This Row],[Valor Base]]&gt;0,Tabela1[[#This Row],[Rendimento]]/Tabela1[[#This Row],[Valor Base]],0)</f>
        <v>4.7168420742310342E-4</v>
      </c>
      <c r="K90" s="10">
        <f>IF(Tabela1[[#This Row],[ID]]="i",0,SUMPRODUCT(PRODUCT((--(Tabela1[Nome]=Tabela1[[#This Row],[Nome]]))*(--(Tabela1[Mês]=Tabela1[[#This Row],[Mês]]))*Tabela1[Rent. Dia]+1)-1))</f>
        <v>5.5781233345575387E-3</v>
      </c>
      <c r="L90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91" spans="2:12" x14ac:dyDescent="0.25">
      <c r="B91" s="7" t="s">
        <v>29</v>
      </c>
      <c r="C91">
        <v>2011</v>
      </c>
      <c r="D91" s="6" t="s">
        <v>28</v>
      </c>
      <c r="E91" s="3">
        <v>40893</v>
      </c>
      <c r="F91" s="20">
        <v>0</v>
      </c>
      <c r="G91" s="12">
        <v>1108</v>
      </c>
      <c r="H91" s="12">
        <v>1160</v>
      </c>
      <c r="I91" s="9">
        <f>IF(Tabela1[[#This Row],[Aplicação/Resgate]]&lt;0,-(Tabela1[[#This Row],[Aplicação/Resgate]]+Tabela1[[#This Row],[Valor Base]]),Tabela1[[#This Row],[Valor Bruto]]-Tabela1[[#This Row],[Valor Base]])</f>
        <v>52</v>
      </c>
      <c r="J91" s="5">
        <f>IF(Tabela1[[#This Row],[Valor Base]]&gt;0,Tabela1[[#This Row],[Rendimento]]/Tabela1[[#This Row],[Valor Base]],0)</f>
        <v>4.6931407942238268E-2</v>
      </c>
      <c r="K91" s="10">
        <f>IF(Tabela1[[#This Row],[ID]]="i",0,SUMPRODUCT(PRODUCT((--(Tabela1[Nome]=Tabela1[[#This Row],[Nome]]))*(--(Tabela1[Mês]=Tabela1[[#This Row],[Mês]]))*Tabela1[Rent. Dia]+1)-1))</f>
        <v>5.2213115447402147E-2</v>
      </c>
      <c r="L91" s="10">
        <f>IF(OR(Tabela1[[#This Row],[ID]]="a",Tabela1[[#This Row],[ID]]="i"),0,SUMPRODUCT(PRODUCT((--(Tabela1[Nome]=Tabela1[[#This Row],[Nome]]))*(--(Tabela1[Ano]=Tabela1[[#This Row],[Ano]]))*Tabela1[Rent. Dia]+1)-1))</f>
        <v>5.2213115447402147E-2</v>
      </c>
    </row>
    <row r="92" spans="2:12" x14ac:dyDescent="0.25">
      <c r="B92" t="s">
        <v>27</v>
      </c>
      <c r="C92">
        <v>2011</v>
      </c>
      <c r="D92" s="6" t="s">
        <v>28</v>
      </c>
      <c r="E92" s="3">
        <v>40893</v>
      </c>
      <c r="F92" s="20">
        <v>0</v>
      </c>
      <c r="G92" s="12">
        <v>880</v>
      </c>
      <c r="H92" s="12">
        <v>840</v>
      </c>
      <c r="I92" s="9">
        <f>IF(Tabela1[[#This Row],[Aplicação/Resgate]]&lt;0,-(Tabela1[[#This Row],[Aplicação/Resgate]]+Tabela1[[#This Row],[Valor Base]]),Tabela1[[#This Row],[Valor Bruto]]-Tabela1[[#This Row],[Valor Base]])</f>
        <v>-40</v>
      </c>
      <c r="J92" s="5">
        <f>IF(Tabela1[[#This Row],[Valor Base]]&gt;0,Tabela1[[#This Row],[Rendimento]]/Tabela1[[#This Row],[Valor Base]],0)</f>
        <v>-4.5454545454545456E-2</v>
      </c>
      <c r="K92" s="10">
        <f>IF(Tabela1[[#This Row],[ID]]="i",0,SUMPRODUCT(PRODUCT((--(Tabela1[Nome]=Tabela1[[#This Row],[Nome]]))*(--(Tabela1[Mês]=Tabela1[[#This Row],[Mês]]))*Tabela1[Rent. Dia]+1)-1))</f>
        <v>-2.4446896231345439E-2</v>
      </c>
      <c r="L92" s="10">
        <f>IF(OR(Tabela1[[#This Row],[ID]]="a",Tabela1[[#This Row],[ID]]="i"),0,SUMPRODUCT(PRODUCT((--(Tabela1[Nome]=Tabela1[[#This Row],[Nome]]))*(--(Tabela1[Ano]=Tabela1[[#This Row],[Ano]]))*Tabela1[Rent. Dia]+1)-1))</f>
        <v>-2.4446896231345439E-2</v>
      </c>
    </row>
    <row r="93" spans="2:12" x14ac:dyDescent="0.25">
      <c r="B93" s="7" t="s">
        <v>8</v>
      </c>
      <c r="C93">
        <v>2011</v>
      </c>
      <c r="D93" s="6" t="s">
        <v>28</v>
      </c>
      <c r="E93" s="3">
        <v>40893</v>
      </c>
      <c r="F93" s="20">
        <v>0</v>
      </c>
      <c r="G93" s="12">
        <v>1696.85</v>
      </c>
      <c r="H93" s="12">
        <v>1697.45</v>
      </c>
      <c r="I93" s="9">
        <f>IF(Tabela1[[#This Row],[Aplicação/Resgate]]&lt;0,-(Tabela1[[#This Row],[Aplicação/Resgate]]+Tabela1[[#This Row],[Valor Base]]),Tabela1[[#This Row],[Valor Bruto]]-Tabela1[[#This Row],[Valor Base]])</f>
        <v>0.60000000000013642</v>
      </c>
      <c r="J93" s="5">
        <f>IF(Tabela1[[#This Row],[Valor Base]]&gt;0,Tabela1[[#This Row],[Rendimento]]/Tabela1[[#This Row],[Valor Base]],0)</f>
        <v>3.535963697440177E-4</v>
      </c>
      <c r="K93" s="10">
        <f>IF(Tabela1[[#This Row],[ID]]="i",0,SUMPRODUCT(PRODUCT((--(Tabela1[Nome]=Tabela1[[#This Row],[Nome]]))*(--(Tabela1[Mês]=Tabela1[[#This Row],[Mês]]))*Tabela1[Rent. Dia]+1)-1))</f>
        <v>5.5781233345575387E-3</v>
      </c>
      <c r="L93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94" spans="2:12" x14ac:dyDescent="0.25">
      <c r="B94" s="7" t="s">
        <v>24</v>
      </c>
      <c r="C94" s="7">
        <v>2011</v>
      </c>
      <c r="D94" s="6" t="s">
        <v>28</v>
      </c>
      <c r="E94" s="3">
        <v>40893</v>
      </c>
      <c r="F94" s="20">
        <v>-598.13</v>
      </c>
      <c r="G94" s="12">
        <v>601.32000000000005</v>
      </c>
      <c r="H94" s="12">
        <v>0</v>
      </c>
      <c r="I94" s="9">
        <f>IF(Tabela1[[#This Row],[Aplicação/Resgate]]&lt;0,-(Tabela1[[#This Row],[Aplicação/Resgate]]+Tabela1[[#This Row],[Valor Base]]),Tabela1[[#This Row],[Valor Bruto]]-Tabela1[[#This Row],[Valor Base]])</f>
        <v>-3.1900000000000546</v>
      </c>
      <c r="J94" s="5">
        <f>IF(Tabela1[[#This Row],[Valor Base]]&gt;0,Tabela1[[#This Row],[Rendimento]]/Tabela1[[#This Row],[Valor Base]],0)</f>
        <v>-5.3049956761791629E-3</v>
      </c>
      <c r="K94" s="10">
        <f>IF(Tabela1[[#This Row],[ID]]="i",0,SUMPRODUCT(PRODUCT((--(Tabela1[Nome]=Tabela1[[#This Row],[Nome]]))*(--(Tabela1[Mês]=Tabela1[[#This Row],[Mês]]))*Tabela1[Rent. Dia]+1)-1))</f>
        <v>3.1258620689655681E-2</v>
      </c>
      <c r="L94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95" spans="2:12" x14ac:dyDescent="0.25">
      <c r="B95" t="s">
        <v>29</v>
      </c>
      <c r="C95">
        <v>2011</v>
      </c>
      <c r="D95" s="6" t="s">
        <v>28</v>
      </c>
      <c r="E95" s="3">
        <v>40896</v>
      </c>
      <c r="F95" s="20">
        <v>0</v>
      </c>
      <c r="G95" s="12">
        <v>1160</v>
      </c>
      <c r="H95" s="12">
        <v>1178</v>
      </c>
      <c r="I95" s="9">
        <f>IF(Tabela1[[#This Row],[Aplicação/Resgate]]&lt;0,-(Tabela1[[#This Row],[Aplicação/Resgate]]+Tabela1[[#This Row],[Valor Base]]),Tabela1[[#This Row],[Valor Bruto]]-Tabela1[[#This Row],[Valor Base]])</f>
        <v>18</v>
      </c>
      <c r="J95" s="5">
        <f>IF(Tabela1[[#This Row],[Valor Base]]&gt;0,Tabela1[[#This Row],[Rendimento]]/Tabela1[[#This Row],[Valor Base]],0)</f>
        <v>1.5517241379310345E-2</v>
      </c>
      <c r="K95" s="10">
        <f>IF(Tabela1[[#This Row],[ID]]="i",0,SUMPRODUCT(PRODUCT((--(Tabela1[Nome]=Tabela1[[#This Row],[Nome]]))*(--(Tabela1[Mês]=Tabela1[[#This Row],[Mês]]))*Tabela1[Rent. Dia]+1)-1))</f>
        <v>5.2213115447402147E-2</v>
      </c>
      <c r="L95" s="10">
        <f>IF(OR(Tabela1[[#This Row],[ID]]="a",Tabela1[[#This Row],[ID]]="i"),0,SUMPRODUCT(PRODUCT((--(Tabela1[Nome]=Tabela1[[#This Row],[Nome]]))*(--(Tabela1[Ano]=Tabela1[[#This Row],[Ano]]))*Tabela1[Rent. Dia]+1)-1))</f>
        <v>5.2213115447402147E-2</v>
      </c>
    </row>
    <row r="96" spans="2:12" x14ac:dyDescent="0.25">
      <c r="B96" s="7" t="s">
        <v>27</v>
      </c>
      <c r="C96" s="7">
        <v>2011</v>
      </c>
      <c r="D96" s="6" t="s">
        <v>28</v>
      </c>
      <c r="E96" s="3">
        <v>40896</v>
      </c>
      <c r="F96" s="20">
        <v>0</v>
      </c>
      <c r="G96" s="12">
        <v>840</v>
      </c>
      <c r="H96" s="12">
        <v>810</v>
      </c>
      <c r="I96" s="9">
        <f>IF(Tabela1[[#This Row],[Aplicação/Resgate]]&lt;0,-(Tabela1[[#This Row],[Aplicação/Resgate]]+Tabela1[[#This Row],[Valor Base]]),Tabela1[[#This Row],[Valor Bruto]]-Tabela1[[#This Row],[Valor Base]])</f>
        <v>-30</v>
      </c>
      <c r="J96" s="5">
        <f>IF(Tabela1[[#This Row],[Valor Base]]&gt;0,Tabela1[[#This Row],[Rendimento]]/Tabela1[[#This Row],[Valor Base]],0)</f>
        <v>-3.5714285714285712E-2</v>
      </c>
      <c r="K96" s="10">
        <f>IF(Tabela1[[#This Row],[ID]]="i",0,SUMPRODUCT(PRODUCT((--(Tabela1[Nome]=Tabela1[[#This Row],[Nome]]))*(--(Tabela1[Mês]=Tabela1[[#This Row],[Mês]]))*Tabela1[Rent. Dia]+1)-1))</f>
        <v>-2.4446896231345439E-2</v>
      </c>
      <c r="L96" s="10">
        <f>IF(OR(Tabela1[[#This Row],[ID]]="a",Tabela1[[#This Row],[ID]]="i"),0,SUMPRODUCT(PRODUCT((--(Tabela1[Nome]=Tabela1[[#This Row],[Nome]]))*(--(Tabela1[Ano]=Tabela1[[#This Row],[Ano]]))*Tabela1[Rent. Dia]+1)-1))</f>
        <v>-2.4446896231345439E-2</v>
      </c>
    </row>
    <row r="97" spans="2:12" x14ac:dyDescent="0.25">
      <c r="B97" s="7" t="s">
        <v>8</v>
      </c>
      <c r="C97" s="7">
        <v>2011</v>
      </c>
      <c r="D97" s="6" t="s">
        <v>28</v>
      </c>
      <c r="E97" s="3">
        <v>40896</v>
      </c>
      <c r="F97" s="20">
        <v>0</v>
      </c>
      <c r="G97" s="12">
        <v>1697.45</v>
      </c>
      <c r="H97" s="12">
        <v>1698.16</v>
      </c>
      <c r="I97" s="9">
        <f>IF(Tabela1[[#This Row],[Aplicação/Resgate]]&lt;0,-(Tabela1[[#This Row],[Aplicação/Resgate]]+Tabela1[[#This Row],[Valor Base]]),Tabela1[[#This Row],[Valor Bruto]]-Tabela1[[#This Row],[Valor Base]])</f>
        <v>0.71000000000003638</v>
      </c>
      <c r="J97" s="5">
        <f>IF(Tabela1[[#This Row],[Valor Base]]&gt;0,Tabela1[[#This Row],[Rendimento]]/Tabela1[[#This Row],[Valor Base]],0)</f>
        <v>4.1827447052934482E-4</v>
      </c>
      <c r="K97" s="10">
        <f>IF(Tabela1[[#This Row],[ID]]="i",0,SUMPRODUCT(PRODUCT((--(Tabela1[Nome]=Tabela1[[#This Row],[Nome]]))*(--(Tabela1[Mês]=Tabela1[[#This Row],[Mês]]))*Tabela1[Rent. Dia]+1)-1))</f>
        <v>5.5781233345575387E-3</v>
      </c>
      <c r="L97" s="10">
        <f>IF(OR(Tabela1[[#This Row],[ID]]="a",Tabela1[[#This Row],[ID]]="i"),0,SUMPRODUCT(PRODUCT((--(Tabela1[Nome]=Tabela1[[#This Row],[Nome]]))*(--(Tabela1[Ano]=Tabela1[[#This Row],[Ano]]))*Tabela1[Rent. Dia]+1)-1))</f>
        <v>1.6387555512993535E-2</v>
      </c>
    </row>
    <row r="98" spans="2:12" x14ac:dyDescent="0.25">
      <c r="B98" t="s">
        <v>32</v>
      </c>
      <c r="C98">
        <v>2011</v>
      </c>
      <c r="D98" s="6" t="s">
        <v>28</v>
      </c>
      <c r="E98" s="3">
        <v>40897</v>
      </c>
      <c r="F98" s="20">
        <v>854</v>
      </c>
      <c r="G98" s="26">
        <v>0</v>
      </c>
      <c r="H98" s="12">
        <v>0</v>
      </c>
      <c r="I98" s="9">
        <f>IF(Tabela1[[#This Row],[Aplicação/Resgate]]&lt;0,-(Tabela1[[#This Row],[Aplicação/Resgate]]+Tabela1[[#This Row],[Valor Base]]),Tabela1[[#This Row],[Valor Bruto]]-Tabela1[[#This Row],[Valor Base]])</f>
        <v>0</v>
      </c>
      <c r="J98" s="5">
        <f>IF(Tabela1[[#This Row],[Valor Base]]&gt;0,Tabela1[[#This Row],[Rendimento]]/Tabela1[[#This Row],[Valor Base]],0)</f>
        <v>0</v>
      </c>
      <c r="K98" s="10">
        <f>IF(Tabela1[[#This Row],[ID]]="i",0,SUMPRODUCT(PRODUCT((--(Tabela1[Nome]=Tabela1[[#This Row],[Nome]]))*(--(Tabela1[Mês]=Tabela1[[#This Row],[Mês]]))*Tabela1[Rent. Dia]+1)-1))</f>
        <v>-4.5615034168564828E-2</v>
      </c>
      <c r="L98" s="10">
        <f>IF(OR(Tabela1[[#This Row],[ID]]="a",Tabela1[[#This Row],[ID]]="i"),0,SUMPRODUCT(PRODUCT((--(Tabela1[Nome]=Tabela1[[#This Row],[Nome]]))*(--(Tabela1[Ano]=Tabela1[[#This Row],[Ano]]))*Tabela1[Rent. Dia]+1)-1))</f>
        <v>-4.5615034168564828E-2</v>
      </c>
    </row>
    <row r="99" spans="2:12" x14ac:dyDescent="0.25">
      <c r="B99" s="7" t="s">
        <v>32</v>
      </c>
      <c r="C99" s="7">
        <v>2011</v>
      </c>
      <c r="D99" s="6" t="s">
        <v>28</v>
      </c>
      <c r="E99" s="3">
        <v>40897</v>
      </c>
      <c r="F99" s="20">
        <v>-837.95</v>
      </c>
      <c r="G99" s="26">
        <v>878</v>
      </c>
      <c r="H99" s="12">
        <v>0</v>
      </c>
      <c r="I99" s="9">
        <f>IF(Tabela1[[#This Row],[Aplicação/Resgate]]&lt;0,-(Tabela1[[#This Row],[Aplicação/Resgate]]+Tabela1[[#This Row],[Valor Base]]),Tabela1[[#This Row],[Valor Bruto]]-Tabela1[[#This Row],[Valor Base]])</f>
        <v>-40.049999999999955</v>
      </c>
      <c r="J99" s="5">
        <f>IF(Tabela1[[#This Row],[Valor Base]]&gt;0,Tabela1[[#This Row],[Rendimento]]/Tabela1[[#This Row],[Valor Base]],0)</f>
        <v>-4.5615034168564869E-2</v>
      </c>
      <c r="K99" s="10">
        <f>IF(Tabela1[[#This Row],[ID]]="i",0,SUMPRODUCT(PRODUCT((--(Tabela1[Nome]=Tabela1[[#This Row],[Nome]]))*(--(Tabela1[Mês]=Tabela1[[#This Row],[Mês]]))*Tabela1[Rent. Dia]+1)-1))</f>
        <v>-4.5615034168564828E-2</v>
      </c>
      <c r="L99" s="10">
        <f>IF(OR(Tabela1[[#This Row],[ID]]="a",Tabela1[[#This Row],[ID]]="i"),0,SUMPRODUCT(PRODUCT((--(Tabela1[Nome]=Tabela1[[#This Row],[Nome]]))*(--(Tabela1[Ano]=Tabela1[[#This Row],[Ano]]))*Tabela1[Rent. Dia]+1)-1))</f>
        <v>-4.5615034168564828E-2</v>
      </c>
    </row>
    <row r="100" spans="2:12" x14ac:dyDescent="0.25">
      <c r="B100" s="7" t="s">
        <v>29</v>
      </c>
      <c r="C100" s="7">
        <v>2011</v>
      </c>
      <c r="D100" s="6" t="s">
        <v>28</v>
      </c>
      <c r="E100" s="3">
        <v>40897</v>
      </c>
      <c r="F100" s="20">
        <v>0</v>
      </c>
      <c r="G100" s="26">
        <v>1178</v>
      </c>
      <c r="H100" s="12">
        <v>1244</v>
      </c>
      <c r="I100" s="9">
        <f>IF(Tabela1[[#This Row],[Aplicação/Resgate]]&lt;0,-(Tabela1[[#This Row],[Aplicação/Resgate]]+Tabela1[[#This Row],[Valor Base]]),Tabela1[[#This Row],[Valor Bruto]]-Tabela1[[#This Row],[Valor Base]])</f>
        <v>66</v>
      </c>
      <c r="J100" s="5">
        <f>IF(Tabela1[[#This Row],[Valor Base]]&gt;0,Tabela1[[#This Row],[Rendimento]]/Tabela1[[#This Row],[Valor Base]],0)</f>
        <v>5.6027164685908321E-2</v>
      </c>
      <c r="K100" s="10">
        <f>IF(Tabela1[[#This Row],[ID]]="i",0,SUMPRODUCT(PRODUCT((--(Tabela1[Nome]=Tabela1[[#This Row],[Nome]]))*(--(Tabela1[Mês]=Tabela1[[#This Row],[Mês]]))*Tabela1[Rent. Dia]+1)-1))</f>
        <v>5.2213115447402147E-2</v>
      </c>
      <c r="L100" s="10">
        <f>IF(OR(Tabela1[[#This Row],[ID]]="a",Tabela1[[#This Row],[ID]]="i"),0,SUMPRODUCT(PRODUCT((--(Tabela1[Nome]=Tabela1[[#This Row],[Nome]]))*(--(Tabela1[Ano]=Tabela1[[#This Row],[Ano]]))*Tabela1[Rent. Dia]+1)-1))</f>
        <v>5.2213115447402147E-2</v>
      </c>
    </row>
    <row r="101" spans="2:12" x14ac:dyDescent="0.25">
      <c r="B101" t="s">
        <v>27</v>
      </c>
      <c r="C101" s="7">
        <v>2011</v>
      </c>
      <c r="D101" s="6" t="s">
        <v>28</v>
      </c>
      <c r="E101" s="3">
        <v>40897</v>
      </c>
      <c r="F101" s="20">
        <v>0</v>
      </c>
      <c r="G101" s="12">
        <v>810</v>
      </c>
      <c r="H101" s="12">
        <v>840</v>
      </c>
      <c r="I101" s="9">
        <f>IF(Tabela1[[#This Row],[Aplicação/Resgate]]&lt;0,-(Tabela1[[#This Row],[Aplicação/Resgate]]+Tabela1[[#This Row],[Valor Base]]),Tabela1[[#This Row],[Valor Bruto]]-Tabela1[[#This Row],[Valor Base]])</f>
        <v>30</v>
      </c>
      <c r="J101" s="5">
        <f>IF(Tabela1[[#This Row],[Valor Base]]&gt;0,Tabela1[[#This Row],[Rendimento]]/Tabela1[[#This Row],[Valor Base]],0)</f>
        <v>3.7037037037037035E-2</v>
      </c>
      <c r="K101" s="10">
        <f>IF(Tabela1[[#This Row],[ID]]="i",0,SUMPRODUCT(PRODUCT((--(Tabela1[Nome]=Tabela1[[#This Row],[Nome]]))*(--(Tabela1[Mês]=Tabela1[[#This Row],[Mês]]))*Tabela1[Rent. Dia]+1)-1))</f>
        <v>-2.4446896231345439E-2</v>
      </c>
      <c r="L101" s="10">
        <f>IF(OR(Tabela1[[#This Row],[ID]]="a",Tabela1[[#This Row],[ID]]="i"),0,SUMPRODUCT(PRODUCT((--(Tabela1[Nome]=Tabela1[[#This Row],[Nome]]))*(--(Tabela1[Ano]=Tabela1[[#This Row],[Ano]]))*Tabela1[Rent. Dia]+1)-1))</f>
        <v>-2.4446896231345439E-2</v>
      </c>
    </row>
    <row r="102" spans="2:12" x14ac:dyDescent="0.25">
      <c r="B102" s="24" t="s">
        <v>31</v>
      </c>
      <c r="C102" s="21">
        <f>SUBTOTAL(105,Tabela1[Data])</f>
        <v>40835</v>
      </c>
      <c r="D102" s="21">
        <f>SUBTOTAL(104,Tabela1[Data])</f>
        <v>40897</v>
      </c>
      <c r="E102">
        <f>NETWORKDAYS(Tabela1[[#Totals],[Ano]],Tabela1[[#Totals],[Mês]],Plan2!A2:A1048576)</f>
        <v>43</v>
      </c>
      <c r="F102" s="24">
        <f>SUBTOTAL(109,Tabela1[Aplicação/Resgate])</f>
        <v>3511.13</v>
      </c>
      <c r="G102" s="25">
        <f>Tabela1[[#Totals],[Rendimento]]/Tabela1[[#Totals],[Valor Bruto]]</f>
        <v>4.9702025262463305E-2</v>
      </c>
      <c r="H102" s="24">
        <f>Tabela1[[#Totals],[Aplicação/Resgate]]+Tabela1[[#Totals],[Rendimento]]+Tabela1[[#Totals],[Nome]]</f>
        <v>4970.22</v>
      </c>
      <c r="I102" s="9">
        <f>SUBTOTAL(109,Tabela1[Rendimento])</f>
        <v>247.03000000000037</v>
      </c>
      <c r="J102" s="25">
        <f>(1+Tabela1[[#Totals],[Valor Base]])^(1/Tabela1[[#Totals],[Data]])-1</f>
        <v>1.1286908747569768E-3</v>
      </c>
      <c r="K102" s="25">
        <f>(1+Tabela1[[#Totals],[Valor Base]])^(21/Tabela1[[#Totals],[Data]])-1</f>
        <v>2.3971958560548678E-2</v>
      </c>
      <c r="L102" s="25">
        <f>(1+Tabela1[[#Totals],[Valor Base]])^(252/Tabela1[[#Totals],[Data]])-1</f>
        <v>0.32879126313260443</v>
      </c>
    </row>
  </sheetData>
  <conditionalFormatting sqref="F30">
    <cfRule type="expression" priority="1">
      <formula>"[@ID]=0"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4" sqref="F4"/>
    </sheetView>
  </sheetViews>
  <sheetFormatPr defaultRowHeight="15" x14ac:dyDescent="0.25"/>
  <cols>
    <col min="1" max="1" width="10.7109375" style="21" bestFit="1" customWidth="1"/>
  </cols>
  <sheetData>
    <row r="1" spans="1:1" x14ac:dyDescent="0.25">
      <c r="A1" s="22" t="s">
        <v>25</v>
      </c>
    </row>
    <row r="2" spans="1:1" x14ac:dyDescent="0.25">
      <c r="A2" s="21">
        <v>40849</v>
      </c>
    </row>
    <row r="3" spans="1:1" x14ac:dyDescent="0.25">
      <c r="A3" s="21">
        <v>40862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0.7109375" style="21" bestFit="1" customWidth="1"/>
  </cols>
  <sheetData>
    <row r="1" spans="1:1" x14ac:dyDescent="0.25">
      <c r="A1" s="23"/>
    </row>
    <row r="2" spans="1:1" x14ac:dyDescent="0.25">
      <c r="A2" s="21">
        <v>40849</v>
      </c>
    </row>
    <row r="3" spans="1:1" x14ac:dyDescent="0.25">
      <c r="A3" s="21">
        <v>40862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2011-11-08T23:15:12Z</dcterms:created>
  <dcterms:modified xsi:type="dcterms:W3CDTF">2011-12-21T00:14:28Z</dcterms:modified>
</cp:coreProperties>
</file>