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xsun/Documents/Consulting/bengould.github.io/Budget data/"/>
    </mc:Choice>
  </mc:AlternateContent>
  <bookViews>
    <workbookView xWindow="0" yWindow="440" windowWidth="28760" windowHeight="17560" tabRatio="500"/>
  </bookViews>
  <sheets>
    <sheet name="Sheet2" sheetId="2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2" l="1"/>
  <c r="H38" i="2"/>
  <c r="G61" i="2"/>
  <c r="H61" i="2"/>
  <c r="G64" i="2"/>
  <c r="H64" i="2"/>
  <c r="P15" i="2"/>
  <c r="Q15" i="2"/>
  <c r="P28" i="2"/>
  <c r="Q28" i="2"/>
  <c r="P40" i="2"/>
  <c r="Q40" i="2"/>
  <c r="P49" i="2"/>
  <c r="Q49" i="2"/>
  <c r="P55" i="2"/>
  <c r="Q55" i="2"/>
  <c r="P65" i="2"/>
  <c r="Q65" i="2"/>
  <c r="P76" i="2"/>
  <c r="Q76" i="2"/>
  <c r="P78" i="2"/>
  <c r="Q78" i="2"/>
  <c r="P87" i="2"/>
  <c r="Q87" i="2"/>
  <c r="P88" i="2"/>
  <c r="Q88" i="2"/>
  <c r="P89" i="2"/>
  <c r="Q89" i="2"/>
  <c r="P90" i="2"/>
  <c r="Q90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3" i="2"/>
  <c r="Q103" i="2"/>
  <c r="Q104" i="2" l="1"/>
  <c r="Q107" i="2" s="1"/>
  <c r="P104" i="2"/>
  <c r="P107" i="2" s="1"/>
  <c r="H13" i="2"/>
  <c r="H16" i="2" s="1"/>
  <c r="F16" i="2"/>
  <c r="G13" i="2"/>
  <c r="G16" i="2" s="1"/>
  <c r="G14" i="2"/>
  <c r="H14" i="2" l="1"/>
</calcChain>
</file>

<file path=xl/sharedStrings.xml><?xml version="1.0" encoding="utf-8"?>
<sst xmlns="http://schemas.openxmlformats.org/spreadsheetml/2006/main" count="210" uniqueCount="111">
  <si>
    <t>General Fund: Revenues</t>
  </si>
  <si>
    <t>General Fund: Expenditures</t>
  </si>
  <si>
    <t>Mayor &amp; Council</t>
  </si>
  <si>
    <t>Auditor</t>
  </si>
  <si>
    <t>Police Review Commission</t>
  </si>
  <si>
    <t>City Manager</t>
  </si>
  <si>
    <t>Office of Economic Development</t>
  </si>
  <si>
    <t>Information Technology</t>
  </si>
  <si>
    <t>City Attorney</t>
  </si>
  <si>
    <t>City Clerk</t>
  </si>
  <si>
    <t>Finance</t>
  </si>
  <si>
    <t>Human Resources</t>
  </si>
  <si>
    <t>Health, Housing &amp; Community Services</t>
  </si>
  <si>
    <t>Police</t>
  </si>
  <si>
    <t>Fire</t>
  </si>
  <si>
    <t>Public Works</t>
  </si>
  <si>
    <t>Parks, Recreation &amp; Waterfront</t>
  </si>
  <si>
    <t>Planning</t>
  </si>
  <si>
    <t>Community Agencies</t>
  </si>
  <si>
    <t>Non-Departmental</t>
  </si>
  <si>
    <t>FY 2013</t>
  </si>
  <si>
    <t>FY 2014</t>
  </si>
  <si>
    <t>FY 2015</t>
  </si>
  <si>
    <t>FY 2016</t>
  </si>
  <si>
    <t>FY 2017</t>
  </si>
  <si>
    <t>TOTAL</t>
  </si>
  <si>
    <t>Real Property Tax</t>
  </si>
  <si>
    <t>Property Transfer Tax</t>
  </si>
  <si>
    <t>Unsecured Property</t>
  </si>
  <si>
    <t>Sales Tax</t>
  </si>
  <si>
    <t>Business License</t>
  </si>
  <si>
    <t>Hotel Tax</t>
  </si>
  <si>
    <t>Utility Users Tax</t>
  </si>
  <si>
    <t>Auto. In-Lieu</t>
  </si>
  <si>
    <t>Parking Fines</t>
  </si>
  <si>
    <t>Moving Violations</t>
  </si>
  <si>
    <t>Interest</t>
  </si>
  <si>
    <t>Service Fees</t>
  </si>
  <si>
    <t>Other Revenues</t>
  </si>
  <si>
    <t>SUB-TOTAL</t>
  </si>
  <si>
    <t>Restricted Fund: Revenues</t>
  </si>
  <si>
    <t>Special Revenue Funds</t>
  </si>
  <si>
    <t>Emergency Disabled Services</t>
  </si>
  <si>
    <t>Paramedic Assessment/Tax</t>
  </si>
  <si>
    <t>Parks Tax</t>
  </si>
  <si>
    <t>Downtown Berkeley Prop &amp; Improv. District</t>
  </si>
  <si>
    <t>Measure GG - Fire Prep Tax</t>
  </si>
  <si>
    <t>Street Light Assess District</t>
  </si>
  <si>
    <t>Solano Avenue Business Imp. District</t>
  </si>
  <si>
    <t>Downtown Business Imp. District</t>
  </si>
  <si>
    <t>Telegraph Bus Pro Imp District</t>
  </si>
  <si>
    <t>N. Shattuck Bus. Imp. Dist.</t>
  </si>
  <si>
    <t>Berkeley Tourism BID</t>
  </si>
  <si>
    <t>Elmwood BID</t>
  </si>
  <si>
    <t>Enterprise Funds</t>
  </si>
  <si>
    <t>Refuse</t>
  </si>
  <si>
    <t>Marina Operation</t>
  </si>
  <si>
    <t>Sewer</t>
  </si>
  <si>
    <t>Clean Storm Water</t>
  </si>
  <si>
    <t>Private Sewer Lateral</t>
  </si>
  <si>
    <t>Permit Service Center</t>
  </si>
  <si>
    <t>Off Street Parking</t>
  </si>
  <si>
    <t>Parking Meter</t>
  </si>
  <si>
    <t>Unified Program - Toxics</t>
  </si>
  <si>
    <t>Building Management - 1947 Center St.</t>
  </si>
  <si>
    <t>Gas / Sales Tax Street Improvement Funds</t>
  </si>
  <si>
    <t>Bond Funds</t>
  </si>
  <si>
    <t>Measure FF - Branch Libraries</t>
  </si>
  <si>
    <t>Measure G Bond Capital Improvements</t>
  </si>
  <si>
    <t>Measure M - GO St &amp; Wtr Imps</t>
  </si>
  <si>
    <t>Measure S Bond Capital Improvements</t>
  </si>
  <si>
    <t>BJPFA Lease Revenue Bonds</t>
  </si>
  <si>
    <t>00 Mello-Roos - Fire Equipment</t>
  </si>
  <si>
    <t>Meas I - Animal Shelter</t>
  </si>
  <si>
    <t>Debt Service Funds</t>
  </si>
  <si>
    <t>Debt Service Fund</t>
  </si>
  <si>
    <t>09 Measure FF Library Debt Service</t>
  </si>
  <si>
    <t>99 Lease Re Bds BJPFA $9M</t>
  </si>
  <si>
    <t>SPL Tax Bds CFD#1 ML-ROOS</t>
  </si>
  <si>
    <t>2002 G.O. Refunding Bonds</t>
  </si>
  <si>
    <t>Other Debt Service</t>
  </si>
  <si>
    <t>Grant Funds</t>
  </si>
  <si>
    <t>Federal Grants</t>
  </si>
  <si>
    <t>State / County Grants</t>
  </si>
  <si>
    <t>Other Grants</t>
  </si>
  <si>
    <t>Internal Service Funds</t>
  </si>
  <si>
    <t>Employee Training Fund</t>
  </si>
  <si>
    <t>Equipment Replacement</t>
  </si>
  <si>
    <t>Eqipment Maintenance</t>
  </si>
  <si>
    <t>Building Maintenance Fund</t>
  </si>
  <si>
    <t>Warehouse</t>
  </si>
  <si>
    <t>Computer &amp; Server Replacement</t>
  </si>
  <si>
    <t>Workers Compensation</t>
  </si>
  <si>
    <t>Other Funds</t>
  </si>
  <si>
    <t>Capital Improvement Fund</t>
  </si>
  <si>
    <t>Public Liability</t>
  </si>
  <si>
    <t>Library</t>
  </si>
  <si>
    <t>Rent Board</t>
  </si>
  <si>
    <t>Successor Agency</t>
  </si>
  <si>
    <t>Playground Camp</t>
  </si>
  <si>
    <t>Hlth State Aid Realign Trust</t>
  </si>
  <si>
    <t>-</t>
  </si>
  <si>
    <t>Revenue Totals</t>
  </si>
  <si>
    <t>All Fund: Expenditures</t>
  </si>
  <si>
    <t>Subtotal</t>
  </si>
  <si>
    <t>Less: Dual Appropriations</t>
  </si>
  <si>
    <t>NET EXPENDITURES</t>
  </si>
  <si>
    <t>Restricted Funds: Expenditures</t>
  </si>
  <si>
    <t>Berkeley Housing Authority</t>
  </si>
  <si>
    <t>FY 2018</t>
  </si>
  <si>
    <t>FY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</si>
</sst>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zoomScale="85" workbookViewId="0">
      <selection activeCell="I16" sqref="I16"/>
    </sheetView>
  </sheetViews>
  <sheetFormatPr baseColWidth="10" defaultRowHeight="16" x14ac:dyDescent="0.2"/>
  <cols>
    <col min="1" max="1" width="33" bestFit="1" customWidth="1"/>
    <col min="10" max="10" width="36.83203125" bestFit="1" customWidth="1"/>
    <col min="11" max="13" width="11" bestFit="1" customWidth="1"/>
    <col min="14" max="15" width="12.83203125" bestFit="1" customWidth="1"/>
    <col min="16" max="16" width="11.1640625" bestFit="1" customWidth="1"/>
  </cols>
  <sheetData>
    <row r="1" spans="1:17" x14ac:dyDescent="0.2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109</v>
      </c>
      <c r="H1" t="s">
        <v>110</v>
      </c>
      <c r="J1" t="s">
        <v>40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109</v>
      </c>
      <c r="Q1" t="s">
        <v>110</v>
      </c>
    </row>
    <row r="2" spans="1:17" x14ac:dyDescent="0.2">
      <c r="A2" t="s">
        <v>26</v>
      </c>
      <c r="B2">
        <v>40210337</v>
      </c>
      <c r="C2">
        <v>42181381</v>
      </c>
      <c r="D2">
        <v>44352255</v>
      </c>
      <c r="E2">
        <v>46351907</v>
      </c>
      <c r="F2">
        <v>48126587</v>
      </c>
      <c r="G2">
        <v>50018636</v>
      </c>
      <c r="H2">
        <v>50768165</v>
      </c>
      <c r="J2" t="s">
        <v>41</v>
      </c>
      <c r="K2" s="1"/>
      <c r="L2" s="1"/>
      <c r="M2" s="1"/>
      <c r="N2" s="1"/>
      <c r="O2" s="1"/>
    </row>
    <row r="3" spans="1:17" x14ac:dyDescent="0.2">
      <c r="A3" t="s">
        <v>27</v>
      </c>
      <c r="B3">
        <v>11663871</v>
      </c>
      <c r="C3">
        <v>14017607</v>
      </c>
      <c r="D3">
        <v>11000000</v>
      </c>
      <c r="E3">
        <v>10500000</v>
      </c>
      <c r="F3">
        <v>10500000</v>
      </c>
      <c r="G3">
        <v>12500000</v>
      </c>
      <c r="H3">
        <v>12500000</v>
      </c>
      <c r="J3" t="s">
        <v>42</v>
      </c>
      <c r="K3" s="1">
        <v>984051</v>
      </c>
      <c r="L3" s="1">
        <v>1032227</v>
      </c>
      <c r="M3" s="1">
        <v>1052122</v>
      </c>
      <c r="N3" s="1">
        <v>1070929</v>
      </c>
      <c r="O3" s="1">
        <v>1092347</v>
      </c>
      <c r="P3" s="1">
        <v>1209625</v>
      </c>
      <c r="Q3" s="1">
        <v>1233817</v>
      </c>
    </row>
    <row r="4" spans="1:17" x14ac:dyDescent="0.2">
      <c r="A4" t="s">
        <v>28</v>
      </c>
      <c r="B4">
        <v>2298523</v>
      </c>
      <c r="C4">
        <v>2496321</v>
      </c>
      <c r="D4">
        <v>2498523</v>
      </c>
      <c r="E4">
        <v>2797777</v>
      </c>
      <c r="F4">
        <v>2907777</v>
      </c>
      <c r="G4">
        <v>2767684</v>
      </c>
      <c r="H4">
        <v>2809200</v>
      </c>
      <c r="J4" t="s">
        <v>43</v>
      </c>
      <c r="K4" s="1">
        <v>3110933</v>
      </c>
      <c r="L4" s="1">
        <v>3226626</v>
      </c>
      <c r="M4" s="1">
        <v>2844356</v>
      </c>
      <c r="N4" s="1">
        <v>3050030</v>
      </c>
      <c r="O4" s="1">
        <v>3191390</v>
      </c>
      <c r="P4" s="1">
        <v>3417084</v>
      </c>
      <c r="Q4" s="1">
        <v>3475415</v>
      </c>
    </row>
    <row r="5" spans="1:17" x14ac:dyDescent="0.2">
      <c r="A5" t="s">
        <v>29</v>
      </c>
      <c r="B5">
        <v>15708699</v>
      </c>
      <c r="C5">
        <v>16500324</v>
      </c>
      <c r="D5">
        <v>16365826</v>
      </c>
      <c r="E5">
        <v>18116161</v>
      </c>
      <c r="F5">
        <v>17210353</v>
      </c>
      <c r="G5">
        <v>18000000</v>
      </c>
      <c r="H5">
        <v>18522000</v>
      </c>
      <c r="J5" t="s">
        <v>44</v>
      </c>
      <c r="K5" s="1">
        <v>9542084</v>
      </c>
      <c r="L5" s="1">
        <v>9762684</v>
      </c>
      <c r="M5" s="1">
        <v>9948439</v>
      </c>
      <c r="N5" s="1">
        <v>11826449</v>
      </c>
      <c r="O5" s="1">
        <v>12027328</v>
      </c>
      <c r="P5" s="1">
        <v>12816390</v>
      </c>
      <c r="Q5" s="1">
        <v>13081657</v>
      </c>
    </row>
    <row r="6" spans="1:17" x14ac:dyDescent="0.2">
      <c r="A6" t="s">
        <v>30</v>
      </c>
      <c r="B6">
        <v>15266648</v>
      </c>
      <c r="C6">
        <v>15370377</v>
      </c>
      <c r="D6">
        <v>16253126</v>
      </c>
      <c r="E6">
        <v>16762680</v>
      </c>
      <c r="F6">
        <v>17097934</v>
      </c>
      <c r="G6">
        <v>18451191</v>
      </c>
      <c r="H6">
        <v>18727959</v>
      </c>
      <c r="J6" t="s">
        <v>45</v>
      </c>
      <c r="K6" s="1">
        <v>969769</v>
      </c>
      <c r="L6" s="1">
        <v>947947</v>
      </c>
      <c r="M6" s="1">
        <v>1005000</v>
      </c>
      <c r="N6" s="1">
        <v>1005000</v>
      </c>
      <c r="O6" s="1">
        <v>1005000</v>
      </c>
      <c r="P6" s="1">
        <v>1250000</v>
      </c>
      <c r="Q6" s="1">
        <v>1250000</v>
      </c>
    </row>
    <row r="7" spans="1:17" x14ac:dyDescent="0.2">
      <c r="A7" t="s">
        <v>31</v>
      </c>
      <c r="B7">
        <v>5562168</v>
      </c>
      <c r="C7">
        <v>6169161</v>
      </c>
      <c r="D7">
        <v>5957082</v>
      </c>
      <c r="E7">
        <v>6561872</v>
      </c>
      <c r="F7">
        <v>6693110</v>
      </c>
      <c r="G7">
        <v>7969633</v>
      </c>
      <c r="H7">
        <v>8089178</v>
      </c>
      <c r="J7" t="s">
        <v>46</v>
      </c>
      <c r="K7" s="1">
        <v>3917791</v>
      </c>
      <c r="L7" s="1">
        <v>4130013</v>
      </c>
      <c r="M7" s="1">
        <v>4186198</v>
      </c>
      <c r="N7" s="1">
        <v>4256305</v>
      </c>
      <c r="O7" s="1">
        <v>4341432</v>
      </c>
      <c r="P7" s="1">
        <v>4812892</v>
      </c>
      <c r="Q7" s="1">
        <v>4909150</v>
      </c>
    </row>
    <row r="8" spans="1:17" x14ac:dyDescent="0.2">
      <c r="A8" t="s">
        <v>32</v>
      </c>
      <c r="B8">
        <v>14350002</v>
      </c>
      <c r="C8">
        <v>14321714</v>
      </c>
      <c r="D8">
        <v>14629742</v>
      </c>
      <c r="E8">
        <v>14447392</v>
      </c>
      <c r="F8">
        <v>14194436</v>
      </c>
      <c r="G8">
        <v>14282375</v>
      </c>
      <c r="H8">
        <v>14496610</v>
      </c>
      <c r="J8" t="s">
        <v>47</v>
      </c>
      <c r="K8" s="1">
        <v>2052466</v>
      </c>
      <c r="L8" s="1">
        <v>2065845</v>
      </c>
      <c r="M8" s="1">
        <v>2023244</v>
      </c>
      <c r="N8" s="1">
        <v>1866961</v>
      </c>
      <c r="O8" s="1">
        <v>1866961</v>
      </c>
      <c r="P8" s="1">
        <v>1352432</v>
      </c>
      <c r="Q8" s="1">
        <v>1410489</v>
      </c>
    </row>
    <row r="9" spans="1:17" x14ac:dyDescent="0.2">
      <c r="A9" t="s">
        <v>33</v>
      </c>
      <c r="B9">
        <v>8738116</v>
      </c>
      <c r="C9">
        <v>9277702</v>
      </c>
      <c r="D9">
        <v>9671582</v>
      </c>
      <c r="E9">
        <v>10167383</v>
      </c>
      <c r="F9">
        <v>10566772</v>
      </c>
      <c r="G9">
        <v>10320402</v>
      </c>
      <c r="H9">
        <v>10475208</v>
      </c>
      <c r="J9" t="s">
        <v>48</v>
      </c>
      <c r="K9" s="1">
        <v>52888</v>
      </c>
      <c r="L9" s="1">
        <v>28164</v>
      </c>
      <c r="M9" s="1">
        <v>35000</v>
      </c>
      <c r="N9" s="1">
        <v>35000</v>
      </c>
      <c r="O9" s="1">
        <v>35000</v>
      </c>
      <c r="P9" s="1">
        <v>35000</v>
      </c>
      <c r="Q9" s="1">
        <v>35000</v>
      </c>
    </row>
    <row r="10" spans="1:17" x14ac:dyDescent="0.2">
      <c r="A10" t="s">
        <v>34</v>
      </c>
      <c r="B10">
        <v>8013537</v>
      </c>
      <c r="C10">
        <v>6850399</v>
      </c>
      <c r="D10">
        <v>7000000</v>
      </c>
      <c r="E10">
        <v>7322500</v>
      </c>
      <c r="F10">
        <v>7395725</v>
      </c>
      <c r="G10">
        <v>6503322</v>
      </c>
      <c r="H10">
        <v>6600871</v>
      </c>
      <c r="J10" t="s">
        <v>49</v>
      </c>
      <c r="K10" s="1">
        <v>4613</v>
      </c>
      <c r="L10" s="1">
        <v>10</v>
      </c>
      <c r="M10" s="1">
        <v>0</v>
      </c>
      <c r="N10" s="1" t="s">
        <v>101</v>
      </c>
      <c r="O10" s="1"/>
    </row>
    <row r="11" spans="1:17" x14ac:dyDescent="0.2">
      <c r="A11" t="s">
        <v>35</v>
      </c>
      <c r="B11">
        <v>248798</v>
      </c>
      <c r="C11">
        <v>670363</v>
      </c>
      <c r="D11">
        <v>200000</v>
      </c>
      <c r="E11">
        <v>234600</v>
      </c>
      <c r="F11">
        <v>239292</v>
      </c>
      <c r="G11">
        <v>239770</v>
      </c>
      <c r="H11">
        <v>243367</v>
      </c>
      <c r="J11" t="s">
        <v>50</v>
      </c>
      <c r="K11" s="1">
        <v>226933</v>
      </c>
      <c r="L11" s="1">
        <v>226450</v>
      </c>
      <c r="M11" s="1">
        <v>263000</v>
      </c>
      <c r="N11" s="1">
        <v>263000</v>
      </c>
      <c r="O11" s="1">
        <v>263000</v>
      </c>
      <c r="P11" s="1">
        <v>489000</v>
      </c>
      <c r="Q11" s="1">
        <v>489000</v>
      </c>
    </row>
    <row r="12" spans="1:17" x14ac:dyDescent="0.2">
      <c r="A12" t="s">
        <v>36</v>
      </c>
      <c r="B12">
        <v>3320372</v>
      </c>
      <c r="C12">
        <v>2465334</v>
      </c>
      <c r="D12">
        <v>2600000</v>
      </c>
      <c r="E12">
        <v>2470000</v>
      </c>
      <c r="F12">
        <v>2346500</v>
      </c>
      <c r="G12">
        <v>2211000</v>
      </c>
      <c r="H12">
        <v>2244165</v>
      </c>
      <c r="J12" t="s">
        <v>51</v>
      </c>
      <c r="K12" s="1">
        <v>165672</v>
      </c>
      <c r="L12" s="1">
        <v>164558</v>
      </c>
      <c r="M12" s="1">
        <v>168550</v>
      </c>
      <c r="N12" s="1">
        <v>168550</v>
      </c>
      <c r="O12" s="1">
        <v>168550</v>
      </c>
      <c r="P12" s="1">
        <v>174011</v>
      </c>
      <c r="Q12" s="1">
        <v>174011</v>
      </c>
    </row>
    <row r="13" spans="1:17" x14ac:dyDescent="0.2">
      <c r="A13" t="s">
        <v>37</v>
      </c>
      <c r="B13">
        <v>8170473</v>
      </c>
      <c r="C13">
        <v>8463613</v>
      </c>
      <c r="D13">
        <v>8246837</v>
      </c>
      <c r="E13">
        <v>7991504</v>
      </c>
      <c r="F13">
        <v>8143343</v>
      </c>
      <c r="G13">
        <f xml:space="preserve"> 1955315 + 4823720</f>
        <v>6779035</v>
      </c>
      <c r="H13">
        <f>4913194 + 1984644</f>
        <v>6897838</v>
      </c>
      <c r="J13" t="s">
        <v>52</v>
      </c>
      <c r="K13" s="1">
        <v>0</v>
      </c>
      <c r="L13" s="1">
        <v>488864</v>
      </c>
      <c r="M13" s="1">
        <v>496424</v>
      </c>
      <c r="N13" s="1">
        <v>546823</v>
      </c>
      <c r="O13" s="1">
        <v>557759</v>
      </c>
      <c r="P13" s="1">
        <v>664136</v>
      </c>
      <c r="Q13" s="1">
        <v>674098</v>
      </c>
    </row>
    <row r="14" spans="1:17" x14ac:dyDescent="0.2">
      <c r="A14" t="s">
        <v>39</v>
      </c>
      <c r="B14">
        <v>133551544</v>
      </c>
      <c r="C14">
        <v>138784296</v>
      </c>
      <c r="D14">
        <v>138774973</v>
      </c>
      <c r="E14">
        <v>143723776</v>
      </c>
      <c r="F14">
        <v>145421829</v>
      </c>
      <c r="G14">
        <f>SUM(G2:G13)</f>
        <v>150043048</v>
      </c>
      <c r="H14">
        <f>SUM(H2:H13)</f>
        <v>152374561</v>
      </c>
      <c r="J14" t="s">
        <v>53</v>
      </c>
      <c r="K14" s="1">
        <v>0</v>
      </c>
      <c r="L14" s="1">
        <v>0</v>
      </c>
      <c r="M14" s="1">
        <v>30000</v>
      </c>
      <c r="N14" s="1">
        <v>30000</v>
      </c>
      <c r="O14" s="1">
        <v>30000</v>
      </c>
      <c r="P14" s="1">
        <v>30000</v>
      </c>
      <c r="Q14" s="1">
        <v>30000</v>
      </c>
    </row>
    <row r="15" spans="1:17" x14ac:dyDescent="0.2">
      <c r="A15" t="s">
        <v>38</v>
      </c>
      <c r="B15">
        <v>16711514</v>
      </c>
      <c r="C15">
        <v>16431847</v>
      </c>
      <c r="D15">
        <v>15606528</v>
      </c>
      <c r="E15">
        <v>15731199</v>
      </c>
      <c r="F15">
        <v>15970747</v>
      </c>
      <c r="G15">
        <v>11106877</v>
      </c>
      <c r="H15">
        <v>11114390</v>
      </c>
      <c r="J15" t="s">
        <v>104</v>
      </c>
      <c r="K15" s="1">
        <v>21027200</v>
      </c>
      <c r="L15" s="1">
        <v>22073388</v>
      </c>
      <c r="M15" s="1">
        <v>22052333</v>
      </c>
      <c r="N15" s="1">
        <v>24119047</v>
      </c>
      <c r="O15" s="1">
        <v>24578767</v>
      </c>
      <c r="P15" s="1" t="e">
        <f>SUM(#REF!)</f>
        <v>#REF!</v>
      </c>
      <c r="Q15" s="1" t="e">
        <f>SUM(#REF!)</f>
        <v>#REF!</v>
      </c>
    </row>
    <row r="16" spans="1:17" x14ac:dyDescent="0.2">
      <c r="A16" t="s">
        <v>25</v>
      </c>
      <c r="B16">
        <v>150263058</v>
      </c>
      <c r="C16">
        <v>155216143</v>
      </c>
      <c r="D16">
        <v>154381501</v>
      </c>
      <c r="E16">
        <v>159454975</v>
      </c>
      <c r="F16">
        <f>SUM(F15,F2:F13)</f>
        <v>161392576</v>
      </c>
      <c r="G16">
        <f>SUM(G15,G2:G13)</f>
        <v>161149925</v>
      </c>
      <c r="H16">
        <f>SUM(H15,H2:H13)</f>
        <v>163488951</v>
      </c>
      <c r="K16" s="1"/>
      <c r="L16" s="1"/>
      <c r="M16" s="1"/>
      <c r="N16" s="1"/>
      <c r="O16" s="1"/>
    </row>
    <row r="17" spans="1:17" x14ac:dyDescent="0.2">
      <c r="J17" t="s">
        <v>54</v>
      </c>
      <c r="K17" s="1"/>
      <c r="L17" s="1"/>
      <c r="M17" s="1"/>
      <c r="N17" s="1"/>
      <c r="O17" s="1"/>
    </row>
    <row r="18" spans="1:17" x14ac:dyDescent="0.2">
      <c r="J18" t="s">
        <v>55</v>
      </c>
      <c r="K18" s="1">
        <v>33861186</v>
      </c>
      <c r="L18" s="1">
        <v>34101574</v>
      </c>
      <c r="M18" s="1">
        <v>36673523</v>
      </c>
      <c r="N18" s="1">
        <v>37600783</v>
      </c>
      <c r="O18" s="1">
        <v>37710238</v>
      </c>
      <c r="P18" s="1">
        <v>40453300</v>
      </c>
      <c r="Q18" s="1">
        <v>41242753</v>
      </c>
    </row>
    <row r="19" spans="1:17" x14ac:dyDescent="0.2">
      <c r="A19" t="s">
        <v>1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 t="s">
        <v>109</v>
      </c>
      <c r="H19" t="s">
        <v>110</v>
      </c>
      <c r="J19" t="s">
        <v>56</v>
      </c>
      <c r="K19" s="1">
        <v>5230735</v>
      </c>
      <c r="L19" s="1">
        <v>5478724</v>
      </c>
      <c r="M19" s="1">
        <v>5558716</v>
      </c>
      <c r="N19" s="1">
        <v>5311066</v>
      </c>
      <c r="O19" s="1">
        <v>5311066</v>
      </c>
      <c r="P19" s="1">
        <v>6245459</v>
      </c>
      <c r="Q19" s="1">
        <v>6270459</v>
      </c>
    </row>
    <row r="20" spans="1:17" x14ac:dyDescent="0.2">
      <c r="A20" t="s">
        <v>2</v>
      </c>
      <c r="B20">
        <v>1706149</v>
      </c>
      <c r="C20">
        <v>1733917</v>
      </c>
      <c r="D20">
        <v>1768200</v>
      </c>
      <c r="E20">
        <v>1792456</v>
      </c>
      <c r="F20">
        <v>1810354</v>
      </c>
      <c r="G20">
        <v>2028441</v>
      </c>
      <c r="H20">
        <v>2074738</v>
      </c>
      <c r="J20" t="s">
        <v>57</v>
      </c>
      <c r="K20" s="1">
        <v>13315067</v>
      </c>
      <c r="L20" s="1">
        <v>13588024</v>
      </c>
      <c r="M20" s="1">
        <v>12801227</v>
      </c>
      <c r="N20" s="1">
        <v>12801227</v>
      </c>
      <c r="O20" s="1">
        <v>12801227</v>
      </c>
      <c r="P20" s="1">
        <v>21384982</v>
      </c>
      <c r="Q20" s="1">
        <v>22827768</v>
      </c>
    </row>
    <row r="21" spans="1:17" x14ac:dyDescent="0.2">
      <c r="A21" t="s">
        <v>3</v>
      </c>
      <c r="B21">
        <v>1924656</v>
      </c>
      <c r="C21">
        <v>1925222</v>
      </c>
      <c r="D21">
        <v>2052561</v>
      </c>
      <c r="E21">
        <v>2116882</v>
      </c>
      <c r="F21">
        <v>2147259</v>
      </c>
      <c r="G21">
        <v>2261463</v>
      </c>
      <c r="H21">
        <v>2304413</v>
      </c>
      <c r="J21" t="s">
        <v>58</v>
      </c>
      <c r="K21" s="1">
        <v>2467033</v>
      </c>
      <c r="L21" s="1">
        <v>2316216</v>
      </c>
      <c r="M21" s="1">
        <v>2365140</v>
      </c>
      <c r="N21" s="1">
        <v>2502740</v>
      </c>
      <c r="O21" s="1">
        <v>2510569</v>
      </c>
      <c r="P21" s="1">
        <v>2388633</v>
      </c>
      <c r="Q21" s="1">
        <v>2369937</v>
      </c>
    </row>
    <row r="22" spans="1:17" x14ac:dyDescent="0.2">
      <c r="A22" t="s">
        <v>4</v>
      </c>
      <c r="B22">
        <v>488526</v>
      </c>
      <c r="C22">
        <v>484845</v>
      </c>
      <c r="D22">
        <v>549881</v>
      </c>
      <c r="E22">
        <v>562803</v>
      </c>
      <c r="F22">
        <v>570417</v>
      </c>
      <c r="G22">
        <v>722180</v>
      </c>
      <c r="H22">
        <v>738060</v>
      </c>
      <c r="J22" t="s">
        <v>59</v>
      </c>
      <c r="K22" s="1">
        <v>577473</v>
      </c>
      <c r="L22" s="1">
        <v>245868</v>
      </c>
      <c r="M22" s="1">
        <v>240501</v>
      </c>
      <c r="N22" s="1">
        <v>240501</v>
      </c>
      <c r="O22" s="1">
        <v>240501</v>
      </c>
      <c r="P22" s="1">
        <v>240501</v>
      </c>
      <c r="Q22" s="1">
        <v>240501</v>
      </c>
    </row>
    <row r="23" spans="1:17" x14ac:dyDescent="0.2">
      <c r="A23" t="s">
        <v>5</v>
      </c>
      <c r="B23">
        <v>4414612</v>
      </c>
      <c r="C23">
        <v>4614527</v>
      </c>
      <c r="D23">
        <v>4796940</v>
      </c>
      <c r="E23">
        <v>4833991</v>
      </c>
      <c r="F23">
        <v>4901792</v>
      </c>
      <c r="G23">
        <v>5883194</v>
      </c>
      <c r="H23">
        <v>6106514</v>
      </c>
      <c r="J23" t="s">
        <v>60</v>
      </c>
      <c r="K23" s="1">
        <v>9249750</v>
      </c>
      <c r="L23" s="1">
        <v>14087031</v>
      </c>
      <c r="M23" s="1">
        <v>13552248</v>
      </c>
      <c r="N23" s="1">
        <v>12238260</v>
      </c>
      <c r="O23" s="1">
        <v>12544854</v>
      </c>
      <c r="P23" s="1">
        <v>14528343</v>
      </c>
      <c r="Q23" s="1">
        <v>15003859</v>
      </c>
    </row>
    <row r="24" spans="1:17" x14ac:dyDescent="0.2">
      <c r="A24" t="s">
        <v>6</v>
      </c>
      <c r="B24">
        <v>1832488</v>
      </c>
      <c r="C24">
        <v>1875736</v>
      </c>
      <c r="D24">
        <v>2027532</v>
      </c>
      <c r="E24">
        <v>2039208</v>
      </c>
      <c r="F24">
        <v>2063458</v>
      </c>
      <c r="G24">
        <v>2691403</v>
      </c>
      <c r="H24">
        <v>2560121</v>
      </c>
      <c r="J24" t="s">
        <v>61</v>
      </c>
      <c r="K24" s="1">
        <v>3781582</v>
      </c>
      <c r="L24" s="1">
        <v>3858118</v>
      </c>
      <c r="M24" s="1">
        <v>3743972</v>
      </c>
      <c r="N24" s="1">
        <v>4204428</v>
      </c>
      <c r="O24" s="1">
        <v>3504428</v>
      </c>
      <c r="P24" s="1">
        <v>3496428</v>
      </c>
      <c r="Q24" s="1">
        <v>3496428</v>
      </c>
    </row>
    <row r="25" spans="1:17" x14ac:dyDescent="0.2">
      <c r="A25" t="s">
        <v>7</v>
      </c>
      <c r="B25">
        <v>5203863</v>
      </c>
      <c r="C25">
        <v>4743945</v>
      </c>
      <c r="D25">
        <v>5260048</v>
      </c>
      <c r="E25">
        <v>5232676</v>
      </c>
      <c r="F25">
        <v>5288686</v>
      </c>
      <c r="G25">
        <v>5770103</v>
      </c>
      <c r="H25">
        <v>6232527</v>
      </c>
      <c r="J25" t="s">
        <v>62</v>
      </c>
      <c r="K25" s="1">
        <v>6496735</v>
      </c>
      <c r="L25" s="1">
        <v>8052253</v>
      </c>
      <c r="M25" s="1">
        <v>6861311</v>
      </c>
      <c r="N25" s="1">
        <v>9191713</v>
      </c>
      <c r="O25" s="1">
        <v>9191713</v>
      </c>
      <c r="P25" s="1">
        <v>9191713</v>
      </c>
      <c r="Q25" s="1">
        <v>9191713</v>
      </c>
    </row>
    <row r="26" spans="1:17" x14ac:dyDescent="0.2">
      <c r="A26" t="s">
        <v>8</v>
      </c>
      <c r="B26">
        <v>2212760</v>
      </c>
      <c r="C26">
        <v>2220327</v>
      </c>
      <c r="D26">
        <v>2300900</v>
      </c>
      <c r="E26">
        <v>2225084</v>
      </c>
      <c r="F26">
        <v>2255910</v>
      </c>
      <c r="G26">
        <v>2398356</v>
      </c>
      <c r="H26">
        <v>2453702</v>
      </c>
      <c r="J26" t="s">
        <v>63</v>
      </c>
      <c r="K26" s="1">
        <v>835264</v>
      </c>
      <c r="L26" s="1">
        <v>792597</v>
      </c>
      <c r="M26" s="1">
        <v>864531</v>
      </c>
      <c r="N26" s="1">
        <v>851868</v>
      </c>
      <c r="O26" s="1">
        <v>851868</v>
      </c>
      <c r="P26" s="1">
        <v>792500</v>
      </c>
      <c r="Q26" s="1">
        <v>780500</v>
      </c>
    </row>
    <row r="27" spans="1:17" x14ac:dyDescent="0.2">
      <c r="A27" t="s">
        <v>9</v>
      </c>
      <c r="B27">
        <v>1963304</v>
      </c>
      <c r="C27">
        <v>1504701</v>
      </c>
      <c r="D27">
        <v>1897904</v>
      </c>
      <c r="E27">
        <v>1982311</v>
      </c>
      <c r="F27">
        <v>2004248</v>
      </c>
      <c r="G27">
        <v>2059366</v>
      </c>
      <c r="H27">
        <v>2097256</v>
      </c>
      <c r="J27" t="s">
        <v>64</v>
      </c>
      <c r="K27" s="1">
        <v>2632711</v>
      </c>
      <c r="L27" s="1">
        <v>2237128</v>
      </c>
      <c r="M27" s="1">
        <v>2193961</v>
      </c>
      <c r="N27" s="1">
        <v>2086780</v>
      </c>
      <c r="O27" s="1">
        <v>2111455</v>
      </c>
      <c r="P27" s="1">
        <v>3043752</v>
      </c>
      <c r="Q27" s="1">
        <v>3056813</v>
      </c>
    </row>
    <row r="28" spans="1:17" x14ac:dyDescent="0.2">
      <c r="A28" t="s">
        <v>10</v>
      </c>
      <c r="B28">
        <v>5262578</v>
      </c>
      <c r="C28">
        <v>5255871</v>
      </c>
      <c r="D28">
        <v>5536002</v>
      </c>
      <c r="E28">
        <v>5559396</v>
      </c>
      <c r="F28">
        <v>5637409</v>
      </c>
      <c r="G28">
        <v>5756160</v>
      </c>
      <c r="H28">
        <v>5741525</v>
      </c>
      <c r="J28" t="s">
        <v>104</v>
      </c>
      <c r="K28" s="1">
        <v>78447536</v>
      </c>
      <c r="L28" s="1">
        <v>84757533</v>
      </c>
      <c r="M28" s="1">
        <v>84855130</v>
      </c>
      <c r="N28" s="1">
        <v>87029366</v>
      </c>
      <c r="O28" s="1">
        <v>86777919</v>
      </c>
      <c r="P28" s="1" t="e">
        <f>SUM(#REF!)</f>
        <v>#REF!</v>
      </c>
      <c r="Q28" s="1" t="e">
        <f>SUM(#REF!)</f>
        <v>#REF!</v>
      </c>
    </row>
    <row r="29" spans="1:17" x14ac:dyDescent="0.2">
      <c r="A29" t="s">
        <v>11</v>
      </c>
      <c r="B29">
        <v>1734270</v>
      </c>
      <c r="C29">
        <v>1798549</v>
      </c>
      <c r="D29">
        <v>1890079</v>
      </c>
      <c r="E29">
        <v>1847317</v>
      </c>
      <c r="F29">
        <v>1873393</v>
      </c>
      <c r="G29">
        <v>1977674</v>
      </c>
      <c r="H29">
        <v>2024979</v>
      </c>
      <c r="K29" s="1"/>
      <c r="L29" s="1"/>
      <c r="M29" s="1"/>
      <c r="N29" s="1"/>
      <c r="O29" s="1"/>
    </row>
    <row r="30" spans="1:17" x14ac:dyDescent="0.2">
      <c r="A30" t="s">
        <v>12</v>
      </c>
      <c r="B30">
        <v>11345141</v>
      </c>
      <c r="C30">
        <v>11773139</v>
      </c>
      <c r="D30">
        <v>12211374</v>
      </c>
      <c r="E30">
        <v>12387323</v>
      </c>
      <c r="F30">
        <v>12528058</v>
      </c>
      <c r="G30">
        <v>15049190</v>
      </c>
      <c r="H30">
        <v>14946689</v>
      </c>
      <c r="J30" t="s">
        <v>65</v>
      </c>
      <c r="K30" s="1">
        <v>7360154</v>
      </c>
      <c r="L30" s="1">
        <v>6713733</v>
      </c>
      <c r="M30" s="1">
        <v>6161504</v>
      </c>
      <c r="N30" s="1">
        <v>6042504</v>
      </c>
      <c r="O30" s="1">
        <v>6042504</v>
      </c>
      <c r="P30" s="1">
        <v>9197989</v>
      </c>
      <c r="Q30" s="1">
        <v>9376698</v>
      </c>
    </row>
    <row r="31" spans="1:17" x14ac:dyDescent="0.2">
      <c r="A31" t="s">
        <v>13</v>
      </c>
      <c r="B31">
        <v>55030664</v>
      </c>
      <c r="C31">
        <v>55836689</v>
      </c>
      <c r="D31">
        <v>55820901</v>
      </c>
      <c r="E31">
        <v>57170615</v>
      </c>
      <c r="F31">
        <v>58368718</v>
      </c>
      <c r="G31">
        <v>61378677</v>
      </c>
      <c r="H31">
        <v>63187683</v>
      </c>
      <c r="K31" s="1"/>
      <c r="L31" s="1"/>
      <c r="M31" s="1"/>
      <c r="N31" s="1"/>
      <c r="O31" s="1"/>
    </row>
    <row r="32" spans="1:17" x14ac:dyDescent="0.2">
      <c r="A32" t="s">
        <v>14</v>
      </c>
      <c r="B32">
        <v>25405453</v>
      </c>
      <c r="C32">
        <v>26422372</v>
      </c>
      <c r="D32">
        <v>27718065</v>
      </c>
      <c r="E32">
        <v>28315624</v>
      </c>
      <c r="F32">
        <v>28692307</v>
      </c>
      <c r="G32">
        <v>30984535</v>
      </c>
      <c r="H32">
        <v>31985365</v>
      </c>
      <c r="J32" t="s">
        <v>66</v>
      </c>
      <c r="K32" s="1"/>
      <c r="L32" s="1"/>
      <c r="M32" s="1"/>
      <c r="N32" s="1"/>
      <c r="O32" s="1"/>
    </row>
    <row r="33" spans="1:17" x14ac:dyDescent="0.2">
      <c r="A33" t="s">
        <v>15</v>
      </c>
      <c r="B33">
        <v>2333305</v>
      </c>
      <c r="C33">
        <v>2275051</v>
      </c>
      <c r="D33">
        <v>2600255</v>
      </c>
      <c r="E33">
        <v>2667233</v>
      </c>
      <c r="F33">
        <v>2696864</v>
      </c>
      <c r="G33">
        <v>3276300</v>
      </c>
      <c r="H33">
        <v>3317370</v>
      </c>
      <c r="J33" t="s">
        <v>67</v>
      </c>
      <c r="K33" s="1">
        <v>17486</v>
      </c>
      <c r="L33" s="1">
        <v>2639</v>
      </c>
      <c r="M33" s="1">
        <v>0</v>
      </c>
      <c r="N33" s="1" t="s">
        <v>101</v>
      </c>
      <c r="O33" s="1" t="s">
        <v>101</v>
      </c>
      <c r="P33" t="s">
        <v>101</v>
      </c>
      <c r="Q33" s="1" t="s">
        <v>101</v>
      </c>
    </row>
    <row r="34" spans="1:17" x14ac:dyDescent="0.2">
      <c r="A34" t="s">
        <v>16</v>
      </c>
      <c r="B34">
        <v>5155636</v>
      </c>
      <c r="C34">
        <v>5259661</v>
      </c>
      <c r="D34">
        <v>5562004</v>
      </c>
      <c r="E34">
        <v>5574104</v>
      </c>
      <c r="F34">
        <v>5614605</v>
      </c>
      <c r="G34">
        <v>5689002</v>
      </c>
      <c r="H34">
        <v>5741567</v>
      </c>
      <c r="J34" t="s">
        <v>68</v>
      </c>
      <c r="K34" s="1">
        <v>3253</v>
      </c>
      <c r="L34" s="1">
        <v>1032</v>
      </c>
      <c r="M34" s="1">
        <v>0</v>
      </c>
      <c r="N34" s="1" t="s">
        <v>101</v>
      </c>
      <c r="O34" s="1" t="s">
        <v>101</v>
      </c>
      <c r="P34" t="s">
        <v>101</v>
      </c>
      <c r="Q34" s="1" t="s">
        <v>101</v>
      </c>
    </row>
    <row r="35" spans="1:17" x14ac:dyDescent="0.2">
      <c r="A35" t="s">
        <v>17</v>
      </c>
      <c r="B35">
        <v>1513689</v>
      </c>
      <c r="C35">
        <v>1629124</v>
      </c>
      <c r="D35">
        <v>1687798</v>
      </c>
      <c r="E35">
        <v>1683361</v>
      </c>
      <c r="F35">
        <v>1707729</v>
      </c>
      <c r="G35">
        <v>1923055</v>
      </c>
      <c r="H35">
        <v>1939915</v>
      </c>
      <c r="J35" t="s">
        <v>69</v>
      </c>
      <c r="K35" s="1">
        <v>0</v>
      </c>
      <c r="L35" s="1">
        <v>14975000</v>
      </c>
      <c r="M35" s="1">
        <v>0</v>
      </c>
      <c r="N35" s="1" t="s">
        <v>101</v>
      </c>
      <c r="O35" s="1" t="s">
        <v>101</v>
      </c>
    </row>
    <row r="36" spans="1:17" x14ac:dyDescent="0.2">
      <c r="A36" t="s">
        <v>18</v>
      </c>
      <c r="B36">
        <v>4370342</v>
      </c>
      <c r="C36">
        <v>4290107</v>
      </c>
      <c r="D36">
        <v>4535365</v>
      </c>
      <c r="E36">
        <v>4762302</v>
      </c>
      <c r="F36">
        <v>4762302</v>
      </c>
      <c r="G36">
        <v>6634869</v>
      </c>
      <c r="H36">
        <v>6595869</v>
      </c>
      <c r="J36" t="s">
        <v>70</v>
      </c>
      <c r="K36" s="1">
        <v>952</v>
      </c>
      <c r="L36" s="1">
        <v>292</v>
      </c>
      <c r="M36" s="1">
        <v>0</v>
      </c>
      <c r="N36" s="1" t="s">
        <v>101</v>
      </c>
      <c r="O36" s="1" t="s">
        <v>101</v>
      </c>
    </row>
    <row r="37" spans="1:17" x14ac:dyDescent="0.2">
      <c r="A37" t="s">
        <v>19</v>
      </c>
      <c r="B37">
        <v>13889312</v>
      </c>
      <c r="C37">
        <v>19469349</v>
      </c>
      <c r="D37">
        <v>16165675</v>
      </c>
      <c r="E37">
        <v>18488690</v>
      </c>
      <c r="F37">
        <v>18466873</v>
      </c>
      <c r="G37">
        <v>16407834</v>
      </c>
      <c r="H37">
        <v>15265959</v>
      </c>
      <c r="J37" t="s">
        <v>71</v>
      </c>
      <c r="K37" s="1">
        <v>0</v>
      </c>
      <c r="L37" s="1">
        <v>0</v>
      </c>
      <c r="M37" s="1">
        <v>103336</v>
      </c>
      <c r="N37" s="1">
        <v>103336</v>
      </c>
      <c r="O37" s="1">
        <v>103336</v>
      </c>
      <c r="P37" s="1">
        <v>103336</v>
      </c>
      <c r="Q37" s="1">
        <v>103336</v>
      </c>
    </row>
    <row r="38" spans="1:17" x14ac:dyDescent="0.2">
      <c r="A38" t="s">
        <v>25</v>
      </c>
      <c r="B38">
        <v>145786748</v>
      </c>
      <c r="C38">
        <v>153113132</v>
      </c>
      <c r="D38">
        <v>154381484</v>
      </c>
      <c r="E38">
        <v>159241376</v>
      </c>
      <c r="F38">
        <v>161390382</v>
      </c>
      <c r="G38" t="e">
        <f>SUM(#REF!)</f>
        <v>#REF!</v>
      </c>
      <c r="H38" t="e">
        <f>SUM(#REF!)</f>
        <v>#REF!</v>
      </c>
      <c r="J38" t="s">
        <v>72</v>
      </c>
      <c r="K38" s="1">
        <v>100002</v>
      </c>
      <c r="L38" s="1">
        <v>100000</v>
      </c>
      <c r="M38" s="1">
        <v>100000</v>
      </c>
      <c r="N38" s="1">
        <v>100000</v>
      </c>
      <c r="O38" s="1">
        <v>100000</v>
      </c>
      <c r="P38" s="1">
        <v>100000</v>
      </c>
      <c r="Q38" s="1">
        <v>100000</v>
      </c>
    </row>
    <row r="39" spans="1:17" x14ac:dyDescent="0.2">
      <c r="J39" t="s">
        <v>73</v>
      </c>
      <c r="K39" s="1">
        <v>13</v>
      </c>
      <c r="L39" s="1">
        <v>4</v>
      </c>
      <c r="M39" s="1">
        <v>0</v>
      </c>
      <c r="N39" s="1" t="s">
        <v>101</v>
      </c>
      <c r="O39" s="1" t="s">
        <v>101</v>
      </c>
    </row>
    <row r="40" spans="1:17" x14ac:dyDescent="0.2">
      <c r="J40" t="s">
        <v>104</v>
      </c>
      <c r="K40" s="1">
        <v>121706</v>
      </c>
      <c r="L40" s="1">
        <v>15078967</v>
      </c>
      <c r="M40" s="1">
        <v>203336</v>
      </c>
      <c r="N40" s="1">
        <v>203336</v>
      </c>
      <c r="O40" s="1">
        <v>203336</v>
      </c>
      <c r="P40" s="1" t="e">
        <f>SUM(#REF!)</f>
        <v>#REF!</v>
      </c>
      <c r="Q40" s="1" t="e">
        <f>SUM(#REF!)</f>
        <v>#REF!</v>
      </c>
    </row>
    <row r="41" spans="1:17" x14ac:dyDescent="0.2">
      <c r="A41" t="s">
        <v>103</v>
      </c>
      <c r="B41" t="s">
        <v>20</v>
      </c>
      <c r="C41" t="s">
        <v>21</v>
      </c>
      <c r="D41" t="s">
        <v>22</v>
      </c>
      <c r="E41" t="s">
        <v>23</v>
      </c>
      <c r="F41" t="s">
        <v>24</v>
      </c>
      <c r="G41" t="s">
        <v>109</v>
      </c>
      <c r="H41" t="s">
        <v>110</v>
      </c>
      <c r="K41" s="1"/>
      <c r="L41" s="1"/>
      <c r="M41" s="1"/>
      <c r="N41" s="1"/>
      <c r="O41" s="1"/>
    </row>
    <row r="42" spans="1:17" x14ac:dyDescent="0.2">
      <c r="A42" t="s">
        <v>2</v>
      </c>
      <c r="B42">
        <v>1706149</v>
      </c>
      <c r="C42">
        <v>1733917</v>
      </c>
      <c r="D42">
        <v>1768200</v>
      </c>
      <c r="E42">
        <v>1792456</v>
      </c>
      <c r="F42">
        <v>1810354</v>
      </c>
      <c r="G42">
        <v>2028441</v>
      </c>
      <c r="H42">
        <v>2074738</v>
      </c>
      <c r="J42" t="s">
        <v>74</v>
      </c>
      <c r="K42" s="1"/>
      <c r="L42" s="1"/>
      <c r="M42" s="1"/>
      <c r="N42" s="1"/>
      <c r="O42" s="1"/>
    </row>
    <row r="43" spans="1:17" x14ac:dyDescent="0.2">
      <c r="A43" t="s">
        <v>3</v>
      </c>
      <c r="B43">
        <v>2044256</v>
      </c>
      <c r="C43">
        <v>2065354</v>
      </c>
      <c r="D43">
        <v>2182588</v>
      </c>
      <c r="E43">
        <v>2270374</v>
      </c>
      <c r="F43">
        <v>2303519</v>
      </c>
      <c r="G43">
        <v>2424263</v>
      </c>
      <c r="H43">
        <v>2470998</v>
      </c>
      <c r="J43" t="s">
        <v>75</v>
      </c>
      <c r="K43" s="1">
        <v>473295</v>
      </c>
      <c r="L43" s="1">
        <v>473287</v>
      </c>
      <c r="M43" s="1">
        <v>376750</v>
      </c>
      <c r="N43" s="1">
        <v>335750</v>
      </c>
      <c r="O43" s="1">
        <v>296000</v>
      </c>
      <c r="P43" s="1">
        <v>262500</v>
      </c>
      <c r="Q43" t="s">
        <v>101</v>
      </c>
    </row>
    <row r="44" spans="1:17" x14ac:dyDescent="0.2">
      <c r="A44" t="s">
        <v>4</v>
      </c>
      <c r="B44">
        <v>488526</v>
      </c>
      <c r="C44">
        <v>484845</v>
      </c>
      <c r="D44">
        <v>549881</v>
      </c>
      <c r="E44">
        <v>562803</v>
      </c>
      <c r="F44">
        <v>570417</v>
      </c>
      <c r="G44">
        <v>722180</v>
      </c>
      <c r="H44">
        <v>738060</v>
      </c>
      <c r="J44" t="s">
        <v>76</v>
      </c>
      <c r="K44" s="1">
        <v>1654837</v>
      </c>
      <c r="L44" s="1">
        <v>1752087</v>
      </c>
      <c r="M44" s="1">
        <v>1604969</v>
      </c>
      <c r="N44" s="1">
        <v>1604969</v>
      </c>
      <c r="O44" s="1">
        <v>1604969</v>
      </c>
      <c r="P44" s="1">
        <v>1604969</v>
      </c>
      <c r="Q44" s="1">
        <v>1604969</v>
      </c>
    </row>
    <row r="45" spans="1:17" x14ac:dyDescent="0.2">
      <c r="A45" t="s">
        <v>5</v>
      </c>
      <c r="B45">
        <v>4692692</v>
      </c>
      <c r="C45">
        <v>4887010</v>
      </c>
      <c r="D45">
        <v>5248901</v>
      </c>
      <c r="E45">
        <v>5324144</v>
      </c>
      <c r="F45">
        <v>5396740</v>
      </c>
      <c r="G45">
        <v>6637466</v>
      </c>
      <c r="H45">
        <v>6867862</v>
      </c>
      <c r="J45" t="s">
        <v>77</v>
      </c>
      <c r="K45" s="1">
        <v>5829505</v>
      </c>
      <c r="L45" s="1">
        <v>456963</v>
      </c>
      <c r="M45" s="1">
        <v>500317</v>
      </c>
      <c r="N45" s="1">
        <v>500645</v>
      </c>
      <c r="O45" s="1">
        <v>499333</v>
      </c>
      <c r="P45" s="1">
        <v>499942</v>
      </c>
      <c r="Q45" s="1">
        <v>498935</v>
      </c>
    </row>
    <row r="46" spans="1:17" x14ac:dyDescent="0.2">
      <c r="A46" t="s">
        <v>6</v>
      </c>
      <c r="B46">
        <v>3710268</v>
      </c>
      <c r="C46">
        <v>3243496</v>
      </c>
      <c r="D46">
        <v>4255394</v>
      </c>
      <c r="E46">
        <v>4325946</v>
      </c>
      <c r="F46">
        <v>4365179</v>
      </c>
      <c r="G46">
        <v>5626805</v>
      </c>
      <c r="H46">
        <v>5501089</v>
      </c>
      <c r="J46" t="s">
        <v>78</v>
      </c>
      <c r="K46" s="1">
        <v>992638</v>
      </c>
      <c r="L46" s="1">
        <v>991639</v>
      </c>
      <c r="M46" s="1">
        <v>0</v>
      </c>
      <c r="N46" s="1" t="s">
        <v>101</v>
      </c>
      <c r="O46" s="1" t="s">
        <v>101</v>
      </c>
      <c r="P46" t="s">
        <v>101</v>
      </c>
      <c r="Q46" s="1" t="s">
        <v>101</v>
      </c>
    </row>
    <row r="47" spans="1:17" x14ac:dyDescent="0.2">
      <c r="A47" t="s">
        <v>7</v>
      </c>
      <c r="B47">
        <v>8975620</v>
      </c>
      <c r="C47">
        <v>8127798</v>
      </c>
      <c r="D47">
        <v>8713473</v>
      </c>
      <c r="E47">
        <v>8744066</v>
      </c>
      <c r="F47">
        <v>8831302</v>
      </c>
      <c r="G47">
        <v>16291888</v>
      </c>
      <c r="H47">
        <v>17243481</v>
      </c>
      <c r="J47" t="s">
        <v>79</v>
      </c>
      <c r="K47" s="1">
        <v>1505385</v>
      </c>
      <c r="L47" s="1">
        <v>1650360</v>
      </c>
      <c r="M47" s="1">
        <v>1463321</v>
      </c>
      <c r="N47" s="1">
        <v>1463321</v>
      </c>
      <c r="O47" s="1">
        <v>1463321</v>
      </c>
      <c r="P47" s="1">
        <v>1463321</v>
      </c>
      <c r="Q47" s="1">
        <v>1463321</v>
      </c>
    </row>
    <row r="48" spans="1:17" x14ac:dyDescent="0.2">
      <c r="A48" t="s">
        <v>8</v>
      </c>
      <c r="B48">
        <v>3442297</v>
      </c>
      <c r="C48">
        <v>3916746</v>
      </c>
      <c r="D48">
        <v>4020533</v>
      </c>
      <c r="E48">
        <v>4001225</v>
      </c>
      <c r="F48">
        <v>4040002</v>
      </c>
      <c r="G48">
        <v>4343771</v>
      </c>
      <c r="H48">
        <v>4418951</v>
      </c>
      <c r="J48" t="s">
        <v>80</v>
      </c>
      <c r="K48" s="1">
        <v>3973698</v>
      </c>
      <c r="L48" s="1">
        <v>5321667</v>
      </c>
      <c r="M48" s="1">
        <v>4283772</v>
      </c>
      <c r="N48" s="1">
        <v>4274566</v>
      </c>
      <c r="O48" s="1">
        <v>4280141</v>
      </c>
      <c r="P48" s="1">
        <v>4275466</v>
      </c>
      <c r="Q48" s="1">
        <v>4275416</v>
      </c>
    </row>
    <row r="49" spans="1:17" x14ac:dyDescent="0.2">
      <c r="A49" t="s">
        <v>9</v>
      </c>
      <c r="B49">
        <v>1963304</v>
      </c>
      <c r="C49">
        <v>1504701</v>
      </c>
      <c r="D49">
        <v>1897904</v>
      </c>
      <c r="E49">
        <v>1982311</v>
      </c>
      <c r="F49">
        <v>2004248</v>
      </c>
      <c r="G49">
        <v>2059366</v>
      </c>
      <c r="H49">
        <v>2097256</v>
      </c>
      <c r="J49" t="s">
        <v>104</v>
      </c>
      <c r="K49" s="1">
        <v>14429358</v>
      </c>
      <c r="L49" s="1">
        <v>10646003</v>
      </c>
      <c r="M49" s="1">
        <v>8229129</v>
      </c>
      <c r="N49" s="1">
        <v>8179251</v>
      </c>
      <c r="O49" s="1">
        <v>8143764</v>
      </c>
      <c r="P49" s="1" t="e">
        <f>SUM(#REF!)</f>
        <v>#REF!</v>
      </c>
      <c r="Q49" s="1" t="e">
        <f>SUM(#REF!)</f>
        <v>#REF!</v>
      </c>
    </row>
    <row r="50" spans="1:17" x14ac:dyDescent="0.2">
      <c r="A50" t="s">
        <v>10</v>
      </c>
      <c r="B50">
        <v>6920204</v>
      </c>
      <c r="C50">
        <v>6857845</v>
      </c>
      <c r="D50">
        <v>7414589</v>
      </c>
      <c r="E50">
        <v>7446289</v>
      </c>
      <c r="F50">
        <v>7545035</v>
      </c>
      <c r="G50">
        <v>7727093</v>
      </c>
      <c r="H50">
        <v>7743231</v>
      </c>
      <c r="K50" s="1"/>
      <c r="L50" s="1"/>
      <c r="M50" s="1"/>
      <c r="N50" s="1"/>
      <c r="O50" s="1"/>
    </row>
    <row r="51" spans="1:17" x14ac:dyDescent="0.2">
      <c r="A51" t="s">
        <v>11</v>
      </c>
      <c r="B51">
        <v>2812261</v>
      </c>
      <c r="C51">
        <v>2997178</v>
      </c>
      <c r="D51">
        <v>3223497</v>
      </c>
      <c r="E51">
        <v>3248181</v>
      </c>
      <c r="F51">
        <v>3296954</v>
      </c>
      <c r="G51">
        <v>3810616</v>
      </c>
      <c r="H51">
        <v>3900907</v>
      </c>
      <c r="J51" t="s">
        <v>81</v>
      </c>
      <c r="K51" s="1"/>
      <c r="L51" s="1"/>
      <c r="M51" s="1"/>
      <c r="N51" s="1"/>
      <c r="O51" s="1"/>
    </row>
    <row r="52" spans="1:17" x14ac:dyDescent="0.2">
      <c r="A52" t="s">
        <v>12</v>
      </c>
      <c r="B52">
        <v>34077594</v>
      </c>
      <c r="C52">
        <v>34729446</v>
      </c>
      <c r="D52">
        <v>37701665</v>
      </c>
      <c r="E52">
        <v>41341703</v>
      </c>
      <c r="F52">
        <v>40108885</v>
      </c>
      <c r="G52">
        <v>47355255</v>
      </c>
      <c r="H52">
        <v>48602035</v>
      </c>
      <c r="J52" t="s">
        <v>82</v>
      </c>
      <c r="K52" s="1">
        <v>7320500</v>
      </c>
      <c r="L52" s="1">
        <v>8012853</v>
      </c>
      <c r="M52" s="1">
        <v>7274894</v>
      </c>
      <c r="N52" s="1">
        <v>7559973</v>
      </c>
      <c r="O52" s="1">
        <v>7559973</v>
      </c>
      <c r="P52" s="1">
        <v>9810018</v>
      </c>
      <c r="Q52" s="1">
        <v>9810018</v>
      </c>
    </row>
    <row r="53" spans="1:17" x14ac:dyDescent="0.2">
      <c r="A53" t="s">
        <v>13</v>
      </c>
      <c r="B53">
        <v>57748694</v>
      </c>
      <c r="C53">
        <v>59700592</v>
      </c>
      <c r="D53">
        <v>60434204</v>
      </c>
      <c r="E53">
        <v>62157537</v>
      </c>
      <c r="F53">
        <v>63420717</v>
      </c>
      <c r="G53">
        <v>66747004</v>
      </c>
      <c r="H53">
        <v>68665330</v>
      </c>
      <c r="J53" t="s">
        <v>83</v>
      </c>
      <c r="K53" s="1">
        <v>20919526</v>
      </c>
      <c r="L53" s="1">
        <v>22821757</v>
      </c>
      <c r="M53" s="1">
        <v>18303336</v>
      </c>
      <c r="N53" s="1">
        <v>19965975</v>
      </c>
      <c r="O53" s="1">
        <v>19859520</v>
      </c>
      <c r="P53" s="1">
        <v>19257523</v>
      </c>
      <c r="Q53" s="1">
        <v>19507523</v>
      </c>
    </row>
    <row r="54" spans="1:17" x14ac:dyDescent="0.2">
      <c r="A54" t="s">
        <v>14</v>
      </c>
      <c r="B54">
        <v>31244878</v>
      </c>
      <c r="C54">
        <v>32273589</v>
      </c>
      <c r="D54">
        <v>34774493</v>
      </c>
      <c r="E54">
        <v>35843030</v>
      </c>
      <c r="F54">
        <v>36273849</v>
      </c>
      <c r="G54">
        <v>39091308</v>
      </c>
      <c r="H54">
        <v>40213292</v>
      </c>
      <c r="J54" t="s">
        <v>84</v>
      </c>
      <c r="K54" s="1">
        <v>580696</v>
      </c>
      <c r="L54" s="1">
        <v>255002</v>
      </c>
      <c r="M54" s="1">
        <v>207762</v>
      </c>
      <c r="N54" s="1">
        <v>330962</v>
      </c>
      <c r="O54" s="1">
        <v>330962</v>
      </c>
      <c r="P54" s="1">
        <v>263447</v>
      </c>
      <c r="Q54" s="1">
        <v>263447</v>
      </c>
    </row>
    <row r="55" spans="1:17" x14ac:dyDescent="0.2">
      <c r="A55" t="s">
        <v>15</v>
      </c>
      <c r="B55">
        <v>92344987</v>
      </c>
      <c r="C55">
        <v>89659793</v>
      </c>
      <c r="D55">
        <v>95242530</v>
      </c>
      <c r="E55">
        <v>100209458</v>
      </c>
      <c r="F55">
        <v>96572712</v>
      </c>
      <c r="G55">
        <v>151198065</v>
      </c>
      <c r="H55">
        <v>115099741</v>
      </c>
      <c r="J55" t="s">
        <v>104</v>
      </c>
      <c r="K55" s="1">
        <v>28820722</v>
      </c>
      <c r="L55" s="1">
        <v>31089612</v>
      </c>
      <c r="M55" s="1">
        <v>25785992</v>
      </c>
      <c r="N55" s="1">
        <v>27856910</v>
      </c>
      <c r="O55" s="1">
        <v>27750455</v>
      </c>
      <c r="P55" s="1" t="e">
        <f>SUM(#REF!)</f>
        <v>#REF!</v>
      </c>
      <c r="Q55" s="1" t="e">
        <f>SUM(#REF!)</f>
        <v>#REF!</v>
      </c>
    </row>
    <row r="56" spans="1:17" x14ac:dyDescent="0.2">
      <c r="A56" t="s">
        <v>16</v>
      </c>
      <c r="B56">
        <v>24093527</v>
      </c>
      <c r="C56">
        <v>23678863</v>
      </c>
      <c r="D56">
        <v>23524395</v>
      </c>
      <c r="E56">
        <v>25139664</v>
      </c>
      <c r="F56">
        <v>24838563</v>
      </c>
      <c r="G56">
        <v>28271481</v>
      </c>
      <c r="H56">
        <v>26964125</v>
      </c>
      <c r="K56" s="1"/>
      <c r="L56" s="1"/>
      <c r="M56" s="1"/>
      <c r="N56" s="1"/>
      <c r="O56" s="1"/>
    </row>
    <row r="57" spans="1:17" x14ac:dyDescent="0.2">
      <c r="A57" t="s">
        <v>17</v>
      </c>
      <c r="B57">
        <v>11175016</v>
      </c>
      <c r="C57">
        <v>12480485</v>
      </c>
      <c r="D57">
        <v>13105140</v>
      </c>
      <c r="E57">
        <v>14441058</v>
      </c>
      <c r="F57">
        <v>14628211</v>
      </c>
      <c r="G57">
        <v>18201442</v>
      </c>
      <c r="H57">
        <v>18391816</v>
      </c>
      <c r="J57" t="s">
        <v>85</v>
      </c>
      <c r="K57" s="1"/>
      <c r="L57" s="1"/>
      <c r="M57" s="1"/>
      <c r="N57" s="1"/>
      <c r="O57" s="1"/>
    </row>
    <row r="58" spans="1:17" x14ac:dyDescent="0.2">
      <c r="A58" t="s">
        <v>96</v>
      </c>
      <c r="B58">
        <v>23743956</v>
      </c>
      <c r="C58">
        <v>20326538</v>
      </c>
      <c r="D58">
        <v>19094157</v>
      </c>
      <c r="E58">
        <v>18908184</v>
      </c>
      <c r="F58">
        <v>17577785</v>
      </c>
      <c r="G58">
        <v>20990466</v>
      </c>
      <c r="H58">
        <v>19588394</v>
      </c>
      <c r="J58" t="s">
        <v>86</v>
      </c>
      <c r="K58" s="1">
        <v>500000</v>
      </c>
      <c r="L58" s="1">
        <v>500000</v>
      </c>
      <c r="M58" s="1">
        <v>500000</v>
      </c>
      <c r="N58" s="1">
        <v>500000</v>
      </c>
      <c r="O58" s="1">
        <v>500000</v>
      </c>
      <c r="P58" s="1">
        <v>750000</v>
      </c>
      <c r="Q58" s="1">
        <v>750000</v>
      </c>
    </row>
    <row r="59" spans="1:17" x14ac:dyDescent="0.2">
      <c r="A59" t="s">
        <v>97</v>
      </c>
      <c r="B59">
        <v>3985087</v>
      </c>
      <c r="C59">
        <v>3826758</v>
      </c>
      <c r="D59">
        <v>4245000</v>
      </c>
      <c r="E59">
        <v>4476410</v>
      </c>
      <c r="F59">
        <v>4528273</v>
      </c>
      <c r="G59">
        <v>5525740</v>
      </c>
      <c r="H59">
        <v>5525740</v>
      </c>
      <c r="J59" t="s">
        <v>87</v>
      </c>
      <c r="K59" s="1">
        <v>4472629</v>
      </c>
      <c r="L59" s="1">
        <v>3560595</v>
      </c>
      <c r="M59" s="1">
        <v>3743406</v>
      </c>
      <c r="N59" s="1">
        <v>4023406</v>
      </c>
      <c r="O59" s="1">
        <v>4023406</v>
      </c>
      <c r="P59" s="1">
        <v>4163406</v>
      </c>
      <c r="Q59" s="1">
        <v>4163406</v>
      </c>
    </row>
    <row r="60" spans="1:17" x14ac:dyDescent="0.2">
      <c r="A60" t="s">
        <v>19</v>
      </c>
      <c r="B60">
        <v>55714388</v>
      </c>
      <c r="C60">
        <v>49308061</v>
      </c>
      <c r="D60">
        <v>48305192</v>
      </c>
      <c r="E60">
        <v>50923829</v>
      </c>
      <c r="F60">
        <v>50176410</v>
      </c>
      <c r="G60">
        <v>47343920</v>
      </c>
      <c r="H60">
        <v>45508051</v>
      </c>
      <c r="J60" t="s">
        <v>88</v>
      </c>
      <c r="K60" s="1">
        <v>7474062</v>
      </c>
      <c r="L60" s="1">
        <v>6910069</v>
      </c>
      <c r="M60" s="1">
        <v>6461013</v>
      </c>
      <c r="N60" s="1">
        <v>6461013</v>
      </c>
      <c r="O60" s="1">
        <v>6461013</v>
      </c>
      <c r="P60" s="1">
        <v>6461013</v>
      </c>
      <c r="Q60" s="1">
        <v>6461013</v>
      </c>
    </row>
    <row r="61" spans="1:17" x14ac:dyDescent="0.2">
      <c r="A61" t="s">
        <v>104</v>
      </c>
      <c r="B61">
        <v>370883704</v>
      </c>
      <c r="C61">
        <v>361803015</v>
      </c>
      <c r="D61">
        <v>375701736</v>
      </c>
      <c r="E61">
        <v>393138668</v>
      </c>
      <c r="F61">
        <v>388289155</v>
      </c>
      <c r="G61" t="e">
        <f>SUM(#REF!)</f>
        <v>#REF!</v>
      </c>
      <c r="H61" t="e">
        <f>SUM(#REF!)</f>
        <v>#REF!</v>
      </c>
      <c r="J61" t="s">
        <v>89</v>
      </c>
      <c r="K61" s="1">
        <v>3616367</v>
      </c>
      <c r="L61" s="1">
        <v>3573407</v>
      </c>
      <c r="M61" s="1">
        <v>3588738</v>
      </c>
      <c r="N61" s="1">
        <v>3588738</v>
      </c>
      <c r="O61" s="1">
        <v>3588738</v>
      </c>
      <c r="P61" s="1">
        <v>3588738</v>
      </c>
      <c r="Q61" s="1">
        <v>3588738</v>
      </c>
    </row>
    <row r="62" spans="1:17" x14ac:dyDescent="0.2">
      <c r="A62" t="s">
        <v>108</v>
      </c>
      <c r="B62">
        <v>138374</v>
      </c>
      <c r="C62">
        <v>25326</v>
      </c>
      <c r="J62" t="s">
        <v>90</v>
      </c>
      <c r="K62" s="1">
        <v>325824</v>
      </c>
      <c r="L62" s="1">
        <v>327822</v>
      </c>
      <c r="M62" s="1">
        <v>225000</v>
      </c>
      <c r="N62" s="1">
        <v>225000</v>
      </c>
      <c r="O62" s="1">
        <v>225000</v>
      </c>
      <c r="P62" s="1">
        <v>225000</v>
      </c>
      <c r="Q62" s="1">
        <v>225000</v>
      </c>
    </row>
    <row r="63" spans="1:17" x14ac:dyDescent="0.2">
      <c r="A63" t="s">
        <v>105</v>
      </c>
      <c r="B63">
        <v>-57759765</v>
      </c>
      <c r="C63">
        <v>-54340815</v>
      </c>
      <c r="D63">
        <v>-52331726</v>
      </c>
      <c r="E63">
        <v>-55258672</v>
      </c>
      <c r="F63">
        <v>-54317462</v>
      </c>
      <c r="G63">
        <v>-25589992</v>
      </c>
      <c r="H63">
        <v>-25157694</v>
      </c>
      <c r="J63" t="s">
        <v>91</v>
      </c>
      <c r="K63" s="1">
        <v>380826</v>
      </c>
      <c r="L63" s="1">
        <v>384216</v>
      </c>
      <c r="M63" s="1">
        <v>382998</v>
      </c>
      <c r="N63" s="1">
        <v>382998</v>
      </c>
      <c r="O63" s="1">
        <v>382998</v>
      </c>
      <c r="P63" s="1">
        <v>382998</v>
      </c>
      <c r="Q63" s="1">
        <v>382998</v>
      </c>
    </row>
    <row r="64" spans="1:17" x14ac:dyDescent="0.2">
      <c r="A64" t="s">
        <v>106</v>
      </c>
      <c r="B64">
        <v>313262313</v>
      </c>
      <c r="C64">
        <v>307487526</v>
      </c>
      <c r="D64">
        <v>323370010</v>
      </c>
      <c r="E64">
        <v>337879996</v>
      </c>
      <c r="F64">
        <v>333971693</v>
      </c>
      <c r="G64" t="e">
        <f>SUM(#REF!,#REF!)</f>
        <v>#REF!</v>
      </c>
      <c r="H64" t="e">
        <f>SUM(#REF!,#REF!)</f>
        <v>#REF!</v>
      </c>
      <c r="J64" t="s">
        <v>92</v>
      </c>
      <c r="K64" s="1">
        <v>7967786</v>
      </c>
      <c r="L64" s="1">
        <v>8226975</v>
      </c>
      <c r="M64" s="1">
        <v>8316328</v>
      </c>
      <c r="N64" s="1">
        <v>9199194</v>
      </c>
      <c r="O64" s="1">
        <v>9201683</v>
      </c>
      <c r="P64" s="1">
        <v>9569988</v>
      </c>
      <c r="Q64" s="1">
        <v>9681972</v>
      </c>
    </row>
    <row r="65" spans="10:17" x14ac:dyDescent="0.2">
      <c r="J65" t="s">
        <v>104</v>
      </c>
      <c r="K65" s="1">
        <v>24737494</v>
      </c>
      <c r="L65" s="1">
        <v>23483084</v>
      </c>
      <c r="M65" s="1">
        <v>23217483</v>
      </c>
      <c r="N65" s="1">
        <v>24380349</v>
      </c>
      <c r="O65" s="1">
        <v>24382838</v>
      </c>
      <c r="P65" s="1" t="e">
        <f>SUM(#REF!)</f>
        <v>#REF!</v>
      </c>
      <c r="Q65" s="1" t="e">
        <f>SUM(#REF!)</f>
        <v>#REF!</v>
      </c>
    </row>
    <row r="66" spans="10:17" x14ac:dyDescent="0.2">
      <c r="K66" s="1"/>
      <c r="L66" s="1"/>
      <c r="M66" s="1"/>
      <c r="N66" s="1"/>
      <c r="O66" s="1"/>
    </row>
    <row r="67" spans="10:17" x14ac:dyDescent="0.2">
      <c r="J67" t="s">
        <v>93</v>
      </c>
      <c r="K67" s="1"/>
      <c r="L67" s="1"/>
      <c r="M67" s="1"/>
      <c r="N67" s="1"/>
      <c r="O67" s="1"/>
    </row>
    <row r="68" spans="10:17" x14ac:dyDescent="0.2">
      <c r="J68" t="s">
        <v>94</v>
      </c>
      <c r="K68" s="1">
        <v>5305154</v>
      </c>
      <c r="L68" s="1">
        <v>8222193</v>
      </c>
      <c r="M68" s="1">
        <v>7731607</v>
      </c>
      <c r="N68" s="1">
        <v>5501269</v>
      </c>
      <c r="O68" s="1">
        <v>5501269</v>
      </c>
      <c r="P68" s="1">
        <v>5348269</v>
      </c>
      <c r="Q68" s="1">
        <v>5348269</v>
      </c>
    </row>
    <row r="69" spans="10:17" x14ac:dyDescent="0.2">
      <c r="J69" t="s">
        <v>95</v>
      </c>
      <c r="K69" s="1">
        <v>1752987</v>
      </c>
      <c r="L69" s="1">
        <v>1695888</v>
      </c>
      <c r="M69" s="1">
        <v>1695888</v>
      </c>
      <c r="N69" s="1">
        <v>1695888</v>
      </c>
      <c r="O69" s="1">
        <v>1695888</v>
      </c>
      <c r="P69" s="1">
        <v>695000</v>
      </c>
      <c r="Q69" s="1">
        <v>393623</v>
      </c>
    </row>
    <row r="70" spans="10:17" x14ac:dyDescent="0.2">
      <c r="J70" t="s">
        <v>96</v>
      </c>
      <c r="K70" s="1">
        <v>15488692</v>
      </c>
      <c r="L70" s="1">
        <v>16236039</v>
      </c>
      <c r="M70" s="1">
        <v>16631412</v>
      </c>
      <c r="N70" s="1">
        <v>16904288</v>
      </c>
      <c r="O70" s="1">
        <v>17236634</v>
      </c>
      <c r="P70" s="1">
        <v>19020937</v>
      </c>
      <c r="Q70" s="1">
        <v>19369671</v>
      </c>
    </row>
    <row r="71" spans="10:17" x14ac:dyDescent="0.2">
      <c r="J71" t="s">
        <v>97</v>
      </c>
      <c r="K71" s="1">
        <v>3911005</v>
      </c>
      <c r="L71" s="1">
        <v>3899835</v>
      </c>
      <c r="M71" s="1">
        <v>3900000</v>
      </c>
      <c r="N71" s="1">
        <v>3900000</v>
      </c>
      <c r="O71" s="1">
        <v>3900000</v>
      </c>
      <c r="P71" s="1">
        <v>5500000</v>
      </c>
      <c r="Q71" s="1">
        <v>5500000</v>
      </c>
    </row>
    <row r="72" spans="10:17" x14ac:dyDescent="0.2">
      <c r="J72" t="s">
        <v>98</v>
      </c>
      <c r="K72" s="1">
        <v>2746208</v>
      </c>
      <c r="L72" s="1">
        <v>2868432</v>
      </c>
      <c r="M72" s="1">
        <v>3172884</v>
      </c>
      <c r="N72" s="1">
        <v>1222988</v>
      </c>
      <c r="O72" s="1">
        <v>1222988</v>
      </c>
      <c r="P72" s="1">
        <v>486367</v>
      </c>
      <c r="Q72" s="1">
        <v>486367</v>
      </c>
    </row>
    <row r="73" spans="10:17" x14ac:dyDescent="0.2">
      <c r="J73" t="s">
        <v>99</v>
      </c>
      <c r="K73" s="1">
        <v>2072410</v>
      </c>
      <c r="L73" s="1">
        <v>6352799</v>
      </c>
      <c r="M73" s="1">
        <v>1000832</v>
      </c>
      <c r="N73" s="1">
        <v>1000832</v>
      </c>
      <c r="O73" s="1">
        <v>1000832</v>
      </c>
      <c r="P73" s="1">
        <v>1000832</v>
      </c>
      <c r="Q73" s="1">
        <v>1000832</v>
      </c>
    </row>
    <row r="74" spans="10:17" x14ac:dyDescent="0.2">
      <c r="J74" t="s">
        <v>100</v>
      </c>
      <c r="K74" s="1">
        <v>3583097</v>
      </c>
      <c r="L74" s="1">
        <v>4081366</v>
      </c>
      <c r="M74" s="1">
        <v>3603018</v>
      </c>
      <c r="N74" s="1">
        <v>3703018</v>
      </c>
      <c r="O74" s="1">
        <v>3703018</v>
      </c>
      <c r="P74" s="1">
        <v>3703018</v>
      </c>
      <c r="Q74" s="1">
        <v>3703018</v>
      </c>
    </row>
    <row r="75" spans="10:17" x14ac:dyDescent="0.2">
      <c r="J75" t="s">
        <v>93</v>
      </c>
      <c r="K75" s="1">
        <v>5254050</v>
      </c>
      <c r="L75" s="1">
        <v>6405333</v>
      </c>
      <c r="M75" s="1">
        <v>4026059</v>
      </c>
      <c r="N75" s="1">
        <v>4110712</v>
      </c>
      <c r="O75" s="1">
        <v>4176884</v>
      </c>
      <c r="P75" s="1">
        <v>4183079</v>
      </c>
      <c r="Q75" s="1">
        <v>4031843</v>
      </c>
    </row>
    <row r="76" spans="10:17" x14ac:dyDescent="0.2">
      <c r="J76" t="s">
        <v>104</v>
      </c>
      <c r="K76" s="1">
        <v>40113603</v>
      </c>
      <c r="L76" s="1">
        <v>49761885</v>
      </c>
      <c r="M76" s="1">
        <v>41761700</v>
      </c>
      <c r="N76" s="1">
        <v>38038995</v>
      </c>
      <c r="O76" s="1">
        <v>38437513</v>
      </c>
      <c r="P76" s="1" t="e">
        <f>SUM(#REF!)</f>
        <v>#REF!</v>
      </c>
      <c r="Q76" s="1" t="e">
        <f>SUM(#REF!)</f>
        <v>#REF!</v>
      </c>
    </row>
    <row r="77" spans="10:17" x14ac:dyDescent="0.2">
      <c r="K77" s="1"/>
      <c r="L77" s="1"/>
      <c r="M77" s="1"/>
      <c r="N77" s="1"/>
      <c r="O77" s="1"/>
    </row>
    <row r="78" spans="10:17" x14ac:dyDescent="0.2">
      <c r="J78" t="s">
        <v>102</v>
      </c>
      <c r="K78" s="1">
        <v>215057773</v>
      </c>
      <c r="L78" s="1">
        <v>243604205</v>
      </c>
      <c r="M78" s="1">
        <v>212266607</v>
      </c>
      <c r="N78" s="1">
        <v>215849758</v>
      </c>
      <c r="O78" s="1">
        <v>216317096</v>
      </c>
      <c r="P78" s="1" t="e">
        <f>SUM(P76,P65,P55,P49,P40,P28,P15)</f>
        <v>#REF!</v>
      </c>
      <c r="Q78" s="1" t="e">
        <f>SUM(Q76,Q65,Q55,Q49,Q40,Q28,Q15)</f>
        <v>#REF!</v>
      </c>
    </row>
    <row r="83" spans="10:17" x14ac:dyDescent="0.2">
      <c r="J83" t="s">
        <v>107</v>
      </c>
      <c r="K83" t="s">
        <v>20</v>
      </c>
      <c r="L83" t="s">
        <v>21</v>
      </c>
      <c r="M83" t="s">
        <v>22</v>
      </c>
      <c r="N83" t="s">
        <v>23</v>
      </c>
      <c r="O83" t="s">
        <v>24</v>
      </c>
      <c r="P83" t="s">
        <v>109</v>
      </c>
      <c r="Q83" t="s">
        <v>110</v>
      </c>
    </row>
    <row r="84" spans="10:17" x14ac:dyDescent="0.2">
      <c r="J84" t="s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0:17" x14ac:dyDescent="0.2">
      <c r="J85" t="s">
        <v>3</v>
      </c>
      <c r="K85">
        <v>119600</v>
      </c>
      <c r="L85">
        <v>140132</v>
      </c>
      <c r="M85">
        <v>130027</v>
      </c>
      <c r="N85">
        <v>153492</v>
      </c>
      <c r="O85">
        <v>156260</v>
      </c>
      <c r="P85">
        <v>162800</v>
      </c>
      <c r="Q85">
        <v>166585</v>
      </c>
    </row>
    <row r="86" spans="10:17" x14ac:dyDescent="0.2">
      <c r="J86" t="s">
        <v>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0:17" x14ac:dyDescent="0.2">
      <c r="J87" t="s">
        <v>5</v>
      </c>
      <c r="K87">
        <v>278080</v>
      </c>
      <c r="L87">
        <v>272483</v>
      </c>
      <c r="M87">
        <v>451961</v>
      </c>
      <c r="N87">
        <v>490153</v>
      </c>
      <c r="O87">
        <v>494948</v>
      </c>
      <c r="P87">
        <f>6637466 - 5883194</f>
        <v>754272</v>
      </c>
      <c r="Q87">
        <f>6867862-6106514</f>
        <v>761348</v>
      </c>
    </row>
    <row r="88" spans="10:17" x14ac:dyDescent="0.2">
      <c r="J88" t="s">
        <v>6</v>
      </c>
      <c r="K88">
        <v>1877780</v>
      </c>
      <c r="L88">
        <v>1367760</v>
      </c>
      <c r="M88">
        <v>2227862</v>
      </c>
      <c r="N88">
        <v>2286738</v>
      </c>
      <c r="O88">
        <v>2301721</v>
      </c>
      <c r="P88">
        <f>5626805-2691403</f>
        <v>2935402</v>
      </c>
      <c r="Q88">
        <f>5501089-2560121</f>
        <v>2940968</v>
      </c>
    </row>
    <row r="89" spans="10:17" x14ac:dyDescent="0.2">
      <c r="J89" t="s">
        <v>7</v>
      </c>
      <c r="K89">
        <v>3771757</v>
      </c>
      <c r="L89">
        <v>3383853</v>
      </c>
      <c r="M89">
        <v>3453425</v>
      </c>
      <c r="N89">
        <v>3511390</v>
      </c>
      <c r="O89">
        <v>3542616</v>
      </c>
      <c r="P89">
        <f>16291888-5770103</f>
        <v>10521785</v>
      </c>
      <c r="Q89">
        <f>17243481-6232527</f>
        <v>11010954</v>
      </c>
    </row>
    <row r="90" spans="10:17" x14ac:dyDescent="0.2">
      <c r="J90" t="s">
        <v>8</v>
      </c>
      <c r="K90">
        <v>1229537</v>
      </c>
      <c r="L90">
        <v>1696419</v>
      </c>
      <c r="M90">
        <v>1719633</v>
      </c>
      <c r="N90">
        <v>1776141</v>
      </c>
      <c r="O90">
        <v>1784092</v>
      </c>
      <c r="P90">
        <f>4343771 - 2398356</f>
        <v>1945415</v>
      </c>
      <c r="Q90">
        <f>4418951-2453702</f>
        <v>1965249</v>
      </c>
    </row>
    <row r="91" spans="10:17" x14ac:dyDescent="0.2">
      <c r="J91" t="s">
        <v>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0:17" x14ac:dyDescent="0.2">
      <c r="J92" t="s">
        <v>10</v>
      </c>
      <c r="K92">
        <v>1657626</v>
      </c>
      <c r="L92">
        <v>1601974</v>
      </c>
      <c r="M92">
        <v>1878587</v>
      </c>
      <c r="N92">
        <v>1886893</v>
      </c>
      <c r="O92">
        <v>1907626</v>
      </c>
      <c r="P92">
        <f>7727093-5756160</f>
        <v>1970933</v>
      </c>
      <c r="Q92">
        <f>7743231-5741525</f>
        <v>2001706</v>
      </c>
    </row>
    <row r="93" spans="10:17" x14ac:dyDescent="0.2">
      <c r="J93" t="s">
        <v>11</v>
      </c>
      <c r="K93">
        <v>1077991</v>
      </c>
      <c r="L93">
        <v>1198629</v>
      </c>
      <c r="M93">
        <v>1333418</v>
      </c>
      <c r="N93">
        <v>1400864</v>
      </c>
      <c r="O93">
        <v>1423561</v>
      </c>
      <c r="P93">
        <f>3810616-1977674</f>
        <v>1832942</v>
      </c>
      <c r="Q93">
        <f>3900907-2024979</f>
        <v>1875928</v>
      </c>
    </row>
    <row r="94" spans="10:17" x14ac:dyDescent="0.2">
      <c r="J94" t="s">
        <v>12</v>
      </c>
      <c r="K94">
        <v>22732453</v>
      </c>
      <c r="L94">
        <v>22956307</v>
      </c>
      <c r="M94">
        <v>25490291</v>
      </c>
      <c r="N94">
        <v>28954380</v>
      </c>
      <c r="O94">
        <v>27580827</v>
      </c>
      <c r="P94">
        <f>47355255 - 15049190</f>
        <v>32306065</v>
      </c>
      <c r="Q94">
        <f>48602035 - 14946689</f>
        <v>33655346</v>
      </c>
    </row>
    <row r="95" spans="10:17" x14ac:dyDescent="0.2">
      <c r="J95" t="s">
        <v>13</v>
      </c>
      <c r="K95">
        <v>2718030</v>
      </c>
      <c r="L95">
        <v>3863903</v>
      </c>
      <c r="M95">
        <v>4613303</v>
      </c>
      <c r="N95">
        <v>4986922</v>
      </c>
      <c r="O95">
        <v>5051999</v>
      </c>
      <c r="P95">
        <f>66747004 - 61378677</f>
        <v>5368327</v>
      </c>
      <c r="Q95">
        <f>68665330 - 63187683</f>
        <v>5477647</v>
      </c>
    </row>
    <row r="96" spans="10:17" x14ac:dyDescent="0.2">
      <c r="J96" t="s">
        <v>14</v>
      </c>
      <c r="K96">
        <v>5839425</v>
      </c>
      <c r="L96">
        <v>5851217</v>
      </c>
      <c r="M96">
        <v>7056428</v>
      </c>
      <c r="N96">
        <v>7527406</v>
      </c>
      <c r="O96">
        <v>7581542</v>
      </c>
      <c r="P96">
        <f>39091308-30984535</f>
        <v>8106773</v>
      </c>
      <c r="Q96">
        <f>40213292-31985365</f>
        <v>8227927</v>
      </c>
    </row>
    <row r="97" spans="10:17" x14ac:dyDescent="0.2">
      <c r="J97" t="s">
        <v>15</v>
      </c>
      <c r="K97">
        <v>90011682</v>
      </c>
      <c r="L97">
        <v>87384742</v>
      </c>
      <c r="M97">
        <v>92642275</v>
      </c>
      <c r="N97">
        <v>97542225</v>
      </c>
      <c r="O97">
        <v>93875848</v>
      </c>
      <c r="P97">
        <f>151198065-3276300</f>
        <v>147921765</v>
      </c>
      <c r="Q97">
        <f>115099741-317370</f>
        <v>114782371</v>
      </c>
    </row>
    <row r="98" spans="10:17" x14ac:dyDescent="0.2">
      <c r="J98" t="s">
        <v>16</v>
      </c>
      <c r="K98">
        <v>18937891</v>
      </c>
      <c r="L98">
        <v>18419202</v>
      </c>
      <c r="M98">
        <v>17962391</v>
      </c>
      <c r="N98">
        <v>19565560</v>
      </c>
      <c r="O98">
        <v>19223958</v>
      </c>
      <c r="P98">
        <f>28271481-5389002</f>
        <v>22882479</v>
      </c>
      <c r="Q98">
        <f>26964125-5741567</f>
        <v>21222558</v>
      </c>
    </row>
    <row r="99" spans="10:17" x14ac:dyDescent="0.2">
      <c r="J99" t="s">
        <v>17</v>
      </c>
      <c r="K99">
        <v>9661327</v>
      </c>
      <c r="L99">
        <v>10851361</v>
      </c>
      <c r="M99">
        <v>11417342</v>
      </c>
      <c r="N99">
        <v>12757697</v>
      </c>
      <c r="O99">
        <v>12920482</v>
      </c>
      <c r="P99">
        <f>18201442-1923055</f>
        <v>16278387</v>
      </c>
      <c r="Q99">
        <f>18391816 - 1939915</f>
        <v>16451901</v>
      </c>
    </row>
    <row r="100" spans="10:17" x14ac:dyDescent="0.2">
      <c r="J100" t="s">
        <v>96</v>
      </c>
      <c r="K100">
        <v>23743956</v>
      </c>
      <c r="L100">
        <v>20326538</v>
      </c>
      <c r="M100">
        <v>19094157</v>
      </c>
      <c r="N100">
        <v>18908184</v>
      </c>
      <c r="O100">
        <v>17577785</v>
      </c>
      <c r="P100">
        <f>20990466 - 20159016</f>
        <v>831450</v>
      </c>
      <c r="Q100">
        <f>19588394-19305833</f>
        <v>282561</v>
      </c>
    </row>
    <row r="101" spans="10:17" x14ac:dyDescent="0.2">
      <c r="J101" t="s">
        <v>97</v>
      </c>
      <c r="K101">
        <v>3985087</v>
      </c>
      <c r="L101">
        <v>3826758</v>
      </c>
      <c r="M101">
        <v>4245000</v>
      </c>
      <c r="N101">
        <v>4476410</v>
      </c>
      <c r="O101">
        <v>4528273</v>
      </c>
      <c r="P101">
        <v>5525740</v>
      </c>
      <c r="Q101">
        <v>5525740</v>
      </c>
    </row>
    <row r="102" spans="10:17" x14ac:dyDescent="0.2">
      <c r="J102" t="s">
        <v>18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0:17" x14ac:dyDescent="0.2">
      <c r="J103" t="s">
        <v>19</v>
      </c>
      <c r="K103">
        <v>41825076</v>
      </c>
      <c r="L103">
        <v>29838712</v>
      </c>
      <c r="M103">
        <v>32139517</v>
      </c>
      <c r="N103">
        <v>32435139</v>
      </c>
      <c r="O103">
        <v>31709537</v>
      </c>
      <c r="P103">
        <f>47343920 - 23042703</f>
        <v>24301217</v>
      </c>
      <c r="Q103">
        <f>45508051-21861828</f>
        <v>23646223</v>
      </c>
    </row>
    <row r="104" spans="10:17" x14ac:dyDescent="0.2">
      <c r="J104" t="s">
        <v>104</v>
      </c>
      <c r="K104">
        <v>229467298</v>
      </c>
      <c r="L104">
        <v>212979990</v>
      </c>
      <c r="M104">
        <v>225855617</v>
      </c>
      <c r="N104">
        <v>238659594</v>
      </c>
      <c r="O104">
        <v>231661075</v>
      </c>
      <c r="P104">
        <f>SUM(P84:P103)</f>
        <v>283645752</v>
      </c>
      <c r="Q104">
        <f>SUM(Q84:Q103)</f>
        <v>249995012</v>
      </c>
    </row>
    <row r="105" spans="10:17" x14ac:dyDescent="0.2">
      <c r="J105" t="s">
        <v>108</v>
      </c>
      <c r="K105">
        <v>138374</v>
      </c>
      <c r="L105">
        <v>25326</v>
      </c>
    </row>
    <row r="106" spans="10:17" x14ac:dyDescent="0.2">
      <c r="J106" t="s">
        <v>105</v>
      </c>
      <c r="M106">
        <v>-52331726</v>
      </c>
      <c r="N106">
        <v>-55258672</v>
      </c>
      <c r="O106">
        <v>-54317462</v>
      </c>
      <c r="P106">
        <v>-25589992</v>
      </c>
      <c r="Q106">
        <v>-25157694</v>
      </c>
    </row>
    <row r="107" spans="10:17" x14ac:dyDescent="0.2">
      <c r="J107" t="s">
        <v>106</v>
      </c>
      <c r="K107">
        <v>229467298</v>
      </c>
      <c r="L107">
        <v>212979990</v>
      </c>
      <c r="M107">
        <v>173523891</v>
      </c>
      <c r="N107">
        <v>183400922</v>
      </c>
      <c r="O107">
        <v>177343613</v>
      </c>
      <c r="P107">
        <f>SUM(P106,P104)</f>
        <v>258055760</v>
      </c>
      <c r="Q107">
        <f>SUM(Q106,Q104)</f>
        <v>224837318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Max Sun</cp:lastModifiedBy>
  <dcterms:created xsi:type="dcterms:W3CDTF">2015-09-30T18:20:34Z</dcterms:created>
  <dcterms:modified xsi:type="dcterms:W3CDTF">2018-09-14T01:26:14Z</dcterms:modified>
</cp:coreProperties>
</file>