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sun/Documents/Consulting/bengould.github.io/Budget data/"/>
    </mc:Choice>
  </mc:AlternateContent>
  <bookViews>
    <workbookView xWindow="0" yWindow="440" windowWidth="28760" windowHeight="17560" tabRatio="500"/>
  </bookViews>
  <sheets>
    <sheet name="Sheet2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0" i="2" l="1"/>
  <c r="G160" i="2"/>
  <c r="H155" i="2"/>
  <c r="G155" i="2"/>
  <c r="H168" i="2"/>
  <c r="G168" i="2"/>
  <c r="H162" i="2"/>
  <c r="G162" i="2"/>
  <c r="H165" i="2"/>
  <c r="G165" i="2"/>
  <c r="H154" i="2"/>
  <c r="G154" i="2"/>
  <c r="H158" i="2"/>
  <c r="G158" i="2"/>
  <c r="H159" i="2"/>
  <c r="G159" i="2"/>
  <c r="H161" i="2"/>
  <c r="G161" i="2"/>
  <c r="H157" i="2"/>
  <c r="G157" i="2"/>
  <c r="H153" i="2"/>
  <c r="G153" i="2"/>
  <c r="H164" i="2"/>
  <c r="G164" i="2"/>
  <c r="H163" i="2"/>
  <c r="G163" i="2"/>
  <c r="G152" i="2"/>
  <c r="H152" i="2"/>
  <c r="H64" i="2"/>
  <c r="H61" i="2"/>
  <c r="H13" i="2"/>
  <c r="H16" i="2" s="1"/>
  <c r="H38" i="2"/>
  <c r="H141" i="2"/>
  <c r="G141" i="2"/>
  <c r="H130" i="2"/>
  <c r="G130" i="2"/>
  <c r="H120" i="2"/>
  <c r="G120" i="2"/>
  <c r="H114" i="2"/>
  <c r="G114" i="2"/>
  <c r="H105" i="2"/>
  <c r="G105" i="2"/>
  <c r="H93" i="2"/>
  <c r="H80" i="2"/>
  <c r="G93" i="2"/>
  <c r="G80" i="2"/>
  <c r="G64" i="2"/>
  <c r="G61" i="2"/>
  <c r="F16" i="2"/>
  <c r="G13" i="2"/>
  <c r="G16" i="2" s="1"/>
  <c r="G14" i="2"/>
  <c r="G38" i="2"/>
  <c r="G143" i="2" l="1"/>
  <c r="H169" i="2"/>
  <c r="H172" i="2" s="1"/>
  <c r="G169" i="2"/>
  <c r="G172" i="2" s="1"/>
  <c r="H143" i="2"/>
  <c r="H14" i="2"/>
</calcChain>
</file>

<file path=xl/sharedStrings.xml><?xml version="1.0" encoding="utf-8"?>
<sst xmlns="http://schemas.openxmlformats.org/spreadsheetml/2006/main" count="227" uniqueCount="111">
  <si>
    <t>General Fund: Revenues</t>
  </si>
  <si>
    <t>General Fund: Expenditures</t>
  </si>
  <si>
    <t>Mayor &amp; Council</t>
  </si>
  <si>
    <t>Auditor</t>
  </si>
  <si>
    <t>Police Review Commission</t>
  </si>
  <si>
    <t>City Manager</t>
  </si>
  <si>
    <t>Office of Economic Development</t>
  </si>
  <si>
    <t>Information Technology</t>
  </si>
  <si>
    <t>City Attorney</t>
  </si>
  <si>
    <t>City Clerk</t>
  </si>
  <si>
    <t>Finance</t>
  </si>
  <si>
    <t>Human Resources</t>
  </si>
  <si>
    <t>Health, Housing &amp; Community Services</t>
  </si>
  <si>
    <t>Police</t>
  </si>
  <si>
    <t>Fire</t>
  </si>
  <si>
    <t>Public Works</t>
  </si>
  <si>
    <t>Parks, Recreation &amp; Waterfront</t>
  </si>
  <si>
    <t>Planning</t>
  </si>
  <si>
    <t>Community Agencies</t>
  </si>
  <si>
    <t>Non-Departmental</t>
  </si>
  <si>
    <t>FY 2013</t>
  </si>
  <si>
    <t>FY 2014</t>
  </si>
  <si>
    <t>FY 2015</t>
  </si>
  <si>
    <t>FY 2016</t>
  </si>
  <si>
    <t>FY 2017</t>
  </si>
  <si>
    <t>TOTAL</t>
  </si>
  <si>
    <t>Real Property Tax</t>
  </si>
  <si>
    <t>Property Transfer Tax</t>
  </si>
  <si>
    <t>Unsecured Property</t>
  </si>
  <si>
    <t>Sales Tax</t>
  </si>
  <si>
    <t>Business License</t>
  </si>
  <si>
    <t>Hotel Tax</t>
  </si>
  <si>
    <t>Utility Users Tax</t>
  </si>
  <si>
    <t>Auto. In-Lieu</t>
  </si>
  <si>
    <t>Parking Fines</t>
  </si>
  <si>
    <t>Moving Violations</t>
  </si>
  <si>
    <t>Interest</t>
  </si>
  <si>
    <t>Service Fees</t>
  </si>
  <si>
    <t>Other Revenues</t>
  </si>
  <si>
    <t>SUB-TOTAL</t>
  </si>
  <si>
    <t>Restricted Fund: Revenues</t>
  </si>
  <si>
    <t>Special Revenue Funds</t>
  </si>
  <si>
    <t>Emergency Disabled Services</t>
  </si>
  <si>
    <t>Paramedic Assessment/Tax</t>
  </si>
  <si>
    <t>Parks Tax</t>
  </si>
  <si>
    <t>Downtown Berkeley Prop &amp; Improv. District</t>
  </si>
  <si>
    <t>Measure GG - Fire Prep Tax</t>
  </si>
  <si>
    <t>Street Light Assess District</t>
  </si>
  <si>
    <t>Solano Avenue Business Imp. District</t>
  </si>
  <si>
    <t>Downtown Business Imp. District</t>
  </si>
  <si>
    <t>Telegraph Bus Pro Imp District</t>
  </si>
  <si>
    <t>N. Shattuck Bus. Imp. Dist.</t>
  </si>
  <si>
    <t>Berkeley Tourism BID</t>
  </si>
  <si>
    <t>Elmwood BID</t>
  </si>
  <si>
    <t>Enterprise Funds</t>
  </si>
  <si>
    <t>Refuse</t>
  </si>
  <si>
    <t>Marina Operation</t>
  </si>
  <si>
    <t>Sewer</t>
  </si>
  <si>
    <t>Clean Storm Water</t>
  </si>
  <si>
    <t>Private Sewer Lateral</t>
  </si>
  <si>
    <t>Permit Service Center</t>
  </si>
  <si>
    <t>Off Street Parking</t>
  </si>
  <si>
    <t>Parking Meter</t>
  </si>
  <si>
    <t>Unified Program - Toxics</t>
  </si>
  <si>
    <t>Building Management - 1947 Center St.</t>
  </si>
  <si>
    <t>Gas / Sales Tax Street Improvement Funds</t>
  </si>
  <si>
    <t>Bond Funds</t>
  </si>
  <si>
    <t>Measure FF - Branch Libraries</t>
  </si>
  <si>
    <t>Measure G Bond Capital Improvements</t>
  </si>
  <si>
    <t>Measure M - GO St &amp; Wtr Imps</t>
  </si>
  <si>
    <t>Measure S Bond Capital Improvements</t>
  </si>
  <si>
    <t>BJPFA Lease Revenue Bonds</t>
  </si>
  <si>
    <t>00 Mello-Roos - Fire Equipment</t>
  </si>
  <si>
    <t>Meas I - Animal Shelter</t>
  </si>
  <si>
    <t>Debt Service Funds</t>
  </si>
  <si>
    <t>Debt Service Fund</t>
  </si>
  <si>
    <t>09 Measure FF Library Debt Service</t>
  </si>
  <si>
    <t>99 Lease Re Bds BJPFA $9M</t>
  </si>
  <si>
    <t>SPL Tax Bds CFD#1 ML-ROOS</t>
  </si>
  <si>
    <t>2002 G.O. Refunding Bonds</t>
  </si>
  <si>
    <t>Other Debt Service</t>
  </si>
  <si>
    <t>Grant Funds</t>
  </si>
  <si>
    <t>Federal Grants</t>
  </si>
  <si>
    <t>State / County Grants</t>
  </si>
  <si>
    <t>Other Grants</t>
  </si>
  <si>
    <t>Internal Service Funds</t>
  </si>
  <si>
    <t>Employee Training Fund</t>
  </si>
  <si>
    <t>Equipment Replacement</t>
  </si>
  <si>
    <t>Eqipment Maintenance</t>
  </si>
  <si>
    <t>Building Maintenance Fund</t>
  </si>
  <si>
    <t>Warehouse</t>
  </si>
  <si>
    <t>Computer &amp; Server Replacement</t>
  </si>
  <si>
    <t>Workers Compensation</t>
  </si>
  <si>
    <t>Other Funds</t>
  </si>
  <si>
    <t>Capital Improvement Fund</t>
  </si>
  <si>
    <t>Public Liability</t>
  </si>
  <si>
    <t>Library</t>
  </si>
  <si>
    <t>Rent Board</t>
  </si>
  <si>
    <t>Successor Agency</t>
  </si>
  <si>
    <t>Playground Camp</t>
  </si>
  <si>
    <t>Hlth State Aid Realign Trust</t>
  </si>
  <si>
    <t>-</t>
  </si>
  <si>
    <t>Revenue Totals</t>
  </si>
  <si>
    <t>All Fund: Expenditures</t>
  </si>
  <si>
    <t>Subtotal</t>
  </si>
  <si>
    <t>Less: Dual Appropriations</t>
  </si>
  <si>
    <t>NET EXPENDITURES</t>
  </si>
  <si>
    <t>Restricted Funds: Expenditures</t>
  </si>
  <si>
    <t>Berkeley Housing Authority</t>
  </si>
  <si>
    <t>FY 2018</t>
  </si>
  <si>
    <t>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</si>
</sst>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zoomScale="85" workbookViewId="0">
      <selection activeCell="J33" sqref="J33"/>
    </sheetView>
  </sheetViews>
  <sheetFormatPr baseColWidth="10" defaultRowHeight="16" x14ac:dyDescent="0.2"/>
  <cols>
    <col min="1" max="1" width="33" bestFit="1" customWidth="1"/>
    <col min="10" max="10" width="36.83203125" bestFit="1" customWidth="1"/>
    <col min="11" max="13" width="11" bestFit="1" customWidth="1"/>
    <col min="14" max="15" width="12.83203125" bestFit="1" customWidth="1"/>
    <col min="16" max="16" width="11.1640625" bestFit="1" customWidth="1"/>
  </cols>
  <sheetData>
    <row r="1" spans="1:8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109</v>
      </c>
      <c r="H1" t="s">
        <v>110</v>
      </c>
    </row>
    <row r="2" spans="1:8" x14ac:dyDescent="0.2">
      <c r="A2" t="s">
        <v>26</v>
      </c>
      <c r="B2">
        <v>40210337</v>
      </c>
      <c r="C2">
        <v>42181381</v>
      </c>
      <c r="D2">
        <v>44352255</v>
      </c>
      <c r="E2">
        <v>46351907</v>
      </c>
      <c r="F2">
        <v>48126587</v>
      </c>
      <c r="G2">
        <v>50018636</v>
      </c>
      <c r="H2">
        <v>50768165</v>
      </c>
    </row>
    <row r="3" spans="1:8" x14ac:dyDescent="0.2">
      <c r="A3" t="s">
        <v>27</v>
      </c>
      <c r="B3">
        <v>11663871</v>
      </c>
      <c r="C3">
        <v>14017607</v>
      </c>
      <c r="D3">
        <v>11000000</v>
      </c>
      <c r="E3">
        <v>10500000</v>
      </c>
      <c r="F3">
        <v>10500000</v>
      </c>
      <c r="G3">
        <v>12500000</v>
      </c>
      <c r="H3">
        <v>12500000</v>
      </c>
    </row>
    <row r="4" spans="1:8" x14ac:dyDescent="0.2">
      <c r="A4" t="s">
        <v>28</v>
      </c>
      <c r="B4">
        <v>2298523</v>
      </c>
      <c r="C4">
        <v>2496321</v>
      </c>
      <c r="D4">
        <v>2498523</v>
      </c>
      <c r="E4">
        <v>2797777</v>
      </c>
      <c r="F4">
        <v>2907777</v>
      </c>
      <c r="G4">
        <v>2767684</v>
      </c>
      <c r="H4">
        <v>2809200</v>
      </c>
    </row>
    <row r="5" spans="1:8" x14ac:dyDescent="0.2">
      <c r="A5" t="s">
        <v>29</v>
      </c>
      <c r="B5">
        <v>15708699</v>
      </c>
      <c r="C5">
        <v>16500324</v>
      </c>
      <c r="D5">
        <v>16365826</v>
      </c>
      <c r="E5">
        <v>18116161</v>
      </c>
      <c r="F5">
        <v>17210353</v>
      </c>
      <c r="G5">
        <v>18000000</v>
      </c>
      <c r="H5">
        <v>18522000</v>
      </c>
    </row>
    <row r="6" spans="1:8" x14ac:dyDescent="0.2">
      <c r="A6" t="s">
        <v>30</v>
      </c>
      <c r="B6">
        <v>15266648</v>
      </c>
      <c r="C6">
        <v>15370377</v>
      </c>
      <c r="D6">
        <v>16253126</v>
      </c>
      <c r="E6">
        <v>16762680</v>
      </c>
      <c r="F6">
        <v>17097934</v>
      </c>
      <c r="G6">
        <v>18451191</v>
      </c>
      <c r="H6">
        <v>18727959</v>
      </c>
    </row>
    <row r="7" spans="1:8" x14ac:dyDescent="0.2">
      <c r="A7" t="s">
        <v>31</v>
      </c>
      <c r="B7">
        <v>5562168</v>
      </c>
      <c r="C7">
        <v>6169161</v>
      </c>
      <c r="D7">
        <v>5957082</v>
      </c>
      <c r="E7">
        <v>6561872</v>
      </c>
      <c r="F7">
        <v>6693110</v>
      </c>
      <c r="G7">
        <v>7969633</v>
      </c>
      <c r="H7">
        <v>8089178</v>
      </c>
    </row>
    <row r="8" spans="1:8" x14ac:dyDescent="0.2">
      <c r="A8" t="s">
        <v>32</v>
      </c>
      <c r="B8">
        <v>14350002</v>
      </c>
      <c r="C8">
        <v>14321714</v>
      </c>
      <c r="D8">
        <v>14629742</v>
      </c>
      <c r="E8">
        <v>14447392</v>
      </c>
      <c r="F8">
        <v>14194436</v>
      </c>
      <c r="G8">
        <v>14282375</v>
      </c>
      <c r="H8">
        <v>14496610</v>
      </c>
    </row>
    <row r="9" spans="1:8" x14ac:dyDescent="0.2">
      <c r="A9" t="s">
        <v>33</v>
      </c>
      <c r="B9">
        <v>8738116</v>
      </c>
      <c r="C9">
        <v>9277702</v>
      </c>
      <c r="D9">
        <v>9671582</v>
      </c>
      <c r="E9">
        <v>10167383</v>
      </c>
      <c r="F9">
        <v>10566772</v>
      </c>
      <c r="G9">
        <v>10320402</v>
      </c>
      <c r="H9">
        <v>10475208</v>
      </c>
    </row>
    <row r="10" spans="1:8" x14ac:dyDescent="0.2">
      <c r="A10" t="s">
        <v>34</v>
      </c>
      <c r="B10">
        <v>8013537</v>
      </c>
      <c r="C10">
        <v>6850399</v>
      </c>
      <c r="D10">
        <v>7000000</v>
      </c>
      <c r="E10">
        <v>7322500</v>
      </c>
      <c r="F10">
        <v>7395725</v>
      </c>
      <c r="G10">
        <v>6503322</v>
      </c>
      <c r="H10">
        <v>6600871</v>
      </c>
    </row>
    <row r="11" spans="1:8" x14ac:dyDescent="0.2">
      <c r="A11" t="s">
        <v>35</v>
      </c>
      <c r="B11">
        <v>248798</v>
      </c>
      <c r="C11">
        <v>670363</v>
      </c>
      <c r="D11">
        <v>200000</v>
      </c>
      <c r="E11">
        <v>234600</v>
      </c>
      <c r="F11">
        <v>239292</v>
      </c>
      <c r="G11">
        <v>239770</v>
      </c>
      <c r="H11">
        <v>243367</v>
      </c>
    </row>
    <row r="12" spans="1:8" x14ac:dyDescent="0.2">
      <c r="A12" t="s">
        <v>36</v>
      </c>
      <c r="B12">
        <v>3320372</v>
      </c>
      <c r="C12">
        <v>2465334</v>
      </c>
      <c r="D12">
        <v>2600000</v>
      </c>
      <c r="E12">
        <v>2470000</v>
      </c>
      <c r="F12">
        <v>2346500</v>
      </c>
      <c r="G12">
        <v>2211000</v>
      </c>
      <c r="H12">
        <v>2244165</v>
      </c>
    </row>
    <row r="13" spans="1:8" x14ac:dyDescent="0.2">
      <c r="A13" t="s">
        <v>37</v>
      </c>
      <c r="B13">
        <v>8170473</v>
      </c>
      <c r="C13">
        <v>8463613</v>
      </c>
      <c r="D13">
        <v>8246837</v>
      </c>
      <c r="E13">
        <v>7991504</v>
      </c>
      <c r="F13">
        <v>8143343</v>
      </c>
      <c r="G13">
        <f xml:space="preserve"> 1955315 + 4823720</f>
        <v>6779035</v>
      </c>
      <c r="H13">
        <f>4913194 + 1984644</f>
        <v>6897838</v>
      </c>
    </row>
    <row r="14" spans="1:8" x14ac:dyDescent="0.2">
      <c r="A14" t="s">
        <v>39</v>
      </c>
      <c r="B14">
        <v>133551544</v>
      </c>
      <c r="C14">
        <v>138784296</v>
      </c>
      <c r="D14">
        <v>138774973</v>
      </c>
      <c r="E14">
        <v>143723776</v>
      </c>
      <c r="F14">
        <v>145421829</v>
      </c>
      <c r="G14">
        <f>SUM(G2:G13)</f>
        <v>150043048</v>
      </c>
      <c r="H14">
        <f>SUM(H2:H13)</f>
        <v>152374561</v>
      </c>
    </row>
    <row r="15" spans="1:8" x14ac:dyDescent="0.2">
      <c r="A15" t="s">
        <v>38</v>
      </c>
      <c r="B15">
        <v>16711514</v>
      </c>
      <c r="C15">
        <v>16431847</v>
      </c>
      <c r="D15">
        <v>15606528</v>
      </c>
      <c r="E15">
        <v>15731199</v>
      </c>
      <c r="F15">
        <v>15970747</v>
      </c>
      <c r="G15">
        <v>11106877</v>
      </c>
      <c r="H15">
        <v>11114390</v>
      </c>
    </row>
    <row r="16" spans="1:8" x14ac:dyDescent="0.2">
      <c r="A16" t="s">
        <v>25</v>
      </c>
      <c r="B16">
        <v>150263058</v>
      </c>
      <c r="C16">
        <v>155216143</v>
      </c>
      <c r="D16">
        <v>154381501</v>
      </c>
      <c r="E16">
        <v>159454975</v>
      </c>
      <c r="F16">
        <f>SUM(F15,F2:F13)</f>
        <v>161392576</v>
      </c>
      <c r="G16">
        <f>SUM(G15,G2:G13)</f>
        <v>161149925</v>
      </c>
      <c r="H16">
        <f>SUM(H15,H2:H13)</f>
        <v>163488951</v>
      </c>
    </row>
    <row r="19" spans="1:8" x14ac:dyDescent="0.2">
      <c r="A19" t="s">
        <v>1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109</v>
      </c>
      <c r="H19" t="s">
        <v>110</v>
      </c>
    </row>
    <row r="20" spans="1:8" x14ac:dyDescent="0.2">
      <c r="A20" t="s">
        <v>2</v>
      </c>
      <c r="B20">
        <v>1706149</v>
      </c>
      <c r="C20">
        <v>1733917</v>
      </c>
      <c r="D20">
        <v>1768200</v>
      </c>
      <c r="E20">
        <v>1792456</v>
      </c>
      <c r="F20">
        <v>1810354</v>
      </c>
      <c r="G20">
        <v>2028441</v>
      </c>
      <c r="H20">
        <v>2074738</v>
      </c>
    </row>
    <row r="21" spans="1:8" x14ac:dyDescent="0.2">
      <c r="A21" t="s">
        <v>3</v>
      </c>
      <c r="B21">
        <v>1924656</v>
      </c>
      <c r="C21">
        <v>1925222</v>
      </c>
      <c r="D21">
        <v>2052561</v>
      </c>
      <c r="E21">
        <v>2116882</v>
      </c>
      <c r="F21">
        <v>2147259</v>
      </c>
      <c r="G21">
        <v>2261463</v>
      </c>
      <c r="H21">
        <v>2304413</v>
      </c>
    </row>
    <row r="22" spans="1:8" x14ac:dyDescent="0.2">
      <c r="A22" t="s">
        <v>4</v>
      </c>
      <c r="B22">
        <v>488526</v>
      </c>
      <c r="C22">
        <v>484845</v>
      </c>
      <c r="D22">
        <v>549881</v>
      </c>
      <c r="E22">
        <v>562803</v>
      </c>
      <c r="F22">
        <v>570417</v>
      </c>
      <c r="G22">
        <v>722180</v>
      </c>
      <c r="H22">
        <v>738060</v>
      </c>
    </row>
    <row r="23" spans="1:8" x14ac:dyDescent="0.2">
      <c r="A23" t="s">
        <v>5</v>
      </c>
      <c r="B23">
        <v>4414612</v>
      </c>
      <c r="C23">
        <v>4614527</v>
      </c>
      <c r="D23">
        <v>4796940</v>
      </c>
      <c r="E23">
        <v>4833991</v>
      </c>
      <c r="F23">
        <v>4901792</v>
      </c>
      <c r="G23">
        <v>5883194</v>
      </c>
      <c r="H23">
        <v>6106514</v>
      </c>
    </row>
    <row r="24" spans="1:8" x14ac:dyDescent="0.2">
      <c r="A24" t="s">
        <v>6</v>
      </c>
      <c r="B24">
        <v>1832488</v>
      </c>
      <c r="C24">
        <v>1875736</v>
      </c>
      <c r="D24">
        <v>2027532</v>
      </c>
      <c r="E24">
        <v>2039208</v>
      </c>
      <c r="F24">
        <v>2063458</v>
      </c>
      <c r="G24">
        <v>2691403</v>
      </c>
      <c r="H24">
        <v>2560121</v>
      </c>
    </row>
    <row r="25" spans="1:8" x14ac:dyDescent="0.2">
      <c r="A25" t="s">
        <v>7</v>
      </c>
      <c r="B25">
        <v>5203863</v>
      </c>
      <c r="C25">
        <v>4743945</v>
      </c>
      <c r="D25">
        <v>5260048</v>
      </c>
      <c r="E25">
        <v>5232676</v>
      </c>
      <c r="F25">
        <v>5288686</v>
      </c>
      <c r="G25">
        <v>5770103</v>
      </c>
      <c r="H25">
        <v>6232527</v>
      </c>
    </row>
    <row r="26" spans="1:8" x14ac:dyDescent="0.2">
      <c r="A26" t="s">
        <v>8</v>
      </c>
      <c r="B26">
        <v>2212760</v>
      </c>
      <c r="C26">
        <v>2220327</v>
      </c>
      <c r="D26">
        <v>2300900</v>
      </c>
      <c r="E26">
        <v>2225084</v>
      </c>
      <c r="F26">
        <v>2255910</v>
      </c>
      <c r="G26">
        <v>2398356</v>
      </c>
      <c r="H26">
        <v>2453702</v>
      </c>
    </row>
    <row r="27" spans="1:8" x14ac:dyDescent="0.2">
      <c r="A27" t="s">
        <v>9</v>
      </c>
      <c r="B27">
        <v>1963304</v>
      </c>
      <c r="C27">
        <v>1504701</v>
      </c>
      <c r="D27">
        <v>1897904</v>
      </c>
      <c r="E27">
        <v>1982311</v>
      </c>
      <c r="F27">
        <v>2004248</v>
      </c>
      <c r="G27">
        <v>2059366</v>
      </c>
      <c r="H27">
        <v>2097256</v>
      </c>
    </row>
    <row r="28" spans="1:8" x14ac:dyDescent="0.2">
      <c r="A28" t="s">
        <v>10</v>
      </c>
      <c r="B28">
        <v>5262578</v>
      </c>
      <c r="C28">
        <v>5255871</v>
      </c>
      <c r="D28">
        <v>5536002</v>
      </c>
      <c r="E28">
        <v>5559396</v>
      </c>
      <c r="F28">
        <v>5637409</v>
      </c>
      <c r="G28">
        <v>5756160</v>
      </c>
      <c r="H28">
        <v>5741525</v>
      </c>
    </row>
    <row r="29" spans="1:8" x14ac:dyDescent="0.2">
      <c r="A29" t="s">
        <v>11</v>
      </c>
      <c r="B29">
        <v>1734270</v>
      </c>
      <c r="C29">
        <v>1798549</v>
      </c>
      <c r="D29">
        <v>1890079</v>
      </c>
      <c r="E29">
        <v>1847317</v>
      </c>
      <c r="F29">
        <v>1873393</v>
      </c>
      <c r="G29">
        <v>1977674</v>
      </c>
      <c r="H29">
        <v>2024979</v>
      </c>
    </row>
    <row r="30" spans="1:8" x14ac:dyDescent="0.2">
      <c r="A30" t="s">
        <v>12</v>
      </c>
      <c r="B30">
        <v>11345141</v>
      </c>
      <c r="C30">
        <v>11773139</v>
      </c>
      <c r="D30">
        <v>12211374</v>
      </c>
      <c r="E30">
        <v>12387323</v>
      </c>
      <c r="F30">
        <v>12528058</v>
      </c>
      <c r="G30">
        <v>15049190</v>
      </c>
      <c r="H30">
        <v>14946689</v>
      </c>
    </row>
    <row r="31" spans="1:8" x14ac:dyDescent="0.2">
      <c r="A31" t="s">
        <v>13</v>
      </c>
      <c r="B31">
        <v>55030664</v>
      </c>
      <c r="C31">
        <v>55836689</v>
      </c>
      <c r="D31">
        <v>55820901</v>
      </c>
      <c r="E31">
        <v>57170615</v>
      </c>
      <c r="F31">
        <v>58368718</v>
      </c>
      <c r="G31">
        <v>61378677</v>
      </c>
      <c r="H31">
        <v>63187683</v>
      </c>
    </row>
    <row r="32" spans="1:8" x14ac:dyDescent="0.2">
      <c r="A32" t="s">
        <v>14</v>
      </c>
      <c r="B32">
        <v>25405453</v>
      </c>
      <c r="C32">
        <v>26422372</v>
      </c>
      <c r="D32">
        <v>27718065</v>
      </c>
      <c r="E32">
        <v>28315624</v>
      </c>
      <c r="F32">
        <v>28692307</v>
      </c>
      <c r="G32">
        <v>30984535</v>
      </c>
      <c r="H32">
        <v>31985365</v>
      </c>
    </row>
    <row r="33" spans="1:8" x14ac:dyDescent="0.2">
      <c r="A33" t="s">
        <v>15</v>
      </c>
      <c r="B33">
        <v>2333305</v>
      </c>
      <c r="C33">
        <v>2275051</v>
      </c>
      <c r="D33">
        <v>2600255</v>
      </c>
      <c r="E33">
        <v>2667233</v>
      </c>
      <c r="F33">
        <v>2696864</v>
      </c>
      <c r="G33">
        <v>3276300</v>
      </c>
      <c r="H33">
        <v>3317370</v>
      </c>
    </row>
    <row r="34" spans="1:8" x14ac:dyDescent="0.2">
      <c r="A34" t="s">
        <v>16</v>
      </c>
      <c r="B34">
        <v>5155636</v>
      </c>
      <c r="C34">
        <v>5259661</v>
      </c>
      <c r="D34">
        <v>5562004</v>
      </c>
      <c r="E34">
        <v>5574104</v>
      </c>
      <c r="F34">
        <v>5614605</v>
      </c>
      <c r="G34">
        <v>5689002</v>
      </c>
      <c r="H34">
        <v>5741567</v>
      </c>
    </row>
    <row r="35" spans="1:8" x14ac:dyDescent="0.2">
      <c r="A35" t="s">
        <v>17</v>
      </c>
      <c r="B35">
        <v>1513689</v>
      </c>
      <c r="C35">
        <v>1629124</v>
      </c>
      <c r="D35">
        <v>1687798</v>
      </c>
      <c r="E35">
        <v>1683361</v>
      </c>
      <c r="F35">
        <v>1707729</v>
      </c>
      <c r="G35">
        <v>1923055</v>
      </c>
      <c r="H35">
        <v>1939915</v>
      </c>
    </row>
    <row r="36" spans="1:8" x14ac:dyDescent="0.2">
      <c r="A36" t="s">
        <v>18</v>
      </c>
      <c r="B36">
        <v>4370342</v>
      </c>
      <c r="C36">
        <v>4290107</v>
      </c>
      <c r="D36">
        <v>4535365</v>
      </c>
      <c r="E36">
        <v>4762302</v>
      </c>
      <c r="F36">
        <v>4762302</v>
      </c>
      <c r="G36">
        <v>6634869</v>
      </c>
      <c r="H36">
        <v>6595869</v>
      </c>
    </row>
    <row r="37" spans="1:8" x14ac:dyDescent="0.2">
      <c r="A37" t="s">
        <v>19</v>
      </c>
      <c r="B37">
        <v>13889312</v>
      </c>
      <c r="C37">
        <v>19469349</v>
      </c>
      <c r="D37">
        <v>16165675</v>
      </c>
      <c r="E37">
        <v>18488690</v>
      </c>
      <c r="F37">
        <v>18466873</v>
      </c>
      <c r="G37">
        <v>16407834</v>
      </c>
      <c r="H37">
        <v>15265959</v>
      </c>
    </row>
    <row r="38" spans="1:8" x14ac:dyDescent="0.2">
      <c r="A38" t="s">
        <v>25</v>
      </c>
      <c r="B38">
        <v>145786748</v>
      </c>
      <c r="C38">
        <v>153113132</v>
      </c>
      <c r="D38">
        <v>154381484</v>
      </c>
      <c r="E38">
        <v>159241376</v>
      </c>
      <c r="F38">
        <v>161390382</v>
      </c>
      <c r="G38">
        <f>SUM(G20:G37)</f>
        <v>172891802</v>
      </c>
      <c r="H38">
        <f>SUM(H20:H37)</f>
        <v>175314252</v>
      </c>
    </row>
    <row r="41" spans="1:8" x14ac:dyDescent="0.2">
      <c r="A41" t="s">
        <v>103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109</v>
      </c>
      <c r="H41" t="s">
        <v>110</v>
      </c>
    </row>
    <row r="42" spans="1:8" x14ac:dyDescent="0.2">
      <c r="A42" t="s">
        <v>2</v>
      </c>
      <c r="B42">
        <v>1706149</v>
      </c>
      <c r="C42">
        <v>1733917</v>
      </c>
      <c r="D42">
        <v>1768200</v>
      </c>
      <c r="E42">
        <v>1792456</v>
      </c>
      <c r="F42">
        <v>1810354</v>
      </c>
      <c r="G42">
        <v>2028441</v>
      </c>
      <c r="H42">
        <v>2074738</v>
      </c>
    </row>
    <row r="43" spans="1:8" x14ac:dyDescent="0.2">
      <c r="A43" t="s">
        <v>3</v>
      </c>
      <c r="B43">
        <v>2044256</v>
      </c>
      <c r="C43">
        <v>2065354</v>
      </c>
      <c r="D43">
        <v>2182588</v>
      </c>
      <c r="E43">
        <v>2270374</v>
      </c>
      <c r="F43">
        <v>2303519</v>
      </c>
      <c r="G43">
        <v>2424263</v>
      </c>
      <c r="H43">
        <v>2470998</v>
      </c>
    </row>
    <row r="44" spans="1:8" x14ac:dyDescent="0.2">
      <c r="A44" t="s">
        <v>4</v>
      </c>
      <c r="B44">
        <v>488526</v>
      </c>
      <c r="C44">
        <v>484845</v>
      </c>
      <c r="D44">
        <v>549881</v>
      </c>
      <c r="E44">
        <v>562803</v>
      </c>
      <c r="F44">
        <v>570417</v>
      </c>
      <c r="G44">
        <v>722180</v>
      </c>
      <c r="H44">
        <v>738060</v>
      </c>
    </row>
    <row r="45" spans="1:8" x14ac:dyDescent="0.2">
      <c r="A45" t="s">
        <v>5</v>
      </c>
      <c r="B45">
        <v>4692692</v>
      </c>
      <c r="C45">
        <v>4887010</v>
      </c>
      <c r="D45">
        <v>5248901</v>
      </c>
      <c r="E45">
        <v>5324144</v>
      </c>
      <c r="F45">
        <v>5396740</v>
      </c>
      <c r="G45">
        <v>6637466</v>
      </c>
      <c r="H45">
        <v>6867862</v>
      </c>
    </row>
    <row r="46" spans="1:8" x14ac:dyDescent="0.2">
      <c r="A46" t="s">
        <v>6</v>
      </c>
      <c r="B46">
        <v>3710268</v>
      </c>
      <c r="C46">
        <v>3243496</v>
      </c>
      <c r="D46">
        <v>4255394</v>
      </c>
      <c r="E46">
        <v>4325946</v>
      </c>
      <c r="F46">
        <v>4365179</v>
      </c>
      <c r="G46">
        <v>5626805</v>
      </c>
      <c r="H46">
        <v>5501089</v>
      </c>
    </row>
    <row r="47" spans="1:8" x14ac:dyDescent="0.2">
      <c r="A47" t="s">
        <v>7</v>
      </c>
      <c r="B47">
        <v>8975620</v>
      </c>
      <c r="C47">
        <v>8127798</v>
      </c>
      <c r="D47">
        <v>8713473</v>
      </c>
      <c r="E47">
        <v>8744066</v>
      </c>
      <c r="F47">
        <v>8831302</v>
      </c>
      <c r="G47">
        <v>16291888</v>
      </c>
      <c r="H47">
        <v>17243481</v>
      </c>
    </row>
    <row r="48" spans="1:8" x14ac:dyDescent="0.2">
      <c r="A48" t="s">
        <v>8</v>
      </c>
      <c r="B48">
        <v>3442297</v>
      </c>
      <c r="C48">
        <v>3916746</v>
      </c>
      <c r="D48">
        <v>4020533</v>
      </c>
      <c r="E48">
        <v>4001225</v>
      </c>
      <c r="F48">
        <v>4040002</v>
      </c>
      <c r="G48">
        <v>4343771</v>
      </c>
      <c r="H48">
        <v>4418951</v>
      </c>
    </row>
    <row r="49" spans="1:8" x14ac:dyDescent="0.2">
      <c r="A49" t="s">
        <v>9</v>
      </c>
      <c r="B49">
        <v>1963304</v>
      </c>
      <c r="C49">
        <v>1504701</v>
      </c>
      <c r="D49">
        <v>1897904</v>
      </c>
      <c r="E49">
        <v>1982311</v>
      </c>
      <c r="F49">
        <v>2004248</v>
      </c>
      <c r="G49">
        <v>2059366</v>
      </c>
      <c r="H49">
        <v>2097256</v>
      </c>
    </row>
    <row r="50" spans="1:8" x14ac:dyDescent="0.2">
      <c r="A50" t="s">
        <v>10</v>
      </c>
      <c r="B50">
        <v>6920204</v>
      </c>
      <c r="C50">
        <v>6857845</v>
      </c>
      <c r="D50">
        <v>7414589</v>
      </c>
      <c r="E50">
        <v>7446289</v>
      </c>
      <c r="F50">
        <v>7545035</v>
      </c>
      <c r="G50">
        <v>7727093</v>
      </c>
      <c r="H50">
        <v>7743231</v>
      </c>
    </row>
    <row r="51" spans="1:8" x14ac:dyDescent="0.2">
      <c r="A51" t="s">
        <v>11</v>
      </c>
      <c r="B51">
        <v>2812261</v>
      </c>
      <c r="C51">
        <v>2997178</v>
      </c>
      <c r="D51">
        <v>3223497</v>
      </c>
      <c r="E51">
        <v>3248181</v>
      </c>
      <c r="F51">
        <v>3296954</v>
      </c>
      <c r="G51">
        <v>3810616</v>
      </c>
      <c r="H51">
        <v>3900907</v>
      </c>
    </row>
    <row r="52" spans="1:8" x14ac:dyDescent="0.2">
      <c r="A52" t="s">
        <v>12</v>
      </c>
      <c r="B52">
        <v>34077594</v>
      </c>
      <c r="C52">
        <v>34729446</v>
      </c>
      <c r="D52">
        <v>37701665</v>
      </c>
      <c r="E52">
        <v>41341703</v>
      </c>
      <c r="F52">
        <v>40108885</v>
      </c>
      <c r="G52">
        <v>47355255</v>
      </c>
      <c r="H52">
        <v>48602035</v>
      </c>
    </row>
    <row r="53" spans="1:8" x14ac:dyDescent="0.2">
      <c r="A53" t="s">
        <v>13</v>
      </c>
      <c r="B53">
        <v>57748694</v>
      </c>
      <c r="C53">
        <v>59700592</v>
      </c>
      <c r="D53">
        <v>60434204</v>
      </c>
      <c r="E53">
        <v>62157537</v>
      </c>
      <c r="F53">
        <v>63420717</v>
      </c>
      <c r="G53">
        <v>66747004</v>
      </c>
      <c r="H53">
        <v>68665330</v>
      </c>
    </row>
    <row r="54" spans="1:8" x14ac:dyDescent="0.2">
      <c r="A54" t="s">
        <v>14</v>
      </c>
      <c r="B54">
        <v>31244878</v>
      </c>
      <c r="C54">
        <v>32273589</v>
      </c>
      <c r="D54">
        <v>34774493</v>
      </c>
      <c r="E54">
        <v>35843030</v>
      </c>
      <c r="F54">
        <v>36273849</v>
      </c>
      <c r="G54">
        <v>39091308</v>
      </c>
      <c r="H54">
        <v>40213292</v>
      </c>
    </row>
    <row r="55" spans="1:8" x14ac:dyDescent="0.2">
      <c r="A55" t="s">
        <v>15</v>
      </c>
      <c r="B55">
        <v>92344987</v>
      </c>
      <c r="C55">
        <v>89659793</v>
      </c>
      <c r="D55">
        <v>95242530</v>
      </c>
      <c r="E55">
        <v>100209458</v>
      </c>
      <c r="F55">
        <v>96572712</v>
      </c>
      <c r="G55">
        <v>151198065</v>
      </c>
      <c r="H55">
        <v>115099741</v>
      </c>
    </row>
    <row r="56" spans="1:8" x14ac:dyDescent="0.2">
      <c r="A56" t="s">
        <v>16</v>
      </c>
      <c r="B56">
        <v>24093527</v>
      </c>
      <c r="C56">
        <v>23678863</v>
      </c>
      <c r="D56">
        <v>23524395</v>
      </c>
      <c r="E56">
        <v>25139664</v>
      </c>
      <c r="F56">
        <v>24838563</v>
      </c>
      <c r="G56">
        <v>28271481</v>
      </c>
      <c r="H56">
        <v>26964125</v>
      </c>
    </row>
    <row r="57" spans="1:8" x14ac:dyDescent="0.2">
      <c r="A57" t="s">
        <v>17</v>
      </c>
      <c r="B57">
        <v>11175016</v>
      </c>
      <c r="C57">
        <v>12480485</v>
      </c>
      <c r="D57">
        <v>13105140</v>
      </c>
      <c r="E57">
        <v>14441058</v>
      </c>
      <c r="F57">
        <v>14628211</v>
      </c>
      <c r="G57">
        <v>18201442</v>
      </c>
      <c r="H57">
        <v>18391816</v>
      </c>
    </row>
    <row r="58" spans="1:8" x14ac:dyDescent="0.2">
      <c r="A58" t="s">
        <v>96</v>
      </c>
      <c r="B58">
        <v>23743956</v>
      </c>
      <c r="C58">
        <v>20326538</v>
      </c>
      <c r="D58">
        <v>19094157</v>
      </c>
      <c r="E58">
        <v>18908184</v>
      </c>
      <c r="F58">
        <v>17577785</v>
      </c>
      <c r="G58">
        <v>20990466</v>
      </c>
      <c r="H58">
        <v>19588394</v>
      </c>
    </row>
    <row r="59" spans="1:8" x14ac:dyDescent="0.2">
      <c r="A59" t="s">
        <v>97</v>
      </c>
      <c r="B59">
        <v>3985087</v>
      </c>
      <c r="C59">
        <v>3826758</v>
      </c>
      <c r="D59">
        <v>4245000</v>
      </c>
      <c r="E59">
        <v>4476410</v>
      </c>
      <c r="F59">
        <v>4528273</v>
      </c>
      <c r="G59">
        <v>5525740</v>
      </c>
      <c r="H59">
        <v>5525740</v>
      </c>
    </row>
    <row r="60" spans="1:8" x14ac:dyDescent="0.2">
      <c r="A60" t="s">
        <v>19</v>
      </c>
      <c r="B60">
        <v>55714388</v>
      </c>
      <c r="C60">
        <v>49308061</v>
      </c>
      <c r="D60">
        <v>48305192</v>
      </c>
      <c r="E60">
        <v>50923829</v>
      </c>
      <c r="F60">
        <v>50176410</v>
      </c>
      <c r="G60">
        <v>47343920</v>
      </c>
      <c r="H60">
        <v>45508051</v>
      </c>
    </row>
    <row r="61" spans="1:8" x14ac:dyDescent="0.2">
      <c r="A61" t="s">
        <v>104</v>
      </c>
      <c r="B61">
        <v>370883704</v>
      </c>
      <c r="C61">
        <v>361803015</v>
      </c>
      <c r="D61">
        <v>375701736</v>
      </c>
      <c r="E61">
        <v>393138668</v>
      </c>
      <c r="F61">
        <v>388289155</v>
      </c>
      <c r="G61">
        <f>SUM(G42:G60)</f>
        <v>476396570</v>
      </c>
      <c r="H61">
        <f>SUM(H42:H60)</f>
        <v>441615097</v>
      </c>
    </row>
    <row r="62" spans="1:8" x14ac:dyDescent="0.2">
      <c r="A62" t="s">
        <v>108</v>
      </c>
      <c r="B62">
        <v>138374</v>
      </c>
      <c r="C62">
        <v>25326</v>
      </c>
      <c r="D62" t="s">
        <v>101</v>
      </c>
      <c r="E62" t="s">
        <v>101</v>
      </c>
      <c r="F62" t="s">
        <v>101</v>
      </c>
      <c r="G62" t="s">
        <v>101</v>
      </c>
      <c r="H62" t="s">
        <v>101</v>
      </c>
    </row>
    <row r="63" spans="1:8" x14ac:dyDescent="0.2">
      <c r="A63" t="s">
        <v>105</v>
      </c>
      <c r="B63">
        <v>-57759765</v>
      </c>
      <c r="C63">
        <v>-54340815</v>
      </c>
      <c r="D63">
        <v>-52331726</v>
      </c>
      <c r="E63">
        <v>-55258672</v>
      </c>
      <c r="F63">
        <v>-54317462</v>
      </c>
      <c r="G63">
        <v>-25589992</v>
      </c>
      <c r="H63">
        <v>-25157694</v>
      </c>
    </row>
    <row r="64" spans="1:8" x14ac:dyDescent="0.2">
      <c r="A64" t="s">
        <v>106</v>
      </c>
      <c r="B64">
        <v>313262313</v>
      </c>
      <c r="C64">
        <v>307487526</v>
      </c>
      <c r="D64">
        <v>323370010</v>
      </c>
      <c r="E64">
        <v>337879996</v>
      </c>
      <c r="F64">
        <v>333971693</v>
      </c>
      <c r="G64">
        <f>SUM(G63,G42:G60)</f>
        <v>450806578</v>
      </c>
      <c r="H64">
        <f>SUM(H63,H42:H60)</f>
        <v>416457403</v>
      </c>
    </row>
    <row r="66" spans="1:8" x14ac:dyDescent="0.2">
      <c r="A66" t="s">
        <v>40</v>
      </c>
      <c r="B66" t="s">
        <v>20</v>
      </c>
      <c r="C66" t="s">
        <v>21</v>
      </c>
      <c r="D66" t="s">
        <v>22</v>
      </c>
      <c r="E66" t="s">
        <v>23</v>
      </c>
      <c r="F66" t="s">
        <v>24</v>
      </c>
      <c r="G66" t="s">
        <v>109</v>
      </c>
      <c r="H66" t="s">
        <v>110</v>
      </c>
    </row>
    <row r="67" spans="1:8" x14ac:dyDescent="0.2">
      <c r="A67" t="s">
        <v>41</v>
      </c>
      <c r="B67" s="1"/>
      <c r="C67" s="1"/>
      <c r="D67" s="1"/>
      <c r="E67" s="1"/>
      <c r="F67" s="1"/>
    </row>
    <row r="68" spans="1:8" x14ac:dyDescent="0.2">
      <c r="A68" t="s">
        <v>42</v>
      </c>
      <c r="B68" s="1">
        <v>984051</v>
      </c>
      <c r="C68" s="1">
        <v>1032227</v>
      </c>
      <c r="D68" s="1">
        <v>1052122</v>
      </c>
      <c r="E68" s="1">
        <v>1070929</v>
      </c>
      <c r="F68" s="1">
        <v>1092347</v>
      </c>
      <c r="G68" s="1">
        <v>1209625</v>
      </c>
      <c r="H68" s="1">
        <v>1233817</v>
      </c>
    </row>
    <row r="69" spans="1:8" x14ac:dyDescent="0.2">
      <c r="A69" t="s">
        <v>43</v>
      </c>
      <c r="B69" s="1">
        <v>3110933</v>
      </c>
      <c r="C69" s="1">
        <v>3226626</v>
      </c>
      <c r="D69" s="1">
        <v>2844356</v>
      </c>
      <c r="E69" s="1">
        <v>3050030</v>
      </c>
      <c r="F69" s="1">
        <v>3191390</v>
      </c>
      <c r="G69" s="1">
        <v>3417084</v>
      </c>
      <c r="H69" s="1">
        <v>3475415</v>
      </c>
    </row>
    <row r="70" spans="1:8" x14ac:dyDescent="0.2">
      <c r="A70" t="s">
        <v>44</v>
      </c>
      <c r="B70" s="1">
        <v>9542084</v>
      </c>
      <c r="C70" s="1">
        <v>9762684</v>
      </c>
      <c r="D70" s="1">
        <v>9948439</v>
      </c>
      <c r="E70" s="1">
        <v>11826449</v>
      </c>
      <c r="F70" s="1">
        <v>12027328</v>
      </c>
      <c r="G70" s="1">
        <v>12816390</v>
      </c>
      <c r="H70" s="1">
        <v>13081657</v>
      </c>
    </row>
    <row r="71" spans="1:8" x14ac:dyDescent="0.2">
      <c r="A71" t="s">
        <v>45</v>
      </c>
      <c r="B71" s="1">
        <v>969769</v>
      </c>
      <c r="C71" s="1">
        <v>947947</v>
      </c>
      <c r="D71" s="1">
        <v>1005000</v>
      </c>
      <c r="E71" s="1">
        <v>1005000</v>
      </c>
      <c r="F71" s="1">
        <v>1005000</v>
      </c>
      <c r="G71" s="1">
        <v>1250000</v>
      </c>
      <c r="H71" s="1">
        <v>1250000</v>
      </c>
    </row>
    <row r="72" spans="1:8" x14ac:dyDescent="0.2">
      <c r="A72" t="s">
        <v>46</v>
      </c>
      <c r="B72" s="1">
        <v>3917791</v>
      </c>
      <c r="C72" s="1">
        <v>4130013</v>
      </c>
      <c r="D72" s="1">
        <v>4186198</v>
      </c>
      <c r="E72" s="1">
        <v>4256305</v>
      </c>
      <c r="F72" s="1">
        <v>4341432</v>
      </c>
      <c r="G72" s="1">
        <v>4812892</v>
      </c>
      <c r="H72" s="1">
        <v>4909150</v>
      </c>
    </row>
    <row r="73" spans="1:8" x14ac:dyDescent="0.2">
      <c r="A73" t="s">
        <v>47</v>
      </c>
      <c r="B73" s="1">
        <v>2052466</v>
      </c>
      <c r="C73" s="1">
        <v>2065845</v>
      </c>
      <c r="D73" s="1">
        <v>2023244</v>
      </c>
      <c r="E73" s="1">
        <v>1866961</v>
      </c>
      <c r="F73" s="1">
        <v>1866961</v>
      </c>
      <c r="G73" s="1">
        <v>1352432</v>
      </c>
      <c r="H73" s="1">
        <v>1410489</v>
      </c>
    </row>
    <row r="74" spans="1:8" x14ac:dyDescent="0.2">
      <c r="A74" t="s">
        <v>48</v>
      </c>
      <c r="B74" s="1">
        <v>52888</v>
      </c>
      <c r="C74" s="1">
        <v>28164</v>
      </c>
      <c r="D74" s="1">
        <v>35000</v>
      </c>
      <c r="E74" s="1">
        <v>35000</v>
      </c>
      <c r="F74" s="1">
        <v>35000</v>
      </c>
      <c r="G74" s="1">
        <v>35000</v>
      </c>
      <c r="H74" s="1">
        <v>35000</v>
      </c>
    </row>
    <row r="75" spans="1:8" x14ac:dyDescent="0.2">
      <c r="A75" t="s">
        <v>49</v>
      </c>
      <c r="B75" s="1">
        <v>4613</v>
      </c>
      <c r="C75" s="1">
        <v>10</v>
      </c>
      <c r="D75" s="1">
        <v>0</v>
      </c>
      <c r="E75" s="1" t="s">
        <v>101</v>
      </c>
      <c r="F75" s="1" t="s">
        <v>101</v>
      </c>
      <c r="G75" s="1" t="s">
        <v>101</v>
      </c>
      <c r="H75" s="1" t="s">
        <v>101</v>
      </c>
    </row>
    <row r="76" spans="1:8" x14ac:dyDescent="0.2">
      <c r="A76" t="s">
        <v>50</v>
      </c>
      <c r="B76" s="1">
        <v>226933</v>
      </c>
      <c r="C76" s="1">
        <v>226450</v>
      </c>
      <c r="D76" s="1">
        <v>263000</v>
      </c>
      <c r="E76" s="1">
        <v>263000</v>
      </c>
      <c r="F76" s="1">
        <v>263000</v>
      </c>
      <c r="G76" s="1">
        <v>489000</v>
      </c>
      <c r="H76" s="1">
        <v>489000</v>
      </c>
    </row>
    <row r="77" spans="1:8" x14ac:dyDescent="0.2">
      <c r="A77" t="s">
        <v>51</v>
      </c>
      <c r="B77" s="1">
        <v>165672</v>
      </c>
      <c r="C77" s="1">
        <v>164558</v>
      </c>
      <c r="D77" s="1">
        <v>168550</v>
      </c>
      <c r="E77" s="1">
        <v>168550</v>
      </c>
      <c r="F77" s="1">
        <v>168550</v>
      </c>
      <c r="G77" s="1">
        <v>174011</v>
      </c>
      <c r="H77" s="1">
        <v>174011</v>
      </c>
    </row>
    <row r="78" spans="1:8" x14ac:dyDescent="0.2">
      <c r="A78" t="s">
        <v>52</v>
      </c>
      <c r="B78" s="1">
        <v>0</v>
      </c>
      <c r="C78" s="1">
        <v>488864</v>
      </c>
      <c r="D78" s="1">
        <v>496424</v>
      </c>
      <c r="E78" s="1">
        <v>546823</v>
      </c>
      <c r="F78" s="1">
        <v>557759</v>
      </c>
      <c r="G78" s="1">
        <v>664136</v>
      </c>
      <c r="H78" s="1">
        <v>674098</v>
      </c>
    </row>
    <row r="79" spans="1:8" x14ac:dyDescent="0.2">
      <c r="A79" t="s">
        <v>53</v>
      </c>
      <c r="B79" s="1">
        <v>0</v>
      </c>
      <c r="C79" s="1">
        <v>0</v>
      </c>
      <c r="D79" s="1">
        <v>30000</v>
      </c>
      <c r="E79" s="1">
        <v>30000</v>
      </c>
      <c r="F79" s="1">
        <v>30000</v>
      </c>
      <c r="G79" s="1">
        <v>30000</v>
      </c>
      <c r="H79" s="1">
        <v>30000</v>
      </c>
    </row>
    <row r="80" spans="1:8" x14ac:dyDescent="0.2">
      <c r="A80" t="s">
        <v>104</v>
      </c>
      <c r="B80" s="1">
        <v>21027200</v>
      </c>
      <c r="C80" s="1">
        <v>22073388</v>
      </c>
      <c r="D80" s="1">
        <v>22052333</v>
      </c>
      <c r="E80" s="1">
        <v>24119047</v>
      </c>
      <c r="F80" s="1">
        <v>24578767</v>
      </c>
      <c r="G80" s="1">
        <f>SUM(G68:G79)</f>
        <v>26250570</v>
      </c>
      <c r="H80" s="1">
        <f>SUM(H68:H79)</f>
        <v>26762637</v>
      </c>
    </row>
    <row r="81" spans="1:8" x14ac:dyDescent="0.2">
      <c r="B81" s="1"/>
      <c r="C81" s="1"/>
      <c r="D81" s="1"/>
      <c r="E81" s="1"/>
      <c r="F81" s="1"/>
    </row>
    <row r="82" spans="1:8" x14ac:dyDescent="0.2">
      <c r="A82" t="s">
        <v>54</v>
      </c>
      <c r="B82" s="1"/>
      <c r="C82" s="1"/>
      <c r="D82" s="1"/>
      <c r="E82" s="1"/>
      <c r="F82" s="1"/>
    </row>
    <row r="83" spans="1:8" x14ac:dyDescent="0.2">
      <c r="A83" t="s">
        <v>55</v>
      </c>
      <c r="B83" s="1">
        <v>33861186</v>
      </c>
      <c r="C83" s="1">
        <v>34101574</v>
      </c>
      <c r="D83" s="1">
        <v>36673523</v>
      </c>
      <c r="E83" s="1">
        <v>37600783</v>
      </c>
      <c r="F83" s="1">
        <v>37710238</v>
      </c>
      <c r="G83" s="1">
        <v>40453300</v>
      </c>
      <c r="H83" s="1">
        <v>41242753</v>
      </c>
    </row>
    <row r="84" spans="1:8" x14ac:dyDescent="0.2">
      <c r="A84" t="s">
        <v>56</v>
      </c>
      <c r="B84" s="1">
        <v>5230735</v>
      </c>
      <c r="C84" s="1">
        <v>5478724</v>
      </c>
      <c r="D84" s="1">
        <v>5558716</v>
      </c>
      <c r="E84" s="1">
        <v>5311066</v>
      </c>
      <c r="F84" s="1">
        <v>5311066</v>
      </c>
      <c r="G84" s="1">
        <v>6245459</v>
      </c>
      <c r="H84" s="1">
        <v>6270459</v>
      </c>
    </row>
    <row r="85" spans="1:8" x14ac:dyDescent="0.2">
      <c r="A85" t="s">
        <v>57</v>
      </c>
      <c r="B85" s="1">
        <v>13315067</v>
      </c>
      <c r="C85" s="1">
        <v>13588024</v>
      </c>
      <c r="D85" s="1">
        <v>12801227</v>
      </c>
      <c r="E85" s="1">
        <v>12801227</v>
      </c>
      <c r="F85" s="1">
        <v>12801227</v>
      </c>
      <c r="G85" s="1">
        <v>21384982</v>
      </c>
      <c r="H85" s="1">
        <v>22827768</v>
      </c>
    </row>
    <row r="86" spans="1:8" x14ac:dyDescent="0.2">
      <c r="A86" t="s">
        <v>58</v>
      </c>
      <c r="B86" s="1">
        <v>2467033</v>
      </c>
      <c r="C86" s="1">
        <v>2316216</v>
      </c>
      <c r="D86" s="1">
        <v>2365140</v>
      </c>
      <c r="E86" s="1">
        <v>2502740</v>
      </c>
      <c r="F86" s="1">
        <v>2510569</v>
      </c>
      <c r="G86" s="1">
        <v>2388633</v>
      </c>
      <c r="H86" s="1">
        <v>2369937</v>
      </c>
    </row>
    <row r="87" spans="1:8" x14ac:dyDescent="0.2">
      <c r="A87" t="s">
        <v>59</v>
      </c>
      <c r="B87" s="1">
        <v>577473</v>
      </c>
      <c r="C87" s="1">
        <v>245868</v>
      </c>
      <c r="D87" s="1">
        <v>240501</v>
      </c>
      <c r="E87" s="1">
        <v>240501</v>
      </c>
      <c r="F87" s="1">
        <v>240501</v>
      </c>
      <c r="G87" s="1">
        <v>240501</v>
      </c>
      <c r="H87" s="1">
        <v>240501</v>
      </c>
    </row>
    <row r="88" spans="1:8" x14ac:dyDescent="0.2">
      <c r="A88" t="s">
        <v>60</v>
      </c>
      <c r="B88" s="1">
        <v>9249750</v>
      </c>
      <c r="C88" s="1">
        <v>14087031</v>
      </c>
      <c r="D88" s="1">
        <v>13552248</v>
      </c>
      <c r="E88" s="1">
        <v>12238260</v>
      </c>
      <c r="F88" s="1">
        <v>12544854</v>
      </c>
      <c r="G88" s="1">
        <v>14528343</v>
      </c>
      <c r="H88" s="1">
        <v>15003859</v>
      </c>
    </row>
    <row r="89" spans="1:8" x14ac:dyDescent="0.2">
      <c r="A89" t="s">
        <v>61</v>
      </c>
      <c r="B89" s="1">
        <v>3781582</v>
      </c>
      <c r="C89" s="1">
        <v>3858118</v>
      </c>
      <c r="D89" s="1">
        <v>3743972</v>
      </c>
      <c r="E89" s="1">
        <v>4204428</v>
      </c>
      <c r="F89" s="1">
        <v>3504428</v>
      </c>
      <c r="G89" s="1">
        <v>3496428</v>
      </c>
      <c r="H89" s="1">
        <v>3496428</v>
      </c>
    </row>
    <row r="90" spans="1:8" x14ac:dyDescent="0.2">
      <c r="A90" t="s">
        <v>62</v>
      </c>
      <c r="B90" s="1">
        <v>6496735</v>
      </c>
      <c r="C90" s="1">
        <v>8052253</v>
      </c>
      <c r="D90" s="1">
        <v>6861311</v>
      </c>
      <c r="E90" s="1">
        <v>9191713</v>
      </c>
      <c r="F90" s="1">
        <v>9191713</v>
      </c>
      <c r="G90" s="1">
        <v>9191713</v>
      </c>
      <c r="H90" s="1">
        <v>9191713</v>
      </c>
    </row>
    <row r="91" spans="1:8" x14ac:dyDescent="0.2">
      <c r="A91" t="s">
        <v>63</v>
      </c>
      <c r="B91" s="1">
        <v>835264</v>
      </c>
      <c r="C91" s="1">
        <v>792597</v>
      </c>
      <c r="D91" s="1">
        <v>864531</v>
      </c>
      <c r="E91" s="1">
        <v>851868</v>
      </c>
      <c r="F91" s="1">
        <v>851868</v>
      </c>
      <c r="G91" s="1">
        <v>792500</v>
      </c>
      <c r="H91" s="1">
        <v>780500</v>
      </c>
    </row>
    <row r="92" spans="1:8" x14ac:dyDescent="0.2">
      <c r="A92" t="s">
        <v>64</v>
      </c>
      <c r="B92" s="1">
        <v>2632711</v>
      </c>
      <c r="C92" s="1">
        <v>2237128</v>
      </c>
      <c r="D92" s="1">
        <v>2193961</v>
      </c>
      <c r="E92" s="1">
        <v>2086780</v>
      </c>
      <c r="F92" s="1">
        <v>2111455</v>
      </c>
      <c r="G92" s="1">
        <v>3043752</v>
      </c>
      <c r="H92" s="1">
        <v>3056813</v>
      </c>
    </row>
    <row r="93" spans="1:8" x14ac:dyDescent="0.2">
      <c r="A93" t="s">
        <v>104</v>
      </c>
      <c r="B93" s="1">
        <v>78447536</v>
      </c>
      <c r="C93" s="1">
        <v>84757533</v>
      </c>
      <c r="D93" s="1">
        <v>84855130</v>
      </c>
      <c r="E93" s="1">
        <v>87029366</v>
      </c>
      <c r="F93" s="1">
        <v>86777919</v>
      </c>
      <c r="G93" s="1">
        <f>SUM(G83:G92)</f>
        <v>101765611</v>
      </c>
      <c r="H93" s="1">
        <f>SUM(H83:H92)</f>
        <v>104480731</v>
      </c>
    </row>
    <row r="94" spans="1:8" x14ac:dyDescent="0.2">
      <c r="B94" s="1"/>
      <c r="C94" s="1"/>
      <c r="D94" s="1"/>
      <c r="E94" s="1"/>
      <c r="F94" s="1"/>
    </row>
    <row r="95" spans="1:8" x14ac:dyDescent="0.2">
      <c r="A95" t="s">
        <v>65</v>
      </c>
      <c r="B95" s="1">
        <v>7360154</v>
      </c>
      <c r="C95" s="1">
        <v>6713733</v>
      </c>
      <c r="D95" s="1">
        <v>6161504</v>
      </c>
      <c r="E95" s="1">
        <v>6042504</v>
      </c>
      <c r="F95" s="1">
        <v>6042504</v>
      </c>
      <c r="G95" s="1">
        <v>9197989</v>
      </c>
      <c r="H95" s="1">
        <v>9376698</v>
      </c>
    </row>
    <row r="96" spans="1:8" x14ac:dyDescent="0.2">
      <c r="B96" s="1"/>
      <c r="C96" s="1"/>
      <c r="D96" s="1"/>
      <c r="E96" s="1"/>
      <c r="F96" s="1"/>
    </row>
    <row r="97" spans="1:8" x14ac:dyDescent="0.2">
      <c r="A97" t="s">
        <v>66</v>
      </c>
      <c r="B97" s="1"/>
      <c r="C97" s="1"/>
      <c r="D97" s="1"/>
      <c r="E97" s="1"/>
      <c r="F97" s="1"/>
    </row>
    <row r="98" spans="1:8" x14ac:dyDescent="0.2">
      <c r="A98" t="s">
        <v>67</v>
      </c>
      <c r="B98" s="1">
        <v>17486</v>
      </c>
      <c r="C98" s="1">
        <v>2639</v>
      </c>
      <c r="D98" s="1">
        <v>0</v>
      </c>
      <c r="E98" s="1" t="s">
        <v>101</v>
      </c>
      <c r="F98" s="1" t="s">
        <v>101</v>
      </c>
      <c r="G98" t="s">
        <v>101</v>
      </c>
      <c r="H98" s="1" t="s">
        <v>101</v>
      </c>
    </row>
    <row r="99" spans="1:8" x14ac:dyDescent="0.2">
      <c r="A99" t="s">
        <v>68</v>
      </c>
      <c r="B99" s="1">
        <v>3253</v>
      </c>
      <c r="C99" s="1">
        <v>1032</v>
      </c>
      <c r="D99" s="1">
        <v>0</v>
      </c>
      <c r="E99" s="1" t="s">
        <v>101</v>
      </c>
      <c r="F99" s="1" t="s">
        <v>101</v>
      </c>
      <c r="G99" t="s">
        <v>101</v>
      </c>
      <c r="H99" s="1" t="s">
        <v>101</v>
      </c>
    </row>
    <row r="100" spans="1:8" x14ac:dyDescent="0.2">
      <c r="A100" t="s">
        <v>69</v>
      </c>
      <c r="B100" s="1">
        <v>0</v>
      </c>
      <c r="C100" s="1">
        <v>14975000</v>
      </c>
      <c r="D100" s="1">
        <v>0</v>
      </c>
      <c r="E100" s="1" t="s">
        <v>101</v>
      </c>
      <c r="F100" s="1" t="s">
        <v>101</v>
      </c>
      <c r="G100" s="1" t="s">
        <v>101</v>
      </c>
      <c r="H100" s="1" t="s">
        <v>101</v>
      </c>
    </row>
    <row r="101" spans="1:8" x14ac:dyDescent="0.2">
      <c r="A101" t="s">
        <v>70</v>
      </c>
      <c r="B101" s="1">
        <v>952</v>
      </c>
      <c r="C101" s="1">
        <v>292</v>
      </c>
      <c r="D101" s="1">
        <v>0</v>
      </c>
      <c r="E101" s="1" t="s">
        <v>101</v>
      </c>
      <c r="F101" s="1" t="s">
        <v>101</v>
      </c>
      <c r="G101" s="1" t="s">
        <v>101</v>
      </c>
      <c r="H101" s="1" t="s">
        <v>101</v>
      </c>
    </row>
    <row r="102" spans="1:8" x14ac:dyDescent="0.2">
      <c r="A102" t="s">
        <v>71</v>
      </c>
      <c r="B102" s="1">
        <v>0</v>
      </c>
      <c r="C102" s="1">
        <v>0</v>
      </c>
      <c r="D102" s="1">
        <v>103336</v>
      </c>
      <c r="E102" s="1">
        <v>103336</v>
      </c>
      <c r="F102" s="1">
        <v>103336</v>
      </c>
      <c r="G102" s="1">
        <v>103336</v>
      </c>
      <c r="H102" s="1">
        <v>103336</v>
      </c>
    </row>
    <row r="103" spans="1:8" x14ac:dyDescent="0.2">
      <c r="A103" t="s">
        <v>72</v>
      </c>
      <c r="B103" s="1">
        <v>100002</v>
      </c>
      <c r="C103" s="1">
        <v>100000</v>
      </c>
      <c r="D103" s="1">
        <v>100000</v>
      </c>
      <c r="E103" s="1">
        <v>100000</v>
      </c>
      <c r="F103" s="1">
        <v>100000</v>
      </c>
      <c r="G103" s="1">
        <v>100000</v>
      </c>
      <c r="H103" s="1">
        <v>100000</v>
      </c>
    </row>
    <row r="104" spans="1:8" x14ac:dyDescent="0.2">
      <c r="A104" t="s">
        <v>73</v>
      </c>
      <c r="B104" s="1">
        <v>13</v>
      </c>
      <c r="C104" s="1">
        <v>4</v>
      </c>
      <c r="D104" s="1">
        <v>0</v>
      </c>
      <c r="E104" s="1" t="s">
        <v>101</v>
      </c>
      <c r="F104" s="1" t="s">
        <v>101</v>
      </c>
    </row>
    <row r="105" spans="1:8" x14ac:dyDescent="0.2">
      <c r="A105" t="s">
        <v>104</v>
      </c>
      <c r="B105" s="1">
        <v>121706</v>
      </c>
      <c r="C105" s="1">
        <v>15078967</v>
      </c>
      <c r="D105" s="1">
        <v>203336</v>
      </c>
      <c r="E105" s="1">
        <v>203336</v>
      </c>
      <c r="F105" s="1">
        <v>203336</v>
      </c>
      <c r="G105" s="1">
        <f>SUM(G102:G103)</f>
        <v>203336</v>
      </c>
      <c r="H105" s="1">
        <f>SUM(H102:H103)</f>
        <v>203336</v>
      </c>
    </row>
    <row r="106" spans="1:8" x14ac:dyDescent="0.2">
      <c r="B106" s="1"/>
      <c r="C106" s="1"/>
      <c r="D106" s="1"/>
      <c r="E106" s="1"/>
      <c r="F106" s="1"/>
    </row>
    <row r="107" spans="1:8" x14ac:dyDescent="0.2">
      <c r="A107" t="s">
        <v>74</v>
      </c>
      <c r="B107" s="1"/>
      <c r="C107" s="1"/>
      <c r="D107" s="1"/>
      <c r="E107" s="1"/>
      <c r="F107" s="1"/>
    </row>
    <row r="108" spans="1:8" x14ac:dyDescent="0.2">
      <c r="A108" t="s">
        <v>75</v>
      </c>
      <c r="B108" s="1">
        <v>473295</v>
      </c>
      <c r="C108" s="1">
        <v>473287</v>
      </c>
      <c r="D108" s="1">
        <v>376750</v>
      </c>
      <c r="E108" s="1">
        <v>335750</v>
      </c>
      <c r="F108" s="1">
        <v>296000</v>
      </c>
      <c r="G108" s="1">
        <v>262500</v>
      </c>
      <c r="H108" t="s">
        <v>101</v>
      </c>
    </row>
    <row r="109" spans="1:8" x14ac:dyDescent="0.2">
      <c r="A109" t="s">
        <v>76</v>
      </c>
      <c r="B109" s="1">
        <v>1654837</v>
      </c>
      <c r="C109" s="1">
        <v>1752087</v>
      </c>
      <c r="D109" s="1">
        <v>1604969</v>
      </c>
      <c r="E109" s="1">
        <v>1604969</v>
      </c>
      <c r="F109" s="1">
        <v>1604969</v>
      </c>
      <c r="G109" s="1">
        <v>1604969</v>
      </c>
      <c r="H109" s="1">
        <v>1604969</v>
      </c>
    </row>
    <row r="110" spans="1:8" x14ac:dyDescent="0.2">
      <c r="A110" t="s">
        <v>77</v>
      </c>
      <c r="B110" s="1">
        <v>5829505</v>
      </c>
      <c r="C110" s="1">
        <v>456963</v>
      </c>
      <c r="D110" s="1">
        <v>500317</v>
      </c>
      <c r="E110" s="1">
        <v>500645</v>
      </c>
      <c r="F110" s="1">
        <v>499333</v>
      </c>
      <c r="G110" s="1">
        <v>499942</v>
      </c>
      <c r="H110" s="1">
        <v>498935</v>
      </c>
    </row>
    <row r="111" spans="1:8" x14ac:dyDescent="0.2">
      <c r="A111" t="s">
        <v>78</v>
      </c>
      <c r="B111" s="1">
        <v>992638</v>
      </c>
      <c r="C111" s="1">
        <v>991639</v>
      </c>
      <c r="D111" s="1">
        <v>0</v>
      </c>
      <c r="E111" s="1" t="s">
        <v>101</v>
      </c>
      <c r="F111" s="1" t="s">
        <v>101</v>
      </c>
      <c r="G111" t="s">
        <v>101</v>
      </c>
      <c r="H111" s="1" t="s">
        <v>101</v>
      </c>
    </row>
    <row r="112" spans="1:8" x14ac:dyDescent="0.2">
      <c r="A112" t="s">
        <v>79</v>
      </c>
      <c r="B112" s="1">
        <v>1505385</v>
      </c>
      <c r="C112" s="1">
        <v>1650360</v>
      </c>
      <c r="D112" s="1">
        <v>1463321</v>
      </c>
      <c r="E112" s="1">
        <v>1463321</v>
      </c>
      <c r="F112" s="1">
        <v>1463321</v>
      </c>
      <c r="G112" s="1">
        <v>1463321</v>
      </c>
      <c r="H112" s="1">
        <v>1463321</v>
      </c>
    </row>
    <row r="113" spans="1:8" x14ac:dyDescent="0.2">
      <c r="A113" t="s">
        <v>80</v>
      </c>
      <c r="B113" s="1">
        <v>3973698</v>
      </c>
      <c r="C113" s="1">
        <v>5321667</v>
      </c>
      <c r="D113" s="1">
        <v>4283772</v>
      </c>
      <c r="E113" s="1">
        <v>4274566</v>
      </c>
      <c r="F113" s="1">
        <v>4280141</v>
      </c>
      <c r="G113" s="1">
        <v>4275466</v>
      </c>
      <c r="H113" s="1">
        <v>4275416</v>
      </c>
    </row>
    <row r="114" spans="1:8" x14ac:dyDescent="0.2">
      <c r="A114" t="s">
        <v>104</v>
      </c>
      <c r="B114" s="1">
        <v>14429358</v>
      </c>
      <c r="C114" s="1">
        <v>10646003</v>
      </c>
      <c r="D114" s="1">
        <v>8229129</v>
      </c>
      <c r="E114" s="1">
        <v>8179251</v>
      </c>
      <c r="F114" s="1">
        <v>8143764</v>
      </c>
      <c r="G114" s="1">
        <f>SUM(G108:G113)</f>
        <v>8106198</v>
      </c>
      <c r="H114" s="1">
        <f>SUM(H108:H113)</f>
        <v>7842641</v>
      </c>
    </row>
    <row r="115" spans="1:8" x14ac:dyDescent="0.2">
      <c r="B115" s="1"/>
      <c r="C115" s="1"/>
      <c r="D115" s="1"/>
      <c r="E115" s="1"/>
      <c r="F115" s="1"/>
    </row>
    <row r="116" spans="1:8" x14ac:dyDescent="0.2">
      <c r="A116" t="s">
        <v>81</v>
      </c>
      <c r="B116" s="1"/>
      <c r="C116" s="1"/>
      <c r="D116" s="1"/>
      <c r="E116" s="1"/>
      <c r="F116" s="1"/>
    </row>
    <row r="117" spans="1:8" x14ac:dyDescent="0.2">
      <c r="A117" t="s">
        <v>82</v>
      </c>
      <c r="B117" s="1">
        <v>7320500</v>
      </c>
      <c r="C117" s="1">
        <v>8012853</v>
      </c>
      <c r="D117" s="1">
        <v>7274894</v>
      </c>
      <c r="E117" s="1">
        <v>7559973</v>
      </c>
      <c r="F117" s="1">
        <v>7559973</v>
      </c>
      <c r="G117" s="1">
        <v>9810018</v>
      </c>
      <c r="H117" s="1">
        <v>9810018</v>
      </c>
    </row>
    <row r="118" spans="1:8" x14ac:dyDescent="0.2">
      <c r="A118" t="s">
        <v>83</v>
      </c>
      <c r="B118" s="1">
        <v>20919526</v>
      </c>
      <c r="C118" s="1">
        <v>22821757</v>
      </c>
      <c r="D118" s="1">
        <v>18303336</v>
      </c>
      <c r="E118" s="1">
        <v>19965975</v>
      </c>
      <c r="F118" s="1">
        <v>19859520</v>
      </c>
      <c r="G118" s="1">
        <v>19257523</v>
      </c>
      <c r="H118" s="1">
        <v>19507523</v>
      </c>
    </row>
    <row r="119" spans="1:8" x14ac:dyDescent="0.2">
      <c r="A119" t="s">
        <v>84</v>
      </c>
      <c r="B119" s="1">
        <v>580696</v>
      </c>
      <c r="C119" s="1">
        <v>255002</v>
      </c>
      <c r="D119" s="1">
        <v>207762</v>
      </c>
      <c r="E119" s="1">
        <v>330962</v>
      </c>
      <c r="F119" s="1">
        <v>330962</v>
      </c>
      <c r="G119" s="1">
        <v>263447</v>
      </c>
      <c r="H119" s="1">
        <v>263447</v>
      </c>
    </row>
    <row r="120" spans="1:8" x14ac:dyDescent="0.2">
      <c r="A120" t="s">
        <v>104</v>
      </c>
      <c r="B120" s="1">
        <v>28820722</v>
      </c>
      <c r="C120" s="1">
        <v>31089612</v>
      </c>
      <c r="D120" s="1">
        <v>25785992</v>
      </c>
      <c r="E120" s="1">
        <v>27856910</v>
      </c>
      <c r="F120" s="1">
        <v>27750455</v>
      </c>
      <c r="G120" s="1">
        <f>SUM(G117:G119)</f>
        <v>29330988</v>
      </c>
      <c r="H120" s="1">
        <f>SUM(H117:H119)</f>
        <v>29580988</v>
      </c>
    </row>
    <row r="121" spans="1:8" x14ac:dyDescent="0.2">
      <c r="B121" s="1"/>
      <c r="C121" s="1"/>
      <c r="D121" s="1"/>
      <c r="E121" s="1"/>
      <c r="F121" s="1"/>
    </row>
    <row r="122" spans="1:8" x14ac:dyDescent="0.2">
      <c r="A122" t="s">
        <v>85</v>
      </c>
      <c r="B122" s="1"/>
      <c r="C122" s="1"/>
      <c r="D122" s="1"/>
      <c r="E122" s="1"/>
      <c r="F122" s="1"/>
    </row>
    <row r="123" spans="1:8" x14ac:dyDescent="0.2">
      <c r="A123" t="s">
        <v>86</v>
      </c>
      <c r="B123" s="1">
        <v>500000</v>
      </c>
      <c r="C123" s="1">
        <v>500000</v>
      </c>
      <c r="D123" s="1">
        <v>500000</v>
      </c>
      <c r="E123" s="1">
        <v>500000</v>
      </c>
      <c r="F123" s="1">
        <v>500000</v>
      </c>
      <c r="G123" s="1">
        <v>750000</v>
      </c>
      <c r="H123" s="1">
        <v>750000</v>
      </c>
    </row>
    <row r="124" spans="1:8" x14ac:dyDescent="0.2">
      <c r="A124" t="s">
        <v>87</v>
      </c>
      <c r="B124" s="1">
        <v>4472629</v>
      </c>
      <c r="C124" s="1">
        <v>3560595</v>
      </c>
      <c r="D124" s="1">
        <v>3743406</v>
      </c>
      <c r="E124" s="1">
        <v>4023406</v>
      </c>
      <c r="F124" s="1">
        <v>4023406</v>
      </c>
      <c r="G124" s="1">
        <v>4163406</v>
      </c>
      <c r="H124" s="1">
        <v>4163406</v>
      </c>
    </row>
    <row r="125" spans="1:8" x14ac:dyDescent="0.2">
      <c r="A125" t="s">
        <v>88</v>
      </c>
      <c r="B125" s="1">
        <v>7474062</v>
      </c>
      <c r="C125" s="1">
        <v>6910069</v>
      </c>
      <c r="D125" s="1">
        <v>6461013</v>
      </c>
      <c r="E125" s="1">
        <v>6461013</v>
      </c>
      <c r="F125" s="1">
        <v>6461013</v>
      </c>
      <c r="G125" s="1">
        <v>6461013</v>
      </c>
      <c r="H125" s="1">
        <v>6461013</v>
      </c>
    </row>
    <row r="126" spans="1:8" x14ac:dyDescent="0.2">
      <c r="A126" t="s">
        <v>89</v>
      </c>
      <c r="B126" s="1">
        <v>3616367</v>
      </c>
      <c r="C126" s="1">
        <v>3573407</v>
      </c>
      <c r="D126" s="1">
        <v>3588738</v>
      </c>
      <c r="E126" s="1">
        <v>3588738</v>
      </c>
      <c r="F126" s="1">
        <v>3588738</v>
      </c>
      <c r="G126" s="1">
        <v>3588738</v>
      </c>
      <c r="H126" s="1">
        <v>3588738</v>
      </c>
    </row>
    <row r="127" spans="1:8" x14ac:dyDescent="0.2">
      <c r="A127" t="s">
        <v>90</v>
      </c>
      <c r="B127" s="1">
        <v>325824</v>
      </c>
      <c r="C127" s="1">
        <v>327822</v>
      </c>
      <c r="D127" s="1">
        <v>225000</v>
      </c>
      <c r="E127" s="1">
        <v>225000</v>
      </c>
      <c r="F127" s="1">
        <v>225000</v>
      </c>
      <c r="G127" s="1">
        <v>225000</v>
      </c>
      <c r="H127" s="1">
        <v>225000</v>
      </c>
    </row>
    <row r="128" spans="1:8" x14ac:dyDescent="0.2">
      <c r="A128" t="s">
        <v>91</v>
      </c>
      <c r="B128" s="1">
        <v>380826</v>
      </c>
      <c r="C128" s="1">
        <v>384216</v>
      </c>
      <c r="D128" s="1">
        <v>382998</v>
      </c>
      <c r="E128" s="1">
        <v>382998</v>
      </c>
      <c r="F128" s="1">
        <v>382998</v>
      </c>
      <c r="G128" s="1">
        <v>382998</v>
      </c>
      <c r="H128" s="1">
        <v>382998</v>
      </c>
    </row>
    <row r="129" spans="1:8" x14ac:dyDescent="0.2">
      <c r="A129" t="s">
        <v>92</v>
      </c>
      <c r="B129" s="1">
        <v>7967786</v>
      </c>
      <c r="C129" s="1">
        <v>8226975</v>
      </c>
      <c r="D129" s="1">
        <v>8316328</v>
      </c>
      <c r="E129" s="1">
        <v>9199194</v>
      </c>
      <c r="F129" s="1">
        <v>9201683</v>
      </c>
      <c r="G129" s="1">
        <v>9569988</v>
      </c>
      <c r="H129" s="1">
        <v>9681972</v>
      </c>
    </row>
    <row r="130" spans="1:8" x14ac:dyDescent="0.2">
      <c r="A130" t="s">
        <v>104</v>
      </c>
      <c r="B130" s="1">
        <v>24737494</v>
      </c>
      <c r="C130" s="1">
        <v>23483084</v>
      </c>
      <c r="D130" s="1">
        <v>23217483</v>
      </c>
      <c r="E130" s="1">
        <v>24380349</v>
      </c>
      <c r="F130" s="1">
        <v>24382838</v>
      </c>
      <c r="G130" s="1">
        <f>SUM(G123:G129)</f>
        <v>25141143</v>
      </c>
      <c r="H130" s="1">
        <f>SUM(H123:H129)</f>
        <v>25253127</v>
      </c>
    </row>
    <row r="131" spans="1:8" x14ac:dyDescent="0.2">
      <c r="B131" s="1"/>
      <c r="C131" s="1"/>
      <c r="D131" s="1"/>
      <c r="E131" s="1"/>
      <c r="F131" s="1"/>
    </row>
    <row r="132" spans="1:8" x14ac:dyDescent="0.2">
      <c r="A132" t="s">
        <v>93</v>
      </c>
      <c r="B132" s="1"/>
      <c r="C132" s="1"/>
      <c r="D132" s="1"/>
      <c r="E132" s="1"/>
      <c r="F132" s="1"/>
    </row>
    <row r="133" spans="1:8" x14ac:dyDescent="0.2">
      <c r="A133" t="s">
        <v>94</v>
      </c>
      <c r="B133" s="1">
        <v>5305154</v>
      </c>
      <c r="C133" s="1">
        <v>8222193</v>
      </c>
      <c r="D133" s="1">
        <v>7731607</v>
      </c>
      <c r="E133" s="1">
        <v>5501269</v>
      </c>
      <c r="F133" s="1">
        <v>5501269</v>
      </c>
      <c r="G133" s="1">
        <v>5348269</v>
      </c>
      <c r="H133" s="1">
        <v>5348269</v>
      </c>
    </row>
    <row r="134" spans="1:8" x14ac:dyDescent="0.2">
      <c r="A134" t="s">
        <v>95</v>
      </c>
      <c r="B134" s="1">
        <v>1752987</v>
      </c>
      <c r="C134" s="1">
        <v>1695888</v>
      </c>
      <c r="D134" s="1">
        <v>1695888</v>
      </c>
      <c r="E134" s="1">
        <v>1695888</v>
      </c>
      <c r="F134" s="1">
        <v>1695888</v>
      </c>
      <c r="G134" s="1">
        <v>695000</v>
      </c>
      <c r="H134" s="1">
        <v>393623</v>
      </c>
    </row>
    <row r="135" spans="1:8" x14ac:dyDescent="0.2">
      <c r="A135" t="s">
        <v>96</v>
      </c>
      <c r="B135" s="1">
        <v>15488692</v>
      </c>
      <c r="C135" s="1">
        <v>16236039</v>
      </c>
      <c r="D135" s="1">
        <v>16631412</v>
      </c>
      <c r="E135" s="1">
        <v>16904288</v>
      </c>
      <c r="F135" s="1">
        <v>17236634</v>
      </c>
      <c r="G135" s="1">
        <v>19020937</v>
      </c>
      <c r="H135" s="1">
        <v>19369671</v>
      </c>
    </row>
    <row r="136" spans="1:8" x14ac:dyDescent="0.2">
      <c r="A136" t="s">
        <v>97</v>
      </c>
      <c r="B136" s="1">
        <v>3911005</v>
      </c>
      <c r="C136" s="1">
        <v>3899835</v>
      </c>
      <c r="D136" s="1">
        <v>3900000</v>
      </c>
      <c r="E136" s="1">
        <v>3900000</v>
      </c>
      <c r="F136" s="1">
        <v>3900000</v>
      </c>
      <c r="G136" s="1">
        <v>5500000</v>
      </c>
      <c r="H136" s="1">
        <v>5500000</v>
      </c>
    </row>
    <row r="137" spans="1:8" x14ac:dyDescent="0.2">
      <c r="A137" t="s">
        <v>98</v>
      </c>
      <c r="B137" s="1">
        <v>2746208</v>
      </c>
      <c r="C137" s="1">
        <v>2868432</v>
      </c>
      <c r="D137" s="1">
        <v>3172884</v>
      </c>
      <c r="E137" s="1">
        <v>1222988</v>
      </c>
      <c r="F137" s="1">
        <v>1222988</v>
      </c>
      <c r="G137" s="1">
        <v>486367</v>
      </c>
      <c r="H137" s="1">
        <v>486367</v>
      </c>
    </row>
    <row r="138" spans="1:8" x14ac:dyDescent="0.2">
      <c r="A138" t="s">
        <v>99</v>
      </c>
      <c r="B138" s="1">
        <v>2072410</v>
      </c>
      <c r="C138" s="1">
        <v>6352799</v>
      </c>
      <c r="D138" s="1">
        <v>1000832</v>
      </c>
      <c r="E138" s="1">
        <v>1000832</v>
      </c>
      <c r="F138" s="1">
        <v>1000832</v>
      </c>
      <c r="G138" s="1">
        <v>1000832</v>
      </c>
      <c r="H138" s="1">
        <v>1000832</v>
      </c>
    </row>
    <row r="139" spans="1:8" x14ac:dyDescent="0.2">
      <c r="A139" t="s">
        <v>100</v>
      </c>
      <c r="B139" s="1">
        <v>3583097</v>
      </c>
      <c r="C139" s="1">
        <v>4081366</v>
      </c>
      <c r="D139" s="1">
        <v>3603018</v>
      </c>
      <c r="E139" s="1">
        <v>3703018</v>
      </c>
      <c r="F139" s="1">
        <v>3703018</v>
      </c>
      <c r="G139" s="1">
        <v>3703018</v>
      </c>
      <c r="H139" s="1">
        <v>3703018</v>
      </c>
    </row>
    <row r="140" spans="1:8" x14ac:dyDescent="0.2">
      <c r="A140" t="s">
        <v>93</v>
      </c>
      <c r="B140" s="1">
        <v>5254050</v>
      </c>
      <c r="C140" s="1">
        <v>6405333</v>
      </c>
      <c r="D140" s="1">
        <v>4026059</v>
      </c>
      <c r="E140" s="1">
        <v>4110712</v>
      </c>
      <c r="F140" s="1">
        <v>4176884</v>
      </c>
      <c r="G140" s="1">
        <v>4183079</v>
      </c>
      <c r="H140" s="1">
        <v>4031843</v>
      </c>
    </row>
    <row r="141" spans="1:8" x14ac:dyDescent="0.2">
      <c r="A141" t="s">
        <v>104</v>
      </c>
      <c r="B141" s="1">
        <v>40113603</v>
      </c>
      <c r="C141" s="1">
        <v>49761885</v>
      </c>
      <c r="D141" s="1">
        <v>41761700</v>
      </c>
      <c r="E141" s="1">
        <v>38038995</v>
      </c>
      <c r="F141" s="1">
        <v>38437513</v>
      </c>
      <c r="G141" s="1">
        <f>SUM(G133:G140)</f>
        <v>39937502</v>
      </c>
      <c r="H141" s="1">
        <f>SUM(H133:H140)</f>
        <v>39833623</v>
      </c>
    </row>
    <row r="142" spans="1:8" x14ac:dyDescent="0.2">
      <c r="B142" s="1"/>
      <c r="C142" s="1"/>
      <c r="D142" s="1"/>
      <c r="E142" s="1"/>
      <c r="F142" s="1"/>
    </row>
    <row r="143" spans="1:8" x14ac:dyDescent="0.2">
      <c r="A143" t="s">
        <v>102</v>
      </c>
      <c r="B143" s="1">
        <v>215057773</v>
      </c>
      <c r="C143" s="1">
        <v>243604205</v>
      </c>
      <c r="D143" s="1">
        <v>212266607</v>
      </c>
      <c r="E143" s="1">
        <v>215849758</v>
      </c>
      <c r="F143" s="1">
        <v>216317096</v>
      </c>
      <c r="G143" s="1">
        <f>SUM(G141,G130,G120,G114,G105,G93,G80)</f>
        <v>230735348</v>
      </c>
      <c r="H143" s="1">
        <f>SUM(H141,H130,H120,H114,H105,H93,H80)</f>
        <v>233957083</v>
      </c>
    </row>
    <row r="148" spans="1:8" x14ac:dyDescent="0.2">
      <c r="A148" t="s">
        <v>107</v>
      </c>
      <c r="B148" t="s">
        <v>20</v>
      </c>
      <c r="C148" t="s">
        <v>21</v>
      </c>
      <c r="D148" t="s">
        <v>22</v>
      </c>
      <c r="E148" t="s">
        <v>23</v>
      </c>
      <c r="F148" t="s">
        <v>24</v>
      </c>
      <c r="G148" t="s">
        <v>109</v>
      </c>
      <c r="H148" t="s">
        <v>110</v>
      </c>
    </row>
    <row r="149" spans="1:8" x14ac:dyDescent="0.2">
      <c r="A149" t="s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">
      <c r="A150" t="s">
        <v>3</v>
      </c>
      <c r="B150">
        <v>119600</v>
      </c>
      <c r="C150">
        <v>140132</v>
      </c>
      <c r="D150">
        <v>130027</v>
      </c>
      <c r="E150">
        <v>153492</v>
      </c>
      <c r="F150">
        <v>156260</v>
      </c>
      <c r="G150">
        <v>162800</v>
      </c>
      <c r="H150">
        <v>166585</v>
      </c>
    </row>
    <row r="151" spans="1:8" x14ac:dyDescent="0.2">
      <c r="A151" t="s">
        <v>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">
      <c r="A152" t="s">
        <v>5</v>
      </c>
      <c r="B152">
        <v>278080</v>
      </c>
      <c r="C152">
        <v>272483</v>
      </c>
      <c r="D152">
        <v>451961</v>
      </c>
      <c r="E152">
        <v>490153</v>
      </c>
      <c r="F152">
        <v>494948</v>
      </c>
      <c r="G152">
        <f>6637466 - 5883194</f>
        <v>754272</v>
      </c>
      <c r="H152">
        <f>6867862-6106514</f>
        <v>761348</v>
      </c>
    </row>
    <row r="153" spans="1:8" x14ac:dyDescent="0.2">
      <c r="A153" t="s">
        <v>6</v>
      </c>
      <c r="B153">
        <v>1877780</v>
      </c>
      <c r="C153">
        <v>1367760</v>
      </c>
      <c r="D153">
        <v>2227862</v>
      </c>
      <c r="E153">
        <v>2286738</v>
      </c>
      <c r="F153">
        <v>2301721</v>
      </c>
      <c r="G153">
        <f>5626805-2691403</f>
        <v>2935402</v>
      </c>
      <c r="H153">
        <f>5501089-2560121</f>
        <v>2940968</v>
      </c>
    </row>
    <row r="154" spans="1:8" x14ac:dyDescent="0.2">
      <c r="A154" t="s">
        <v>7</v>
      </c>
      <c r="B154">
        <v>3771757</v>
      </c>
      <c r="C154">
        <v>3383853</v>
      </c>
      <c r="D154">
        <v>3453425</v>
      </c>
      <c r="E154">
        <v>3511390</v>
      </c>
      <c r="F154">
        <v>3542616</v>
      </c>
      <c r="G154">
        <f>16291888-5770103</f>
        <v>10521785</v>
      </c>
      <c r="H154">
        <f>17243481-6232527</f>
        <v>11010954</v>
      </c>
    </row>
    <row r="155" spans="1:8" x14ac:dyDescent="0.2">
      <c r="A155" t="s">
        <v>8</v>
      </c>
      <c r="B155">
        <v>1229537</v>
      </c>
      <c r="C155">
        <v>1696419</v>
      </c>
      <c r="D155">
        <v>1719633</v>
      </c>
      <c r="E155">
        <v>1776141</v>
      </c>
      <c r="F155">
        <v>1784092</v>
      </c>
      <c r="G155">
        <f>4343771 - 2398356</f>
        <v>1945415</v>
      </c>
      <c r="H155">
        <f>4418951-2453702</f>
        <v>1965249</v>
      </c>
    </row>
    <row r="156" spans="1:8" x14ac:dyDescent="0.2">
      <c r="A156" t="s">
        <v>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 t="s">
        <v>10</v>
      </c>
      <c r="B157">
        <v>1657626</v>
      </c>
      <c r="C157">
        <v>1601974</v>
      </c>
      <c r="D157">
        <v>1878587</v>
      </c>
      <c r="E157">
        <v>1886893</v>
      </c>
      <c r="F157">
        <v>1907626</v>
      </c>
      <c r="G157">
        <f>7727093-5756160</f>
        <v>1970933</v>
      </c>
      <c r="H157">
        <f>7743231-5741525</f>
        <v>2001706</v>
      </c>
    </row>
    <row r="158" spans="1:8" x14ac:dyDescent="0.2">
      <c r="A158" t="s">
        <v>11</v>
      </c>
      <c r="B158">
        <v>1077991</v>
      </c>
      <c r="C158">
        <v>1198629</v>
      </c>
      <c r="D158">
        <v>1333418</v>
      </c>
      <c r="E158">
        <v>1400864</v>
      </c>
      <c r="F158">
        <v>1423561</v>
      </c>
      <c r="G158">
        <f>3810616-1977674</f>
        <v>1832942</v>
      </c>
      <c r="H158">
        <f>3900907-2024979</f>
        <v>1875928</v>
      </c>
    </row>
    <row r="159" spans="1:8" x14ac:dyDescent="0.2">
      <c r="A159" t="s">
        <v>12</v>
      </c>
      <c r="B159">
        <v>22732453</v>
      </c>
      <c r="C159">
        <v>22956307</v>
      </c>
      <c r="D159">
        <v>25490291</v>
      </c>
      <c r="E159">
        <v>28954380</v>
      </c>
      <c r="F159">
        <v>27580827</v>
      </c>
      <c r="G159">
        <f>47355255 - 15049190</f>
        <v>32306065</v>
      </c>
      <c r="H159">
        <f>48602035 - 14946689</f>
        <v>33655346</v>
      </c>
    </row>
    <row r="160" spans="1:8" x14ac:dyDescent="0.2">
      <c r="A160" t="s">
        <v>13</v>
      </c>
      <c r="B160">
        <v>2718030</v>
      </c>
      <c r="C160">
        <v>3863903</v>
      </c>
      <c r="D160">
        <v>4613303</v>
      </c>
      <c r="E160">
        <v>4986922</v>
      </c>
      <c r="F160">
        <v>5051999</v>
      </c>
      <c r="G160">
        <f>66747004 - 61378677</f>
        <v>5368327</v>
      </c>
      <c r="H160">
        <f>68665330 - 63187683</f>
        <v>5477647</v>
      </c>
    </row>
    <row r="161" spans="1:8" x14ac:dyDescent="0.2">
      <c r="A161" t="s">
        <v>14</v>
      </c>
      <c r="B161">
        <v>5839425</v>
      </c>
      <c r="C161">
        <v>5851217</v>
      </c>
      <c r="D161">
        <v>7056428</v>
      </c>
      <c r="E161">
        <v>7527406</v>
      </c>
      <c r="F161">
        <v>7581542</v>
      </c>
      <c r="G161">
        <f>39091308-30984535</f>
        <v>8106773</v>
      </c>
      <c r="H161">
        <f>40213292-31985365</f>
        <v>8227927</v>
      </c>
    </row>
    <row r="162" spans="1:8" x14ac:dyDescent="0.2">
      <c r="A162" t="s">
        <v>15</v>
      </c>
      <c r="B162">
        <v>90011682</v>
      </c>
      <c r="C162">
        <v>87384742</v>
      </c>
      <c r="D162">
        <v>92642275</v>
      </c>
      <c r="E162">
        <v>97542225</v>
      </c>
      <c r="F162">
        <v>93875848</v>
      </c>
      <c r="G162">
        <f>151198065-3276300</f>
        <v>147921765</v>
      </c>
      <c r="H162">
        <f>115099741-317370</f>
        <v>114782371</v>
      </c>
    </row>
    <row r="163" spans="1:8" x14ac:dyDescent="0.2">
      <c r="A163" t="s">
        <v>16</v>
      </c>
      <c r="B163">
        <v>18937891</v>
      </c>
      <c r="C163">
        <v>18419202</v>
      </c>
      <c r="D163">
        <v>17962391</v>
      </c>
      <c r="E163">
        <v>19565560</v>
      </c>
      <c r="F163">
        <v>19223958</v>
      </c>
      <c r="G163">
        <f>28271481-5389002</f>
        <v>22882479</v>
      </c>
      <c r="H163">
        <f>26964125-5741567</f>
        <v>21222558</v>
      </c>
    </row>
    <row r="164" spans="1:8" x14ac:dyDescent="0.2">
      <c r="A164" t="s">
        <v>17</v>
      </c>
      <c r="B164">
        <v>9661327</v>
      </c>
      <c r="C164">
        <v>10851361</v>
      </c>
      <c r="D164">
        <v>11417342</v>
      </c>
      <c r="E164">
        <v>12757697</v>
      </c>
      <c r="F164">
        <v>12920482</v>
      </c>
      <c r="G164">
        <f>18201442-1923055</f>
        <v>16278387</v>
      </c>
      <c r="H164">
        <f>18391816 - 1939915</f>
        <v>16451901</v>
      </c>
    </row>
    <row r="165" spans="1:8" x14ac:dyDescent="0.2">
      <c r="A165" t="s">
        <v>96</v>
      </c>
      <c r="B165">
        <v>23743956</v>
      </c>
      <c r="C165">
        <v>20326538</v>
      </c>
      <c r="D165">
        <v>19094157</v>
      </c>
      <c r="E165">
        <v>18908184</v>
      </c>
      <c r="F165">
        <v>17577785</v>
      </c>
      <c r="G165">
        <f>20990466 - 20159016</f>
        <v>831450</v>
      </c>
      <c r="H165">
        <f>19588394-19305833</f>
        <v>282561</v>
      </c>
    </row>
    <row r="166" spans="1:8" x14ac:dyDescent="0.2">
      <c r="A166" t="s">
        <v>97</v>
      </c>
      <c r="B166">
        <v>3985087</v>
      </c>
      <c r="C166">
        <v>3826758</v>
      </c>
      <c r="D166">
        <v>4245000</v>
      </c>
      <c r="E166">
        <v>4476410</v>
      </c>
      <c r="F166">
        <v>4528273</v>
      </c>
      <c r="G166">
        <v>5525740</v>
      </c>
      <c r="H166">
        <v>5525740</v>
      </c>
    </row>
    <row r="167" spans="1:8" x14ac:dyDescent="0.2">
      <c r="A167" t="s">
        <v>18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19</v>
      </c>
      <c r="B168">
        <v>41825076</v>
      </c>
      <c r="C168">
        <v>29838712</v>
      </c>
      <c r="D168">
        <v>32139517</v>
      </c>
      <c r="E168">
        <v>32435139</v>
      </c>
      <c r="F168">
        <v>31709537</v>
      </c>
      <c r="G168">
        <f>47343920 - 23042703</f>
        <v>24301217</v>
      </c>
      <c r="H168">
        <f>45508051-21861828</f>
        <v>23646223</v>
      </c>
    </row>
    <row r="169" spans="1:8" x14ac:dyDescent="0.2">
      <c r="A169" t="s">
        <v>104</v>
      </c>
      <c r="B169">
        <v>229467298</v>
      </c>
      <c r="C169">
        <v>212979990</v>
      </c>
      <c r="D169">
        <v>225855617</v>
      </c>
      <c r="E169">
        <v>238659594</v>
      </c>
      <c r="F169">
        <v>231661075</v>
      </c>
      <c r="G169">
        <f>SUM(G149:G168)</f>
        <v>283645752</v>
      </c>
      <c r="H169">
        <f>SUM(H149:H168)</f>
        <v>249995012</v>
      </c>
    </row>
    <row r="170" spans="1:8" x14ac:dyDescent="0.2">
      <c r="A170" t="s">
        <v>108</v>
      </c>
      <c r="B170">
        <v>138374</v>
      </c>
      <c r="C170">
        <v>25326</v>
      </c>
      <c r="D170" s="1" t="s">
        <v>101</v>
      </c>
      <c r="E170" s="1" t="s">
        <v>101</v>
      </c>
      <c r="F170" s="1" t="s">
        <v>101</v>
      </c>
      <c r="G170" s="1" t="s">
        <v>101</v>
      </c>
      <c r="H170" s="1" t="s">
        <v>101</v>
      </c>
    </row>
    <row r="171" spans="1:8" x14ac:dyDescent="0.2">
      <c r="A171" t="s">
        <v>105</v>
      </c>
      <c r="D171">
        <v>-52331726</v>
      </c>
      <c r="E171">
        <v>-55258672</v>
      </c>
      <c r="F171">
        <v>-54317462</v>
      </c>
      <c r="G171">
        <v>-25589992</v>
      </c>
      <c r="H171">
        <v>-25157694</v>
      </c>
    </row>
    <row r="172" spans="1:8" x14ac:dyDescent="0.2">
      <c r="A172" t="s">
        <v>106</v>
      </c>
      <c r="B172">
        <v>229467298</v>
      </c>
      <c r="C172">
        <v>212979990</v>
      </c>
      <c r="D172">
        <v>173523891</v>
      </c>
      <c r="E172">
        <v>183400922</v>
      </c>
      <c r="F172">
        <v>177343613</v>
      </c>
      <c r="G172">
        <f>SUM(G171,G169)</f>
        <v>258055760</v>
      </c>
      <c r="H172">
        <f>SUM(H171,H169)</f>
        <v>224837318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Max Sun</cp:lastModifiedBy>
  <dcterms:created xsi:type="dcterms:W3CDTF">2015-09-30T18:20:34Z</dcterms:created>
  <dcterms:modified xsi:type="dcterms:W3CDTF">2018-10-07T19:35:51Z</dcterms:modified>
</cp:coreProperties>
</file>