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F1A8F2-03B5-4B8F-AF1B-F7B651220875}" xr6:coauthVersionLast="47" xr6:coauthVersionMax="47" xr10:uidLastSave="{00000000-0000-0000-0000-000000000000}"/>
  <bookViews>
    <workbookView xWindow="-120" yWindow="-120" windowWidth="29040" windowHeight="15840" xr2:uid="{96711E42-76EB-4052-88EC-F877A5BCBB34}"/>
  </bookViews>
  <sheets>
    <sheet name="Black" sheetId="1" r:id="rId1"/>
    <sheet name="Rates" sheetId="3" r:id="rId2"/>
    <sheet name="SAB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/>
  <c r="B2" i="2" s="1"/>
  <c r="E1" i="3"/>
  <c r="A5" i="3" s="1"/>
  <c r="C10" i="1" a="1"/>
  <c r="C11" i="1" a="1"/>
  <c r="B13" i="1" a="1"/>
  <c r="C13" i="1" a="1"/>
  <c r="C9" i="1" a="1"/>
  <c r="B9" i="1" a="1"/>
  <c r="C12" i="1" a="1"/>
  <c r="B10" i="1" a="1"/>
  <c r="B12" i="1" a="1"/>
  <c r="B11" i="1" a="1"/>
  <c r="A2" i="3" l="1"/>
  <c r="A3" i="3"/>
  <c r="A6" i="3"/>
  <c r="A4" i="3"/>
  <c r="B5" i="2"/>
  <c r="C12" i="1"/>
  <c r="C11" i="1"/>
  <c r="C9" i="1"/>
  <c r="B10" i="1"/>
  <c r="D10" i="1" s="1"/>
  <c r="B13" i="1"/>
  <c r="B11" i="1"/>
  <c r="C10" i="1"/>
  <c r="B12" i="1"/>
  <c r="C13" i="1"/>
  <c r="B9" i="1"/>
  <c r="E5" i="3" a="1"/>
  <c r="B7" i="2" a="1"/>
  <c r="E5" i="3" l="1"/>
  <c r="B7" i="2"/>
  <c r="I2" i="3" a="1"/>
  <c r="I3" i="3" a="1"/>
  <c r="I6" i="3" a="1"/>
  <c r="I4" i="3" a="1"/>
  <c r="I5" i="3" a="1"/>
  <c r="B11" i="2" a="1"/>
  <c r="G8" i="2" a="1"/>
  <c r="E8" i="2" a="1"/>
  <c r="H8" i="2" a="1"/>
  <c r="F8" i="2" a="1"/>
  <c r="I8" i="2" a="1"/>
  <c r="I5" i="3" l="1"/>
  <c r="I4" i="3"/>
  <c r="I6" i="3"/>
  <c r="I3" i="3"/>
  <c r="I2" i="3"/>
  <c r="B11" i="2"/>
  <c r="H8" i="2"/>
  <c r="G8" i="2"/>
  <c r="E8" i="2"/>
  <c r="F8" i="2"/>
  <c r="I8" i="2"/>
  <c r="H7" i="2" a="1"/>
  <c r="I7" i="2" a="1"/>
  <c r="G7" i="2" a="1"/>
  <c r="F7" i="2" a="1"/>
  <c r="E7" i="2" a="1"/>
  <c r="E7" i="2" l="1"/>
  <c r="F7" i="2"/>
  <c r="G7" i="2"/>
  <c r="I7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<sst xmlns="http://schemas.openxmlformats.org/spreadsheetml/2006/main" count="36" uniqueCount="31">
  <si>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forward</t>
  </si>
  <si>
    <t>strike</t>
  </si>
  <si>
    <t>time to maturity</t>
  </si>
  <si>
    <t>interest rate</t>
  </si>
  <si>
    <t>volatility</t>
  </si>
  <si>
    <t>is call</t>
  </si>
  <si>
    <t>return</t>
  </si>
  <si>
    <t>Price</t>
  </si>
  <si>
    <t>Delta</t>
  </si>
  <si>
    <t>Gamma</t>
  </si>
  <si>
    <t>Vega</t>
  </si>
  <si>
    <t>Theta</t>
  </si>
  <si>
    <t>valuation_date</t>
  </si>
  <si>
    <t>interpolation</t>
  </si>
  <si>
    <t>maturities</t>
  </si>
  <si>
    <t>curve_data</t>
  </si>
  <si>
    <t>data_type</t>
  </si>
  <si>
    <t>Linear</t>
  </si>
  <si>
    <t>rates</t>
  </si>
  <si>
    <t>curve id</t>
  </si>
  <si>
    <t>beta</t>
  </si>
  <si>
    <t>rho</t>
  </si>
  <si>
    <t>nu</t>
  </si>
  <si>
    <t>Moneyness</t>
  </si>
  <si>
    <t>rate</t>
  </si>
  <si>
    <t>maturity date</t>
  </si>
  <si>
    <t>valuation date</t>
  </si>
  <si>
    <t>Strikes</t>
  </si>
  <si>
    <t>SABR Vol</t>
  </si>
  <si>
    <t>Implied Vol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</si>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</sst>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SABR!$D$5</c:f>
              <c:strCache>
                <c:ptCount val="1"/>
                <c:pt idx="0">
                  <c:v>Implied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SABR!$E$6:$I$6</c:f>
              <c:numCache>
                <c:formatCode>General</c:formatCode>
                <c:ptCount val="5"/>
                <c:pt idx="0">
                  <c:v>68.665929220651066</c:v>
                </c:pt>
                <c:pt idx="1">
                  <c:v>85.098204321631073</c:v>
                </c:pt>
                <c:pt idx="2">
                  <c:v>101.50730593291576</c:v>
                </c:pt>
                <c:pt idx="3">
                  <c:v>126.8799312044851</c:v>
                </c:pt>
                <c:pt idx="4">
                  <c:v>170.64091492736361</c:v>
                </c:pt>
              </c:numCache>
            </c:numRef>
          </c:xVal>
          <c:yVal>
            <c:numRef>
              <c:f>SABR!$E$5:$I$5</c:f>
              <c:numCache>
                <c:formatCode>0.00%</c:formatCode>
                <c:ptCount val="5"/>
                <c:pt idx="0">
                  <c:v>0.27</c:v>
                </c:pt>
                <c:pt idx="1">
                  <c:v>0.25</c:v>
                </c:pt>
                <c:pt idx="2">
                  <c:v>0.23</c:v>
                </c:pt>
                <c:pt idx="3">
                  <c:v>0.3</c:v>
                </c:pt>
                <c:pt idx="4">
                  <c:v>0.37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75-41A8-BC56-6F9B9BE31FD1}"/>
            </c:ext>
          </c:extLst>
        </c:ser>
        <c:ser>
          <c:idx val="1"/>
          <c:order val="1"/>
          <c:tx>
            <c:strRef>
              <c:f>SABR!$D$8</c:f>
              <c:strCache>
                <c:ptCount val="1"/>
                <c:pt idx="0">
                  <c:v>SABR 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SABR!$E$6:$I$6</c:f>
              <c:numCache>
                <c:formatCode>General</c:formatCode>
                <c:ptCount val="5"/>
                <c:pt idx="0">
                  <c:v>68.665929220651066</c:v>
                </c:pt>
                <c:pt idx="1">
                  <c:v>85.098204321631073</c:v>
                </c:pt>
                <c:pt idx="2">
                  <c:v>101.50730593291576</c:v>
                </c:pt>
                <c:pt idx="3">
                  <c:v>126.8799312044851</c:v>
                </c:pt>
                <c:pt idx="4">
                  <c:v>170.64091492736361</c:v>
                </c:pt>
              </c:numCache>
            </c:numRef>
          </c:xVal>
          <c:yVal>
            <c:numRef>
              <c:f>SABR!$E$8:$I$8</c:f>
              <c:numCache>
                <c:formatCode>0.00%</c:formatCode>
                <c:ptCount val="5"/>
                <c:pt idx="0">
                  <c:v>0.27638154689891292</c:v>
                </c:pt>
                <c:pt idx="1">
                  <c:v>0.23222920963398733</c:v>
                </c:pt>
                <c:pt idx="2">
                  <c:v>0.2319002174526511</c:v>
                </c:pt>
                <c:pt idx="3">
                  <c:v>0.28526840041639856</c:v>
                </c:pt>
                <c:pt idx="4">
                  <c:v>0.37499478429690486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75-41A8-BC56-6F9B9BE31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74000"/>
        <c:axId val="1031074416"/>
      </c:scatterChart>
      <c:valAx>
        <c:axId val="1031074000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74416"/>
        <c:crosses val="autoZero"/>
        <c:crossBetween val="midCat"/>
      </c:valAx>
      <c:valAx>
        <c:axId val="10310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7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14287</xdr:rowOff>
    </xdr:from>
    <xdr:to>
      <xdr:col>17</xdr:col>
      <xdr:colOff>323850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A2D47-4F33-6862-19F6-46C5A5D5C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A96E-A036-4B4B-A761-8E2B2D0F500E}">
  <dimension ref="A1:D13"/>
  <sheetViews>
    <sheetView tabSelected="1" workbookViewId="0">
      <selection activeCell="D11" sqref="D11"/>
    </sheetView>
  </sheetViews>
  <sheetFormatPr defaultRowHeight="15" x14ac:dyDescent="0.25"/>
  <cols>
    <col min="5" max="5" width="14.42578125" bestFit="1" customWidth="1"/>
    <col min="6" max="6" width="9.7109375" bestFit="1" customWidth="1"/>
    <col min="8" max="8" width="10.140625" bestFit="1" customWidth="1"/>
    <col min="9" max="9" width="10.7109375" bestFit="1" customWidth="1"/>
    <col min="11" max="11" width="10.7109375" bestFit="1" customWidth="1"/>
  </cols>
  <sheetData>
    <row r="1" spans="1:4" x14ac:dyDescent="0.25">
      <c r="A1" t="s">
        <v>0</v>
      </c>
      <c r="B1" s="3">
        <v>120</v>
      </c>
      <c r="C1" s="3">
        <v>120</v>
      </c>
    </row>
    <row r="2" spans="1:4" x14ac:dyDescent="0.25">
      <c r="A2" t="s">
        <v>1</v>
      </c>
      <c r="B2" s="3">
        <v>100</v>
      </c>
      <c r="C2" s="3">
        <v>100</v>
      </c>
    </row>
    <row r="3" spans="1:4" x14ac:dyDescent="0.25">
      <c r="A3" t="s">
        <v>2</v>
      </c>
      <c r="B3" s="3">
        <v>1</v>
      </c>
      <c r="C3" s="3">
        <v>1</v>
      </c>
    </row>
    <row r="4" spans="1:4" x14ac:dyDescent="0.25">
      <c r="A4" t="s">
        <v>3</v>
      </c>
      <c r="B4" s="3">
        <v>0</v>
      </c>
      <c r="C4" s="3">
        <v>0</v>
      </c>
    </row>
    <row r="5" spans="1:4" x14ac:dyDescent="0.25">
      <c r="A5" t="s">
        <v>4</v>
      </c>
      <c r="B5" s="3">
        <v>0.3</v>
      </c>
      <c r="C5" s="3">
        <v>0.3</v>
      </c>
    </row>
    <row r="6" spans="1:4" x14ac:dyDescent="0.25">
      <c r="A6" t="s">
        <v>5</v>
      </c>
      <c r="B6" s="3" t="b">
        <v>1</v>
      </c>
      <c r="C6" s="3" t="b">
        <v>0</v>
      </c>
    </row>
    <row r="7" spans="1:4" x14ac:dyDescent="0.25">
      <c r="A7" t="s">
        <v>6</v>
      </c>
      <c r="B7" s="3" t="s">
        <v>7</v>
      </c>
      <c r="C7" s="3" t="s">
        <v>7</v>
      </c>
    </row>
    <row r="8" spans="1:4" x14ac:dyDescent="0.25">
      <c r="B8" s="3"/>
      <c r="C8" s="3"/>
    </row>
    <row r="9" spans="1:4" x14ac:dyDescent="0.25">
      <c r="A9" t="s">
        <v>7</v>
      </c>
      <c r="B9" s="3" cm="1">
        <f t="array" ref="B9">_xll.BlackEUOption(B$1,B$2,B$3,B$4,B$5,B$6,$A9)</f>
        <v>25.440563467814314</v>
      </c>
      <c r="C9" s="3" cm="1">
        <f t="array" ref="C9">_xll.BlackEUOption(C$1,C$2,C$3,C$4,C$5,C$6,$A9)</f>
        <v>5.4405634678143144</v>
      </c>
    </row>
    <row r="10" spans="1:4" x14ac:dyDescent="0.25">
      <c r="A10" t="s">
        <v>8</v>
      </c>
      <c r="B10" s="3" cm="1">
        <f t="array" ref="B10">_xll.BlackEUOption(B$1,B$2,B$3,B$4,B$5,B$6,$A10)</f>
        <v>0.77569623379260544</v>
      </c>
      <c r="C10" s="3" cm="1">
        <f t="array" ref="C10">_xll.BlackEUOption(C$1,C$2,C$3,C$4,C$5,C$6,$A10)</f>
        <v>-0.22430376620739459</v>
      </c>
      <c r="D10">
        <f>B10-C10</f>
        <v>1</v>
      </c>
    </row>
    <row r="11" spans="1:4" x14ac:dyDescent="0.25">
      <c r="A11" t="s">
        <v>9</v>
      </c>
      <c r="B11" s="3" cm="1">
        <f t="array" ref="B11">_xll.BlackEUOption(B$1,B$2,B$3,B$4,B$5,B$6,$A11)</f>
        <v>8.316271130754305E-3</v>
      </c>
      <c r="C11" s="3" cm="1">
        <f t="array" ref="C11">_xll.BlackEUOption(C$1,C$2,C$3,C$4,C$5,C$6,$A11)</f>
        <v>8.316271130754305E-3</v>
      </c>
    </row>
    <row r="12" spans="1:4" x14ac:dyDescent="0.25">
      <c r="A12" t="s">
        <v>10</v>
      </c>
      <c r="B12" s="3" cm="1">
        <f t="array" ref="B12">_xll.BlackEUOption(B$1,B$2,B$3,B$4,B$5,B$6,$A12)</f>
        <v>35.9262912848586</v>
      </c>
      <c r="C12" s="3" cm="1">
        <f t="array" ref="C12">_xll.BlackEUOption(C$1,C$2,C$3,C$4,C$5,C$6,$A12)</f>
        <v>35.9262912848586</v>
      </c>
    </row>
    <row r="13" spans="1:4" x14ac:dyDescent="0.25">
      <c r="A13" t="s">
        <v>11</v>
      </c>
      <c r="B13" s="3" cm="1">
        <f t="array" ref="B13">_xll.BlackEUOption(B$1,B$2,B$3,B$4,B$5,B$6,$A13)</f>
        <v>5.3889436927287901</v>
      </c>
      <c r="C13" s="3" cm="1">
        <f t="array" ref="C13">_xll.BlackEUOption(C$1,C$2,C$3,C$4,C$5,C$6,$A13)</f>
        <v>5.3889436927287901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776-4988-4506-AEA3-31160ACC0152}">
  <dimension ref="A1:I6"/>
  <sheetViews>
    <sheetView workbookViewId="0">
      <selection activeCell="K8" sqref="K8"/>
    </sheetView>
  </sheetViews>
  <sheetFormatPr defaultRowHeight="15" x14ac:dyDescent="0.25"/>
  <cols>
    <col min="1" max="2" width="11.85546875" customWidth="1"/>
    <col min="4" max="4" width="14.42578125" bestFit="1" customWidth="1"/>
    <col min="5" max="5" width="10.140625" customWidth="1"/>
  </cols>
  <sheetData>
    <row r="1" spans="1:9" x14ac:dyDescent="0.25">
      <c r="A1" s="6" t="s">
        <v>14</v>
      </c>
      <c r="B1" s="6" t="s">
        <v>15</v>
      </c>
      <c r="D1" t="s">
        <v>12</v>
      </c>
      <c r="E1" s="4">
        <f ca="1">TODAY()</f>
        <v>44744</v>
      </c>
      <c r="I1" s="6" t="s">
        <v>30</v>
      </c>
    </row>
    <row r="2" spans="1:9" x14ac:dyDescent="0.25">
      <c r="A2" s="1">
        <f ca="1">E1+1</f>
        <v>44745</v>
      </c>
      <c r="B2" s="2">
        <v>2.3E-3</v>
      </c>
      <c r="D2" t="s">
        <v>13</v>
      </c>
      <c r="E2" s="5" t="s">
        <v>17</v>
      </c>
      <c r="I2" cm="1">
        <f t="array" aca="1" ref="I2" ca="1">_xll.Query($E$5,$I$1,$A2)</f>
        <v>0.99999369864999055</v>
      </c>
    </row>
    <row r="3" spans="1:9" x14ac:dyDescent="0.25">
      <c r="A3" s="1">
        <f ca="1">E1+30</f>
        <v>44774</v>
      </c>
      <c r="B3" s="2">
        <v>8.8000000000000005E-3</v>
      </c>
      <c r="D3" t="s">
        <v>16</v>
      </c>
      <c r="E3" s="5" t="s">
        <v>18</v>
      </c>
      <c r="I3" cm="1">
        <f t="array" aca="1" ref="I3" ca="1">_xll.Query($E$5,$I$1,$A3)</f>
        <v>0.9992769738382421</v>
      </c>
    </row>
    <row r="4" spans="1:9" x14ac:dyDescent="0.25">
      <c r="A4" s="1">
        <f ca="1">E1+90</f>
        <v>44834</v>
      </c>
      <c r="B4" s="2">
        <v>2.3400000000000001E-2</v>
      </c>
      <c r="I4" cm="1">
        <f t="array" aca="1" ref="I4" ca="1">_xll.Query($E$5,$I$1,$A4)</f>
        <v>0.99424675067763435</v>
      </c>
    </row>
    <row r="5" spans="1:9" x14ac:dyDescent="0.25">
      <c r="A5" s="1">
        <f ca="1">E1+365</f>
        <v>45109</v>
      </c>
      <c r="B5" s="2">
        <v>3.9100000000000003E-2</v>
      </c>
      <c r="D5" t="s">
        <v>19</v>
      </c>
      <c r="E5" t="str" cm="1">
        <f t="array" aca="1" ref="E5" ca="1">_xll.RatesCurve(E1,E2,E3,A2:A6,B2:B6)</f>
        <v>6c1db18e-26e0-47f9-b66a-ea3f2c7b6e20</v>
      </c>
      <c r="I5" cm="1">
        <f t="array" aca="1" ref="I5" ca="1">_xll.Query($E$5,$I$1,$A5)</f>
        <v>0.9616545388840454</v>
      </c>
    </row>
    <row r="6" spans="1:9" x14ac:dyDescent="0.25">
      <c r="A6" s="1">
        <f ca="1">E1+730</f>
        <v>45474</v>
      </c>
      <c r="B6" s="2">
        <v>5.7000000000000002E-2</v>
      </c>
      <c r="I6" cm="1">
        <f t="array" aca="1" ref="I6" ca="1">_xll.Query($E$5,$I$1,$A6)</f>
        <v>0.8922579558824083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D9F-21BC-406A-8259-A740355AAE65}">
  <dimension ref="A1:I11"/>
  <sheetViews>
    <sheetView workbookViewId="0">
      <selection activeCell="I14" sqref="I14"/>
    </sheetView>
  </sheetViews>
  <sheetFormatPr defaultRowHeight="15" x14ac:dyDescent="0.25"/>
  <cols>
    <col min="1" max="1" width="15.5703125" bestFit="1" customWidth="1"/>
    <col min="2" max="2" width="9.7109375" bestFit="1" customWidth="1"/>
    <col min="4" max="4" width="11.140625" bestFit="1" customWidth="1"/>
  </cols>
  <sheetData>
    <row r="1" spans="1:9" x14ac:dyDescent="0.25">
      <c r="A1" t="s">
        <v>26</v>
      </c>
      <c r="B1" s="1">
        <f ca="1">TODAY()</f>
        <v>44744</v>
      </c>
    </row>
    <row r="2" spans="1:9" x14ac:dyDescent="0.25">
      <c r="A2" t="s">
        <v>25</v>
      </c>
      <c r="B2" s="1">
        <f ca="1">B1+365</f>
        <v>45109</v>
      </c>
    </row>
    <row r="4" spans="1:9" x14ac:dyDescent="0.25">
      <c r="A4" t="s">
        <v>0</v>
      </c>
      <c r="B4">
        <v>100</v>
      </c>
      <c r="D4" t="s">
        <v>23</v>
      </c>
      <c r="E4">
        <v>10</v>
      </c>
      <c r="F4">
        <v>25</v>
      </c>
      <c r="G4">
        <v>50</v>
      </c>
      <c r="H4">
        <v>25</v>
      </c>
      <c r="I4">
        <v>10</v>
      </c>
    </row>
    <row r="5" spans="1:9" x14ac:dyDescent="0.25">
      <c r="A5" t="s">
        <v>2</v>
      </c>
      <c r="B5">
        <f ca="1">(B2-B1)/365</f>
        <v>1</v>
      </c>
      <c r="D5" t="s">
        <v>29</v>
      </c>
      <c r="E5" s="8">
        <v>0.27</v>
      </c>
      <c r="F5" s="8">
        <v>0.25</v>
      </c>
      <c r="G5" s="8">
        <v>0.23</v>
      </c>
      <c r="H5" s="8">
        <v>0.3</v>
      </c>
      <c r="I5" s="8">
        <v>0.37</v>
      </c>
    </row>
    <row r="6" spans="1:9" x14ac:dyDescent="0.25">
      <c r="A6" t="s">
        <v>20</v>
      </c>
      <c r="B6">
        <v>1</v>
      </c>
      <c r="D6" t="s">
        <v>27</v>
      </c>
      <c r="E6">
        <v>68.665929220651066</v>
      </c>
      <c r="F6">
        <v>85.098204321631073</v>
      </c>
      <c r="G6">
        <v>101.50730593291576</v>
      </c>
      <c r="H6">
        <v>126.8799312044851</v>
      </c>
      <c r="I6">
        <v>170.64091492736361</v>
      </c>
    </row>
    <row r="7" spans="1:9" x14ac:dyDescent="0.25">
      <c r="A7" t="s">
        <v>21</v>
      </c>
      <c r="B7" cm="1">
        <f t="array" aca="1" ref="B7:B8" ca="1">TRANSPOSE(_xll.SABRFitRhoNuGivenBeta(B4,B5,G5,B6,E6:I6,E5:I5))</f>
        <v>0.21736282764765333</v>
      </c>
      <c r="D7" t="s">
        <v>8</v>
      </c>
      <c r="E7" s="7" cm="1">
        <f t="array" aca="1" ref="E7" ca="1">_xll.BlackEUOption($B$4,E$6,$B$5,$B$11,E$5,TRUE,"Delta")</f>
        <v>0.90073849849642995</v>
      </c>
      <c r="F7" s="7" cm="1">
        <f t="array" aca="1" ref="F7" ca="1">_xll.BlackEUOption($B$4,F$6,$B$5,$B$11,F$5,TRUE,"Delta")</f>
        <v>0.74959584149323955</v>
      </c>
      <c r="G7" s="7" cm="1">
        <f t="array" aca="1" ref="G7" ca="1">_xll.BlackEUOption($B$4,G$6,$B$5,$B$11,G$5,TRUE,"Delta")</f>
        <v>0.4999838710581237</v>
      </c>
      <c r="H7" s="7" cm="1">
        <f t="array" aca="1" ref="H7" ca="1">_xll.BlackEUOption($B$4,H$6,$B$5,$B$11,H$5,TRUE,"Delta")</f>
        <v>0.24996009712127293</v>
      </c>
      <c r="I7" s="7" cm="1">
        <f t="array" aca="1" ref="I7" ca="1">_xll.BlackEUOption($B$4,I$6,$B$5,$B$11,I$5,TRUE,"Delta")</f>
        <v>9.9974447012638371E-2</v>
      </c>
    </row>
    <row r="8" spans="1:9" x14ac:dyDescent="0.25">
      <c r="A8" t="s">
        <v>22</v>
      </c>
      <c r="B8">
        <f ca="1"/>
        <v>0.9813153735602298</v>
      </c>
      <c r="D8" t="s">
        <v>28</v>
      </c>
      <c r="E8" s="8" cm="1">
        <f t="array" aca="1" ref="E8" ca="1">_xll.SABRVolatility($B$4,E6,$B$5,$G$5,$B$6,$B$7,$B$8)</f>
        <v>0.27638154689891292</v>
      </c>
      <c r="F8" s="8" cm="1">
        <f t="array" aca="1" ref="F8" ca="1">_xll.SABRVolatility($B$4,F6,$B$5,$G$5,$B$6,$B$7,$B$8)</f>
        <v>0.23222920963398733</v>
      </c>
      <c r="G8" s="8" cm="1">
        <f t="array" aca="1" ref="G8" ca="1">_xll.SABRVolatility($B$4,G6,$B$5,$G$5,$B$6,$B$7,$B$8)</f>
        <v>0.2319002174526511</v>
      </c>
      <c r="H8" s="8" cm="1">
        <f t="array" aca="1" ref="H8" ca="1">_xll.SABRVolatility($B$4,H6,$B$5,$G$5,$B$6,$B$7,$B$8)</f>
        <v>0.28526840041639856</v>
      </c>
      <c r="I8" s="8" cm="1">
        <f t="array" aca="1" ref="I8" ca="1">_xll.SABRVolatility($B$4,I6,$B$5,$G$5,$B$6,$B$7,$B$8)</f>
        <v>0.37499478429690486</v>
      </c>
    </row>
    <row r="11" spans="1:9" x14ac:dyDescent="0.25">
      <c r="A11" t="s">
        <v>24</v>
      </c>
      <c r="B11" s="2" cm="1">
        <f t="array" aca="1" ref="B11" ca="1">-LN(_xll.Query(Rates!E5,"DF",B2))/B5</f>
        <v>3.9099999999999947E-2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</vt:lpstr>
      <vt:lpstr>Rates</vt:lpstr>
      <vt:lpstr>SABR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BZ</cp:lastModifiedBy>
  <dcterms:created xsi:type="dcterms:W3CDTF">2022-06-29T03:57:24Z</dcterms:created>
  <dcterms:modified xsi:type="dcterms:W3CDTF">2022-07-02T07:24:25Z</dcterms:modified>
</cp:coreProperties>
</file>