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openxmlformats-officedocument.drawing+xml" PartName="/xl/drawings/drawing1.xml"/>
  <Default ContentType="application/vnd.openxmlformats-officedocument.vmlDrawing" Extension="vml"/>
  <Override ContentType="image/x-emf" PartName="/xl/media/image1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0" windowHeight="10160" firstSheet="1" activeTab="1"/>
  </bookViews>
  <sheets>
    <sheet name="_isisStructSheet" sheetId="1" state="veryHidden" r:id="rId1"/>
    <sheet name="Sheet1" sheetId="2" r:id="rId2"/>
    <sheet name="比价数据模拟" sheetId="3" r:id="rId3"/>
  </sheets>
  <calcPr calcId="144525"/>
</workbook>
</file>

<file path=xl/sharedStrings.xml><?xml version="1.0" encoding="utf-8"?>
<sst xmlns="http://schemas.openxmlformats.org/spreadsheetml/2006/main" count="14174">
  <si>
    <t>ID</t>
  </si>
  <si>
    <t>Structure</t>
  </si>
  <si>
    <t>英文名</t>
  </si>
  <si>
    <t>CAS</t>
  </si>
  <si>
    <t>MDL</t>
  </si>
  <si>
    <t/>
  </si>
  <si>
    <t>5-BROMO-2-METHOXYBENZALDEHYDE</t>
  </si>
  <si>
    <t>25016-01-7</t>
  </si>
  <si>
    <t>MFCD00003347</t>
  </si>
  <si>
    <t>POTASSIUM PEROXYMONOSULFATE</t>
  </si>
  <si>
    <t>70693-62-8</t>
  </si>
  <si>
    <t>MFCD00040551</t>
  </si>
  <si>
    <t>1-METHYLPIPERIDINE</t>
  </si>
  <si>
    <t>626-67-5</t>
  </si>
  <si>
    <t>MFCD00006491</t>
  </si>
  <si>
    <t>3-BROMO-4-HYDROXYBENZALDEHYDE</t>
  </si>
  <si>
    <t>2973-78-6</t>
  </si>
  <si>
    <t>MFCD00017348</t>
  </si>
  <si>
    <t>4-BROMOPHENYLHYDRAZINE HYDROCHLORIDE</t>
  </si>
  <si>
    <t>622-88-8</t>
  </si>
  <si>
    <t>MFCD00012941</t>
  </si>
  <si>
    <t>2-AMINO-5-BROMOBENZOIC ACID</t>
  </si>
  <si>
    <t>5794-88-7</t>
  </si>
  <si>
    <t>MFCD00007823</t>
  </si>
  <si>
    <t>2,6-DICHLORO-5-FLUORONICOTINIC ACID</t>
  </si>
  <si>
    <t>82671-06-5</t>
  </si>
  <si>
    <t>MFCD00799517</t>
  </si>
  <si>
    <t>5-BROMOSALICYLAMIDE</t>
  </si>
  <si>
    <t>6329-74-4</t>
  </si>
  <si>
    <t>MFCD00157694</t>
  </si>
  <si>
    <t>2-AMINO-3-METHYLBENZOIC ACID</t>
  </si>
  <si>
    <t>4389-45-1</t>
  </si>
  <si>
    <t>MFCD00007745</t>
  </si>
  <si>
    <t>PALLADIUM</t>
  </si>
  <si>
    <t>MFCD00011167</t>
  </si>
  <si>
    <t>N-BOC-ISONIPECOTIC ACID</t>
  </si>
  <si>
    <t>84358-13-4</t>
  </si>
  <si>
    <t>MFCD00076999</t>
  </si>
  <si>
    <t>METHYL 3-AMINOTHIOPHENE-2-CARBOXYLATE</t>
  </si>
  <si>
    <t>22288-78-4</t>
  </si>
  <si>
    <t>MFCD00009765</t>
  </si>
  <si>
    <t>FORMAMIDINE ACETATE</t>
  </si>
  <si>
    <t>3473-63-0</t>
  </si>
  <si>
    <t>MFCD00012866</t>
  </si>
  <si>
    <t>GLYCINE METHYL ESTER HYDROCHLORIDE</t>
  </si>
  <si>
    <t>5680-79-5</t>
  </si>
  <si>
    <t>MFCD00012870</t>
  </si>
  <si>
    <t>L-PROLINE METHYL ESTER HYDROCHLORIDE</t>
  </si>
  <si>
    <t>2133-40-6</t>
  </si>
  <si>
    <t>MFCD00012708</t>
  </si>
  <si>
    <t>POTASSIUM PHTHALIMIDE</t>
  </si>
  <si>
    <t>1074-82-4</t>
  </si>
  <si>
    <t>MFCD00005887</t>
  </si>
  <si>
    <t>1-BOC-3-AMINOPIPERIDINE</t>
  </si>
  <si>
    <t>144243-24-3</t>
  </si>
  <si>
    <t>MFCD01861219</t>
  </si>
  <si>
    <t>L-CYSTEINE ETHYL ESTER HYDROCHLORIDE</t>
  </si>
  <si>
    <t>868-59-7</t>
  </si>
  <si>
    <t>MFCD00012631</t>
  </si>
  <si>
    <t>METHYL 3-CYANOBENZOATE</t>
  </si>
  <si>
    <t>13531-48-1</t>
  </si>
  <si>
    <t>MFCD00220156</t>
  </si>
  <si>
    <t>PIPERAZINE-2-CARBOXYLIC ACID DIHYDROCHLORIDE</t>
  </si>
  <si>
    <t>133525-05-0</t>
  </si>
  <si>
    <t>MFCD00044803</t>
  </si>
  <si>
    <t>ETHYL 4-AMINOCINNAMATE</t>
  </si>
  <si>
    <t>5048-82-8</t>
  </si>
  <si>
    <t>MFCD00017116</t>
  </si>
  <si>
    <t>4,5-DICHLOROPYRIMIDINE</t>
  </si>
  <si>
    <t>6554-61-6</t>
  </si>
  <si>
    <t>MFCD09743880</t>
  </si>
  <si>
    <t>Z-GLY-OH</t>
  </si>
  <si>
    <t>1138-80-3</t>
  </si>
  <si>
    <t>MFCD00002691</t>
  </si>
  <si>
    <t>4-PIPERIDONE MONOHYDRATE HYDROCHLORIDE</t>
  </si>
  <si>
    <t>40064-34-4</t>
  </si>
  <si>
    <t>MFCD00012776</t>
  </si>
  <si>
    <t>2-PIPERAZINEACETIC ACID ETHYL ESTER</t>
  </si>
  <si>
    <t>226068-82-2</t>
  </si>
  <si>
    <t>MFCD09608128</t>
  </si>
  <si>
    <t>ALPHA,ALPHA'-DICHLORO-M-XYLENE</t>
  </si>
  <si>
    <t>626-16-4</t>
  </si>
  <si>
    <t>MFCD00000912</t>
  </si>
  <si>
    <t>ETHYL TRIFLUOROACETATE</t>
  </si>
  <si>
    <t>383-63-1</t>
  </si>
  <si>
    <t>MFCD00000419</t>
  </si>
  <si>
    <t>METHYL 3-BROMOBENZOATE</t>
  </si>
  <si>
    <t>618-89-3</t>
  </si>
  <si>
    <t>MFCD00017777</t>
  </si>
  <si>
    <t>N,N'-DIISOPROPYLCARBODIIMIDE</t>
  </si>
  <si>
    <t>693-13-0</t>
  </si>
  <si>
    <t>MFCD00065689</t>
  </si>
  <si>
    <t>TRIMETHYLCHLOROSILANE</t>
  </si>
  <si>
    <t>75-77-4</t>
  </si>
  <si>
    <t>MFCD00000502</t>
  </si>
  <si>
    <t>METHYL 2,4-DICHLOROPYRIMIDINE-6-CARBOXYLATE</t>
  </si>
  <si>
    <t>6299-85-0</t>
  </si>
  <si>
    <t>MFCD01941317</t>
  </si>
  <si>
    <t>POTASSIUM THIOACETATE</t>
  </si>
  <si>
    <t>10387-40-3</t>
  </si>
  <si>
    <t>MFCD00137704</t>
  </si>
  <si>
    <t>2-FLUORONITROBENZENE</t>
  </si>
  <si>
    <t>1493-27-2</t>
  </si>
  <si>
    <t>MFCD00007048</t>
  </si>
  <si>
    <t>DIETHYL ETHOXYMETHYLENEMALONATE</t>
  </si>
  <si>
    <t>87-13-8</t>
  </si>
  <si>
    <t>MFCD00009148</t>
  </si>
  <si>
    <t>1,3-DIAMINOPROPANE</t>
  </si>
  <si>
    <t>109-76-2</t>
  </si>
  <si>
    <t>MFCD00008228</t>
  </si>
  <si>
    <t>TRIMETHYLSILYL CYANIDE</t>
  </si>
  <si>
    <t>7677-24-9</t>
  </si>
  <si>
    <t>MFCD00001765</t>
  </si>
  <si>
    <t>ETHYL ISONIPECOTATE</t>
  </si>
  <si>
    <t>1126-09-6</t>
  </si>
  <si>
    <t>MFCD00006003</t>
  </si>
  <si>
    <t>PROPARGYLAMINE</t>
  </si>
  <si>
    <t>2450-71-7</t>
  </si>
  <si>
    <t>MFCD00008198</t>
  </si>
  <si>
    <t>PYRENE</t>
  </si>
  <si>
    <t>129-00-0</t>
  </si>
  <si>
    <t>MFCD00004136</t>
  </si>
  <si>
    <t>1,3-DIMETHYL-2-IMIDAZOLIDINONE</t>
  </si>
  <si>
    <t>80-73-9</t>
  </si>
  <si>
    <t>MFCD00003188</t>
  </si>
  <si>
    <t>ETHYL CYANOACETATE</t>
  </si>
  <si>
    <t>105-56-6</t>
  </si>
  <si>
    <t>MFCD00001940</t>
  </si>
  <si>
    <t>2-BUTYNE-1,4-DIOL</t>
  </si>
  <si>
    <t>110-65-6</t>
  </si>
  <si>
    <t>MFCD00002915</t>
  </si>
  <si>
    <t>(METHOXYMETHYL)TRIPHENYLPHOSPHONIUM CHLORIDE</t>
  </si>
  <si>
    <t>4009-98-7</t>
  </si>
  <si>
    <t>MFCD00011800</t>
  </si>
  <si>
    <t>3-BUTYN-1-OL</t>
  </si>
  <si>
    <t>927-74-2</t>
  </si>
  <si>
    <t>MFCD00002955</t>
  </si>
  <si>
    <t>CYANURIC CHLORIDE</t>
  </si>
  <si>
    <t>108-77-0</t>
  </si>
  <si>
    <t>MFCD00006046</t>
  </si>
  <si>
    <t>4,5-IMIDAZOLEDICARBOXYLIC ACID</t>
  </si>
  <si>
    <t>570-22-9</t>
  </si>
  <si>
    <t>MFCD00005200</t>
  </si>
  <si>
    <t>ETHYL 3-ETHOXYACRYLATE</t>
  </si>
  <si>
    <t>1001-26-9</t>
  </si>
  <si>
    <t>MFCD00009863</t>
  </si>
  <si>
    <t>3-THIOPHENECARBOXALDEHYDE</t>
  </si>
  <si>
    <t>498-62-4</t>
  </si>
  <si>
    <t>MFCD00005466</t>
  </si>
  <si>
    <t>ACETAMIDINE HYDROCHLORIDE</t>
  </si>
  <si>
    <t>124-42-5</t>
  </si>
  <si>
    <t>MFCD00013016</t>
  </si>
  <si>
    <t>1-BROMO-3-FLUOROBENZENE</t>
  </si>
  <si>
    <t>1073-06-9</t>
  </si>
  <si>
    <t>MFCD00000326</t>
  </si>
  <si>
    <t>1-METHYLIMIDAZOLE</t>
  </si>
  <si>
    <t>616-47-7</t>
  </si>
  <si>
    <t>MFCD00005292</t>
  </si>
  <si>
    <t>METHYL 3-METHOXYACRYLATE</t>
  </si>
  <si>
    <t>34846-90-7</t>
  </si>
  <si>
    <t>MFCD00128206</t>
  </si>
  <si>
    <t>Z-SAR-OH</t>
  </si>
  <si>
    <t>39608-31-6</t>
  </si>
  <si>
    <t>MFCD00021747</t>
  </si>
  <si>
    <t>ETHYL 3-AMINO-4-PYRAZOLECARBOXYLATE</t>
  </si>
  <si>
    <t>6994-25-8</t>
  </si>
  <si>
    <t>MFCD00005238</t>
  </si>
  <si>
    <t>BETA-ALANINE METHYL ESTER HYDROCHLORIDE</t>
  </si>
  <si>
    <t>3196-73-4</t>
  </si>
  <si>
    <t>MFCD00039060</t>
  </si>
  <si>
    <t>2,4-DICHLOROPYRIMIDINE</t>
  </si>
  <si>
    <t>3934-20-1</t>
  </si>
  <si>
    <t>MFCD00006061</t>
  </si>
  <si>
    <t>OROTIC ACID</t>
  </si>
  <si>
    <t>50887-69-9</t>
  </si>
  <si>
    <t>MFCD00006027</t>
  </si>
  <si>
    <t>N,N'-CARBONYLDIIMIDAZOLE</t>
  </si>
  <si>
    <t>530-62-1</t>
  </si>
  <si>
    <t>MFCD00005286</t>
  </si>
  <si>
    <t>4-BROMOPYRIDINE</t>
  </si>
  <si>
    <t>1120-87-2</t>
  </si>
  <si>
    <t>MFCD00234035</t>
  </si>
  <si>
    <t>[1,3-BIS(DIPHENYLPHOSPHINO)PROPANE]DICHLORONICKEL(II)</t>
  </si>
  <si>
    <t>15629-92-2</t>
  </si>
  <si>
    <t>MFCD00015318</t>
  </si>
  <si>
    <t>METHYL PIPERAZINE-1-CARBOXYLATE</t>
  </si>
  <si>
    <t>50606-31-0</t>
  </si>
  <si>
    <t>MFCD06411658</t>
  </si>
  <si>
    <t>SODIUM CYANATE</t>
  </si>
  <si>
    <t>917-61-3</t>
  </si>
  <si>
    <t>MFCD00011121</t>
  </si>
  <si>
    <t>BENZYL CHLOROMETHYL ETHER</t>
  </si>
  <si>
    <t>3587-60-8</t>
  </si>
  <si>
    <t>MFCD00000886</t>
  </si>
  <si>
    <t>IMIDAZOLE</t>
  </si>
  <si>
    <t>288-32-4</t>
  </si>
  <si>
    <t>MFCD00005183</t>
  </si>
  <si>
    <t>3-AMINOPHENOL</t>
  </si>
  <si>
    <t>591-27-5</t>
  </si>
  <si>
    <t>MFCD00007786</t>
  </si>
  <si>
    <t>ETHYL THIOGLYCOLATE</t>
  </si>
  <si>
    <t>623-51-8</t>
  </si>
  <si>
    <t>MFCD00004874</t>
  </si>
  <si>
    <t>DIETHYLAMINOACETALDEHYDE DIETHYL ACETAL</t>
  </si>
  <si>
    <t>3616-57-7</t>
  </si>
  <si>
    <t>MFCD00009234</t>
  </si>
  <si>
    <t>1,1,3,3-TETRAMETHYLGUANIDINE</t>
  </si>
  <si>
    <t>80-70-6</t>
  </si>
  <si>
    <t>MFCD00008323</t>
  </si>
  <si>
    <t>2-CHLOROPYRAZINE</t>
  </si>
  <si>
    <t>14508-49-7</t>
  </si>
  <si>
    <t>MFCD00006124</t>
  </si>
  <si>
    <t>3-AMINOBENZONITRILE</t>
  </si>
  <si>
    <t>2237-30-1</t>
  </si>
  <si>
    <t>MFCD00007756</t>
  </si>
  <si>
    <t>TRIISOPROPYLCHLOROSILANE</t>
  </si>
  <si>
    <t>13154-24-0</t>
  </si>
  <si>
    <t>MFCD00009656</t>
  </si>
  <si>
    <t>HEXAMETHYLPHOSPHORAMIDE</t>
  </si>
  <si>
    <t>680-31-9</t>
  </si>
  <si>
    <t>MFCD00008303</t>
  </si>
  <si>
    <t>4-AMINOBENZONITRILE</t>
  </si>
  <si>
    <t>873-74-5</t>
  </si>
  <si>
    <t>MFCD00007821</t>
  </si>
  <si>
    <t>4-CHLOROANILINE</t>
  </si>
  <si>
    <t>106-47-8</t>
  </si>
  <si>
    <t>MFCD00007835</t>
  </si>
  <si>
    <t>. 1-CHLORO-2-IODOBENZENE</t>
  </si>
  <si>
    <t>615-41-8</t>
  </si>
  <si>
    <t>MFCD00001033</t>
  </si>
  <si>
    <t>4-FLUOROANILINE</t>
  </si>
  <si>
    <t>371-40-4</t>
  </si>
  <si>
    <t>MFCD00007829</t>
  </si>
  <si>
    <t>4-CYANOBENZOYL CHLORIDE</t>
  </si>
  <si>
    <t>6068-72-0</t>
  </si>
  <si>
    <t>MFCD00001822</t>
  </si>
  <si>
    <t>3-CHLOROBENZOYL CHLORIDE</t>
  </si>
  <si>
    <t>618-46-2</t>
  </si>
  <si>
    <t>MFCD00000671</t>
  </si>
  <si>
    <t>4-METHOXYBENZOYL CHLORIDE</t>
  </si>
  <si>
    <t>100-07-2</t>
  </si>
  <si>
    <t>MFCD00000687</t>
  </si>
  <si>
    <t>1-CHLORO-3-IODOBENZENE</t>
  </si>
  <si>
    <t>625-99-0</t>
  </si>
  <si>
    <t>MFCD00001046</t>
  </si>
  <si>
    <t>1-CHLORO-4-IODOBENZENE</t>
  </si>
  <si>
    <t>637-87-6</t>
  </si>
  <si>
    <t>MFCD00001053</t>
  </si>
  <si>
    <t>4-BROMOFLUOROBENZENE</t>
  </si>
  <si>
    <t>460-00-4</t>
  </si>
  <si>
    <t>MFCD00000342</t>
  </si>
  <si>
    <t>4-CHLOROBENZOYL CHLORIDE</t>
  </si>
  <si>
    <t>122-01-0</t>
  </si>
  <si>
    <t>MFCD00000686</t>
  </si>
  <si>
    <t>2-CHLOROBENZOYL CHLORIDE</t>
  </si>
  <si>
    <t>609-65-4</t>
  </si>
  <si>
    <t>MFCD00000660</t>
  </si>
  <si>
    <t>4-FLUOROBENZOYL CHLORIDE</t>
  </si>
  <si>
    <t>403-43-0</t>
  </si>
  <si>
    <t>MFCD00000684</t>
  </si>
  <si>
    <t>PYRUVIC ALDEHYDE</t>
  </si>
  <si>
    <t>78-98-8</t>
  </si>
  <si>
    <t>MFCD00006960</t>
  </si>
  <si>
    <t>2-CHLORO-6-METHYL-4-PYRIMIDINYLAMINE</t>
  </si>
  <si>
    <t>14394-60-6</t>
  </si>
  <si>
    <t>MFCD05863311</t>
  </si>
  <si>
    <t>THIOACETAMIDE</t>
  </si>
  <si>
    <t>62-55-5</t>
  </si>
  <si>
    <t>MFCD00008070</t>
  </si>
  <si>
    <t>2-AMINOETHYL HYDROGEN SULFATE</t>
  </si>
  <si>
    <t>926-39-6</t>
  </si>
  <si>
    <t>MFCD00008179</t>
  </si>
  <si>
    <t>(S)-(+)-EPICHLOROHYDRIN</t>
  </si>
  <si>
    <t>67843-74-7</t>
  </si>
  <si>
    <t>MFCD00077760</t>
  </si>
  <si>
    <t>(+)-DIBENZOYL-D-TARTARIC ACID MONOHYDRATE</t>
  </si>
  <si>
    <t>80822-15-7</t>
  </si>
  <si>
    <t>MFCD00150722</t>
  </si>
  <si>
    <t>ALLYL GLYCIDYL ETHER</t>
  </si>
  <si>
    <t>106-92-3</t>
  </si>
  <si>
    <t>MFCD00005143</t>
  </si>
  <si>
    <t>TETRABUTYLAMMONIUM HYDROGEN SULFATE</t>
  </si>
  <si>
    <t>32503-27-8</t>
  </si>
  <si>
    <t>MFCD00011637</t>
  </si>
  <si>
    <t>1-(4-METHOXYPHENYL)PIPERAZINE DIHYDROCHLORIDE</t>
  </si>
  <si>
    <t>38869-47-5</t>
  </si>
  <si>
    <t>MFCD00012767</t>
  </si>
  <si>
    <t>3-BROMOBENZOTRIFLUORIDE</t>
  </si>
  <si>
    <t>401-78-5</t>
  </si>
  <si>
    <t>MFCD00000380</t>
  </si>
  <si>
    <t>2,2,6,6-TETRAMETHYLPIPERIDINE</t>
  </si>
  <si>
    <t>768-66-1</t>
  </si>
  <si>
    <t>MFCD00005985</t>
  </si>
  <si>
    <t>3-BROMOANISOLE</t>
  </si>
  <si>
    <t>2398-37-0</t>
  </si>
  <si>
    <t>MFCD00000081</t>
  </si>
  <si>
    <t>2,2'-AZOBIS(2-METHYLPROPIONITRILE)</t>
  </si>
  <si>
    <t>78-67-1</t>
  </si>
  <si>
    <t>MFCD00013808</t>
  </si>
  <si>
    <t>HYDROXYLAMINE HYDROCHLORIDE</t>
  </si>
  <si>
    <t>MFCD00051089</t>
  </si>
  <si>
    <t>METHYL METHACRYLATE</t>
  </si>
  <si>
    <t>80-62-6</t>
  </si>
  <si>
    <t>MFCD00008587</t>
  </si>
  <si>
    <t>METHYL ACRYLATE</t>
  </si>
  <si>
    <t>96-33-3</t>
  </si>
  <si>
    <t>MFCD00008627</t>
  </si>
  <si>
    <t>(1S)-(+)-CAMPHOR-10-SULFONYL CHLORIDE</t>
  </si>
  <si>
    <t>21286-54-4</t>
  </si>
  <si>
    <t>MFCD00064156</t>
  </si>
  <si>
    <t>(1R)-(-)-CAMPHOR-10-SULFONYL CHLORIDE</t>
  </si>
  <si>
    <t>39262-22-1</t>
  </si>
  <si>
    <t>MFCD00064155</t>
  </si>
  <si>
    <t>OXALYL CHLORIDE</t>
  </si>
  <si>
    <t>79-37-8</t>
  </si>
  <si>
    <t>MFCD00000704</t>
  </si>
  <si>
    <t>DIISOPROPYL AZODICARBOXYLATE</t>
  </si>
  <si>
    <t>2446-83-5</t>
  </si>
  <si>
    <t>MFCD00008875</t>
  </si>
  <si>
    <t>CHLORAL HYDRATE</t>
  </si>
  <si>
    <t>302-17-0</t>
  </si>
  <si>
    <t>MFCD00044479</t>
  </si>
  <si>
    <t>TOXAPHENE</t>
  </si>
  <si>
    <t>8001-35-2</t>
  </si>
  <si>
    <t>MFCD00132872</t>
  </si>
  <si>
    <t>3-PHENYLPROPIONYL CHLORIDE</t>
  </si>
  <si>
    <t>645-45-4</t>
  </si>
  <si>
    <t>MFCD00000748</t>
  </si>
  <si>
    <t>ETHYL OXALYL CHLORIDE</t>
  </si>
  <si>
    <t>4755-77-5</t>
  </si>
  <si>
    <t>MFCD00000706</t>
  </si>
  <si>
    <t>METHYL 4-(BROMOMETHYL)BENZOATE</t>
  </si>
  <si>
    <t>2417-72-3</t>
  </si>
  <si>
    <t>MFCD00032453</t>
  </si>
  <si>
    <t>SYRINGIC ALCOHOL</t>
  </si>
  <si>
    <t>530-56-3</t>
  </si>
  <si>
    <t>MFCD00016871</t>
  </si>
  <si>
    <t>DL-ALPHA-(METHYLAMINOMETHYL)BENZYL ALCOHOL</t>
  </si>
  <si>
    <t>6589-55-5</t>
  </si>
  <si>
    <t>MFCD00004506</t>
  </si>
  <si>
    <t>3-HYDROXYPIPERIDINE HYDROCHLORIDE</t>
  </si>
  <si>
    <t>64051-79-2</t>
  </si>
  <si>
    <t>MFCD00012772</t>
  </si>
  <si>
    <t>3-AMINO-4-METHYLBENZYL ALCOHOL</t>
  </si>
  <si>
    <t>81863-45-8</t>
  </si>
  <si>
    <t>MFCD00075051</t>
  </si>
  <si>
    <t>(S)-(+)-2-BENZYLAMINO-1-PHENYLETHANOL</t>
  </si>
  <si>
    <t>51096-49-2</t>
  </si>
  <si>
    <t>MFCD03427123</t>
  </si>
  <si>
    <t>(R)-3-HYDROXYPYRROLIDINE</t>
  </si>
  <si>
    <t>2799-21-5</t>
  </si>
  <si>
    <t>MFCD00145220</t>
  </si>
  <si>
    <t>2,3-DIHYDRO-1,4-BENZODIOXIN-6-YLMETHANOL</t>
  </si>
  <si>
    <t>39270-39-8</t>
  </si>
  <si>
    <t>MFCD01317581</t>
  </si>
  <si>
    <t>[6-(1-PYRROLIDINYL)-3-PYRIDINYL]METHANOL</t>
  </si>
  <si>
    <t>690632-01-0</t>
  </si>
  <si>
    <t>MFCD05865144</t>
  </si>
  <si>
    <t>(4-MORPHOLIN-4-YL-PHENYL)METHANOL</t>
  </si>
  <si>
    <t>280556-71-0</t>
  </si>
  <si>
    <t>MFCD01057413</t>
  </si>
  <si>
    <t>4-CHLOROBENZYL ALCOHOL</t>
  </si>
  <si>
    <t>873-76-7</t>
  </si>
  <si>
    <t>MFCD00004652</t>
  </si>
  <si>
    <t>3-PYRIDINEMETHANOL</t>
  </si>
  <si>
    <t>100-55-0</t>
  </si>
  <si>
    <t>MFCD00006407</t>
  </si>
  <si>
    <t>2-PYRIDINEMETHANOL</t>
  </si>
  <si>
    <t>586-98-1</t>
  </si>
  <si>
    <t>MFCD00006348</t>
  </si>
  <si>
    <t>2-HEXYN-1-OL</t>
  </si>
  <si>
    <t>764-60-3</t>
  </si>
  <si>
    <t>MFCD00039540</t>
  </si>
  <si>
    <t>(6,7-DIHYDRO-4H-THIENO[3,2-C]PYRAN-4-YL)METHYLAMINE</t>
  </si>
  <si>
    <t>63932-26-3</t>
  </si>
  <si>
    <t>MFCD08690319</t>
  </si>
  <si>
    <t>3-HYDROXY-4-METHOXYBENZYL ALCOHOL</t>
  </si>
  <si>
    <t>MFCD00004644</t>
  </si>
  <si>
    <t>1-PIPERIDINEPROPANOL</t>
  </si>
  <si>
    <t>104-58-5</t>
  </si>
  <si>
    <t>MFCD00023781</t>
  </si>
  <si>
    <t>(1,3-DIMETHYL-1H-PYRAZOL-5-YL)METHANOL</t>
  </si>
  <si>
    <t>57012-20-1</t>
  </si>
  <si>
    <t>MFCD02682037</t>
  </si>
  <si>
    <t>4-(BROMOMETHYL)-2,1,3-BENZOTHIADIAZOLE</t>
  </si>
  <si>
    <t>16405-99-5</t>
  </si>
  <si>
    <t>MFCD00457946</t>
  </si>
  <si>
    <t>6-(BROMOMETHYL)-4-CHLORO-2-(TRIFLUOROMETHYL)QUINOLINE</t>
  </si>
  <si>
    <t>123637-51-4</t>
  </si>
  <si>
    <t>MFCD00153079</t>
  </si>
  <si>
    <t>(1-BENZYL-1H-IMIDAZOL-2-YL)METHANOL</t>
  </si>
  <si>
    <t>MFCD00174260</t>
  </si>
  <si>
    <t>4-(BROMOMETHYL)-5-PHENYL-1,3-OXAZOLE</t>
  </si>
  <si>
    <t>368869-94-7</t>
  </si>
  <si>
    <t>MFCD03407316</t>
  </si>
  <si>
    <t>1-[4-(BROMOMETHYL)PHENYL]-1H-PYRAZOLE</t>
  </si>
  <si>
    <t>368869-85-6</t>
  </si>
  <si>
    <t>MFCD02681940</t>
  </si>
  <si>
    <t>N-PHENYLETHANOLAMINE</t>
  </si>
  <si>
    <t>122-98-5</t>
  </si>
  <si>
    <t>MFCD00002832</t>
  </si>
  <si>
    <t>3,4-DIETHOXYBENZYL ALCOHOL</t>
  </si>
  <si>
    <t>83459-29-4</t>
  </si>
  <si>
    <t>MFCD01321083</t>
  </si>
  <si>
    <t>ALPHA-CYCLOPROPYLBENZYL ALCOHOL</t>
  </si>
  <si>
    <t>1007-03-0</t>
  </si>
  <si>
    <t>MFCD00001299</t>
  </si>
  <si>
    <t>1-PHENYL-1-PENTANOL</t>
  </si>
  <si>
    <t>583-03-9</t>
  </si>
  <si>
    <t>MFCD00021935</t>
  </si>
  <si>
    <t>(R)-(+)-1-PHENYLETHANOL</t>
  </si>
  <si>
    <t>1517-69-7</t>
  </si>
  <si>
    <t>MFCD00064263</t>
  </si>
  <si>
    <t>3,4,5-TRIETHOXYBENZYL ALCOHOL</t>
  </si>
  <si>
    <t>39727-75-8</t>
  </si>
  <si>
    <t>MFCD02093788</t>
  </si>
  <si>
    <t>4-ETHOXY-3-METHOXYBENZYL ALCOHOL</t>
  </si>
  <si>
    <t>61813-58-9</t>
  </si>
  <si>
    <t>MFCD00004656</t>
  </si>
  <si>
    <t>PREGNENOLONE</t>
  </si>
  <si>
    <t>145-13-1</t>
  </si>
  <si>
    <t>MFCD00003628</t>
  </si>
  <si>
    <t>5,6,7,8-TETRAHYDRO-1-NAPHTHYLAMINE</t>
  </si>
  <si>
    <t>2217-41-6</t>
  </si>
  <si>
    <t>MFCD00001736</t>
  </si>
  <si>
    <t>4-PHENYL-2-BUTANOL</t>
  </si>
  <si>
    <t>2344-70-9</t>
  </si>
  <si>
    <t>MFCD00044349</t>
  </si>
  <si>
    <t>2-INDANOL</t>
  </si>
  <si>
    <t>4254-29-9</t>
  </si>
  <si>
    <t>MFCD00003800</t>
  </si>
  <si>
    <t>5-METHYL-2-HEXANOL</t>
  </si>
  <si>
    <t>627-59-8</t>
  </si>
  <si>
    <t>MFCD00004558</t>
  </si>
  <si>
    <t>1-INDANOL</t>
  </si>
  <si>
    <t>MFCD00003797</t>
  </si>
  <si>
    <t>N-(2-BROMOETHYL)PHTHALIMIDE</t>
  </si>
  <si>
    <t>574-98-1</t>
  </si>
  <si>
    <t>MFCD00005902</t>
  </si>
  <si>
    <t>4-BROMOMETHYLBIPHENYL</t>
  </si>
  <si>
    <t>2567-29-5</t>
  </si>
  <si>
    <t>MFCD00017869</t>
  </si>
  <si>
    <t>1-BROMO-2-PENTYNE</t>
  </si>
  <si>
    <t>16400-32-1</t>
  </si>
  <si>
    <t>MFCD00236363</t>
  </si>
  <si>
    <t>METHYL BROMOACETATE</t>
  </si>
  <si>
    <t>96-32-2</t>
  </si>
  <si>
    <t>MFCD00000189</t>
  </si>
  <si>
    <t>BENZYL 2-BROMOETHYL ETHER</t>
  </si>
  <si>
    <t>1462-37-9</t>
  </si>
  <si>
    <t>MFCD01321307</t>
  </si>
  <si>
    <t>5-(BROMOMETHYL)-1-METHYL-1H-1,2,3-BENZOTRIAZOLE</t>
  </si>
  <si>
    <t>499770-76-2</t>
  </si>
  <si>
    <t>MFCD03407338</t>
  </si>
  <si>
    <t>4-PHENOXYBUTYL BROMIDE</t>
  </si>
  <si>
    <t>1200-03-9</t>
  </si>
  <si>
    <t>MFCD00000262</t>
  </si>
  <si>
    <t>IODOACETIC ACID SODIUM SALT</t>
  </si>
  <si>
    <t>305-53-3</t>
  </si>
  <si>
    <t>MFCD00002686</t>
  </si>
  <si>
    <t>1-(2-HYDROXYETHYL)IMIDAZOLE</t>
  </si>
  <si>
    <t>1615-14-1</t>
  </si>
  <si>
    <t>MFCD00209980</t>
  </si>
  <si>
    <t>3-(2-BROMOETHYL)INDOLE</t>
  </si>
  <si>
    <t>3389-21-7</t>
  </si>
  <si>
    <t>MFCD00130155</t>
  </si>
  <si>
    <t>4-(BROMOMETHYL)BENZOPHENONE</t>
  </si>
  <si>
    <t>32752-54-8</t>
  </si>
  <si>
    <t>MFCD00092076</t>
  </si>
  <si>
    <t>CYCLOHEXYLMETHYL BROMIDE</t>
  </si>
  <si>
    <t>2550-36-9</t>
  </si>
  <si>
    <t>MFCD00001509</t>
  </si>
  <si>
    <t>3,4-DIFLUOROBENZYL BROMIDE</t>
  </si>
  <si>
    <t>85118-01-0</t>
  </si>
  <si>
    <t>MFCD00009889</t>
  </si>
  <si>
    <t>1-(2-BROMOETHOXY)-4-METHYLBENZENE</t>
  </si>
  <si>
    <t>18800-34-5</t>
  </si>
  <si>
    <t>MFCD00082852</t>
  </si>
  <si>
    <t>BROMOMETHYL PHENYL SULFONE</t>
  </si>
  <si>
    <t>19169-90-5</t>
  </si>
  <si>
    <t>MFCD00034033</t>
  </si>
  <si>
    <t>3,4,5-TRIMETHOXYBENZOYL CHLORIDE</t>
  </si>
  <si>
    <t>4521-61-3</t>
  </si>
  <si>
    <t>MFCD00000675</t>
  </si>
  <si>
    <t>4-BUTYLCYCLOHEXANOL</t>
  </si>
  <si>
    <t>67590-13-0</t>
  </si>
  <si>
    <t>MFCD01321147</t>
  </si>
  <si>
    <t>4-HYDROXYMETHYL-5-METHYLIMIDAZOLE</t>
  </si>
  <si>
    <t>29636-87-1</t>
  </si>
  <si>
    <t>MFCD00792476</t>
  </si>
  <si>
    <t>BENZYL BROMIDE</t>
  </si>
  <si>
    <t>100-39-0</t>
  </si>
  <si>
    <t>MFCD00000172</t>
  </si>
  <si>
    <t>3,4-DIMETHYLBENZYL CHLORIDE</t>
  </si>
  <si>
    <t>102-46-5</t>
  </si>
  <si>
    <t>MFCD00000910</t>
  </si>
  <si>
    <t>N-(3-BROMOPROPYL)CARBAMIC ACID TERT-BUTYL ESTER</t>
  </si>
  <si>
    <t>83948-53-2</t>
  </si>
  <si>
    <t>MFCD02683429</t>
  </si>
  <si>
    <t>3,4-METHYLENEDIOXYBENZYL CHLORIDE</t>
  </si>
  <si>
    <t>1938-32-5</t>
  </si>
  <si>
    <t>MFCD00044328</t>
  </si>
  <si>
    <t>1,3-THIAZOLE-4-CARBOXYLIC ACID</t>
  </si>
  <si>
    <t>MFCD00623589</t>
  </si>
  <si>
    <t>1-PHENYL-1H-PYRAZOLE-5-CARBOXYLIC ACID</t>
  </si>
  <si>
    <t>1133-77-3</t>
  </si>
  <si>
    <t>MFCD00463580</t>
  </si>
  <si>
    <t>5-(METHYLSULFONYL)THIOPHENE-2-CARBOXYLIC ACID</t>
  </si>
  <si>
    <t>60166-86-1</t>
  </si>
  <si>
    <t>MFCD00173745</t>
  </si>
  <si>
    <t>1,2,3-THIADIAZOLE-4-CARBOXYLIC ACID</t>
  </si>
  <si>
    <t>4100-13-4</t>
  </si>
  <si>
    <t>MFCD00052099</t>
  </si>
  <si>
    <t>5-PIPERIDIN-1-YLMETHYL-FURAN-2-CARBOXYLIC ACID</t>
  </si>
  <si>
    <t>301353-36-6</t>
  </si>
  <si>
    <t>MFCD00455269</t>
  </si>
  <si>
    <t>1,3-BENZOTHIAZOLE-2-CARBONYL CHLORIDE</t>
  </si>
  <si>
    <t>67748-61-2</t>
  </si>
  <si>
    <t>MFCD03659697</t>
  </si>
  <si>
    <t>THIOPHENE-2,5-DICARBOXYLIC ACID</t>
  </si>
  <si>
    <t>4282-31-9</t>
  </si>
  <si>
    <t>MFCD00016896</t>
  </si>
  <si>
    <t>3-METHYL-2-FUROIC ACID</t>
  </si>
  <si>
    <t>4412-96-8</t>
  </si>
  <si>
    <t>MFCD00014111</t>
  </si>
  <si>
    <t>4-PHENYL-1,2,3-THIADIAZOLE-5-CARBOXYLIC ACID</t>
  </si>
  <si>
    <t>78875-63-5</t>
  </si>
  <si>
    <t>MFCD00052216</t>
  </si>
  <si>
    <t>N-TOSYL-3-PYRROLECARBOXYLIC ACID</t>
  </si>
  <si>
    <t>106058-86-0</t>
  </si>
  <si>
    <t>MFCD00145013</t>
  </si>
  <si>
    <t>4-METHYL-1,2,3-THIADIAZOLE-5-CARBOXYLIC ACID</t>
  </si>
  <si>
    <t>18212-21-0</t>
  </si>
  <si>
    <t>MFCD00173830</t>
  </si>
  <si>
    <t>3-(ACETYLAMINO)THIOPHENE-2-CARBOXYLIC ACID</t>
  </si>
  <si>
    <t>50901-18-3</t>
  </si>
  <si>
    <t>MFCD00101396</t>
  </si>
  <si>
    <t>THIOPHENE-3-CARBOXYLIC ACID</t>
  </si>
  <si>
    <t>88-13-1</t>
  </si>
  <si>
    <t>MFCD00005467</t>
  </si>
  <si>
    <t>PYRAZOLO[1,5-A]PYRIDINE-3-CARBONYL CHLORIDE</t>
  </si>
  <si>
    <t>78933-24-1</t>
  </si>
  <si>
    <t>MFCD06200860</t>
  </si>
  <si>
    <t>4-METHYL-2-(2-PYRAZINYL)-1,3-THIAZOLE-5-CARBONYL CHLORIDE</t>
  </si>
  <si>
    <t>257876-11-2</t>
  </si>
  <si>
    <t>MFCD02681953</t>
  </si>
  <si>
    <t>1-BENZYL-3-(TERT-BUTYL)-1H-PYRAZOLE-5-CARBONYL CHLORIDE</t>
  </si>
  <si>
    <t>160233-29-4</t>
  </si>
  <si>
    <t>MFCD00084892</t>
  </si>
  <si>
    <t>(2-BROMOETHYL)BENZENE</t>
  </si>
  <si>
    <t>103-63-9</t>
  </si>
  <si>
    <t>MFCD00000240</t>
  </si>
  <si>
    <t>1-BROMO-3-PHENYLPROPANE</t>
  </si>
  <si>
    <t>637-59-2</t>
  </si>
  <si>
    <t>MFCD00000257</t>
  </si>
  <si>
    <t>1-(4-CHLOROPHENYL)ETHANOL</t>
  </si>
  <si>
    <t>MFCD00041038</t>
  </si>
  <si>
    <t>4-CHLOROBENZHYDRYL CHLORIDE</t>
  </si>
  <si>
    <t>134-83-8</t>
  </si>
  <si>
    <t>MFCD00000856</t>
  </si>
  <si>
    <t>2-BROMOETHYL ETHYL ETHER</t>
  </si>
  <si>
    <t>592-55-2</t>
  </si>
  <si>
    <t>MFCD00000237</t>
  </si>
  <si>
    <t>4-CHLOROBENZHYDROL</t>
  </si>
  <si>
    <t>119-56-2</t>
  </si>
  <si>
    <t>MFCD00004491</t>
  </si>
  <si>
    <t>2-(BROMOMETHYL)NAPHTHALENE</t>
  </si>
  <si>
    <t>939-26-4</t>
  </si>
  <si>
    <t>MFCD00004123</t>
  </si>
  <si>
    <t>TERT-BUTYL BROMOACETATE</t>
  </si>
  <si>
    <t>5292-43-3</t>
  </si>
  <si>
    <t>MFCD00000188</t>
  </si>
  <si>
    <t>6-(CHLOROMETHYL)URACIL</t>
  </si>
  <si>
    <t>18592-13-7</t>
  </si>
  <si>
    <t>MFCD00010095</t>
  </si>
  <si>
    <t>4-BROMOHEPTANE</t>
  </si>
  <si>
    <t>998-93-6</t>
  </si>
  <si>
    <t>MFCD00039182</t>
  </si>
  <si>
    <t>1-IODO-4,4,4-TRIFLUOROBUTANE</t>
  </si>
  <si>
    <t>461-17-6</t>
  </si>
  <si>
    <t>MFCD00041543</t>
  </si>
  <si>
    <t>1-(BROMOMETHYL)-4-(METHYLSULFONYL)BENZENE</t>
  </si>
  <si>
    <t>53606-06-7</t>
  </si>
  <si>
    <t>MFCD00185849</t>
  </si>
  <si>
    <t>BENZO[B]FURAN-2-CARBOXYLIC ACID</t>
  </si>
  <si>
    <t>496-41-3</t>
  </si>
  <si>
    <t>MFCD00005848</t>
  </si>
  <si>
    <t>2-FUROIC ACID</t>
  </si>
  <si>
    <t>88-14-2</t>
  </si>
  <si>
    <t>MFCD00003238</t>
  </si>
  <si>
    <t>ISONICOTINIC ACID</t>
  </si>
  <si>
    <t>55-22-1</t>
  </si>
  <si>
    <t>MFCD00006429</t>
  </si>
  <si>
    <t>2'-CHLOROACETOPHENONE</t>
  </si>
  <si>
    <t>2142-68-9</t>
  </si>
  <si>
    <t>MFCD00000560</t>
  </si>
  <si>
    <t>(R)-(+)-1-PHENYLETHYLAMINE</t>
  </si>
  <si>
    <t>3886-69-9</t>
  </si>
  <si>
    <t>MFCD00064405</t>
  </si>
  <si>
    <t>2-PHENYLINDOLE</t>
  </si>
  <si>
    <t>948-65-2</t>
  </si>
  <si>
    <t>MFCD00005608</t>
  </si>
  <si>
    <t>TERT-BUTYL BROMIDE</t>
  </si>
  <si>
    <t>507-19-7</t>
  </si>
  <si>
    <t>MFCD00000125</t>
  </si>
  <si>
    <t>3-NITROBENZOTRIFLUORIDE</t>
  </si>
  <si>
    <t>98-46-4</t>
  </si>
  <si>
    <t>MFCD00007260</t>
  </si>
  <si>
    <t>ANILINE</t>
  </si>
  <si>
    <t>62-53-3</t>
  </si>
  <si>
    <t>MFCD00007629</t>
  </si>
  <si>
    <t>DIMETHYL SULFIDE</t>
  </si>
  <si>
    <t>75-18-3</t>
  </si>
  <si>
    <t>MFCD00008562</t>
  </si>
  <si>
    <t>3-NITROPHENYLACETONITRILE</t>
  </si>
  <si>
    <t>621-50-1</t>
  </si>
  <si>
    <t>MFCD00041249</t>
  </si>
  <si>
    <t>3-ACETYLTHIOPHENE</t>
  </si>
  <si>
    <t>1468-83-3</t>
  </si>
  <si>
    <t>MFCD00005468</t>
  </si>
  <si>
    <t>IODOETHANE</t>
  </si>
  <si>
    <t>75-03-6</t>
  </si>
  <si>
    <t>MFCD00001091</t>
  </si>
  <si>
    <t>3-(CYCLOPROPYLAMINO)PROPIONITRILE</t>
  </si>
  <si>
    <t>58196-47-7</t>
  </si>
  <si>
    <t>MFCD00060285</t>
  </si>
  <si>
    <t>ETHYL 4-NITROCINNAMATE</t>
  </si>
  <si>
    <t>953-26-4</t>
  </si>
  <si>
    <t>MFCD00007380</t>
  </si>
  <si>
    <t>4-NITROBENZYL BROMIDE</t>
  </si>
  <si>
    <t>100-11-8</t>
  </si>
  <si>
    <t>MFCD00007373</t>
  </si>
  <si>
    <t>3-NITROBENZYL BROMIDE</t>
  </si>
  <si>
    <t>3958-57-4</t>
  </si>
  <si>
    <t>MFCD00007271</t>
  </si>
  <si>
    <t>(S)-(-)-1-PHENYLETHYLAMINE</t>
  </si>
  <si>
    <t>2627-86-3</t>
  </si>
  <si>
    <t>MFCD00064406</t>
  </si>
  <si>
    <t>HEXANOYL CHLORIDE</t>
  </si>
  <si>
    <t>142-61-0</t>
  </si>
  <si>
    <t>MFCD00000760</t>
  </si>
  <si>
    <t>1-BROMO-2-METHYLPROPANE</t>
  </si>
  <si>
    <t>78-77-3</t>
  </si>
  <si>
    <t>MFCD00000217</t>
  </si>
  <si>
    <t>4-NITROPHENYLACETONE</t>
  </si>
  <si>
    <t>5332-96-7</t>
  </si>
  <si>
    <t>MFCD00051518</t>
  </si>
  <si>
    <t>VALERYL CHLORIDE</t>
  </si>
  <si>
    <t>638-29-9</t>
  </si>
  <si>
    <t>MFCD00000757</t>
  </si>
  <si>
    <t>DIMETHYLZINC(1.0M in heptane)</t>
  </si>
  <si>
    <t>544-97-8</t>
  </si>
  <si>
    <t>MFCD00014854</t>
  </si>
  <si>
    <t>3-NITROBENZALDEHYDE</t>
  </si>
  <si>
    <t>99-61-6</t>
  </si>
  <si>
    <t>MFCD00007249</t>
  </si>
  <si>
    <t>ETHYNYLTRI-N-BUTYLTIN</t>
  </si>
  <si>
    <t>994-89-8</t>
  </si>
  <si>
    <t>MFCD00009420</t>
  </si>
  <si>
    <t>3-NITROBENZOYL CHLORIDE</t>
  </si>
  <si>
    <t>121-90-4</t>
  </si>
  <si>
    <t>MFCD00007247</t>
  </si>
  <si>
    <t>3-BROMOTHIOPHENE</t>
  </si>
  <si>
    <t>872-31-1</t>
  </si>
  <si>
    <t>MFCD00005464</t>
  </si>
  <si>
    <t>ETHYL BROMOACETATE</t>
  </si>
  <si>
    <t>105-36-2</t>
  </si>
  <si>
    <t>MFCD00000191</t>
  </si>
  <si>
    <t>CYCLOPENTYL BROMIDE</t>
  </si>
  <si>
    <t>137-43-9</t>
  </si>
  <si>
    <t>MFCD00001359</t>
  </si>
  <si>
    <t>2-BROMOTHIOPHENE</t>
  </si>
  <si>
    <t>1003-09-4</t>
  </si>
  <si>
    <t>MFCD00005417</t>
  </si>
  <si>
    <t>3-NITROPHTHALIC ACID</t>
  </si>
  <si>
    <t>603-11-2</t>
  </si>
  <si>
    <t>MFCD00007138</t>
  </si>
  <si>
    <t>4-TERT-BUTYLCATECHOL</t>
  </si>
  <si>
    <t>98-29-3</t>
  </si>
  <si>
    <t>MFCD00002201</t>
  </si>
  <si>
    <t>N,N-DIMETHYLFORMAMIDE DIMETHYL ACETAL</t>
  </si>
  <si>
    <t>4637-24-5</t>
  </si>
  <si>
    <t>MFCD00008482</t>
  </si>
  <si>
    <t>BROMOETHANE</t>
  </si>
  <si>
    <t>74-96-4</t>
  </si>
  <si>
    <t>MFCD00000232</t>
  </si>
  <si>
    <t>METHYL BROMIDE</t>
  </si>
  <si>
    <t>74-83-9</t>
  </si>
  <si>
    <t>MFCD00000166</t>
  </si>
  <si>
    <t>1-(2-CHLOROETHYL)PIPERIDINE HYDROCHLORIDE</t>
  </si>
  <si>
    <t>2008-75-5</t>
  </si>
  <si>
    <t>MFCD00012837</t>
  </si>
  <si>
    <t>3-METHOXYBENZYL BROMIDE</t>
  </si>
  <si>
    <t>874-98-6</t>
  </si>
  <si>
    <t>MFCD00216590</t>
  </si>
  <si>
    <t>PROPARGYL CHLORIDE</t>
  </si>
  <si>
    <t>624-65-7</t>
  </si>
  <si>
    <t>MFCD00000980</t>
  </si>
  <si>
    <t>3-(CHLOROMETHYL)PYRIDINE HYDROCHLORIDE</t>
  </si>
  <si>
    <t>6959-48-4</t>
  </si>
  <si>
    <t>MFCD00012818</t>
  </si>
  <si>
    <t>TETRAHYDROFURFURYL CHLORIDE</t>
  </si>
  <si>
    <t>3003-84-7</t>
  </si>
  <si>
    <t>MFCD00005370</t>
  </si>
  <si>
    <t>2-CHLOROBENZYL BROMIDE</t>
  </si>
  <si>
    <t>611-17-6</t>
  </si>
  <si>
    <t>MFCD00000566</t>
  </si>
  <si>
    <t>TETRAHYDROFURFURYL BROMIDE</t>
  </si>
  <si>
    <t>1192-30-9</t>
  </si>
  <si>
    <t>MFCD00016894</t>
  </si>
  <si>
    <t>2-(BROMOMETHYL)PYRIDINE HYDROBROMIDE</t>
  </si>
  <si>
    <t>31106-82-8</t>
  </si>
  <si>
    <t>MFCD01863544</t>
  </si>
  <si>
    <t>40% ACETALDEHYDE</t>
  </si>
  <si>
    <t>75-07-0</t>
  </si>
  <si>
    <t>MFCD00006991</t>
  </si>
  <si>
    <t>FURFURAL</t>
  </si>
  <si>
    <t>98-01-1</t>
  </si>
  <si>
    <t>MFCD00003229</t>
  </si>
  <si>
    <t>2-(TRIFLUOROMETHYL)BENZALDEHYDE</t>
  </si>
  <si>
    <t>447-61-0</t>
  </si>
  <si>
    <t>MFCD00003337</t>
  </si>
  <si>
    <t>2-CHLOROBENZALDEHYDE</t>
  </si>
  <si>
    <t>89-98-5</t>
  </si>
  <si>
    <t>MFCD00003304</t>
  </si>
  <si>
    <t>4-HYDROXYBENZALDEHYDE</t>
  </si>
  <si>
    <t>123-08-0</t>
  </si>
  <si>
    <t>MFCD00006939</t>
  </si>
  <si>
    <t>PHENYLACETALDEHYDE</t>
  </si>
  <si>
    <t>122-78-1</t>
  </si>
  <si>
    <t>MFCD00006993</t>
  </si>
  <si>
    <t>1,2,3-BENZOXADIAZOLE-5-CARBALDEHYDE</t>
  </si>
  <si>
    <t>32863-33-5</t>
  </si>
  <si>
    <t>MFCD01200350</t>
  </si>
  <si>
    <t>2-METHOXYBENZALDEHYDE</t>
  </si>
  <si>
    <t>135-02-4</t>
  </si>
  <si>
    <t>MFCD00003308</t>
  </si>
  <si>
    <t>INDOLE-3-CARBOXALDEHYDE</t>
  </si>
  <si>
    <t>487-89-8</t>
  </si>
  <si>
    <t>MFCD00005622</t>
  </si>
  <si>
    <t>ISONICOTINALDEHYDE</t>
  </si>
  <si>
    <t>872-85-5</t>
  </si>
  <si>
    <t>MFCD00006425</t>
  </si>
  <si>
    <t>NICOTINALDEHYDE</t>
  </si>
  <si>
    <t>500-22-1</t>
  </si>
  <si>
    <t>MFCD00006382</t>
  </si>
  <si>
    <t>3-METHOXYBENZALDEHYDE</t>
  </si>
  <si>
    <t>591-31-1</t>
  </si>
  <si>
    <t>MFCD00003361</t>
  </si>
  <si>
    <t>TETRAHYDROFURAN-3-CARBOXALDEHYDE</t>
  </si>
  <si>
    <t>79710-86-4</t>
  </si>
  <si>
    <t>MFCD02101976</t>
  </si>
  <si>
    <t>5-METHYLIMIDAZOLE-4-CARBOXALDEHYDE</t>
  </si>
  <si>
    <t>68282-53-1</t>
  </si>
  <si>
    <t>MFCD00173728</t>
  </si>
  <si>
    <t>IMIDAZOLE-4-CARBOXALDEHYDE</t>
  </si>
  <si>
    <t>3034-50-2</t>
  </si>
  <si>
    <t>MFCD00173726</t>
  </si>
  <si>
    <t>3,5-DIMETHYL-4-ISOXAZOLECARBALDEHYDE</t>
  </si>
  <si>
    <t>54593-26-9</t>
  </si>
  <si>
    <t>MFCD02681977</t>
  </si>
  <si>
    <t>3-METHYL-2-BUTENAL</t>
  </si>
  <si>
    <t>107-86-8</t>
  </si>
  <si>
    <t>MFCD00010291</t>
  </si>
  <si>
    <t>6-METHYL-2-PYRIDINECARBOXALDEHYDE</t>
  </si>
  <si>
    <t>1122-72-1</t>
  </si>
  <si>
    <t>MFCD00006291</t>
  </si>
  <si>
    <t>3-FURALDEHYDE</t>
  </si>
  <si>
    <t>498-60-2</t>
  </si>
  <si>
    <t>MFCD00010424</t>
  </si>
  <si>
    <t>2-CHLORO-5-(TRIFLUOROMETHYL)BENZALDEHYDE</t>
  </si>
  <si>
    <t>82386-89-8</t>
  </si>
  <si>
    <t>MFCD00134430</t>
  </si>
  <si>
    <t>IMIDAZOLE-2-CARBOXALDEHYDE</t>
  </si>
  <si>
    <t>10111-08-7</t>
  </si>
  <si>
    <t>MFCD00003544</t>
  </si>
  <si>
    <t>2-METHYL-1H-IMIDAZOLE-4-CARBALDEHYDE</t>
  </si>
  <si>
    <t>35034-22-1</t>
  </si>
  <si>
    <t>MFCD00173725</t>
  </si>
  <si>
    <t>1-METHYL-1H-IMIDAZOLE-5-CARBOXALDEHYDE</t>
  </si>
  <si>
    <t>39021-62-0</t>
  </si>
  <si>
    <t>MFCD00030439</t>
  </si>
  <si>
    <t>4-BROMO-1H-PYRAZOLE-5-CARBALDEHYDE</t>
  </si>
  <si>
    <t>287917-97-9</t>
  </si>
  <si>
    <t>MFCD00831607</t>
  </si>
  <si>
    <t>3-(TRIFLUOROMETHYL)BENZALDEHYDE</t>
  </si>
  <si>
    <t>454-89-7</t>
  </si>
  <si>
    <t>MFCD00003373</t>
  </si>
  <si>
    <t>1-METHYL-1H-IMIDAZOLE-2-CARBALDEHYDE</t>
  </si>
  <si>
    <t>13750-81-7</t>
  </si>
  <si>
    <t>MFCD01321308</t>
  </si>
  <si>
    <t>3-CHLOROISONICOTINALDEHYDE</t>
  </si>
  <si>
    <t>72990-37-5</t>
  </si>
  <si>
    <t>MFCD06200712</t>
  </si>
  <si>
    <t>PYRROLE-2-CARBOXALDEHYDE</t>
  </si>
  <si>
    <t>1003-29-8</t>
  </si>
  <si>
    <t>MFCD00005217</t>
  </si>
  <si>
    <t>2-CYANOBENZALDEHYDE</t>
  </si>
  <si>
    <t>7468-67-9</t>
  </si>
  <si>
    <t>MFCD00017503</t>
  </si>
  <si>
    <t>TRIMETHYLACETALDEHYDE</t>
  </si>
  <si>
    <t>630-19-3</t>
  </si>
  <si>
    <t>MFCD00006962</t>
  </si>
  <si>
    <t>2-PYRIDINECARBOXALDEHYDE</t>
  </si>
  <si>
    <t>1121-60-4</t>
  </si>
  <si>
    <t>MFCD00006290</t>
  </si>
  <si>
    <t>CYCLOPROPANECARBOXALDEHYDE</t>
  </si>
  <si>
    <t>1489-69-6</t>
  </si>
  <si>
    <t>MFCD00012261</t>
  </si>
  <si>
    <t>1-METHYLPYRROLE-2-CARBOXALDEHYDE</t>
  </si>
  <si>
    <t>1192-58-1</t>
  </si>
  <si>
    <t>MFCD00003087</t>
  </si>
  <si>
    <t>BENZYLOXYACETALDEHYDE</t>
  </si>
  <si>
    <t>60656-87-3</t>
  </si>
  <si>
    <t>MFCD00191779</t>
  </si>
  <si>
    <t>2-THIAZOLECARBOXALDEHYDE</t>
  </si>
  <si>
    <t>10200-59-6</t>
  </si>
  <si>
    <t>MFCD00142924</t>
  </si>
  <si>
    <t>P-METHYLPHENYLACETALDEHYDE</t>
  </si>
  <si>
    <t>104-09-6</t>
  </si>
  <si>
    <t>MFCD00047658</t>
  </si>
  <si>
    <t>M-ANISIDINE</t>
  </si>
  <si>
    <t>536-90-3</t>
  </si>
  <si>
    <t>MFCD00007783</t>
  </si>
  <si>
    <t>FURFURYLAMINE</t>
  </si>
  <si>
    <t>617-89-0</t>
  </si>
  <si>
    <t>MFCD00003258</t>
  </si>
  <si>
    <t>ISOPROPYLAMINE</t>
  </si>
  <si>
    <t>75-31-0</t>
  </si>
  <si>
    <t>MFCD00008082</t>
  </si>
  <si>
    <t>2-AMINOETHANOL</t>
  </si>
  <si>
    <t>141-43-5</t>
  </si>
  <si>
    <t>MFCD00008183</t>
  </si>
  <si>
    <t>BENZYLAMINE</t>
  </si>
  <si>
    <t>100-46-9</t>
  </si>
  <si>
    <t>MFCD00008106</t>
  </si>
  <si>
    <t>CYCLOHEXYLAMINE</t>
  </si>
  <si>
    <t>108-91-8</t>
  </si>
  <si>
    <t>MFCD00001486</t>
  </si>
  <si>
    <t>4-METHOXYBENZYL CYANIDE</t>
  </si>
  <si>
    <t>104-47-2</t>
  </si>
  <si>
    <t>MFCD00001919</t>
  </si>
  <si>
    <t>2,6-DIFLUOROBENZYL BROMIDE</t>
  </si>
  <si>
    <t>85118-00-9</t>
  </si>
  <si>
    <t>MFCD00000329</t>
  </si>
  <si>
    <t>ETHYLAMINE HYDROCHLORIDE</t>
  </si>
  <si>
    <t>557-66-4</t>
  </si>
  <si>
    <t>MFCD00012885</t>
  </si>
  <si>
    <t>DIMETHYLAMINE HYDROCHLORIDE</t>
  </si>
  <si>
    <t>506-59-2</t>
  </si>
  <si>
    <t>MFCD00012477</t>
  </si>
  <si>
    <t>PIPERIDINE</t>
  </si>
  <si>
    <t>110-89-4</t>
  </si>
  <si>
    <t>MFCD00005979</t>
  </si>
  <si>
    <t>METHYLAMINE HYDROCHLORIDE</t>
  </si>
  <si>
    <t>593-51-1</t>
  </si>
  <si>
    <t>MFCD00012849</t>
  </si>
  <si>
    <t>CYCLOPROPYLAMINE</t>
  </si>
  <si>
    <t>765-30-0</t>
  </si>
  <si>
    <t>MFCD00001301</t>
  </si>
  <si>
    <t>2-PHENYLETHYLAMINE</t>
  </si>
  <si>
    <t>64-04-0</t>
  </si>
  <si>
    <t>MFCD00008184</t>
  </si>
  <si>
    <t>3-AMINOPYRIDINE</t>
  </si>
  <si>
    <t>462-08-8</t>
  </si>
  <si>
    <t>MFCD00006400</t>
  </si>
  <si>
    <t>4-AMINO-1-METHYLPIPERIDINE</t>
  </si>
  <si>
    <t>41838-46-4</t>
  </si>
  <si>
    <t>MFCD01570549</t>
  </si>
  <si>
    <t>2-CHLOROBENZYLAMINE</t>
  </si>
  <si>
    <t>89-97-4</t>
  </si>
  <si>
    <t>MFCD00008108</t>
  </si>
  <si>
    <t>4-AMINOPYRIDINE</t>
  </si>
  <si>
    <t>504-24-5</t>
  </si>
  <si>
    <t>MFCD00006439</t>
  </si>
  <si>
    <t>ISOBUTYLAMINE</t>
  </si>
  <si>
    <t>78-81-9</t>
  </si>
  <si>
    <t>MFCD00008146</t>
  </si>
  <si>
    <t>2-(2-AMINOETHYL)PYRIDINE</t>
  </si>
  <si>
    <t>2706-56-1</t>
  </si>
  <si>
    <t>MFCD00006367</t>
  </si>
  <si>
    <t>2-METHOXYETHYLAMINE</t>
  </si>
  <si>
    <t>109-85-3</t>
  </si>
  <si>
    <t>MFCD00008180</t>
  </si>
  <si>
    <t>2-AMINO-5-NITROPYRIDINE</t>
  </si>
  <si>
    <t>4214-76-0</t>
  </si>
  <si>
    <t>MFCD00006325</t>
  </si>
  <si>
    <t>3,5-DIMETHYL-4-ISOXAZOLAMINE</t>
  </si>
  <si>
    <t>31329-64-3</t>
  </si>
  <si>
    <t>MFCD02681972</t>
  </si>
  <si>
    <t>8-AMINOQUINOLINE</t>
  </si>
  <si>
    <t>578-66-5</t>
  </si>
  <si>
    <t>MFCD00006809</t>
  </si>
  <si>
    <t>4-AMINOTETRAHYDROPYRAN</t>
  </si>
  <si>
    <t>38041-19-9</t>
  </si>
  <si>
    <t>MFCD02179436</t>
  </si>
  <si>
    <t>(1,3,5-TRIMETHYL-1H-PYRAZOL-4-YL)METHYLAMINE</t>
  </si>
  <si>
    <t>352018-93-0</t>
  </si>
  <si>
    <t>MFCD02055811</t>
  </si>
  <si>
    <t>N-PHENYL-P-PHENYLENEDIAMINE</t>
  </si>
  <si>
    <t>101-54-2</t>
  </si>
  <si>
    <t>MFCD00007850</t>
  </si>
  <si>
    <t>4-CHLORO-2,5-DIMETHOXYANILINE</t>
  </si>
  <si>
    <t>6358-64-1</t>
  </si>
  <si>
    <t>MFCD00014893</t>
  </si>
  <si>
    <t>3-(AMINOMETHYL)PYRIDINE</t>
  </si>
  <si>
    <t>3731-52-0</t>
  </si>
  <si>
    <t>MFCD00006412</t>
  </si>
  <si>
    <t>SULFAPYRIDINE</t>
  </si>
  <si>
    <t>144-83-2</t>
  </si>
  <si>
    <t>MFCD00038036</t>
  </si>
  <si>
    <t>3-(DIMETHYLAMINO)PYRROLIDINE</t>
  </si>
  <si>
    <t>69478-75-7</t>
  </si>
  <si>
    <t>MFCD01569246</t>
  </si>
  <si>
    <t>2-(AMINOMETHYL)BENZIMIDAZOLE DIHYDROCHLORIDE HYDRATE</t>
  </si>
  <si>
    <t>5993-91-9</t>
  </si>
  <si>
    <t>MFCD00464052</t>
  </si>
  <si>
    <t>3-(TRIFLUOROMETHYL)BENZYLAMINE</t>
  </si>
  <si>
    <t>2740-83-2</t>
  </si>
  <si>
    <t>MFCD00008117</t>
  </si>
  <si>
    <t>SULFAMETHOXAZOLE</t>
  </si>
  <si>
    <t>723-46-6</t>
  </si>
  <si>
    <t>MFCD00010546</t>
  </si>
  <si>
    <t>2-(TRIFLUOROMETHYL)BENZYLAMINE</t>
  </si>
  <si>
    <t>MFCD00010297</t>
  </si>
  <si>
    <t>2-AMINOIMIDAZOLE SULFATE</t>
  </si>
  <si>
    <t>1450-93-7</t>
  </si>
  <si>
    <t>MFCD00013162</t>
  </si>
  <si>
    <t>5-AMINOISOQUINOLINE</t>
  </si>
  <si>
    <t>1125-60-6</t>
  </si>
  <si>
    <t>MFCD00006907</t>
  </si>
  <si>
    <t>2-AMINO-4,6-DIMETHOXYPYRIMIDINE</t>
  </si>
  <si>
    <t>36315-01-2</t>
  </si>
  <si>
    <t>MFCD00038832</t>
  </si>
  <si>
    <t>N-(4-AMINOPHENYL)-4-METHYLBENZENESULFONAMIDE</t>
  </si>
  <si>
    <t>MFCD00134366</t>
  </si>
  <si>
    <t>4-(AMINOMETHYL)PYRIDINE</t>
  </si>
  <si>
    <t>3731-53-1</t>
  </si>
  <si>
    <t>MFCD00006449</t>
  </si>
  <si>
    <t>N,N-DIMETHYLETHANOLAMINE</t>
  </si>
  <si>
    <t>108-01-0</t>
  </si>
  <si>
    <t>MFCD00002846</t>
  </si>
  <si>
    <t>5-AMINO-1-PHENYLPYRAZOLE-4-CARBONITRILE</t>
  </si>
  <si>
    <t>5334-43-0</t>
  </si>
  <si>
    <t>MFCD00020730</t>
  </si>
  <si>
    <t>2-METHYLBENZYLAMINE</t>
  </si>
  <si>
    <t>89-93-0</t>
  </si>
  <si>
    <t>MFCD00008112</t>
  </si>
  <si>
    <t>1,2,3,4-TETRAHYDROISOQUINOLINE</t>
  </si>
  <si>
    <t>91-21-4</t>
  </si>
  <si>
    <t>MFCD00006896</t>
  </si>
  <si>
    <t>2-(4-MORPHOLINO)ANILINE</t>
  </si>
  <si>
    <t>5585-33-1</t>
  </si>
  <si>
    <t>MFCD00047408</t>
  </si>
  <si>
    <t>4-AMINOPYRIMIDINE-5-CARBONITRILE</t>
  </si>
  <si>
    <t>16357-69-0</t>
  </si>
  <si>
    <t>MFCD00054552</t>
  </si>
  <si>
    <t>2-AMINO-5-TERT-BUTYL-1,3,4-THIADIAZOLE</t>
  </si>
  <si>
    <t>39222-73-6</t>
  </si>
  <si>
    <t>MFCD00040403</t>
  </si>
  <si>
    <t>6-AMINOINDAZOLE</t>
  </si>
  <si>
    <t>6967-12-0</t>
  </si>
  <si>
    <t>MFCD00005696</t>
  </si>
  <si>
    <t>2-AMINO-4-METHYLPYRIMIDINE</t>
  </si>
  <si>
    <t>108-52-1</t>
  </si>
  <si>
    <t>MFCD00006101</t>
  </si>
  <si>
    <t>8-AZAADENINE</t>
  </si>
  <si>
    <t>1123-54-2</t>
  </si>
  <si>
    <t>MFCD00005697</t>
  </si>
  <si>
    <t>3-METHYLBENZYLAMINE</t>
  </si>
  <si>
    <t>100-81-2</t>
  </si>
  <si>
    <t>MFCD00008118</t>
  </si>
  <si>
    <t>3-PYRROLIDINOL</t>
  </si>
  <si>
    <t>40499-83-0</t>
  </si>
  <si>
    <t>MFCD00005256</t>
  </si>
  <si>
    <t>5-AMINOINDAZOLE</t>
  </si>
  <si>
    <t>19335-11-6</t>
  </si>
  <si>
    <t>MFCD00037975</t>
  </si>
  <si>
    <t>4-AMINO-N-METHYLBENZENEMETHANESULFONAMIDE</t>
  </si>
  <si>
    <t>109903-35-7</t>
  </si>
  <si>
    <t>MFCD00671697</t>
  </si>
  <si>
    <t>N-(3-AMINOPHENYL)METHANESULFAMIDE</t>
  </si>
  <si>
    <t>37045-73-1</t>
  </si>
  <si>
    <t>MFCD03094037</t>
  </si>
  <si>
    <t>3-(2-FURYL)-1H-PYRAZOL-5-AMINE</t>
  </si>
  <si>
    <t>96799-02-9</t>
  </si>
  <si>
    <t>MFCD00052276</t>
  </si>
  <si>
    <t>2-AMINO-5-ETHYL-1,3,4-THIADIAZOLE</t>
  </si>
  <si>
    <t>14068-53-2</t>
  </si>
  <si>
    <t>MFCD00003111</t>
  </si>
  <si>
    <t>2-AMINO-1-METHYLBENZIMIDAZOLE</t>
  </si>
  <si>
    <t>1622-57-7</t>
  </si>
  <si>
    <t>MFCD00142855</t>
  </si>
  <si>
    <t>2-AMINO-5-(ETHYLTHIO)-1,3,4-THIADIAZOLE</t>
  </si>
  <si>
    <t>25660-70-2</t>
  </si>
  <si>
    <t>MFCD00040401</t>
  </si>
  <si>
    <t>CYCLOPROPANEMETHYLAMINE</t>
  </si>
  <si>
    <t>2516-47-4</t>
  </si>
  <si>
    <t>MFCD00037147</t>
  </si>
  <si>
    <t>2-AMINOPYRIMIDINE</t>
  </si>
  <si>
    <t>109-12-6</t>
  </si>
  <si>
    <t>MFCD00006089</t>
  </si>
  <si>
    <t>2-METHOXYBENZYLAMINE</t>
  </si>
  <si>
    <t>6850-57-3</t>
  </si>
  <si>
    <t>MFCD00008110</t>
  </si>
  <si>
    <t>4-(2-KETO-1-BENZIMIDAZOLINYL)PIPERIDINE</t>
  </si>
  <si>
    <t>20662-53-7</t>
  </si>
  <si>
    <t>MFCD00005714</t>
  </si>
  <si>
    <t>2-AMINO-1,3,4-THIADIAZOLE</t>
  </si>
  <si>
    <t>4005-51-0</t>
  </si>
  <si>
    <t>MFCD00003107</t>
  </si>
  <si>
    <t>2-(METHYLSULFONYL)ANILINE HYDROCHLORIDE</t>
  </si>
  <si>
    <t>205985-95-1</t>
  </si>
  <si>
    <t>MFCD00216484</t>
  </si>
  <si>
    <t>2,5-DIMETHYLBENZYLAMINE</t>
  </si>
  <si>
    <t>93-48-1</t>
  </si>
  <si>
    <t>MFCD00039780</t>
  </si>
  <si>
    <t>2-CHLORO-5-METHOXYANILINE</t>
  </si>
  <si>
    <t>2401-24-3</t>
  </si>
  <si>
    <t>MFCD00047830</t>
  </si>
  <si>
    <t>5-AMINO-2-(TRIFLUOROMETHYL)BENZIMIDAZOLE</t>
  </si>
  <si>
    <t>3671-66-7</t>
  </si>
  <si>
    <t>MFCD01632182</t>
  </si>
  <si>
    <t>3-AMINO-4-METHYLBENZOTRIFLUORIDE</t>
  </si>
  <si>
    <t>25449-96-1</t>
  </si>
  <si>
    <t>MFCD00134580</t>
  </si>
  <si>
    <t>5-FLUORO-2-(1H-IMIDAZOL-1-YL)ANILINE</t>
  </si>
  <si>
    <t>251649-52-2</t>
  </si>
  <si>
    <t>MFCD02180945</t>
  </si>
  <si>
    <t>3-(1,3-OXAZOL-5-YL)ANILINE</t>
  </si>
  <si>
    <t>157837-31-5</t>
  </si>
  <si>
    <t>MFCD00052191</t>
  </si>
  <si>
    <t>(5-METHYL-3-PHENYL-4-ISOXAZOLYL)METHYLAMINE</t>
  </si>
  <si>
    <t>306935-01-3</t>
  </si>
  <si>
    <t>MFCD02677687</t>
  </si>
  <si>
    <t>(R)-(-)-1-BENZYL-3-AMINOPYRROLIDINE</t>
  </si>
  <si>
    <t>114715-39-8</t>
  </si>
  <si>
    <t>MFCD00082638</t>
  </si>
  <si>
    <t>3-METHOXYBENZYLAMINE</t>
  </si>
  <si>
    <t>5071-96-5</t>
  </si>
  <si>
    <t>MFCD00008115</t>
  </si>
  <si>
    <t>P-ANISIC ACID</t>
  </si>
  <si>
    <t>100-09-4</t>
  </si>
  <si>
    <t>MFCD00002542</t>
  </si>
  <si>
    <t>2-METHOXYBENZOIC ACID</t>
  </si>
  <si>
    <t>579-75-9</t>
  </si>
  <si>
    <t>MFCD00002431</t>
  </si>
  <si>
    <t>4-HYDROXYBENZOIC ACID</t>
  </si>
  <si>
    <t>99-96-7</t>
  </si>
  <si>
    <t>MFCD00002547</t>
  </si>
  <si>
    <t>ISOBUTYRIC ACID</t>
  </si>
  <si>
    <t>79-31-2</t>
  </si>
  <si>
    <t>MFCD00002658</t>
  </si>
  <si>
    <t>NICOTINIC ACID</t>
  </si>
  <si>
    <t>59-67-6</t>
  </si>
  <si>
    <t>MFCD00006391</t>
  </si>
  <si>
    <t>3-PYRIDYLACETIC ACID HYDROCHLORIDE</t>
  </si>
  <si>
    <t>6419-36-9</t>
  </si>
  <si>
    <t>MFCD00012819</t>
  </si>
  <si>
    <t>2-PYRIDYLACETIC ACID</t>
  </si>
  <si>
    <t>13115-43-0</t>
  </si>
  <si>
    <t>MFCD03412533</t>
  </si>
  <si>
    <t>2-CHLORONICOTINIC ACID</t>
  </si>
  <si>
    <t>2942-59-8</t>
  </si>
  <si>
    <t>MFCD00006236</t>
  </si>
  <si>
    <t>THIOPHENE-2-CARBOXYLIC ACID</t>
  </si>
  <si>
    <t>527-72-0</t>
  </si>
  <si>
    <t>MFCD00005437</t>
  </si>
  <si>
    <t>N,N-DIMETHYLGLYCINE</t>
  </si>
  <si>
    <t>1118-68-9</t>
  </si>
  <si>
    <t>MFCD00004283</t>
  </si>
  <si>
    <t>2-CHLOROBENZOIC ACID</t>
  </si>
  <si>
    <t>118-91-2</t>
  </si>
  <si>
    <t>MFCD00002412</t>
  </si>
  <si>
    <t>IMIDAZOLE-4-CARBOXYLIC ACID</t>
  </si>
  <si>
    <t>1072-84-0</t>
  </si>
  <si>
    <t>MFCD00082203</t>
  </si>
  <si>
    <t>TETRAHYDRO-3-FUROIC ACID</t>
  </si>
  <si>
    <t>89364-31-8</t>
  </si>
  <si>
    <t>MFCD00075173</t>
  </si>
  <si>
    <t>2-PYRIDYLACETIC ACID HYDROCHLORIDE</t>
  </si>
  <si>
    <t>16179-97-8</t>
  </si>
  <si>
    <t>MFCD00012812</t>
  </si>
  <si>
    <t>3,5-DICHLOROISONICOTINIC ACID</t>
  </si>
  <si>
    <t>13958-93-5</t>
  </si>
  <si>
    <t>MFCD01861975</t>
  </si>
  <si>
    <t>2,5-DIMETHOXYBENZOIC ACID</t>
  </si>
  <si>
    <t>2785-98-0</t>
  </si>
  <si>
    <t>MFCD00002436</t>
  </si>
  <si>
    <t>5-METHYL-1H-PYRAZOLE-3-CARBOXYLIC ACID</t>
  </si>
  <si>
    <t>402-61-9</t>
  </si>
  <si>
    <t>MFCD00090754</t>
  </si>
  <si>
    <t>3-METHYL-1H-PYRAZOLE-4-CARBOXYLIC ACID</t>
  </si>
  <si>
    <t>40704-11-8</t>
  </si>
  <si>
    <t>MFCD00608153</t>
  </si>
  <si>
    <t>2-METHOXYNICOTINIC ACID</t>
  </si>
  <si>
    <t>16498-81-0</t>
  </si>
  <si>
    <t>MFCD00085110</t>
  </si>
  <si>
    <t>2-METHYLNICOTINIC ACID</t>
  </si>
  <si>
    <t>3222-56-8</t>
  </si>
  <si>
    <t>MFCD00013449</t>
  </si>
  <si>
    <t>4-(TRIFLUOROMETHYL)NICOTINIC ACID</t>
  </si>
  <si>
    <t>158063-66-2</t>
  </si>
  <si>
    <t>MFCD00082626</t>
  </si>
  <si>
    <t>2-METHOXY-5-SULFAMOYLBENZOIC ACID</t>
  </si>
  <si>
    <t>22117-85-7</t>
  </si>
  <si>
    <t>MFCD00129997</t>
  </si>
  <si>
    <t>5-(4-METHOXYPHENYL)-1,3-OXAZOLE-4-CARBOXYLIC ACID</t>
  </si>
  <si>
    <t>89205-07-2</t>
  </si>
  <si>
    <t>MFCD03644147</t>
  </si>
  <si>
    <t>CHROMONE-2-CARBOXYLIC ACID</t>
  </si>
  <si>
    <t>4940-39-0</t>
  </si>
  <si>
    <t>MFCD00006838</t>
  </si>
  <si>
    <t>5-FLUOROINDOLE-2-CARBOXYLIC ACID</t>
  </si>
  <si>
    <t>399-76-8</t>
  </si>
  <si>
    <t>MFCD00005612</t>
  </si>
  <si>
    <t>3-MERCAPTOBENZOIC ACID</t>
  </si>
  <si>
    <t>4869-59-4</t>
  </si>
  <si>
    <t>MFCD00238636</t>
  </si>
  <si>
    <t>2-FLUORO-5-NITROBENZOIC ACID</t>
  </si>
  <si>
    <t>7304-32-7</t>
  </si>
  <si>
    <t>MFCD00134238</t>
  </si>
  <si>
    <t>NICOTINIC ACID HYDRAZIDE</t>
  </si>
  <si>
    <t>553-53-7</t>
  </si>
  <si>
    <t>MFCD00006383</t>
  </si>
  <si>
    <t>BENZHYDRAZIDE</t>
  </si>
  <si>
    <t>613-94-5</t>
  </si>
  <si>
    <t>MFCD00007596</t>
  </si>
  <si>
    <t>METHYL 3-METHOXYPROPIONATE</t>
  </si>
  <si>
    <t>MFCD00059085</t>
  </si>
  <si>
    <t>ISONIAZID</t>
  </si>
  <si>
    <t>54-85-3</t>
  </si>
  <si>
    <t>MFCD00006426</t>
  </si>
  <si>
    <t>ACETHYDRAZIDE</t>
  </si>
  <si>
    <t>1068-57-1</t>
  </si>
  <si>
    <t>MFCD00007610</t>
  </si>
  <si>
    <t>1,1,2-TRIMETHOXYETHANE</t>
  </si>
  <si>
    <t>24332-20-5</t>
  </si>
  <si>
    <t>MFCD00008486</t>
  </si>
  <si>
    <t>2-PICOLINE</t>
  </si>
  <si>
    <t>109-06-8</t>
  </si>
  <si>
    <t>MFCD00006332</t>
  </si>
  <si>
    <t>SILVER TRIFLUOROACETATE</t>
  </si>
  <si>
    <t>2966-50-9</t>
  </si>
  <si>
    <t>MFCD00013199</t>
  </si>
  <si>
    <t>4-HYDROXYPHENYLBORONIC ACID THP ETHER</t>
  </si>
  <si>
    <t>182281-01-2</t>
  </si>
  <si>
    <t>MFCD02183525</t>
  </si>
  <si>
    <t>3-HYDROXYPHENYLBORONIC ACID</t>
  </si>
  <si>
    <t>87199-18-6</t>
  </si>
  <si>
    <t>MFCD01074603</t>
  </si>
  <si>
    <t>METHYLBORONIC ACID</t>
  </si>
  <si>
    <t>13061-96-6</t>
  </si>
  <si>
    <t>MFCD00002105</t>
  </si>
  <si>
    <t>VINYLBORONIC ACID DIBUTYL ESTER</t>
  </si>
  <si>
    <t>6336-45-4</t>
  </si>
  <si>
    <t>MFCD00050049</t>
  </si>
  <si>
    <t>3,5-DIMETHYLISOXAZOLE-4-BORONIC ACID</t>
  </si>
  <si>
    <t>16114-47-9</t>
  </si>
  <si>
    <t>MFCD02677945</t>
  </si>
  <si>
    <t>1-(TERT-BUTOXYCARBONYL)PYRROLE-2-BORONIC ACID</t>
  </si>
  <si>
    <t>135884-31-0</t>
  </si>
  <si>
    <t>MFCD01318939</t>
  </si>
  <si>
    <t>4-METHYLTHIOPHENE-2-BORONIC ACID</t>
  </si>
  <si>
    <t>162607-15-0</t>
  </si>
  <si>
    <t>MFCD01319040</t>
  </si>
  <si>
    <t>2-BROMOACETOPHENONE</t>
  </si>
  <si>
    <t>70-11-1</t>
  </si>
  <si>
    <t>MFCD00000195</t>
  </si>
  <si>
    <t>2-BROMO-3'-METHOXYACETOPHENONE</t>
  </si>
  <si>
    <t>5000-65-7</t>
  </si>
  <si>
    <t>MFCD00000199</t>
  </si>
  <si>
    <t>3-(BROMOACETYL)PYRIDINE HYDROBROMIDE</t>
  </si>
  <si>
    <t>17694-68-7</t>
  </si>
  <si>
    <t>MFCD00052182</t>
  </si>
  <si>
    <t>2-CHLOROPHENACYL BROMIDE</t>
  </si>
  <si>
    <t>5000-66-8</t>
  </si>
  <si>
    <t>MFCD00832993</t>
  </si>
  <si>
    <t>2-BROMO-1-(3-THIENYL)-1-ETHANONE</t>
  </si>
  <si>
    <t>1468-82-2</t>
  </si>
  <si>
    <t>MFCD02677695</t>
  </si>
  <si>
    <t>4-(BROMOACETYL)PYRIDINE HYDROBROMIDE</t>
  </si>
  <si>
    <t>5349-17-7</t>
  </si>
  <si>
    <t>MFCD02681893</t>
  </si>
  <si>
    <t>1-(1,3-BENZOTHIAZOL-2-YL)-2-BROMO-1-ETHANONE</t>
  </si>
  <si>
    <t>54223-20-0</t>
  </si>
  <si>
    <t>MFCD03659698</t>
  </si>
  <si>
    <t>2-BROMO-1-(2-FURYL)-1-ETHANONE</t>
  </si>
  <si>
    <t>15109-94-1</t>
  </si>
  <si>
    <t>MFCD04038962</t>
  </si>
  <si>
    <t>2-BROMO-1-(2,5-DIMETHOXYPHENYL)ETHANONE</t>
  </si>
  <si>
    <t>1204-21-3</t>
  </si>
  <si>
    <t>MFCD00000198</t>
  </si>
  <si>
    <t>3-BROMO-1,1,1-TRIFLUOROACETONE</t>
  </si>
  <si>
    <t>431-35-6</t>
  </si>
  <si>
    <t>MFCD00039237</t>
  </si>
  <si>
    <t>2-BROMO-3'-HYDROXYACETOPHENONE</t>
  </si>
  <si>
    <t>2491-37-4</t>
  </si>
  <si>
    <t>MFCD05664326</t>
  </si>
  <si>
    <t>2-BROMO-1-(5-METHYL-3-PHENYLISOXAZOL-4-YL)ETHAN-1-ONE</t>
  </si>
  <si>
    <t>104777-39-1</t>
  </si>
  <si>
    <t>MFCD00173902</t>
  </si>
  <si>
    <t>ETHYLENEDIAMINE</t>
  </si>
  <si>
    <t>107-15-3</t>
  </si>
  <si>
    <t>MFCD00008204</t>
  </si>
  <si>
    <t>CYCLOPENTYLAMINE</t>
  </si>
  <si>
    <t>1003-03-8</t>
  </si>
  <si>
    <t>MFCD00001380</t>
  </si>
  <si>
    <t>BOC-D-PHG-OH</t>
  </si>
  <si>
    <t>2900-27-8</t>
  </si>
  <si>
    <t>MFCD00062043</t>
  </si>
  <si>
    <t>1,1'-BIS(DIPHENYLPHOSPHINO)FERROCENE PALLADIUM DICHLORIDE</t>
  </si>
  <si>
    <t>72287-26-4</t>
  </si>
  <si>
    <t>MFCD00015757</t>
  </si>
  <si>
    <t>N-(3-DIMETHYLAMINOPROPYL)-N'-ETHYLCARBODIIMIDE HYDROCHLORIDE</t>
  </si>
  <si>
    <t>25952-53-8</t>
  </si>
  <si>
    <t>MFCD00012503</t>
  </si>
  <si>
    <t>PHENYLACETYLENE</t>
  </si>
  <si>
    <t>536-74-3</t>
  </si>
  <si>
    <t>MFCD00008570</t>
  </si>
  <si>
    <t>4-PENTYN-2-OL</t>
  </si>
  <si>
    <t>MFCD00004555</t>
  </si>
  <si>
    <t>5-ETHYNYL-1-METHYL-1H-IMIDAZOLE</t>
  </si>
  <si>
    <t>71759-92-7</t>
  </si>
  <si>
    <t>MFCD04974089</t>
  </si>
  <si>
    <t>3-ETHYNYLPYRIDINE</t>
  </si>
  <si>
    <t>2510-23-8</t>
  </si>
  <si>
    <t>MFCD02177459</t>
  </si>
  <si>
    <t>3-PHENYL-1-PROPYNE</t>
  </si>
  <si>
    <t>10147-11-2</t>
  </si>
  <si>
    <t>MFCD00134431</t>
  </si>
  <si>
    <t>1-DIMETHYLAMINO-2-PROPYNE</t>
  </si>
  <si>
    <t>7223-38-3</t>
  </si>
  <si>
    <t>MFCD00008575</t>
  </si>
  <si>
    <t>5-AMINO-1,3-DIPHENYLPYRAZOLE</t>
  </si>
  <si>
    <t>5356-71-8</t>
  </si>
  <si>
    <t>MFCD00084878</t>
  </si>
  <si>
    <t>ISOXAZOLE-5-CARBOXYLIC ACID</t>
  </si>
  <si>
    <t>21169-71-1</t>
  </si>
  <si>
    <t>MFCD00156151</t>
  </si>
  <si>
    <t>1,4-BENZODIOXAN-5-CARBOXYLIC ACID</t>
  </si>
  <si>
    <t>4442-53-9</t>
  </si>
  <si>
    <t>MFCD00239415</t>
  </si>
  <si>
    <t>PALLADIUM HYDROXIDE</t>
  </si>
  <si>
    <t>12135-22-7</t>
  </si>
  <si>
    <t>MFCD00064599</t>
  </si>
  <si>
    <t>BENZYL ALCOHOL</t>
  </si>
  <si>
    <t>100-51-6</t>
  </si>
  <si>
    <t>MFCD00004599</t>
  </si>
  <si>
    <t>CYCLOPROPYLBORONIC ACID</t>
  </si>
  <si>
    <t>411235-57-9</t>
  </si>
  <si>
    <t>MFCD04038750</t>
  </si>
  <si>
    <t>BENZYLTRIMETHYLAMMONIUM HYDROXIDE</t>
  </si>
  <si>
    <t>100-85-6</t>
  </si>
  <si>
    <t>MFCD00008281</t>
  </si>
  <si>
    <t>N,N-DIMETHYLANILINE</t>
  </si>
  <si>
    <t>121-69-7</t>
  </si>
  <si>
    <t>MFCD00008304</t>
  </si>
  <si>
    <t>BENZOTRIAZOLE</t>
  </si>
  <si>
    <t>95-14-7</t>
  </si>
  <si>
    <t>MFCD00005699</t>
  </si>
  <si>
    <t>FURFURYL ALCOHOL</t>
  </si>
  <si>
    <t>98-00-0</t>
  </si>
  <si>
    <t>MFCD00003252</t>
  </si>
  <si>
    <t>ISOVALERIC ACID</t>
  </si>
  <si>
    <t>503-74-2</t>
  </si>
  <si>
    <t>MFCD00002726</t>
  </si>
  <si>
    <t>3-AMINO-2-METHYLBENZOTRIFLUORIDE</t>
  </si>
  <si>
    <t>54396-44-0</t>
  </si>
  <si>
    <t>MFCD00153216</t>
  </si>
  <si>
    <t>2-(AMINOMETHYL)PYRIDINE</t>
  </si>
  <si>
    <t>3731-51-9</t>
  </si>
  <si>
    <t>MFCD00006360</t>
  </si>
  <si>
    <t>PICOLINIC ACID</t>
  </si>
  <si>
    <t>98-98-6</t>
  </si>
  <si>
    <t>MFCD00006293</t>
  </si>
  <si>
    <t>3-AMINO-4-METHYLPYRIDINE</t>
  </si>
  <si>
    <t>3430-27-1</t>
  </si>
  <si>
    <t>MFCD00128871</t>
  </si>
  <si>
    <t>CIS-4-AMINOCYCLOHEXANECARBOXYLIC ACID</t>
  </si>
  <si>
    <t>3685-23-2</t>
  </si>
  <si>
    <t>MFCD00191730</t>
  </si>
  <si>
    <t>M-TOLUIC ACID</t>
  </si>
  <si>
    <t>99-04-7</t>
  </si>
  <si>
    <t>MFCD00002523</t>
  </si>
  <si>
    <t>3,3-TETRAMETHYLENEGLUTARIC ANHYDRIDE</t>
  </si>
  <si>
    <t>5662-95-3</t>
  </si>
  <si>
    <t>MFCD00006678</t>
  </si>
  <si>
    <t>3,5-DIMETHOXYPHENYLACETIC ACID</t>
  </si>
  <si>
    <t>MFCD00016827</t>
  </si>
  <si>
    <t>THIOPHENE-2-BORONIC ACID</t>
  </si>
  <si>
    <t>6165-68-0</t>
  </si>
  <si>
    <t>MFCD00151850</t>
  </si>
  <si>
    <t>5-METHYLFURFURAL</t>
  </si>
  <si>
    <t>620-02-0</t>
  </si>
  <si>
    <t>MFCD00003232</t>
  </si>
  <si>
    <t>2,5-DIMETHYLPHENYLBORONIC ACID</t>
  </si>
  <si>
    <t>85199-06-0</t>
  </si>
  <si>
    <t>MFCD01863525</t>
  </si>
  <si>
    <t>1,2,3,4-TETRAHYDRO-2-NAPHTHOIC ACID</t>
  </si>
  <si>
    <t>53440-12-3</t>
  </si>
  <si>
    <t>MFCD00001741</t>
  </si>
  <si>
    <t>2-AMINO-4,6-DIMETHYLPYRIMIDINE</t>
  </si>
  <si>
    <t>767-15-7</t>
  </si>
  <si>
    <t>MFCD00006102</t>
  </si>
  <si>
    <t>4-AMINOPYRAZOLO[3,4-D]PYRIMIDINE</t>
  </si>
  <si>
    <t>20289-44-5</t>
  </si>
  <si>
    <t>MFCD00005688</t>
  </si>
  <si>
    <t>3-METHYL-1H-PYRAZOL-5-AMINE</t>
  </si>
  <si>
    <t>31230-17-8</t>
  </si>
  <si>
    <t>MFCD00051640</t>
  </si>
  <si>
    <t>1-BOC-4-PIPERIDONE</t>
  </si>
  <si>
    <t>79099-07-3</t>
  </si>
  <si>
    <t>MFCD00151800</t>
  </si>
  <si>
    <t>3-(2-AMINOETHYL)PYRIDINE</t>
  </si>
  <si>
    <t>20173-24-4</t>
  </si>
  <si>
    <t>MFCD00191604</t>
  </si>
  <si>
    <t>1-METHYL-1H-PYRAZOL-5-YLAMINE</t>
  </si>
  <si>
    <t>1192-21-8</t>
  </si>
  <si>
    <t>MFCD00068156</t>
  </si>
  <si>
    <t>2-AMINO-4-METHYLOXAZOLE</t>
  </si>
  <si>
    <t>35629-70-0</t>
  </si>
  <si>
    <t>MFCD00126682</t>
  </si>
  <si>
    <t>6-METHYLIMIDAZO[2,1-B][1,3]THIAZOLE-5-CARBOXYLIC ACID</t>
  </si>
  <si>
    <t>77628-51-4</t>
  </si>
  <si>
    <t>MFCD02083132</t>
  </si>
  <si>
    <t>4-METHYLNICOTINIC ACID HYDROCHLORIDE</t>
  </si>
  <si>
    <t>94015-05-1</t>
  </si>
  <si>
    <t>MFCD00832700</t>
  </si>
  <si>
    <t>5-(2-THIENYL)NICOTINIC ACID</t>
  </si>
  <si>
    <t>306934-96-3</t>
  </si>
  <si>
    <t>MFCD02682027</t>
  </si>
  <si>
    <t>2-(3-PYRIDYL)-1,3-THIAZOLE-4-CARBOXYLIC ACID</t>
  </si>
  <si>
    <t>39067-29-3</t>
  </si>
  <si>
    <t>MFCD00052304</t>
  </si>
  <si>
    <t>3-METHYL-5-PHENYL-4-ISOXAZOLECARBOXYLIC ACID</t>
  </si>
  <si>
    <t>17153-21-8</t>
  </si>
  <si>
    <t>MFCD03086120</t>
  </si>
  <si>
    <t>2,3-DIHYDRO-1-BENZOFURAN-2-CARBOXYLIC ACID</t>
  </si>
  <si>
    <t>1914-60-9</t>
  </si>
  <si>
    <t>MFCD03086168</t>
  </si>
  <si>
    <t>2-AMINO-5-CHLOROPYRIMIDINE</t>
  </si>
  <si>
    <t>5428-89-7</t>
  </si>
  <si>
    <t>MFCD00014604</t>
  </si>
  <si>
    <t>1-(2-AMINOETHYL)PIPERIDINE</t>
  </si>
  <si>
    <t>27578-60-5</t>
  </si>
  <si>
    <t>MFCD00006516</t>
  </si>
  <si>
    <t>PROPIOLIC ACID</t>
  </si>
  <si>
    <t>471-25-0</t>
  </si>
  <si>
    <t>MFCD00004360</t>
  </si>
  <si>
    <t>4-METHOXYPHENYLBORONIC ACID</t>
  </si>
  <si>
    <t>5720-07-0</t>
  </si>
  <si>
    <t>MFCD00039139</t>
  </si>
  <si>
    <t>4-METHYL-3-THIOPHENEBORONIC ACID</t>
  </si>
  <si>
    <t>177735-11-4</t>
  </si>
  <si>
    <t>MFCD04039882</t>
  </si>
  <si>
    <t>3-METHOXYPROPIONIC ACID</t>
  </si>
  <si>
    <t>MFCD00042654</t>
  </si>
  <si>
    <t>2-CHLORO-6-METHYLANILINE</t>
  </si>
  <si>
    <t>87-63-8</t>
  </si>
  <si>
    <t>MFCD00007679</t>
  </si>
  <si>
    <t>3-CHLORO-2,4-PENTANEDIONE</t>
  </si>
  <si>
    <t>1694-29-7</t>
  </si>
  <si>
    <t>MFCD00009651</t>
  </si>
  <si>
    <t>2-METHYLPIPERIDINE</t>
  </si>
  <si>
    <t>109-05-7</t>
  </si>
  <si>
    <t>MFCD00005982</t>
  </si>
  <si>
    <t>2,6-DICHLOROPHENYLBORONIC ACID</t>
  </si>
  <si>
    <t>73852-17-2</t>
  </si>
  <si>
    <t>MFCD00064869</t>
  </si>
  <si>
    <t>2-METHOXYPHENYLBORONIC ACID</t>
  </si>
  <si>
    <t>MFCD00236047</t>
  </si>
  <si>
    <t>CYCLOHEXANECARBOXALDEHYDE</t>
  </si>
  <si>
    <t>2043-61-0</t>
  </si>
  <si>
    <t>MFCD00001457</t>
  </si>
  <si>
    <t>P-ANISIDINE</t>
  </si>
  <si>
    <t>104-94-9</t>
  </si>
  <si>
    <t>MFCD00007864</t>
  </si>
  <si>
    <t>O-TOLUIDINE</t>
  </si>
  <si>
    <t>95-53-4</t>
  </si>
  <si>
    <t>MFCD00007730</t>
  </si>
  <si>
    <t>3-AMINOPROPIONITRILE</t>
  </si>
  <si>
    <t>151-18-8</t>
  </si>
  <si>
    <t>MFCD00014820</t>
  </si>
  <si>
    <t>2-AMINO-4-CHLOROPHENOL</t>
  </si>
  <si>
    <t>95-85-2</t>
  </si>
  <si>
    <t>MFCD00007694</t>
  </si>
  <si>
    <t>1-AMINOINDAN</t>
  </si>
  <si>
    <t>34698-41-4</t>
  </si>
  <si>
    <t>MFCD00003799</t>
  </si>
  <si>
    <t>3-(1-HYDROXYETHYL)ANILINE</t>
  </si>
  <si>
    <t>2454-37-7</t>
  </si>
  <si>
    <t>MFCD00007798</t>
  </si>
  <si>
    <t>1-(3,4-DICHLOROBENZYL)PIPERAZINE</t>
  </si>
  <si>
    <t>55513-17-2</t>
  </si>
  <si>
    <t>MFCD03407488</t>
  </si>
  <si>
    <t>HISTAMINE</t>
  </si>
  <si>
    <t>51-45-6</t>
  </si>
  <si>
    <t>MFCD00005210</t>
  </si>
  <si>
    <t>5-AMINO-1-(3-CHLOROPHENYL)-1H-PYRAZOLE-4-CARBONITRILE</t>
  </si>
  <si>
    <t>51516-68-8</t>
  </si>
  <si>
    <t>MFCD00128298</t>
  </si>
  <si>
    <t>SALICYLALDEHYDE</t>
  </si>
  <si>
    <t>90-02-8</t>
  </si>
  <si>
    <t>MFCD00003317</t>
  </si>
  <si>
    <t>5-METHYLISOXAZOLE-4-CARBOXYLIC ACID</t>
  </si>
  <si>
    <t>42831-50-5</t>
  </si>
  <si>
    <t>MFCD00955655</t>
  </si>
  <si>
    <t>5-AMINO-3,4-DIMETHYLISOXAZOLE</t>
  </si>
  <si>
    <t>19947-75-2</t>
  </si>
  <si>
    <t>MFCD00046081</t>
  </si>
  <si>
    <t>3,4-(METHYLENEDIOXY)ANILINE</t>
  </si>
  <si>
    <t>14268-66-7</t>
  </si>
  <si>
    <t>MFCD00005832</t>
  </si>
  <si>
    <t>3-CHLOROBENZYLAMINE</t>
  </si>
  <si>
    <t>4152-90-3</t>
  </si>
  <si>
    <t>MFCD00040752</t>
  </si>
  <si>
    <t>3,4-METHYLENEDIOXYBENZYLAMINE</t>
  </si>
  <si>
    <t>2620-50-0</t>
  </si>
  <si>
    <t>MFCD00005840</t>
  </si>
  <si>
    <t>3-AMINO-5,6-DIMETHYL-1,2,4-TRIAZINE</t>
  </si>
  <si>
    <t>17584-12-2</t>
  </si>
  <si>
    <t>MFCD00006460</t>
  </si>
  <si>
    <t>2-AMINOTHIAZOLE</t>
  </si>
  <si>
    <t>96-50-4</t>
  </si>
  <si>
    <t>MFCD00005325</t>
  </si>
  <si>
    <t>3,4-DIMETHOXYBENZYLAMINE</t>
  </si>
  <si>
    <t>5763-61-1</t>
  </si>
  <si>
    <t>MFCD00008116</t>
  </si>
  <si>
    <t>1-(2-PYRAZINYL)-PIPERAZINE</t>
  </si>
  <si>
    <t>34803-68-4</t>
  </si>
  <si>
    <t>MFCD00040766</t>
  </si>
  <si>
    <t>2-(AMINOMETHYL)-5-METHYLPYRAZINE</t>
  </si>
  <si>
    <t>132664-85-8</t>
  </si>
  <si>
    <t>MFCD01314542</t>
  </si>
  <si>
    <t>TERT-BUTYLAMINE</t>
  </si>
  <si>
    <t>75-64-9</t>
  </si>
  <si>
    <t>MFCD00008050</t>
  </si>
  <si>
    <t>2-AMINOINDANE</t>
  </si>
  <si>
    <t>2975-41-9</t>
  </si>
  <si>
    <t>MFCD00082597</t>
  </si>
  <si>
    <t>2-AMINO-5-(TRIFLUOROMETHYL)PYRIDINE</t>
  </si>
  <si>
    <t>74784-70-6</t>
  </si>
  <si>
    <t>MFCD00042164</t>
  </si>
  <si>
    <t>PIPERAZIN-1-YL-PIPERIDIN-1-YL-METHANONE</t>
  </si>
  <si>
    <t>41340-88-9</t>
  </si>
  <si>
    <t>MFCD03844723</t>
  </si>
  <si>
    <t>1-(4-METHYL-BENZOYL)-PIPERAZINE</t>
  </si>
  <si>
    <t>111752-26-2</t>
  </si>
  <si>
    <t>MFCD04116566</t>
  </si>
  <si>
    <t>1-(2-OXO-2-PIPERIDIN-1-YLETHYL)PIPERAZINE</t>
  </si>
  <si>
    <t>70558-13-3</t>
  </si>
  <si>
    <t>MFCD01075233</t>
  </si>
  <si>
    <t>N-(1,4-BENZODIOXAN-2-CARBONYL)PIPERAZINE HYDROCHLORIDE</t>
  </si>
  <si>
    <t>70918-74-0</t>
  </si>
  <si>
    <t>MFCD00729051</t>
  </si>
  <si>
    <t>FURAN-3-BORONIC ACID</t>
  </si>
  <si>
    <t>55552-70-0</t>
  </si>
  <si>
    <t>MFCD01319007</t>
  </si>
  <si>
    <t>4-HYDROXY-1-METHYLPIPERIDINE</t>
  </si>
  <si>
    <t>106-52-5</t>
  </si>
  <si>
    <t>MFCD00006500</t>
  </si>
  <si>
    <t>2,3-DIHYDRO-1,4-BENZODIOXIN-2-YLMETHYLAMINE</t>
  </si>
  <si>
    <t>4442-59-5</t>
  </si>
  <si>
    <t>MFCD00203985</t>
  </si>
  <si>
    <t>4-MORPHOLINOBENZYLAMINE</t>
  </si>
  <si>
    <t>214759-74-7</t>
  </si>
  <si>
    <t>MFCD02682050</t>
  </si>
  <si>
    <t>2,3-DIHYDRO-1,4-BENZODIOXIN-6-YLMETHYLAMINE</t>
  </si>
  <si>
    <t>17413-10-4</t>
  </si>
  <si>
    <t>MFCD02677684</t>
  </si>
  <si>
    <t>3-FURYLMETHYLAMINE</t>
  </si>
  <si>
    <t>4543-47-9</t>
  </si>
  <si>
    <t>MFCD02681983</t>
  </si>
  <si>
    <t>5-METHYL-ISOXAZOL-3-YLMETHYLAMINE HCL</t>
  </si>
  <si>
    <t>1050590-34-5</t>
  </si>
  <si>
    <t>MFCD00464228</t>
  </si>
  <si>
    <t>3,4,5-TRIMETHOXYANILINE</t>
  </si>
  <si>
    <t>24313-88-0</t>
  </si>
  <si>
    <t>MFCD00008393</t>
  </si>
  <si>
    <t>5-METHYLTHIOPHENE-2-BORONIC ACID</t>
  </si>
  <si>
    <t>162607-20-7</t>
  </si>
  <si>
    <t>MFCD01318166</t>
  </si>
  <si>
    <t>(1,3-DIMETHYL-1H-PYRAZOL-5-YL)METHYLAMINE</t>
  </si>
  <si>
    <t>499770-63-7</t>
  </si>
  <si>
    <t>MFCD02682038</t>
  </si>
  <si>
    <t>1-BOC-PIPERAZINE</t>
  </si>
  <si>
    <t>143238-38-4</t>
  </si>
  <si>
    <t>MFCD00075265</t>
  </si>
  <si>
    <t>1-METHYL-1H-IMIDAZOLE-2-CARBOXYLIC ACID</t>
  </si>
  <si>
    <t>20485-43-2</t>
  </si>
  <si>
    <t>MFCD01863421</t>
  </si>
  <si>
    <t>1H-IMIDAZOLE-2-CARBOXYLIC ACID</t>
  </si>
  <si>
    <t>16042-25-4</t>
  </si>
  <si>
    <t>MFCD00270816</t>
  </si>
  <si>
    <t>2-HYDROXYPHENYLBORONIC ACID</t>
  </si>
  <si>
    <t>89466-08-0</t>
  </si>
  <si>
    <t>MFCD01074581</t>
  </si>
  <si>
    <t>5-METHYLFURAN-2-BORONIC ACID</t>
  </si>
  <si>
    <t>62306-79-0</t>
  </si>
  <si>
    <t>MFCD01114644</t>
  </si>
  <si>
    <t>3-(4-CHLOROPHENYL)-1H-PYRAZOL-5-AMINE</t>
  </si>
  <si>
    <t>78583-81-0</t>
  </si>
  <si>
    <t>MFCD00053046</t>
  </si>
  <si>
    <t>3-HYDROXYPYRIDINE</t>
  </si>
  <si>
    <t>109-00-2</t>
  </si>
  <si>
    <t>MFCD00006378</t>
  </si>
  <si>
    <t>3-AMINO-1,2,4-TRIAZOLE</t>
  </si>
  <si>
    <t>61-82-5</t>
  </si>
  <si>
    <t>MFCD00005230</t>
  </si>
  <si>
    <t>4-HYDROXYPYRIDINE</t>
  </si>
  <si>
    <t>626-64-2</t>
  </si>
  <si>
    <t>MFCD00006419</t>
  </si>
  <si>
    <t>3-HYDROXY-2-NITROPYRIDINE</t>
  </si>
  <si>
    <t>15128-08-2</t>
  </si>
  <si>
    <t>MFCD00006258</t>
  </si>
  <si>
    <t>5-BROMO-2-HYDROXYPYRIDINE</t>
  </si>
  <si>
    <t>13466-38-1</t>
  </si>
  <si>
    <t>MFCD00234042</t>
  </si>
  <si>
    <t>5-AMINO-3-PHENYLPYRAZOLE</t>
  </si>
  <si>
    <t>1572-10-7</t>
  </si>
  <si>
    <t>MFCD00191749</t>
  </si>
  <si>
    <t>2-AMINO-5-BROMOPYRIDINE</t>
  </si>
  <si>
    <t>1072-97-5</t>
  </si>
  <si>
    <t>MFCD00006323</t>
  </si>
  <si>
    <t>THIOACETIC ACID</t>
  </si>
  <si>
    <t>507-09-5</t>
  </si>
  <si>
    <t>MFCD00004853</t>
  </si>
  <si>
    <t>N-METHYLETHANOLAMINE</t>
  </si>
  <si>
    <t>109-83-1</t>
  </si>
  <si>
    <t>MFCD00002839</t>
  </si>
  <si>
    <t>3-CHLOROPHENYLBORONIC ACID</t>
  </si>
  <si>
    <t>63503-60-6</t>
  </si>
  <si>
    <t>MFCD00161354</t>
  </si>
  <si>
    <t>3-(METHYLTHIO)PHENYLBORONIC ACID</t>
  </si>
  <si>
    <t>128312-11-8</t>
  </si>
  <si>
    <t>MFCD01319105</t>
  </si>
  <si>
    <t>3-(HYDROXYMETHYL)PHENYLBORONIC ACID</t>
  </si>
  <si>
    <t>87199-15-3</t>
  </si>
  <si>
    <t>MFCD01317846</t>
  </si>
  <si>
    <t>3-BROMOTHIOANISOLE</t>
  </si>
  <si>
    <t>33733-73-2</t>
  </si>
  <si>
    <t>MFCD00041395</t>
  </si>
  <si>
    <t>N-METHYLANILINE</t>
  </si>
  <si>
    <t>100-61-8</t>
  </si>
  <si>
    <t>MFCD00008283</t>
  </si>
  <si>
    <t>DL-NORVALINE</t>
  </si>
  <si>
    <t>760-78-1</t>
  </si>
  <si>
    <t>MFCD00064420</t>
  </si>
  <si>
    <t>4-CHLOROTHIENO[2,3-D]PYRIMIDINE</t>
  </si>
  <si>
    <t>14080-59-2</t>
  </si>
  <si>
    <t>MFCD01312373</t>
  </si>
  <si>
    <t>TETRONIC ACID</t>
  </si>
  <si>
    <t>4971-56-6</t>
  </si>
  <si>
    <t>MFCD00010086</t>
  </si>
  <si>
    <t>2,4-DIHYDROXYPYRIMIDINE-5-CARBOXYLIC ACID</t>
  </si>
  <si>
    <t>23945-44-0</t>
  </si>
  <si>
    <t>MFCD00006023</t>
  </si>
  <si>
    <t>3-(METHYLSULFONYL)PHENYLBORONIC ACID</t>
  </si>
  <si>
    <t>373384-18-0</t>
  </si>
  <si>
    <t>MFCD03092935</t>
  </si>
  <si>
    <t>2-CHLOROMALONALDEHYDE</t>
  </si>
  <si>
    <t>36437-19-1</t>
  </si>
  <si>
    <t>MFCD01320489</t>
  </si>
  <si>
    <t>2',6'-DICHLORO-3'-FLUOROACETOPHENONE</t>
  </si>
  <si>
    <t>290835-85-7</t>
  </si>
  <si>
    <t>MFCD02093760</t>
  </si>
  <si>
    <t>3-BROMO-2-METHYLANILINE</t>
  </si>
  <si>
    <t>55289-36-6</t>
  </si>
  <si>
    <t>MFCD00051579</t>
  </si>
  <si>
    <t>2,4-DICHLOROPYRIDINE</t>
  </si>
  <si>
    <t>26452-80-2</t>
  </si>
  <si>
    <t>MFCD00955618</t>
  </si>
  <si>
    <t>5-CYCLOPROPYL-2H-PYRAZOL-3-YLAMINE</t>
  </si>
  <si>
    <t>175137-46-9</t>
  </si>
  <si>
    <t>MFCD00067985</t>
  </si>
  <si>
    <t>PICOLINOYL CHLORIDE HYDROCHLORIDE</t>
  </si>
  <si>
    <t>39901-94-5</t>
  </si>
  <si>
    <t>MFCD00060193</t>
  </si>
  <si>
    <t>METHYL DIETHYLPHOSPHONOACETATE</t>
  </si>
  <si>
    <t>1067-74-9</t>
  </si>
  <si>
    <t>MFCD00009081</t>
  </si>
  <si>
    <t>2-CHLOROANILINE</t>
  </si>
  <si>
    <t>95-51-2</t>
  </si>
  <si>
    <t>MFCD00007656</t>
  </si>
  <si>
    <t>3-CHLOROANILINE</t>
  </si>
  <si>
    <t>108-42-9</t>
  </si>
  <si>
    <t>MFCD00007765</t>
  </si>
  <si>
    <t>TRIFLUOROACETIC ACID</t>
  </si>
  <si>
    <t>76-05-1</t>
  </si>
  <si>
    <t>MFCD00004169</t>
  </si>
  <si>
    <t>3-FLUOROPYRIDINE</t>
  </si>
  <si>
    <t>372-47-4</t>
  </si>
  <si>
    <t>MFCD00006374</t>
  </si>
  <si>
    <t>3-BROMOPYRIDINE</t>
  </si>
  <si>
    <t>626-55-1</t>
  </si>
  <si>
    <t>MFCD00006373</t>
  </si>
  <si>
    <t>TRIPHENYLPHOSPHINE OXIDE</t>
  </si>
  <si>
    <t>791-28-6</t>
  </si>
  <si>
    <t>MFCD00002080</t>
  </si>
  <si>
    <t>4-BROMO-2-CHLOROPYRIDINE</t>
  </si>
  <si>
    <t>73583-37-6</t>
  </si>
  <si>
    <t>MFCD03840756</t>
  </si>
  <si>
    <t>1-AMINO-2-PROPANOL</t>
  </si>
  <si>
    <t>78-96-6</t>
  </si>
  <si>
    <t>MFCD00008139</t>
  </si>
  <si>
    <t>1,8-DIAZABICYCLO[5.4.0]UNDEC-7-ENE</t>
  </si>
  <si>
    <t>6674-22-2</t>
  </si>
  <si>
    <t>MFCD00006930</t>
  </si>
  <si>
    <t>3-CHLOROPYRIDINE</t>
  </si>
  <si>
    <t>626-60-8</t>
  </si>
  <si>
    <t>MFCD00006375</t>
  </si>
  <si>
    <t>4-HYDROXY-3-METHYLBENZOIC ACID</t>
  </si>
  <si>
    <t>499-76-3</t>
  </si>
  <si>
    <t>MFCD00270105</t>
  </si>
  <si>
    <t>4-HYDROXY-3-METHOXYBENZYL ALCOHOL</t>
  </si>
  <si>
    <t>498-00-0</t>
  </si>
  <si>
    <t>MFCD00004659</t>
  </si>
  <si>
    <t>5-METHYL-2-PHENYL-2H-1,2,3-TRIAZOLE-4-CARBONYL CHLORIDE</t>
  </si>
  <si>
    <t>36401-55-5</t>
  </si>
  <si>
    <t>MFCD00052545</t>
  </si>
  <si>
    <t>3-FLUORO-4-(TRIFLUOROMETHYL)BENZYL BROMIDE</t>
  </si>
  <si>
    <t>213203-65-7</t>
  </si>
  <si>
    <t>MFCD00236289</t>
  </si>
  <si>
    <t>4-FLUORO-3-(TRIFLUOROMETHYL)BENZYL BROMIDE</t>
  </si>
  <si>
    <t>184970-26-1</t>
  </si>
  <si>
    <t>MFCD00061177</t>
  </si>
  <si>
    <t>2-CHLOROACETAMIDE</t>
  </si>
  <si>
    <t>79-07-2</t>
  </si>
  <si>
    <t>MFCD00008027</t>
  </si>
  <si>
    <t>BIS(TRIMETHYLSILYL)ACETYLENE</t>
  </si>
  <si>
    <t>14630-40-1</t>
  </si>
  <si>
    <t>MFCD00008276</t>
  </si>
  <si>
    <t>TETRAMETHYLAMMONIUM NITRATE</t>
  </si>
  <si>
    <t>1941-24-8</t>
  </si>
  <si>
    <t>MFCD00043103</t>
  </si>
  <si>
    <t>2-TETRAHYDROFUROIC ACID</t>
  </si>
  <si>
    <t>16874-33-2</t>
  </si>
  <si>
    <t>MFCD00022473</t>
  </si>
  <si>
    <t>TRITYL CHLORIDE</t>
  </si>
  <si>
    <t>76-83-5</t>
  </si>
  <si>
    <t>MFCD00000813</t>
  </si>
  <si>
    <t>(TRIFLUOROMETHYL)TRIMETHYLSILANE</t>
  </si>
  <si>
    <t>81290-20-2</t>
  </si>
  <si>
    <t>MFCD00145454</t>
  </si>
  <si>
    <t>DL-PROLINE</t>
  </si>
  <si>
    <t>609-36-9</t>
  </si>
  <si>
    <t>MFCD00005250</t>
  </si>
  <si>
    <t>1,3-BIS(DIPHENYLPHOSPHINO)PROPANE</t>
  </si>
  <si>
    <t>6737-42-4</t>
  </si>
  <si>
    <t>MFCD00003050</t>
  </si>
  <si>
    <t>2-THIOPHENEMETHYLAMINE</t>
  </si>
  <si>
    <t>27757-85-3</t>
  </si>
  <si>
    <t>MFCD00005460</t>
  </si>
  <si>
    <t>2,3-BENZOFURAN</t>
  </si>
  <si>
    <t>271-89-6</t>
  </si>
  <si>
    <t>MFCD00005847</t>
  </si>
  <si>
    <t>POTASSIUM TERT-BUTOXIDE</t>
  </si>
  <si>
    <t>865-47-4</t>
  </si>
  <si>
    <t>MFCD00012162</t>
  </si>
  <si>
    <t>3,4,5-TRIMETHOXYBENZALDEHYDE</t>
  </si>
  <si>
    <t>86-81-7</t>
  </si>
  <si>
    <t>MFCD00003364</t>
  </si>
  <si>
    <t>SULFAMIDE</t>
  </si>
  <si>
    <t>7803-58-9</t>
  </si>
  <si>
    <t>MFCD00011606</t>
  </si>
  <si>
    <t>3-CHLOROTETRAFLUOROPROPIONIC ACID</t>
  </si>
  <si>
    <t>661-82-5</t>
  </si>
  <si>
    <t>MFCD00153099</t>
  </si>
  <si>
    <t>4-METHOXYBENZYLAMINE</t>
  </si>
  <si>
    <t>2393-23-9</t>
  </si>
  <si>
    <t>MFCD00008122</t>
  </si>
  <si>
    <t>PROPYLAMINE</t>
  </si>
  <si>
    <t>107-10-8</t>
  </si>
  <si>
    <t>MFCD00008205</t>
  </si>
  <si>
    <t>4-AMINOBENZOTRIFLUORIDE</t>
  </si>
  <si>
    <t>455-14-1</t>
  </si>
  <si>
    <t>MFCD00064396</t>
  </si>
  <si>
    <t>PHENYL CHLOROFORMATE</t>
  </si>
  <si>
    <t>1885-14-9</t>
  </si>
  <si>
    <t>MFCD00000637</t>
  </si>
  <si>
    <t>N-METHYLCYCLOHEXYLAMINE</t>
  </si>
  <si>
    <t>100-60-7</t>
  </si>
  <si>
    <t>MFCD00003832</t>
  </si>
  <si>
    <t>LACTIC ACID</t>
  </si>
  <si>
    <t>50-21-5</t>
  </si>
  <si>
    <t>MFCD00004520</t>
  </si>
  <si>
    <t>N,N-DIETHYLETHYLENEDIAMINE</t>
  </si>
  <si>
    <t>100-36-7</t>
  </si>
  <si>
    <t>MFCD00008176</t>
  </si>
  <si>
    <t>THIOBENZOIC ACID</t>
  </si>
  <si>
    <t>98-91-9</t>
  </si>
  <si>
    <t>MFCD00004852</t>
  </si>
  <si>
    <t>TERT-BUTYL CARBAZATE</t>
  </si>
  <si>
    <t>870-46-2</t>
  </si>
  <si>
    <t>MFCD00007593</t>
  </si>
  <si>
    <t>TRIMETHYLACETONITRILE</t>
  </si>
  <si>
    <t>630-18-2</t>
  </si>
  <si>
    <t>MFCD00001847</t>
  </si>
  <si>
    <t>2-BROMO-6-METHYLPYRIDINE</t>
  </si>
  <si>
    <t>5315-25-3</t>
  </si>
  <si>
    <t>MFCD00040743</t>
  </si>
  <si>
    <t>3-BROMOANILINE</t>
  </si>
  <si>
    <t>591-19-5</t>
  </si>
  <si>
    <t>MFCD00007757</t>
  </si>
  <si>
    <t>SULFURYL CHLORIDE</t>
  </si>
  <si>
    <t>7791-25-5</t>
  </si>
  <si>
    <t>MFCD00011451</t>
  </si>
  <si>
    <t>ISOBUTYRYL CHLORIDE</t>
  </si>
  <si>
    <t>79-30-1</t>
  </si>
  <si>
    <t>MFCD00000717</t>
  </si>
  <si>
    <t>ISOBUTYRIC ANHYDRIDE</t>
  </si>
  <si>
    <t>97-72-3</t>
  </si>
  <si>
    <t>MFCD00008913</t>
  </si>
  <si>
    <t>N-BENZYLGLYCINE ETHYL ESTER</t>
  </si>
  <si>
    <t>6436-90-4</t>
  </si>
  <si>
    <t>MFCD00009174</t>
  </si>
  <si>
    <t>P-CRESOL</t>
  </si>
  <si>
    <t>106-44-5</t>
  </si>
  <si>
    <t>MFCD00002376</t>
  </si>
  <si>
    <t>DIETHYL MESO-2,5-DIBROMOADIPATE</t>
  </si>
  <si>
    <t>869-10-3</t>
  </si>
  <si>
    <t>MFCD00075379</t>
  </si>
  <si>
    <t>MESITYLENE</t>
  </si>
  <si>
    <t>108-67-8</t>
  </si>
  <si>
    <t>MFCD00008538</t>
  </si>
  <si>
    <t>BROMOACETALDEHYDE DIMETHYL ACETAL</t>
  </si>
  <si>
    <t>7252-83-7</t>
  </si>
  <si>
    <t>MFCD00000213</t>
  </si>
  <si>
    <t>CHLOROMETHYL PIVALATE</t>
  </si>
  <si>
    <t>18797-19-8</t>
  </si>
  <si>
    <t>MFCD00000884</t>
  </si>
  <si>
    <t>3-FLUOROPHENOL</t>
  </si>
  <si>
    <t>372-20-3</t>
  </si>
  <si>
    <t>MFCD00002254</t>
  </si>
  <si>
    <t>METHYL PROPIONATE</t>
  </si>
  <si>
    <t>554-12-1</t>
  </si>
  <si>
    <t>MFCD00009306</t>
  </si>
  <si>
    <t>METHYL ISOVALERATE</t>
  </si>
  <si>
    <t>556-24-1</t>
  </si>
  <si>
    <t>MFCD00042866</t>
  </si>
  <si>
    <t>4-FLUORONITROBENZENE</t>
  </si>
  <si>
    <t>350-46-9</t>
  </si>
  <si>
    <t>MFCD00007282</t>
  </si>
  <si>
    <t>4'-FLUOROACETOPHENONE</t>
  </si>
  <si>
    <t>403-42-9</t>
  </si>
  <si>
    <t>MFCD00000354</t>
  </si>
  <si>
    <t>CYCLOPENTANECARBOXYLIC ACID</t>
  </si>
  <si>
    <t>3400-45-1</t>
  </si>
  <si>
    <t>MFCD00001371</t>
  </si>
  <si>
    <t>3-METHYLBENZO[B]THIOPHENE</t>
  </si>
  <si>
    <t>1455-18-1</t>
  </si>
  <si>
    <t>MFCD00040243</t>
  </si>
  <si>
    <t>METHYL ISOBUTYRATE</t>
  </si>
  <si>
    <t>547-63-7</t>
  </si>
  <si>
    <t>MFCD00008914</t>
  </si>
  <si>
    <t>DL-ALPHA-METHYLBENZYLAMINE</t>
  </si>
  <si>
    <t>618-36-0</t>
  </si>
  <si>
    <t>MFCD00008069</t>
  </si>
  <si>
    <t>4-NITROBENZALDEHYDE</t>
  </si>
  <si>
    <t>555-16-8</t>
  </si>
  <si>
    <t>MFCD00007346</t>
  </si>
  <si>
    <t>4-CHLORORESORCINOL</t>
  </si>
  <si>
    <t>95-88-5</t>
  </si>
  <si>
    <t>MFCD00002273</t>
  </si>
  <si>
    <t>METHYL VANILLATE</t>
  </si>
  <si>
    <t>3943-74-6</t>
  </si>
  <si>
    <t>MFCD00008438</t>
  </si>
  <si>
    <t>4-FLUORO-2-METHYLANILINE</t>
  </si>
  <si>
    <t>452-71-1</t>
  </si>
  <si>
    <t>MFCD00007832</t>
  </si>
  <si>
    <t>5-BROMOINDOLE</t>
  </si>
  <si>
    <t>10075-50-0</t>
  </si>
  <si>
    <t>MFCD00005670</t>
  </si>
  <si>
    <t>2-NITROBENZALDEHYDE</t>
  </si>
  <si>
    <t>552-89-6</t>
  </si>
  <si>
    <t>MFCD00007132</t>
  </si>
  <si>
    <t>4-CHLORO-2-METHYLANILINE</t>
  </si>
  <si>
    <t>95-69-2</t>
  </si>
  <si>
    <t>MFCD00007842</t>
  </si>
  <si>
    <t>4-BROMOPHENOL</t>
  </si>
  <si>
    <t>106-41-2</t>
  </si>
  <si>
    <t>MFCD00002313</t>
  </si>
  <si>
    <t>ALLYLAMINE</t>
  </si>
  <si>
    <t>107-11-9</t>
  </si>
  <si>
    <t>MFCD00008199</t>
  </si>
  <si>
    <t>PHTHALIC ANHYDRIDE</t>
  </si>
  <si>
    <t>85-44-9</t>
  </si>
  <si>
    <t>MFCD00005918</t>
  </si>
  <si>
    <t>2,3,4-TRIFLUORONITROBENZENE</t>
  </si>
  <si>
    <t>771-69-7</t>
  </si>
  <si>
    <t>MFCD00041546</t>
  </si>
  <si>
    <t>5-BROMO-1,2-DIMETHYL-1H-IMIDAZOLE</t>
  </si>
  <si>
    <t>24134-09-6</t>
  </si>
  <si>
    <t>MFCD06659905</t>
  </si>
  <si>
    <t>TRIPHENYLBISMUTH</t>
  </si>
  <si>
    <t>603-33-8</t>
  </si>
  <si>
    <t>MFCD00014064</t>
  </si>
  <si>
    <t>4-AMINO-3-NITROBENZOTRIFLUORIDE</t>
  </si>
  <si>
    <t>400-98-6</t>
  </si>
  <si>
    <t>MFCD00007155</t>
  </si>
  <si>
    <t>EPSILON-CAPROLACTAM</t>
  </si>
  <si>
    <t>105-60-2</t>
  </si>
  <si>
    <t>MFCD00006936</t>
  </si>
  <si>
    <t>ETHYL BROMOPYRUVATE</t>
  </si>
  <si>
    <t>70-23-5</t>
  </si>
  <si>
    <t>MFCD00000204</t>
  </si>
  <si>
    <t>2,5-DICHLOROPYRIDINE</t>
  </si>
  <si>
    <t>16110-09-1</t>
  </si>
  <si>
    <t>MFCD00006239</t>
  </si>
  <si>
    <t>4-AMINO-1-BOC-PIPERIDINE</t>
  </si>
  <si>
    <t>87120-72-7</t>
  </si>
  <si>
    <t>MFCD01076201</t>
  </si>
  <si>
    <t>ETHYL NIPECOTATE HYDROCHLORIDE</t>
  </si>
  <si>
    <t>4842-86-8</t>
  </si>
  <si>
    <t>MFCD09032960</t>
  </si>
  <si>
    <t>DIPHENYL ETHER</t>
  </si>
  <si>
    <t>101-84-8</t>
  </si>
  <si>
    <t>MFCD00003034</t>
  </si>
  <si>
    <t>2-BROMOPROPANE</t>
  </si>
  <si>
    <t>75-26-3</t>
  </si>
  <si>
    <t>MFCD00000147</t>
  </si>
  <si>
    <t>DIETHYL MALONATE</t>
  </si>
  <si>
    <t>105-53-3</t>
  </si>
  <si>
    <t>MFCD00009195</t>
  </si>
  <si>
    <t>4-(1-PYRROLIDINYL)PIPERIDINE 2HCL</t>
  </si>
  <si>
    <t>4983-39-5</t>
  </si>
  <si>
    <t>MFCD00035294</t>
  </si>
  <si>
    <t>3,4-DIHYDRO-2H-PYRAN</t>
  </si>
  <si>
    <t>110-87-2</t>
  </si>
  <si>
    <t>MFCD00006558</t>
  </si>
  <si>
    <t>ETHYL ACETOACETATE</t>
  </si>
  <si>
    <t>141-97-9</t>
  </si>
  <si>
    <t>MFCD00009199</t>
  </si>
  <si>
    <t>2-METHYL-3-BUTYN-2-OL</t>
  </si>
  <si>
    <t>115-19-5</t>
  </si>
  <si>
    <t>MFCD00004467</t>
  </si>
  <si>
    <t>SARCOSINE METHYL ESTER HYDROCHLORIDE</t>
  </si>
  <si>
    <t>13515-93-0</t>
  </si>
  <si>
    <t>MFCD00038876</t>
  </si>
  <si>
    <t>(2-CHLOROETHYL)BENZENE</t>
  </si>
  <si>
    <t>622-24-2</t>
  </si>
  <si>
    <t>MFCD00000977</t>
  </si>
  <si>
    <t>2,5-DIFLUOROBENZOIC ACID</t>
  </si>
  <si>
    <t>2991-28-8</t>
  </si>
  <si>
    <t>MFCD00002410</t>
  </si>
  <si>
    <t>ACRYLOYL CHLORIDE</t>
  </si>
  <si>
    <t>814-68-6</t>
  </si>
  <si>
    <t>MFCD00000731</t>
  </si>
  <si>
    <t>N-4-BOC-2-PIPERAZINECARBOXYLIC ACID METHYL ESTER</t>
  </si>
  <si>
    <t>129799-08-2</t>
  </si>
  <si>
    <t>MFCD01632465</t>
  </si>
  <si>
    <t>(S)-(-)-1-PHENYLETHANOL</t>
  </si>
  <si>
    <t>1445-91-6</t>
  </si>
  <si>
    <t>MFCD00064264</t>
  </si>
  <si>
    <t>METHYL METHANETHIOSULFONATE</t>
  </si>
  <si>
    <t>2949-92-0</t>
  </si>
  <si>
    <t>MFCD00007565</t>
  </si>
  <si>
    <t>1-BOC-3-PIPERIDONE</t>
  </si>
  <si>
    <t>98977-36-7</t>
  </si>
  <si>
    <t>MFCD01631193</t>
  </si>
  <si>
    <t>PHENYLACETIC ACID</t>
  </si>
  <si>
    <t>103-82-2</t>
  </si>
  <si>
    <t>MFCD00004313</t>
  </si>
  <si>
    <t>DIETHYL SUCCINATE</t>
  </si>
  <si>
    <t>123-25-1</t>
  </si>
  <si>
    <t>MFCD00009208</t>
  </si>
  <si>
    <t>4-BROMOBENZALDEHYDE</t>
  </si>
  <si>
    <t>1122-91-4</t>
  </si>
  <si>
    <t>MFCD00003377</t>
  </si>
  <si>
    <t>2,2-DIMETHYL-1,3-DIOXANE-4,6-DIONE</t>
  </si>
  <si>
    <t>2033-24-1</t>
  </si>
  <si>
    <t>MFCD00006638</t>
  </si>
  <si>
    <t>2'-FLUOROACETOPHENONE</t>
  </si>
  <si>
    <t>445-27-2</t>
  </si>
  <si>
    <t>MFCD00000320</t>
  </si>
  <si>
    <t>3-BROMOBENZALDEHYDE</t>
  </si>
  <si>
    <t>3132-99-8</t>
  </si>
  <si>
    <t>MFCD00003345</t>
  </si>
  <si>
    <t>DIPHENYLAMINE</t>
  </si>
  <si>
    <t>122-39-4</t>
  </si>
  <si>
    <t>MFCD00003014</t>
  </si>
  <si>
    <t>1-PHENYLPIPERAZINE</t>
  </si>
  <si>
    <t>92-54-6</t>
  </si>
  <si>
    <t>MFCD00005957</t>
  </si>
  <si>
    <t>3'-METHOXYACETOPHENONE</t>
  </si>
  <si>
    <t>586-37-8</t>
  </si>
  <si>
    <t>MFCD00008736</t>
  </si>
  <si>
    <t>3,4-DIMETHOXYANILINE</t>
  </si>
  <si>
    <t>6315-89-5</t>
  </si>
  <si>
    <t>MFCD00008394</t>
  </si>
  <si>
    <t>3-BOC-AMINOPIPERIDINE</t>
  </si>
  <si>
    <t>172603-05-3</t>
  </si>
  <si>
    <t>MFCD03839941</t>
  </si>
  <si>
    <t>4-NITROPHENYLACETONITRILE</t>
  </si>
  <si>
    <t>555-21-5</t>
  </si>
  <si>
    <t>MFCD00007372</t>
  </si>
  <si>
    <t>2-METHOXY-3-NITROPYRIDINE</t>
  </si>
  <si>
    <t>20265-35-4</t>
  </si>
  <si>
    <t>MFCD00023459</t>
  </si>
  <si>
    <t>CYTOSINE</t>
  </si>
  <si>
    <t>71-30-7</t>
  </si>
  <si>
    <t>MFCD00006034</t>
  </si>
  <si>
    <t>4-(CHLOROMETHYL)BENZOIC ACID</t>
  </si>
  <si>
    <t>1642-81-5</t>
  </si>
  <si>
    <t>MFCD00002568</t>
  </si>
  <si>
    <t>2,6-DIFLUOROBENZALDEHYDE</t>
  </si>
  <si>
    <t>437-81-0</t>
  </si>
  <si>
    <t>MFCD00010293</t>
  </si>
  <si>
    <t>4-CYANOBENZALDEHYDE</t>
  </si>
  <si>
    <t>105-07-7</t>
  </si>
  <si>
    <t>MFCD00003376</t>
  </si>
  <si>
    <t>2,6-DIMETHYLBENZALDEHYDE</t>
  </si>
  <si>
    <t>1123-56-4</t>
  </si>
  <si>
    <t>MFCD00128003</t>
  </si>
  <si>
    <t>BENZALDEHYDE</t>
  </si>
  <si>
    <t>100-52-7</t>
  </si>
  <si>
    <t>MFCD00003299</t>
  </si>
  <si>
    <t>4-FLUOROBENZALDEHYDE</t>
  </si>
  <si>
    <t>459-57-4</t>
  </si>
  <si>
    <t>MFCD00003378</t>
  </si>
  <si>
    <t>2-FLUOROBENZALDEHYDE</t>
  </si>
  <si>
    <t>446-52-6</t>
  </si>
  <si>
    <t>MFCD00003302</t>
  </si>
  <si>
    <t>3-FLUOROBENZALDEHYDE</t>
  </si>
  <si>
    <t>456-48-4</t>
  </si>
  <si>
    <t>MFCD00003348</t>
  </si>
  <si>
    <t>CHLORAMINE T TRIHYDRATE</t>
  </si>
  <si>
    <t>7080-50-4</t>
  </si>
  <si>
    <t>MFCD00149066</t>
  </si>
  <si>
    <t>2-FLUOROBENZOYL CHLORIDE</t>
  </si>
  <si>
    <t>393-52-2</t>
  </si>
  <si>
    <t>MFCD00000656</t>
  </si>
  <si>
    <t>2,6-DIFLUOROBENZOYL CHLORIDE</t>
  </si>
  <si>
    <t>18063-02-0</t>
  </si>
  <si>
    <t>MFCD00000659</t>
  </si>
  <si>
    <t>2,6-DICHLOROBENZOYL CHLORIDE</t>
  </si>
  <si>
    <t>4659-45-4</t>
  </si>
  <si>
    <t>MFCD00000662</t>
  </si>
  <si>
    <t>3-FLUOROBENZOYL CHLORIDE</t>
  </si>
  <si>
    <t>1711-07-5</t>
  </si>
  <si>
    <t>MFCD00000670</t>
  </si>
  <si>
    <t>5-AMINO-1-PENTANOL</t>
  </si>
  <si>
    <t>2508-29-4</t>
  </si>
  <si>
    <t>MFCD00008237</t>
  </si>
  <si>
    <t>1-PIPERAZINEETHANOL</t>
  </si>
  <si>
    <t>103-76-4</t>
  </si>
  <si>
    <t>MFCD00005970</t>
  </si>
  <si>
    <t>2-(2-AMINOETHOXY)ETHANOL</t>
  </si>
  <si>
    <t>929-06-6</t>
  </si>
  <si>
    <t>MFCD00008181</t>
  </si>
  <si>
    <t>3,4-DIMETHOXYBENZALDEHYDE</t>
  </si>
  <si>
    <t>120-14-9</t>
  </si>
  <si>
    <t>MFCD00003363</t>
  </si>
  <si>
    <t>PYRIMIDINE</t>
  </si>
  <si>
    <t>289-95-2</t>
  </si>
  <si>
    <t>MFCD00006059</t>
  </si>
  <si>
    <t>DODECYLTRIMETHYLAMMONIUM CHLORIDE</t>
  </si>
  <si>
    <t>112-00-5</t>
  </si>
  <si>
    <t>MFCD00041974</t>
  </si>
  <si>
    <t>METHYL P-TOLUENESULFONATE</t>
  </si>
  <si>
    <t>80-48-8</t>
  </si>
  <si>
    <t>MFCD00008417</t>
  </si>
  <si>
    <t>GLYCEROL</t>
  </si>
  <si>
    <t>56-81-5</t>
  </si>
  <si>
    <t>MFCD00004722</t>
  </si>
  <si>
    <t>FORMALDEHYDE</t>
  </si>
  <si>
    <t>50-00-0</t>
  </si>
  <si>
    <t>MFCD00003274</t>
  </si>
  <si>
    <t>NAPHTHALENE</t>
  </si>
  <si>
    <t>91-20-3</t>
  </si>
  <si>
    <t>MFCD00001742</t>
  </si>
  <si>
    <t>40% GLYOXAL</t>
  </si>
  <si>
    <t>107-22-2</t>
  </si>
  <si>
    <t>MFCD00006957</t>
  </si>
  <si>
    <t>TERT-BUTYL NITRITE</t>
  </si>
  <si>
    <t>540-80-7</t>
  </si>
  <si>
    <t>MFCD00002055</t>
  </si>
  <si>
    <t>DECAHYDRONAPHTHALENE</t>
  </si>
  <si>
    <t>91-17-8</t>
  </si>
  <si>
    <t>MFCD00004130</t>
  </si>
  <si>
    <t>CINNAMALDEHYDE</t>
  </si>
  <si>
    <t>104-55-2</t>
  </si>
  <si>
    <t>MFCD00007000</t>
  </si>
  <si>
    <t>P-ANISALDEHYDE</t>
  </si>
  <si>
    <t>123-11-5</t>
  </si>
  <si>
    <t>MFCD00003385</t>
  </si>
  <si>
    <t>ETHYL THIOACETATE</t>
  </si>
  <si>
    <t>625-60-5</t>
  </si>
  <si>
    <t>MFCD00015178</t>
  </si>
  <si>
    <t>PROPIONALDEHYDE</t>
  </si>
  <si>
    <t>123-38-6</t>
  </si>
  <si>
    <t>MFCD00007020</t>
  </si>
  <si>
    <t>DIETHYL OXALATE</t>
  </si>
  <si>
    <t>95-92-1</t>
  </si>
  <si>
    <t>MFCD00009119</t>
  </si>
  <si>
    <t>2-PYRIDYLACETONITRILE</t>
  </si>
  <si>
    <t>2739-97-1</t>
  </si>
  <si>
    <t>MFCD00006346</t>
  </si>
  <si>
    <t>PYBOP</t>
  </si>
  <si>
    <t>128625-52-5</t>
  </si>
  <si>
    <t>MFCD00077411</t>
  </si>
  <si>
    <t>ALLYL CHLORIDE</t>
  </si>
  <si>
    <t>107-05-1</t>
  </si>
  <si>
    <t>MFCD00000984</t>
  </si>
  <si>
    <t>ALPHA-KETOGLUTARIC ACID</t>
  </si>
  <si>
    <t>328-50-7</t>
  </si>
  <si>
    <t>MFCD00004165</t>
  </si>
  <si>
    <t>BIS(TRI-N-BUTYLTIN) OXIDE</t>
  </si>
  <si>
    <t>56-35-9</t>
  </si>
  <si>
    <t>MFCD00009418</t>
  </si>
  <si>
    <t>2-METHYL-2-PROPEN-1-OL</t>
  </si>
  <si>
    <t>513-42-8</t>
  </si>
  <si>
    <t>MFCD00004737</t>
  </si>
  <si>
    <t>ALLYL BROMIDE</t>
  </si>
  <si>
    <t>106-95-6</t>
  </si>
  <si>
    <t>MFCD00000244</t>
  </si>
  <si>
    <t>4-BROMOANILINE</t>
  </si>
  <si>
    <t>106-40-1</t>
  </si>
  <si>
    <t>MFCD00007822</t>
  </si>
  <si>
    <t>2-NITROPROPANE</t>
  </si>
  <si>
    <t>79-46-9</t>
  </si>
  <si>
    <t>MFCD00007397</t>
  </si>
  <si>
    <t>COBALT(II) NITRATE HEXAHYDRATE</t>
  </si>
  <si>
    <t>10026-22-9</t>
  </si>
  <si>
    <t>MFCD00149647</t>
  </si>
  <si>
    <t>N-HYDROXYPHTHALIMIDE</t>
  </si>
  <si>
    <t>524-38-9</t>
  </si>
  <si>
    <t>MFCD00005891</t>
  </si>
  <si>
    <t>(-)-ALPHA-PINENE</t>
  </si>
  <si>
    <t>7785-26-4</t>
  </si>
  <si>
    <t>MFCD00064145</t>
  </si>
  <si>
    <t>TETRAETHYLAMMONIUM FLUORIDE HYDRATE</t>
  </si>
  <si>
    <t>98330-04-2</t>
  </si>
  <si>
    <t>MFCD00149990</t>
  </si>
  <si>
    <t>ETHYL 3-(DIMETHYLAMINO)ACRYLATE</t>
  </si>
  <si>
    <t>1117-37-9</t>
  </si>
  <si>
    <t>MFCD00144269</t>
  </si>
  <si>
    <t>DI-TERT-BUTYL PHOSPHITE</t>
  </si>
  <si>
    <t>13086-84-5</t>
  </si>
  <si>
    <t>MFCD00014999</t>
  </si>
  <si>
    <t>GALLIUM</t>
  </si>
  <si>
    <t>7440-55-3</t>
  </si>
  <si>
    <t>MFCD00134045</t>
  </si>
  <si>
    <t>2,4-DICHLOROPHENOL</t>
  </si>
  <si>
    <t>120-83-2</t>
  </si>
  <si>
    <t>MFCD00002169</t>
  </si>
  <si>
    <t>DI-N-BUTYLTIN OXIDE</t>
  </si>
  <si>
    <t>818-08-6</t>
  </si>
  <si>
    <t>MFCD00001992</t>
  </si>
  <si>
    <t>METHYLTRICHLOROSILANE</t>
  </si>
  <si>
    <t>75-79-6</t>
  </si>
  <si>
    <t>MFCD00000481</t>
  </si>
  <si>
    <t>P-BENZOQUINONE</t>
  </si>
  <si>
    <t>106-51-4</t>
  </si>
  <si>
    <t>MFCD00001591</t>
  </si>
  <si>
    <t>DIMETHYL ACETYLENEDICARBOXYLATE</t>
  </si>
  <si>
    <t>762-42-5</t>
  </si>
  <si>
    <t>MFCD00008456</t>
  </si>
  <si>
    <t>2,3,4-TRIFLUOROBENZOIC ACID</t>
  </si>
  <si>
    <t>61079-72-9</t>
  </si>
  <si>
    <t>MFCD00061232</t>
  </si>
  <si>
    <t>CYCLOBUTYLAMINE</t>
  </si>
  <si>
    <t>2516-34-9</t>
  </si>
  <si>
    <t>MFCD00001328</t>
  </si>
  <si>
    <t>2-PROPYLZINC BROMIDE</t>
  </si>
  <si>
    <t>77047-87-1</t>
  </si>
  <si>
    <t>MFCD06200639</t>
  </si>
  <si>
    <t>PHENOL</t>
  </si>
  <si>
    <t>108-95-2</t>
  </si>
  <si>
    <t>MFCD00002143</t>
  </si>
  <si>
    <t>DIPHENYL PHOSPHOROCHLORIDATE</t>
  </si>
  <si>
    <t>2524-64-3</t>
  </si>
  <si>
    <t>MFCD00003030</t>
  </si>
  <si>
    <t>MALONONITRILE</t>
  </si>
  <si>
    <t>109-77-3</t>
  </si>
  <si>
    <t>MFCD00001883</t>
  </si>
  <si>
    <t>ALUMINUM SEC-BUTOXIDE</t>
  </si>
  <si>
    <t>2269-22-9</t>
  </si>
  <si>
    <t>MFCD00009327</t>
  </si>
  <si>
    <t>SODIUM CHLOROACETATE</t>
  </si>
  <si>
    <t>3926-62-3</t>
  </si>
  <si>
    <t>MFCD00002684</t>
  </si>
  <si>
    <t>MOLECULAR SIEVE</t>
  </si>
  <si>
    <t>1318-02-1</t>
  </si>
  <si>
    <t>MFCD00131613</t>
  </si>
  <si>
    <t>CHLOROACETYL CHLORIDE</t>
  </si>
  <si>
    <t>79-04-9</t>
  </si>
  <si>
    <t>MFCD00000725</t>
  </si>
  <si>
    <t>TETRAMETHYLTHIURAM DISULFIDE</t>
  </si>
  <si>
    <t>137-26-8</t>
  </si>
  <si>
    <t>MFCD00008325</t>
  </si>
  <si>
    <t>N-HYDROXYSUCCINIMIDE</t>
  </si>
  <si>
    <t>6066-82-6</t>
  </si>
  <si>
    <t>MFCD00005516</t>
  </si>
  <si>
    <t>AMINOGUANIDINE BICARBONATE</t>
  </si>
  <si>
    <t>2582-30-1</t>
  </si>
  <si>
    <t>MFCD00012949</t>
  </si>
  <si>
    <t>DIETHYL CARBONATE</t>
  </si>
  <si>
    <t>105-58-8</t>
  </si>
  <si>
    <t>MFCD00009107</t>
  </si>
  <si>
    <t>TRIPHENYL PHOSPHITE</t>
  </si>
  <si>
    <t>101-02-0</t>
  </si>
  <si>
    <t>MFCD00003032</t>
  </si>
  <si>
    <t>TRIETHYL PHOSPHITE</t>
  </si>
  <si>
    <t>122-52-1</t>
  </si>
  <si>
    <t>MFCD00009084</t>
  </si>
  <si>
    <t>1-BROMO-3-CHLOROPROPANE</t>
  </si>
  <si>
    <t>109-70-6</t>
  </si>
  <si>
    <t>MFCD00000998</t>
  </si>
  <si>
    <t>ETHYL CHLOROACETATE</t>
  </si>
  <si>
    <t>105-39-5</t>
  </si>
  <si>
    <t>MFCD00000932</t>
  </si>
  <si>
    <t>METHYL SALICYLATE</t>
  </si>
  <si>
    <t>119-36-8</t>
  </si>
  <si>
    <t>MFCD00002214</t>
  </si>
  <si>
    <t>O-METHYLISOUREA SULFATE</t>
  </si>
  <si>
    <t>29427-58-5</t>
  </si>
  <si>
    <t>MFCD00013132</t>
  </si>
  <si>
    <t>FORMAMIDE</t>
  </si>
  <si>
    <t>75-12-7</t>
  </si>
  <si>
    <t>MFCD00007941</t>
  </si>
  <si>
    <t>ETHYLAMINE</t>
  </si>
  <si>
    <t>75-04-7</t>
  </si>
  <si>
    <t>MFCD00008160</t>
  </si>
  <si>
    <t>N-HEXANE</t>
  </si>
  <si>
    <t>110-54-3</t>
  </si>
  <si>
    <t>MFCD00009520</t>
  </si>
  <si>
    <t>1,2,3,6-TETRAHYDROPYRIDINE</t>
  </si>
  <si>
    <t>694-05-3</t>
  </si>
  <si>
    <t>MFCD00005949</t>
  </si>
  <si>
    <t>HEXAMETHYLDISILANE</t>
  </si>
  <si>
    <t>1450-14-2</t>
  </si>
  <si>
    <t>MFCD00008258</t>
  </si>
  <si>
    <t>DIMETHYLGLYOXIME</t>
  </si>
  <si>
    <t>95-45-4</t>
  </si>
  <si>
    <t>MFCD00002117</t>
  </si>
  <si>
    <t>POTASSIUM CARBONATE</t>
  </si>
  <si>
    <t>584-08-7</t>
  </si>
  <si>
    <t>MFCD00011382</t>
  </si>
  <si>
    <t>PMHS</t>
  </si>
  <si>
    <t>26403-67-8</t>
  </si>
  <si>
    <t>MFCD00072761</t>
  </si>
  <si>
    <t>1,3-DITHIANE</t>
  </si>
  <si>
    <t>505-23-7</t>
  </si>
  <si>
    <t>MFCD00006654</t>
  </si>
  <si>
    <t>1-BENZYLPIPERAZINE HYDROCHLORIDE</t>
  </si>
  <si>
    <t>110475-31-5</t>
  </si>
  <si>
    <t>MFCD04116529</t>
  </si>
  <si>
    <t>2-METHYL-2-THIOPSEUDOUREA SULFATE</t>
  </si>
  <si>
    <t>867-44-7</t>
  </si>
  <si>
    <t>MFCD00013055</t>
  </si>
  <si>
    <t>4-BROMO-2-CHLOROANILINE</t>
  </si>
  <si>
    <t>38762-41-3</t>
  </si>
  <si>
    <t>MFCD00007660</t>
  </si>
  <si>
    <t>3-CYANOBENZOIC ACID</t>
  </si>
  <si>
    <t>1877-72-1</t>
  </si>
  <si>
    <t>MFCD00002486</t>
  </si>
  <si>
    <t>METHYL POTASSIUM MALONATE</t>
  </si>
  <si>
    <t>38330-80-2</t>
  </si>
  <si>
    <t>MFCD00014021</t>
  </si>
  <si>
    <t>2-BROMO-4'-METHOXYACETOPHENONE</t>
  </si>
  <si>
    <t>2632-13-5</t>
  </si>
  <si>
    <t>MFCD00000201</t>
  </si>
  <si>
    <t>L-PROLINE</t>
  </si>
  <si>
    <t>147-85-3</t>
  </si>
  <si>
    <t>MFCD00064318</t>
  </si>
  <si>
    <t>BOC-D-VAL-OH</t>
  </si>
  <si>
    <t>22838-58-0</t>
  </si>
  <si>
    <t>MFCD00038282</t>
  </si>
  <si>
    <t>4,6-DICHLORO-2-METHYLPYRIMIDINE</t>
  </si>
  <si>
    <t>1780-26-3</t>
  </si>
  <si>
    <t>MFCD00090472</t>
  </si>
  <si>
    <t>D-PROLINE</t>
  </si>
  <si>
    <t>344-25-2</t>
  </si>
  <si>
    <t>MFCD00064317</t>
  </si>
  <si>
    <t>5-NITRO-2-FURALDEHYDE DIACETATE</t>
  </si>
  <si>
    <t>92-55-7</t>
  </si>
  <si>
    <t>MFCD00003244</t>
  </si>
  <si>
    <t>BROMOFORM</t>
  </si>
  <si>
    <t>75-25-2</t>
  </si>
  <si>
    <t>MFCD00000128</t>
  </si>
  <si>
    <t>50% CHLOROACETALDEHYDE</t>
  </si>
  <si>
    <t>107-20-0</t>
  </si>
  <si>
    <t>MFCD00006992</t>
  </si>
  <si>
    <t>PHTHALIC ACID</t>
  </si>
  <si>
    <t>88-99-3</t>
  </si>
  <si>
    <t>MFCD00002467</t>
  </si>
  <si>
    <t>CESIUM CARBONATE</t>
  </si>
  <si>
    <t>534-17-8</t>
  </si>
  <si>
    <t>MFCD00010957</t>
  </si>
  <si>
    <t>3-BROMO-1-PROPANOL</t>
  </si>
  <si>
    <t>627-18-9</t>
  </si>
  <si>
    <t>MFCD00002942</t>
  </si>
  <si>
    <t>DICHLOROBIS(TRIPHENYLPHOSPHINE)NICKEL(II)</t>
  </si>
  <si>
    <t>14264-16-5</t>
  </si>
  <si>
    <t>MFCD00009592</t>
  </si>
  <si>
    <t>DIPHENYL DISULFIDE</t>
  </si>
  <si>
    <t>882-33-7</t>
  </si>
  <si>
    <t>MFCD00003065</t>
  </si>
  <si>
    <t>Z-D-ASN-OH</t>
  </si>
  <si>
    <t>4474-86-6</t>
  </si>
  <si>
    <t>MFCD00065696</t>
  </si>
  <si>
    <t>2-BROMOBENZOIC ACID</t>
  </si>
  <si>
    <t>88-65-3</t>
  </si>
  <si>
    <t>MFCD00002402</t>
  </si>
  <si>
    <t>CYCLOHEXANE</t>
  </si>
  <si>
    <t>110-82-7</t>
  </si>
  <si>
    <t>MFCD00003814</t>
  </si>
  <si>
    <t>TRI-N-BUTYLPHOSPHONIUM TETRAFLUOROBORATE</t>
  </si>
  <si>
    <t>113978-91-9</t>
  </si>
  <si>
    <t>MFCD05664257</t>
  </si>
  <si>
    <t>2-CHLOROBENZOTRIFLUORIDE</t>
  </si>
  <si>
    <t>88-16-4</t>
  </si>
  <si>
    <t>MFCD00000561</t>
  </si>
  <si>
    <t>BENZONITRILE</t>
  </si>
  <si>
    <t>100-47-0</t>
  </si>
  <si>
    <t>MFCD00001770</t>
  </si>
  <si>
    <t>4-AMINOPHENOL</t>
  </si>
  <si>
    <t>123-30-8</t>
  </si>
  <si>
    <t>MFCD00007869</t>
  </si>
  <si>
    <t>DIETHYLZINC</t>
  </si>
  <si>
    <t>557-20-0</t>
  </si>
  <si>
    <t>MFCD00009021</t>
  </si>
  <si>
    <t>4-IODOPYRAZOLE</t>
  </si>
  <si>
    <t>3469-69-0</t>
  </si>
  <si>
    <t>MFCD00005244</t>
  </si>
  <si>
    <t>BROMOACETALDEHYDE DIETHYL ACETAL</t>
  </si>
  <si>
    <t>2032-35-1</t>
  </si>
  <si>
    <t>MFCD00000214</t>
  </si>
  <si>
    <t>NEOCUPROINE</t>
  </si>
  <si>
    <t>34302-69-7</t>
  </si>
  <si>
    <t>MFCD00004973</t>
  </si>
  <si>
    <t>TERT-BUTYL ALCOHOL</t>
  </si>
  <si>
    <t>75-65-0</t>
  </si>
  <si>
    <t>MFCD00004464</t>
  </si>
  <si>
    <t>PYRIDINIUM BROMIDE PERBROMIDE</t>
  </si>
  <si>
    <t>39416-48-3</t>
  </si>
  <si>
    <t>MFCD00013223</t>
  </si>
  <si>
    <t>N,N-DIMETHYLETHYLENEDIAMINE</t>
  </si>
  <si>
    <t>108-00-9</t>
  </si>
  <si>
    <t>MFCD00008175</t>
  </si>
  <si>
    <t>1,1,3,3-TETRAMETHOXYPROPANE</t>
  </si>
  <si>
    <t>102-52-3</t>
  </si>
  <si>
    <t>MFCD00008488</t>
  </si>
  <si>
    <t>LEAD(II) NITRATE</t>
  </si>
  <si>
    <t>10099-74-8</t>
  </si>
  <si>
    <t>MFCD00011153</t>
  </si>
  <si>
    <t>1,2-DIETHOXYETHANE</t>
  </si>
  <si>
    <t>629-14-1</t>
  </si>
  <si>
    <t>MFCD00009253</t>
  </si>
  <si>
    <t>2-ACETYLTHIOPHENE</t>
  </si>
  <si>
    <t>88-15-3</t>
  </si>
  <si>
    <t>MFCD00005442</t>
  </si>
  <si>
    <t>BROMOCYCLOHEXANE</t>
  </si>
  <si>
    <t>108-85-0</t>
  </si>
  <si>
    <t>MFCD00003819</t>
  </si>
  <si>
    <t>4-METHOXYPHENYLUREA</t>
  </si>
  <si>
    <t>1566-42-3</t>
  </si>
  <si>
    <t>MFCD00014789</t>
  </si>
  <si>
    <t>LAWESSON'S REAGENT</t>
  </si>
  <si>
    <t>19172-47-5</t>
  </si>
  <si>
    <t>MFCD00005171</t>
  </si>
  <si>
    <t>TRIPHENYLPHOSPHINE</t>
  </si>
  <si>
    <t>603-35-0</t>
  </si>
  <si>
    <t>MFCD00003043</t>
  </si>
  <si>
    <t>2-IMINOPIPERIDINE HYDROCHLORIDE</t>
  </si>
  <si>
    <t>16011-96-4</t>
  </si>
  <si>
    <t>MFCD00006043</t>
  </si>
  <si>
    <t>2-NITROETHANOL</t>
  </si>
  <si>
    <t>625-48-9</t>
  </si>
  <si>
    <t>MFCD00007405</t>
  </si>
  <si>
    <t>PHENYLHYDRAZINE</t>
  </si>
  <si>
    <t>100-63-0</t>
  </si>
  <si>
    <t>MFCD00007573</t>
  </si>
  <si>
    <t>3-NITROANILINE</t>
  </si>
  <si>
    <t>99-09-2</t>
  </si>
  <si>
    <t>MFCD00007782</t>
  </si>
  <si>
    <t>4-NITROANILINE</t>
  </si>
  <si>
    <t>100-01-6</t>
  </si>
  <si>
    <t>MFCD00007858</t>
  </si>
  <si>
    <t>P-PHENYLENEDIAMINE</t>
  </si>
  <si>
    <t>106-50-3</t>
  </si>
  <si>
    <t>MFCD00007901</t>
  </si>
  <si>
    <t>COBALT(III) ACETYLACETONATE</t>
  </si>
  <si>
    <t>13681-88-4</t>
  </si>
  <si>
    <t>MFCD00013488</t>
  </si>
  <si>
    <t>BROMOBENZENE</t>
  </si>
  <si>
    <t>108-86-1</t>
  </si>
  <si>
    <t>MFCD00000055</t>
  </si>
  <si>
    <t>CARBON TETRABROMIDE</t>
  </si>
  <si>
    <t>558-13-4</t>
  </si>
  <si>
    <t>MFCD00000117</t>
  </si>
  <si>
    <t>POTASSIUM METHOXIDE</t>
  </si>
  <si>
    <t>MFCD00012416</t>
  </si>
  <si>
    <t>METHYL MERCAPTOACETATE</t>
  </si>
  <si>
    <t>2365-48-2</t>
  </si>
  <si>
    <t>MFCD00004873</t>
  </si>
  <si>
    <t>METHYL CHLOROACETATE</t>
  </si>
  <si>
    <t>96-34-4</t>
  </si>
  <si>
    <t>MFCD00000931</t>
  </si>
  <si>
    <t>2-CHLORO-2-METHYLPROPANE</t>
  </si>
  <si>
    <t>507-20-0</t>
  </si>
  <si>
    <t>MFCD00000816</t>
  </si>
  <si>
    <t>2-C-METHYL-D-RIBONIC-1,4-LACTONE</t>
  </si>
  <si>
    <t>492-30-8</t>
  </si>
  <si>
    <t>MFCD07369541</t>
  </si>
  <si>
    <t>UREA</t>
  </si>
  <si>
    <t>57-13-6</t>
  </si>
  <si>
    <t>MFCD00008022</t>
  </si>
  <si>
    <t>CYCLOHEXANONE</t>
  </si>
  <si>
    <t>108-94-1</t>
  </si>
  <si>
    <t>MFCD00001625</t>
  </si>
  <si>
    <t>DIETHANOLAMINE</t>
  </si>
  <si>
    <t>111-42-2</t>
  </si>
  <si>
    <t>MFCD00002843</t>
  </si>
  <si>
    <t>FLUORENE</t>
  </si>
  <si>
    <t>86-73-7</t>
  </si>
  <si>
    <t>MFCD00001111</t>
  </si>
  <si>
    <t>DIMETHYL MALONATE</t>
  </si>
  <si>
    <t>108-59-8</t>
  </si>
  <si>
    <t>MFCD00008460</t>
  </si>
  <si>
    <t>3-HYDROXYTETRAHYDROFURAN</t>
  </si>
  <si>
    <t>453-20-3</t>
  </si>
  <si>
    <t>MFCD00005374</t>
  </si>
  <si>
    <t>METHYL ETHYL KETONE</t>
  </si>
  <si>
    <t>78-93-3</t>
  </si>
  <si>
    <t>MFCD00011648</t>
  </si>
  <si>
    <t>2-NAPHTHOL</t>
  </si>
  <si>
    <t>135-19-3</t>
  </si>
  <si>
    <t>MFCD00004067</t>
  </si>
  <si>
    <t>MMP-TOLUENESULFONIC ACID</t>
  </si>
  <si>
    <t>104-15-4</t>
  </si>
  <si>
    <t>MFCD00064387</t>
  </si>
  <si>
    <t>TRIPHENYLMETHANE</t>
  </si>
  <si>
    <t>519-73-3</t>
  </si>
  <si>
    <t>MFCD00004763</t>
  </si>
  <si>
    <t>METHYL CARBAMATE</t>
  </si>
  <si>
    <t>598-55-0</t>
  </si>
  <si>
    <t>MFCD00007964</t>
  </si>
  <si>
    <t>D-PHENYLALANINE</t>
  </si>
  <si>
    <t>673-06-3</t>
  </si>
  <si>
    <t>MFCD00004270</t>
  </si>
  <si>
    <t>METHYL 4-(AMINOMETHYL)BENZOATE HYDROCHLORIDE</t>
  </si>
  <si>
    <t>MFCD00182671</t>
  </si>
  <si>
    <t>4,5-DICHLORO-3-PYRIDAZINOL</t>
  </si>
  <si>
    <t>932-22-9</t>
  </si>
  <si>
    <t>MFCD00006468</t>
  </si>
  <si>
    <t>INDAZOLE</t>
  </si>
  <si>
    <t>271-44-3</t>
  </si>
  <si>
    <t>MFCD00005691</t>
  </si>
  <si>
    <t>SODIUM PERCHLORATE MONOHYDRATE</t>
  </si>
  <si>
    <t>MFCD00149164</t>
  </si>
  <si>
    <t>4,4'-DIMETHOXYTRITYL CHLORIDE</t>
  </si>
  <si>
    <t>40615-36-9</t>
  </si>
  <si>
    <t>MFCD00008409</t>
  </si>
  <si>
    <t>TRIMETHYLTIN HYDROXIDE</t>
  </si>
  <si>
    <t>56-24-6</t>
  </si>
  <si>
    <t>MFCD00013929</t>
  </si>
  <si>
    <t>CHLOROTRIETHYLSILANE</t>
  </si>
  <si>
    <t>994-30-9</t>
  </si>
  <si>
    <t>MFCD00000507</t>
  </si>
  <si>
    <t>3-NITROBENZOIC ACID</t>
  </si>
  <si>
    <t>121-92-6</t>
  </si>
  <si>
    <t>MFCD00007251</t>
  </si>
  <si>
    <t>3-NITROPHENOL</t>
  </si>
  <si>
    <t>554-84-7</t>
  </si>
  <si>
    <t>MFCD00007240</t>
  </si>
  <si>
    <t>GLYCINE</t>
  </si>
  <si>
    <t>56-40-6</t>
  </si>
  <si>
    <t>MFCD00008131</t>
  </si>
  <si>
    <t>1,3-DICHLORO-1,1,3,3-TETRAISOPROPYLDISILOXANE</t>
  </si>
  <si>
    <t>69304-37-6</t>
  </si>
  <si>
    <t>MFCD00009655</t>
  </si>
  <si>
    <t>ISOCHROMAN</t>
  </si>
  <si>
    <t>493-05-0</t>
  </si>
  <si>
    <t>MFCD00006913</t>
  </si>
  <si>
    <t>2-(METHYLTHIO)PHENYLBORONIC ACID</t>
  </si>
  <si>
    <t>168618-42-6</t>
  </si>
  <si>
    <t>MFCD01318165</t>
  </si>
  <si>
    <t>ANTHRACENE</t>
  </si>
  <si>
    <t>120-12-7</t>
  </si>
  <si>
    <t>MFCD00001240</t>
  </si>
  <si>
    <t>METHYL 4-FORMYLBENZOATE</t>
  </si>
  <si>
    <t>1571-08-0</t>
  </si>
  <si>
    <t>MFCD00006950</t>
  </si>
  <si>
    <t>ACETOPHENONE-2',3',4',5',6'-D5</t>
  </si>
  <si>
    <t>28077-64-7</t>
  </si>
  <si>
    <t>MFCD00064446</t>
  </si>
  <si>
    <t>SODIUM TRIFLUOROACETATE</t>
  </si>
  <si>
    <t>2923-18-4</t>
  </si>
  <si>
    <t>MFCD00013217</t>
  </si>
  <si>
    <t>DEUTERIUM OXIDE</t>
  </si>
  <si>
    <t>7789-20-0</t>
  </si>
  <si>
    <t>MFCD00044636</t>
  </si>
  <si>
    <t>2,4-DINITROPHENYLHYDRAZINE</t>
  </si>
  <si>
    <t>119-26-6</t>
  </si>
  <si>
    <t>MFCD00007578</t>
  </si>
  <si>
    <t>METHYL 2-BROMOBENZOATE</t>
  </si>
  <si>
    <t>610-94-6</t>
  </si>
  <si>
    <t>MFCD00016328</t>
  </si>
  <si>
    <t>AMBERLYST(R) 15</t>
  </si>
  <si>
    <t>39389-20-3</t>
  </si>
  <si>
    <t>MFCD00145841</t>
  </si>
  <si>
    <t>ZINC CYANIDE</t>
  </si>
  <si>
    <t>557-21-1</t>
  </si>
  <si>
    <t>MFCD00011292</t>
  </si>
  <si>
    <t>METHYL PROPIOLATE</t>
  </si>
  <si>
    <t>922-67-8</t>
  </si>
  <si>
    <t>MFCD00008572</t>
  </si>
  <si>
    <t>DIPHENYLPHOSPHINIC CHLORIDE</t>
  </si>
  <si>
    <t>1499-21-4</t>
  </si>
  <si>
    <t>MFCD00002077</t>
  </si>
  <si>
    <t>1,2-EPOXYBUTANE</t>
  </si>
  <si>
    <t>106-88-7</t>
  </si>
  <si>
    <t>MFCD00005153</t>
  </si>
  <si>
    <t>FORMIC ACID</t>
  </si>
  <si>
    <t>64-18-6</t>
  </si>
  <si>
    <t>MFCD00003297</t>
  </si>
  <si>
    <t>DIMETHYLAMINE</t>
  </si>
  <si>
    <t>124-40-3</t>
  </si>
  <si>
    <t>MFCD00008288</t>
  </si>
  <si>
    <t>BROMOTHYMOL BLUE</t>
  </si>
  <si>
    <t>76-59-5</t>
  </si>
  <si>
    <t>MFCD00005872</t>
  </si>
  <si>
    <t>6-BROMOHEXANENITRILE</t>
  </si>
  <si>
    <t>6621-59-6</t>
  </si>
  <si>
    <t>MFCD00013834</t>
  </si>
  <si>
    <t>N-(5-BROMOPENTYL)PHTHALIMIDE</t>
  </si>
  <si>
    <t>954-81-4</t>
  </si>
  <si>
    <t>MFCD00060522</t>
  </si>
  <si>
    <t>2-BROMOBENZYLAMINE HYDROCHLORIDE</t>
  </si>
  <si>
    <t>5465-63-4</t>
  </si>
  <si>
    <t>MFCD00012853</t>
  </si>
  <si>
    <t>6-AMINOCAPROIC ACID</t>
  </si>
  <si>
    <t>60-32-2</t>
  </si>
  <si>
    <t>MFCD00008238</t>
  </si>
  <si>
    <t>BOC-GAMMA-ABU-OH</t>
  </si>
  <si>
    <t>57294-38-9</t>
  </si>
  <si>
    <t>MFCD00037313</t>
  </si>
  <si>
    <t>4-AMINOBUTYRIC ACID</t>
  </si>
  <si>
    <t>56-12-2</t>
  </si>
  <si>
    <t>MFCD00008226</t>
  </si>
  <si>
    <t>BOC-5-AMINOPENTANOIC ACID</t>
  </si>
  <si>
    <t>27219-07-4</t>
  </si>
  <si>
    <t>MFCD00076903</t>
  </si>
  <si>
    <t>4-AMINO-1-BUTANOL</t>
  </si>
  <si>
    <t>13325-10-5</t>
  </si>
  <si>
    <t>MFCD00008230</t>
  </si>
  <si>
    <t>5-BROMOVALERONITRILE</t>
  </si>
  <si>
    <t>5414-21-1</t>
  </si>
  <si>
    <t>MFCD00001976</t>
  </si>
  <si>
    <t>1,5-DIBROMOPENTANE</t>
  </si>
  <si>
    <t>111-24-0</t>
  </si>
  <si>
    <t>MFCD00000268</t>
  </si>
  <si>
    <t>5-CHLORO-1-PENTANOL</t>
  </si>
  <si>
    <t>5259-98-3</t>
  </si>
  <si>
    <t>MFCD00039556</t>
  </si>
  <si>
    <t>1-AMINOPENTANE</t>
  </si>
  <si>
    <t>110-58-7</t>
  </si>
  <si>
    <t>MFCD00008236</t>
  </si>
  <si>
    <t>DL-ASPARTIC ACID</t>
  </si>
  <si>
    <t>617-45-8</t>
  </si>
  <si>
    <t>MFCD00063083</t>
  </si>
  <si>
    <t>CYCLOPENTANONE</t>
  </si>
  <si>
    <t>120-92-3</t>
  </si>
  <si>
    <t>MFCD00001409</t>
  </si>
  <si>
    <t>1-BROMOPENTANE</t>
  </si>
  <si>
    <t>110-53-2</t>
  </si>
  <si>
    <t>MFCD00000267</t>
  </si>
  <si>
    <t>BENZYL 2,2,2-TRICHLOROACETIMIDATE</t>
  </si>
  <si>
    <t>81927-55-1</t>
  </si>
  <si>
    <t>MFCD00000805</t>
  </si>
  <si>
    <t>7-HYDROXYISOQUINOLINE</t>
  </si>
  <si>
    <t>7651-83-4</t>
  </si>
  <si>
    <t>MFCD00456131</t>
  </si>
  <si>
    <t>4-(DIMETHYLAMINO)PIPERIDINE</t>
  </si>
  <si>
    <t>50533-97-6</t>
  </si>
  <si>
    <t>MFCD00023144</t>
  </si>
  <si>
    <t>5-BROMO-1-PENTENE</t>
  </si>
  <si>
    <t>1119-51-3</t>
  </si>
  <si>
    <t>MFCD00000264</t>
  </si>
  <si>
    <t>N-(4-BROMOBUTYL)PHTHALIMIDE</t>
  </si>
  <si>
    <t>5394-18-3</t>
  </si>
  <si>
    <t>MFCD00005905</t>
  </si>
  <si>
    <t>4-CHLORO-1-BUTANOL</t>
  </si>
  <si>
    <t>928-51-8</t>
  </si>
  <si>
    <t>MFCD00002967</t>
  </si>
  <si>
    <t>ZINC CHLORIDE</t>
  </si>
  <si>
    <t>7646-85-7</t>
  </si>
  <si>
    <t>MFCD00011295</t>
  </si>
  <si>
    <t>INDOLINE</t>
  </si>
  <si>
    <t>496-15-1</t>
  </si>
  <si>
    <t>MFCD00005705</t>
  </si>
  <si>
    <t>TRIISOPROPYL BORATE</t>
  </si>
  <si>
    <t>5419-55-6</t>
  </si>
  <si>
    <t>MFCD00008872</t>
  </si>
  <si>
    <t>BENZOPHENONE</t>
  </si>
  <si>
    <t>119-61-9</t>
  </si>
  <si>
    <t>MFCD00003076</t>
  </si>
  <si>
    <t>SILVER NITRITE</t>
  </si>
  <si>
    <t>7783-99-5</t>
  </si>
  <si>
    <t>MFCD00003413</t>
  </si>
  <si>
    <t>SODIUM FORMATE</t>
  </si>
  <si>
    <t>141-53-7</t>
  </si>
  <si>
    <t>MFCD00013101</t>
  </si>
  <si>
    <t>1-BROMOBUTANE</t>
  </si>
  <si>
    <t>109-65-9</t>
  </si>
  <si>
    <t>MFCD00000260</t>
  </si>
  <si>
    <t>SULFUR TRIOXIDE-PYRIDINE COMPLEX</t>
  </si>
  <si>
    <t>26412-87-3</t>
  </si>
  <si>
    <t>MFCD00012437</t>
  </si>
  <si>
    <t>1-AMINOBUTANE</t>
  </si>
  <si>
    <t>109-73-9</t>
  </si>
  <si>
    <t>MFCD00011690</t>
  </si>
  <si>
    <t>METHYL 4-CHLOROACETOACETATE</t>
  </si>
  <si>
    <t>32807-28-6</t>
  </si>
  <si>
    <t>MFCD00000938</t>
  </si>
  <si>
    <t>3-AMINO-1-PROPANOL</t>
  </si>
  <si>
    <t>156-87-6</t>
  </si>
  <si>
    <t>MFCD00008223</t>
  </si>
  <si>
    <t>BENZENESULFONYL CHLORIDE</t>
  </si>
  <si>
    <t>98-09-9</t>
  </si>
  <si>
    <t>MFCD00007426</t>
  </si>
  <si>
    <t>DIIODOMETHANE</t>
  </si>
  <si>
    <t>75-11-6</t>
  </si>
  <si>
    <t>MFCD00001079</t>
  </si>
  <si>
    <t>SUCCINIC ANHYDRIDE</t>
  </si>
  <si>
    <t>108-30-5</t>
  </si>
  <si>
    <t>MFCD00005525</t>
  </si>
  <si>
    <t>2-PIPERIDONE</t>
  </si>
  <si>
    <t>675-20-7</t>
  </si>
  <si>
    <t>MFCD00006037</t>
  </si>
  <si>
    <t>DIMETHYL SUCCINATE</t>
  </si>
  <si>
    <t>106-65-0</t>
  </si>
  <si>
    <t>MFCD00008466</t>
  </si>
  <si>
    <t>LEAD TETRAACETATE</t>
  </si>
  <si>
    <t>546-67-8</t>
  </si>
  <si>
    <t>MFCD00008693</t>
  </si>
  <si>
    <t>4-NITROANISOLE</t>
  </si>
  <si>
    <t>100-17-4</t>
  </si>
  <si>
    <t>MFCD00007327</t>
  </si>
  <si>
    <t>AMMONIUM FORMATE</t>
  </si>
  <si>
    <t>540-69-2</t>
  </si>
  <si>
    <t>MFCD00013103</t>
  </si>
  <si>
    <t>BENZOYL CHLORIDE</t>
  </si>
  <si>
    <t>98-88-4</t>
  </si>
  <si>
    <t>MFCD00000653</t>
  </si>
  <si>
    <t>TRIETHYL PHOSPHONOACETATE</t>
  </si>
  <si>
    <t>867-13-0</t>
  </si>
  <si>
    <t>MFCD00009177</t>
  </si>
  <si>
    <t>BENZYL CHLORIDE</t>
  </si>
  <si>
    <t>100-44-7</t>
  </si>
  <si>
    <t>MFCD00000889</t>
  </si>
  <si>
    <t>POTASSIUM BROMIDE</t>
  </si>
  <si>
    <t>MFCD00011358</t>
  </si>
  <si>
    <t>VINYL ACETATE</t>
  </si>
  <si>
    <t>108-05-4</t>
  </si>
  <si>
    <t>MFCD00008713</t>
  </si>
  <si>
    <t>1,2-DICHLOROBENZENE</t>
  </si>
  <si>
    <t>95-50-1</t>
  </si>
  <si>
    <t>MFCD00000535</t>
  </si>
  <si>
    <t>1,3-DIBROMOPROPANE</t>
  </si>
  <si>
    <t>109-64-8</t>
  </si>
  <si>
    <t>MFCD00000255</t>
  </si>
  <si>
    <t>VERATROLE</t>
  </si>
  <si>
    <t>91-16-7</t>
  </si>
  <si>
    <t>MFCD00008357</t>
  </si>
  <si>
    <t>P-TOLUIDINE</t>
  </si>
  <si>
    <t>106-49-0</t>
  </si>
  <si>
    <t>MFCD00007906</t>
  </si>
  <si>
    <t>4-BROMOPYRIDINE HYDROCHLORIDE</t>
  </si>
  <si>
    <t>19524-06-2</t>
  </si>
  <si>
    <t>MFCD00012828</t>
  </si>
  <si>
    <t>ANISOLE</t>
  </si>
  <si>
    <t>100-66-3</t>
  </si>
  <si>
    <t>MFCD00008354</t>
  </si>
  <si>
    <t>ISOBUTYL CHLOROFORMATE</t>
  </si>
  <si>
    <t>543-27-1</t>
  </si>
  <si>
    <t>MFCD00000642</t>
  </si>
  <si>
    <t>MALEIC ACID</t>
  </si>
  <si>
    <t>110-16-7</t>
  </si>
  <si>
    <t>MFCD00063177</t>
  </si>
  <si>
    <t>L-VALINE</t>
  </si>
  <si>
    <t>72-18-4</t>
  </si>
  <si>
    <t>MFCD00064220</t>
  </si>
  <si>
    <t>2-FLUOROBENZYL CHLORIDE</t>
  </si>
  <si>
    <t>345-35-7</t>
  </si>
  <si>
    <t>MFCD00000892</t>
  </si>
  <si>
    <t>2,4-PENTANEDIONE</t>
  </si>
  <si>
    <t>123-54-6</t>
  </si>
  <si>
    <t>MFCD00008787</t>
  </si>
  <si>
    <t>1,2-BIS(DIPHENYLPHOSPHINO)ETHANE</t>
  </si>
  <si>
    <t>1663-45-2</t>
  </si>
  <si>
    <t>MFCD00003047</t>
  </si>
  <si>
    <t>SALICYLIC ACID</t>
  </si>
  <si>
    <t>69-72-7</t>
  </si>
  <si>
    <t>MFCD00002439</t>
  </si>
  <si>
    <t>DICHLOROACETYL CHLORIDE</t>
  </si>
  <si>
    <t>79-36-7</t>
  </si>
  <si>
    <t>MFCD00000840</t>
  </si>
  <si>
    <t>CYCLOHEXANECARBONYL CHLORIDE</t>
  </si>
  <si>
    <t>2719-27-9</t>
  </si>
  <si>
    <t>MFCD00001456</t>
  </si>
  <si>
    <t>(+/-)-3-AMINO-1-N-BOC-PYRROLIDINE</t>
  </si>
  <si>
    <t>186550-13-0</t>
  </si>
  <si>
    <t>MFCD01861220</t>
  </si>
  <si>
    <t>4-DIMETHYLAMINOPYRIDINE</t>
  </si>
  <si>
    <t>1122-58-3</t>
  </si>
  <si>
    <t>MFCD00006418</t>
  </si>
  <si>
    <t>TEMPO</t>
  </si>
  <si>
    <t>2564-83-2</t>
  </si>
  <si>
    <t>MFCD00009599</t>
  </si>
  <si>
    <t>ISOPROPYL ACETATE</t>
  </si>
  <si>
    <t>108-21-4</t>
  </si>
  <si>
    <t>MFCD00008877</t>
  </si>
  <si>
    <t>3,4-DICHLOROPHENYLACETONITRILE</t>
  </si>
  <si>
    <t>3218-49-3</t>
  </si>
  <si>
    <t>MFCD00001909</t>
  </si>
  <si>
    <t>4-METHOXY-2-METHYLANILINE</t>
  </si>
  <si>
    <t>102-50-1</t>
  </si>
  <si>
    <t>MFCD00007735</t>
  </si>
  <si>
    <t>2-BROMOETHANOL</t>
  </si>
  <si>
    <t>540-51-2</t>
  </si>
  <si>
    <t>MFCD00002827</t>
  </si>
  <si>
    <t>ETHYL 3-BROMOPROPIONATE</t>
  </si>
  <si>
    <t>539-74-2</t>
  </si>
  <si>
    <t>MFCD00000251</t>
  </si>
  <si>
    <t>2-CHLOROPYRIDINE</t>
  </si>
  <si>
    <t>109-09-1</t>
  </si>
  <si>
    <t>MFCD00006228</t>
  </si>
  <si>
    <t>AMINODIPHENYLMETHANE</t>
  </si>
  <si>
    <t>91-00-9</t>
  </si>
  <si>
    <t>MFCD00008059</t>
  </si>
  <si>
    <t>HEXACHLOROETHANE</t>
  </si>
  <si>
    <t>67-72-1</t>
  </si>
  <si>
    <t>MFCD00000799</t>
  </si>
  <si>
    <t>3-AMINO-2-CHLORO-4-METHYLPYRIDINE</t>
  </si>
  <si>
    <t>133627-45-9</t>
  </si>
  <si>
    <t>MFCD00673152</t>
  </si>
  <si>
    <t>DL-ALANINE</t>
  </si>
  <si>
    <t>302-72-7</t>
  </si>
  <si>
    <t>MFCD00064408</t>
  </si>
  <si>
    <t>METHYL PHENYL SULFONE</t>
  </si>
  <si>
    <t>3112-85-4</t>
  </si>
  <si>
    <t>MFCD00014741</t>
  </si>
  <si>
    <t>ANTIMONY TRICHLORIDE</t>
  </si>
  <si>
    <t>10025-91-9</t>
  </si>
  <si>
    <t>MFCD00011212</t>
  </si>
  <si>
    <t>PHENYLTRIMETHYLAMMONIUM TRIBROMIDE</t>
  </si>
  <si>
    <t>4207-56-1</t>
  </si>
  <si>
    <t>MFCD00011789</t>
  </si>
  <si>
    <t>L-GLUTAMINE</t>
  </si>
  <si>
    <t>56-85-9</t>
  </si>
  <si>
    <t>MFCD00008044</t>
  </si>
  <si>
    <t>METHYL 3-BROMOPROPIONATE</t>
  </si>
  <si>
    <t>3395-91-3</t>
  </si>
  <si>
    <t>MFCD00000250</t>
  </si>
  <si>
    <t>MALONIC ACID</t>
  </si>
  <si>
    <t>141-82-2</t>
  </si>
  <si>
    <t>MFCD00002707</t>
  </si>
  <si>
    <t>3-CHLOROBENZALDEHYDE</t>
  </si>
  <si>
    <t>587-04-2</t>
  </si>
  <si>
    <t>MFCD00003350</t>
  </si>
  <si>
    <t>ACRYLIC ACID</t>
  </si>
  <si>
    <t>79-10-7</t>
  </si>
  <si>
    <t>MFCD00004367</t>
  </si>
  <si>
    <t>ACETYL CHLORIDE</t>
  </si>
  <si>
    <t>75-36-5</t>
  </si>
  <si>
    <t>MFCD00000719</t>
  </si>
  <si>
    <t>3-BROMOBENZYL BROMIDE</t>
  </si>
  <si>
    <t>823-78-9</t>
  </si>
  <si>
    <t>MFCD00000176</t>
  </si>
  <si>
    <t>3-FLUOROANILINE</t>
  </si>
  <si>
    <t>372-19-0</t>
  </si>
  <si>
    <t>MFCD00007758</t>
  </si>
  <si>
    <t>METHYL (S)-(+)-3-HYDROXYBUTYRATE</t>
  </si>
  <si>
    <t>53562-86-0</t>
  </si>
  <si>
    <t>MFCD00064461</t>
  </si>
  <si>
    <t>SULFOLANE</t>
  </si>
  <si>
    <t>126-33-0</t>
  </si>
  <si>
    <t>MFCD00005484</t>
  </si>
  <si>
    <t>METHYL (R)-(-)-3-HYDROXYBUTYRATE</t>
  </si>
  <si>
    <t>3976-69-0</t>
  </si>
  <si>
    <t>MFCD00063289</t>
  </si>
  <si>
    <t>L-ALANINOL</t>
  </si>
  <si>
    <t>MFCD00064412</t>
  </si>
  <si>
    <t>2'-HYDROXYACETOPHENONE</t>
  </si>
  <si>
    <t>118-93-4</t>
  </si>
  <si>
    <t>MFCD00002219</t>
  </si>
  <si>
    <t>AMINOACETALDEHYDE DIMETHYL ACETAL</t>
  </si>
  <si>
    <t>22483-09-6</t>
  </si>
  <si>
    <t>MFCD00008135</t>
  </si>
  <si>
    <t>NICKEL(II) ACETATE TETRAHYDRATE</t>
  </si>
  <si>
    <t>6018-89-9</t>
  </si>
  <si>
    <t>MFCD00066973</t>
  </si>
  <si>
    <t>N,N-DIISOPROPYLETHYLAMINE</t>
  </si>
  <si>
    <t>7087-68-5</t>
  </si>
  <si>
    <t>MFCD00008868</t>
  </si>
  <si>
    <t>1-CHLOROETHYL CHLOROFORMATE</t>
  </si>
  <si>
    <t>50893-53-3</t>
  </si>
  <si>
    <t>MFCD00000647</t>
  </si>
  <si>
    <t>3-BROMOTOLUENE</t>
  </si>
  <si>
    <t>591-17-3</t>
  </si>
  <si>
    <t>MFCD00000085</t>
  </si>
  <si>
    <t>(R)-2-AMINO-4-PENTENOIC ACID HYDROCHLORIDE</t>
  </si>
  <si>
    <t>108412-04-0</t>
  </si>
  <si>
    <t>MFCD06797041</t>
  </si>
  <si>
    <t>ETHYL POTASSIUM MALONATE</t>
  </si>
  <si>
    <t>6148-64-7</t>
  </si>
  <si>
    <t>MFCD00035603</t>
  </si>
  <si>
    <t>5-ETHYL-2-METHYLPYRIDINE</t>
  </si>
  <si>
    <t>104-90-5</t>
  </si>
  <si>
    <t>MFCD00006344</t>
  </si>
  <si>
    <t>ETHYL 3-ETHOXYPROPIONATE</t>
  </si>
  <si>
    <t>763-69-9</t>
  </si>
  <si>
    <t>MFCD00051356</t>
  </si>
  <si>
    <t>4-ETHOXY-3-NITROPYRIDINE</t>
  </si>
  <si>
    <t>1796-84-5</t>
  </si>
  <si>
    <t>MFCD00234959</t>
  </si>
  <si>
    <t>TRICHLOROETHYLENE</t>
  </si>
  <si>
    <t>79-01-6</t>
  </si>
  <si>
    <t>MFCD00000838</t>
  </si>
  <si>
    <t>2,6-DIMETHYLPYRAZINE</t>
  </si>
  <si>
    <t>108-50-9</t>
  </si>
  <si>
    <t>MFCD00006148</t>
  </si>
  <si>
    <t>METHYL ACETATE</t>
  </si>
  <si>
    <t>79-20-9</t>
  </si>
  <si>
    <t>MFCD00008711</t>
  </si>
  <si>
    <t>THIOGLYCOLIC ACID</t>
  </si>
  <si>
    <t>68-11-1</t>
  </si>
  <si>
    <t>MFCD00004876</t>
  </si>
  <si>
    <t>1-BROMOPROPANE</t>
  </si>
  <si>
    <t>106-94-5</t>
  </si>
  <si>
    <t>MFCD00000254</t>
  </si>
  <si>
    <t>18-CROWN-6</t>
  </si>
  <si>
    <t>17455-13-9</t>
  </si>
  <si>
    <t>MFCD00005113</t>
  </si>
  <si>
    <t>O-ANISIDINE</t>
  </si>
  <si>
    <t>90-04-0</t>
  </si>
  <si>
    <t>MFCD00007688</t>
  </si>
  <si>
    <t>1-BROMO-3-METHYLBUTANE</t>
  </si>
  <si>
    <t>107-82-4</t>
  </si>
  <si>
    <t>MFCD00000253</t>
  </si>
  <si>
    <t>4-BROMOINDOLE</t>
  </si>
  <si>
    <t>52488-36-5</t>
  </si>
  <si>
    <t>MFCD00671502</t>
  </si>
  <si>
    <t>ETHYL ISOCYANOACETATE</t>
  </si>
  <si>
    <t>2999-46-4</t>
  </si>
  <si>
    <t>MFCD00000007</t>
  </si>
  <si>
    <t>3'-(TRIFLUOROMETHYL)ACETOPHENONE</t>
  </si>
  <si>
    <t>349-76-8</t>
  </si>
  <si>
    <t>MFCD00000391</t>
  </si>
  <si>
    <t>HEXAMETHYLDISILAZANE</t>
  </si>
  <si>
    <t>999-97-3</t>
  </si>
  <si>
    <t>MFCD00008259</t>
  </si>
  <si>
    <t>ETHYL PROPIOLATE</t>
  </si>
  <si>
    <t>623-47-2</t>
  </si>
  <si>
    <t>MFCD00009184</t>
  </si>
  <si>
    <t>2'-METHOXYACETOPHENONE</t>
  </si>
  <si>
    <t>579-74-8</t>
  </si>
  <si>
    <t>MFCD00008725</t>
  </si>
  <si>
    <t>RESORCINOL</t>
  </si>
  <si>
    <t>108-46-3</t>
  </si>
  <si>
    <t>MFCD00002269</t>
  </si>
  <si>
    <t>CATECHOL</t>
  </si>
  <si>
    <t>120-80-9</t>
  </si>
  <si>
    <t>MFCD00002188</t>
  </si>
  <si>
    <t>2-CYCLOPENTEN-1-ONE</t>
  </si>
  <si>
    <t>930-30-3</t>
  </si>
  <si>
    <t>MFCD00001401</t>
  </si>
  <si>
    <t>SILVER ACETATE</t>
  </si>
  <si>
    <t>563-63-3</t>
  </si>
  <si>
    <t>MFCD00012446</t>
  </si>
  <si>
    <t>TRIMETHYLSILYL AZIDE</t>
  </si>
  <si>
    <t>4648-54-8</t>
  </si>
  <si>
    <t>MFCD00001986</t>
  </si>
  <si>
    <t>(TRIMETHYLSILYL)DIAZOMETHANE</t>
  </si>
  <si>
    <t>18107-18-1</t>
  </si>
  <si>
    <t>MFCD00053946</t>
  </si>
  <si>
    <t>3-METHOXYPROPIONITRILE</t>
  </si>
  <si>
    <t>110-67-8</t>
  </si>
  <si>
    <t>MFCD00001958</t>
  </si>
  <si>
    <t>3,4-DIMETHYLBENZOIC ACID</t>
  </si>
  <si>
    <t>619-04-5</t>
  </si>
  <si>
    <t>MFCD00002524</t>
  </si>
  <si>
    <t>3-IODOPHENOL</t>
  </si>
  <si>
    <t>626-02-8</t>
  </si>
  <si>
    <t>MFCD00002261</t>
  </si>
  <si>
    <t>DIETHYL CHLOROPHOSPHATE</t>
  </si>
  <si>
    <t>814-49-3</t>
  </si>
  <si>
    <t>MFCD00009075</t>
  </si>
  <si>
    <t>M-XYLENE</t>
  </si>
  <si>
    <t>108-38-3</t>
  </si>
  <si>
    <t>MFCD00008536</t>
  </si>
  <si>
    <t>3-DIMETHYLAMINOPROPIONITRILE</t>
  </si>
  <si>
    <t>1738-25-6</t>
  </si>
  <si>
    <t>MFCD00001957</t>
  </si>
  <si>
    <t>CYANAMIDE</t>
  </si>
  <si>
    <t>420-04-2</t>
  </si>
  <si>
    <t>MFCD00007572</t>
  </si>
  <si>
    <t>2,5-DIMETHYLTHIAZOLE</t>
  </si>
  <si>
    <t>4175-66-0</t>
  </si>
  <si>
    <t>MFCD00130120</t>
  </si>
  <si>
    <t>3-METHYLPYRAZOLE</t>
  </si>
  <si>
    <t>1453-58-3</t>
  </si>
  <si>
    <t>MFCD00005240</t>
  </si>
  <si>
    <t>2-BROMO-4-METHYLPYRIDINE</t>
  </si>
  <si>
    <t>4926-28-7</t>
  </si>
  <si>
    <t>MFCD00082590</t>
  </si>
  <si>
    <t>2-FLUOROBENZYL BROMIDE</t>
  </si>
  <si>
    <t>446-48-0</t>
  </si>
  <si>
    <t>MFCD00000324</t>
  </si>
  <si>
    <t>CITRIC ACID MONOHYDRATE</t>
  </si>
  <si>
    <t>5949-29-1</t>
  </si>
  <si>
    <t>MFCD00149972</t>
  </si>
  <si>
    <t>ISOBUTYL MERCAPTAN</t>
  </si>
  <si>
    <t>513-44-0</t>
  </si>
  <si>
    <t>MFCD00004882</t>
  </si>
  <si>
    <t>HEXAMETHYLENETETRAMINE</t>
  </si>
  <si>
    <t>100-97-0</t>
  </si>
  <si>
    <t>MFCD00006895</t>
  </si>
  <si>
    <t>2-ETHOXYETHANOL</t>
  </si>
  <si>
    <t>110-80-5</t>
  </si>
  <si>
    <t>MFCD00002869</t>
  </si>
  <si>
    <t>AMMONIUM ACETATE</t>
  </si>
  <si>
    <t>631-61-8</t>
  </si>
  <si>
    <t>MFCD00013066</t>
  </si>
  <si>
    <t>7-AZAINDOLE</t>
  </si>
  <si>
    <t>271-63-6</t>
  </si>
  <si>
    <t>MFCD00005606</t>
  </si>
  <si>
    <t>SODIUM THIOCYANATE</t>
  </si>
  <si>
    <t>540-72-7</t>
  </si>
  <si>
    <t>MFCD00011123</t>
  </si>
  <si>
    <t>(-)-B-CHLORODIISOPINOCAMPHEYLBORANE</t>
  </si>
  <si>
    <t>85116-37-6</t>
  </si>
  <si>
    <t>MFCD00074807</t>
  </si>
  <si>
    <t>HEXAMETHYLDITIN</t>
  </si>
  <si>
    <t>661-69-8</t>
  </si>
  <si>
    <t>MFCD00008277</t>
  </si>
  <si>
    <t>2-BROMOANISOLE</t>
  </si>
  <si>
    <t>578-57-4</t>
  </si>
  <si>
    <t>MFCD00000064</t>
  </si>
  <si>
    <t>2-METHYLPYRAZINE</t>
  </si>
  <si>
    <t>109-08-0</t>
  </si>
  <si>
    <t>MFCD00006142</t>
  </si>
  <si>
    <t>1-BROMO-2-CHLOROETHANE</t>
  </si>
  <si>
    <t>107-04-0</t>
  </si>
  <si>
    <t>MFCD00000962</t>
  </si>
  <si>
    <t>CHLOROACETONITRILE</t>
  </si>
  <si>
    <t>107-14-2</t>
  </si>
  <si>
    <t>MFCD00001885</t>
  </si>
  <si>
    <t>ETHYL PYRUVATE</t>
  </si>
  <si>
    <t>617-35-6</t>
  </si>
  <si>
    <t>MFCD00009123</t>
  </si>
  <si>
    <t>DIMETHYLPYRAZINES</t>
  </si>
  <si>
    <t>5910-89-4</t>
  </si>
  <si>
    <t>MFCD00197755</t>
  </si>
  <si>
    <t>PHTHALIMIDE</t>
  </si>
  <si>
    <t>85-41-6</t>
  </si>
  <si>
    <t>MFCD00005881</t>
  </si>
  <si>
    <t>INDOLE</t>
  </si>
  <si>
    <t>120-72-9</t>
  </si>
  <si>
    <t>MFCD00005607</t>
  </si>
  <si>
    <t>2-CHLOROPHENYLHYDRAZINE HYDROCHLORIDE</t>
  </si>
  <si>
    <t>41052-75-9</t>
  </si>
  <si>
    <t>MFCD00012928</t>
  </si>
  <si>
    <t>4-ACETYLBENZONITRILE</t>
  </si>
  <si>
    <t>1443-80-7</t>
  </si>
  <si>
    <t>MFCD00001825</t>
  </si>
  <si>
    <t>N-OCTANE</t>
  </si>
  <si>
    <t>111-65-9</t>
  </si>
  <si>
    <t>MFCD00009556</t>
  </si>
  <si>
    <t>MALEIC ANHYDRIDE</t>
  </si>
  <si>
    <t>108-31-6</t>
  </si>
  <si>
    <t>MFCD00005518</t>
  </si>
  <si>
    <t>PARAFORMALDEHYDE</t>
  </si>
  <si>
    <t>30525-89-4</t>
  </si>
  <si>
    <t>MFCD00133991</t>
  </si>
  <si>
    <t>2-AMINOPYRIDINE</t>
  </si>
  <si>
    <t>504-29-0</t>
  </si>
  <si>
    <t>MFCD00006312</t>
  </si>
  <si>
    <t>1,2-DIMETHYLIMIDAZOLE</t>
  </si>
  <si>
    <t>1739-84-0</t>
  </si>
  <si>
    <t>MFCD00005294</t>
  </si>
  <si>
    <t>2-AMINOBENZOTHIAZOLE</t>
  </si>
  <si>
    <t>136-95-8</t>
  </si>
  <si>
    <t>MFCD00005785</t>
  </si>
  <si>
    <t>TERT-BUTYL METHYL ETHER</t>
  </si>
  <si>
    <t>1634-04-4</t>
  </si>
  <si>
    <t>MFCD00008812</t>
  </si>
  <si>
    <t>2-AMINO-6-(METHYLSULFONYL)BENZOTHIAZOLE</t>
  </si>
  <si>
    <t>17557-67-4</t>
  </si>
  <si>
    <t>MFCD00179133</t>
  </si>
  <si>
    <t>2-FLUOROANILINE</t>
  </si>
  <si>
    <t>348-54-9</t>
  </si>
  <si>
    <t>MFCD00007642</t>
  </si>
  <si>
    <t>2,3-DIBROMOPROPIONITRILE</t>
  </si>
  <si>
    <t>4554-16-9</t>
  </si>
  <si>
    <t>MFCD00001857</t>
  </si>
  <si>
    <t>PARALDEHYDE</t>
  </si>
  <si>
    <t>123-63-7</t>
  </si>
  <si>
    <t>MFCD00036208</t>
  </si>
  <si>
    <t>CHLOROBENZENE</t>
  </si>
  <si>
    <t>108-90-7</t>
  </si>
  <si>
    <t>MFCD00000530</t>
  </si>
  <si>
    <t>2-NITROTOLUENE</t>
  </si>
  <si>
    <t>88-72-2</t>
  </si>
  <si>
    <t>MFCD00007157</t>
  </si>
  <si>
    <t>ETHYL VINYL ETHER</t>
  </si>
  <si>
    <t>109-92-2</t>
  </si>
  <si>
    <t>MFCD00009248</t>
  </si>
  <si>
    <t>4-METHYL-2-PENTANOL</t>
  </si>
  <si>
    <t>108-11-2</t>
  </si>
  <si>
    <t>MFCD00004550</t>
  </si>
  <si>
    <t>2-CHLOROACRYLONITRILE</t>
  </si>
  <si>
    <t>920-37-6</t>
  </si>
  <si>
    <t>MFCD00001858</t>
  </si>
  <si>
    <t>5-BROMO-2-METHYLPYRIDINE</t>
  </si>
  <si>
    <t>3430-13-5</t>
  </si>
  <si>
    <t>MFCD00661170</t>
  </si>
  <si>
    <t>2,4,6-TRICHLOROPYRIMIDINE</t>
  </si>
  <si>
    <t>3764-01-0</t>
  </si>
  <si>
    <t>MFCD00006063</t>
  </si>
  <si>
    <t>1-HYDROXYBENZOTRIAZOLE</t>
  </si>
  <si>
    <t>2592-95-2</t>
  </si>
  <si>
    <t>MFCD00005805</t>
  </si>
  <si>
    <t>PYRAZOLE</t>
  </si>
  <si>
    <t>288-13-1</t>
  </si>
  <si>
    <t>MFCD00005234</t>
  </si>
  <si>
    <t>BORANE TETRAHYDROFURAN COMPLEX</t>
  </si>
  <si>
    <t>14044-65-6</t>
  </si>
  <si>
    <t>MFCD00012429</t>
  </si>
  <si>
    <t>HYDRAZINE</t>
  </si>
  <si>
    <t>10217-52-4</t>
  </si>
  <si>
    <t>MFCD00011417</t>
  </si>
  <si>
    <t>PROPIONIC ANHYDRIDE</t>
  </si>
  <si>
    <t>123-62-6</t>
  </si>
  <si>
    <t>MFCD00009303</t>
  </si>
  <si>
    <t>PHENYLACETYL CHLORIDE</t>
  </si>
  <si>
    <t>103-80-0</t>
  </si>
  <si>
    <t>MFCD00000729</t>
  </si>
  <si>
    <t>4-ACETYLPYRIDINE</t>
  </si>
  <si>
    <t>1122-54-9</t>
  </si>
  <si>
    <t>MFCD00006433</t>
  </si>
  <si>
    <t>1,3-PROPANEDIOL</t>
  </si>
  <si>
    <t>504-63-2</t>
  </si>
  <si>
    <t>MFCD00002949</t>
  </si>
  <si>
    <t>3-ACETYLPYRIDINE</t>
  </si>
  <si>
    <t>350-03-8</t>
  </si>
  <si>
    <t>MFCD00006396</t>
  </si>
  <si>
    <t>METHANESULFONIC ACID</t>
  </si>
  <si>
    <t>75-75-2</t>
  </si>
  <si>
    <t>MFCD00007518</t>
  </si>
  <si>
    <t>ACRYLONITRILE</t>
  </si>
  <si>
    <t>107-13-1</t>
  </si>
  <si>
    <t>MFCD00001927</t>
  </si>
  <si>
    <t>BORANE-METHYL SULFIDE COMPLEX</t>
  </si>
  <si>
    <t>13292-87-0</t>
  </si>
  <si>
    <t>MFCD00013189</t>
  </si>
  <si>
    <t>PIVALOYL CHLORIDE</t>
  </si>
  <si>
    <t>3282-30-2</t>
  </si>
  <si>
    <t>MFCD00000709</t>
  </si>
  <si>
    <t>BENZENESULFONIC ACID</t>
  </si>
  <si>
    <t>98-11-3</t>
  </si>
  <si>
    <t>MFCD00011689</t>
  </si>
  <si>
    <t>ZIRCONIUM(IV) TERT-BUTOXIDE</t>
  </si>
  <si>
    <t>MFCD00075085</t>
  </si>
  <si>
    <t>2-PROPANOL</t>
  </si>
  <si>
    <t>67-63-0</t>
  </si>
  <si>
    <t>MFCD00011674</t>
  </si>
  <si>
    <t>PROPYLENE GLYCOL</t>
  </si>
  <si>
    <t>57-55-6</t>
  </si>
  <si>
    <t>MFCD00064272</t>
  </si>
  <si>
    <t>SULFUR MONOCHLORIDE</t>
  </si>
  <si>
    <t>10025-67-9</t>
  </si>
  <si>
    <t>MFCD00011446</t>
  </si>
  <si>
    <t>TRIETHYL ORTHOFORMATE</t>
  </si>
  <si>
    <t>122-51-0</t>
  </si>
  <si>
    <t>MFCD00009230</t>
  </si>
  <si>
    <t>DIMETHYL PHTHALATE</t>
  </si>
  <si>
    <t>131-11-3</t>
  </si>
  <si>
    <t>MFCD00008425</t>
  </si>
  <si>
    <t>3-CHLOROPROPIONIC ACID</t>
  </si>
  <si>
    <t>107-94-8</t>
  </si>
  <si>
    <t>MFCD00002764</t>
  </si>
  <si>
    <t>N-BROMOSUCCINIMIDE</t>
  </si>
  <si>
    <t>128-08-5</t>
  </si>
  <si>
    <t>MFCD00005510</t>
  </si>
  <si>
    <t>2,4-DIHYDROXYPYRIDINE</t>
  </si>
  <si>
    <t>626-03-9</t>
  </si>
  <si>
    <t>MFCD00006273</t>
  </si>
  <si>
    <t>SODIUM FORMALDEHYDESULFOXYLATE DIHYDRATE</t>
  </si>
  <si>
    <t>6035-47-8</t>
  </si>
  <si>
    <t>MFCD00150598</t>
  </si>
  <si>
    <t>N-CHLOROSUCCINIMIDE</t>
  </si>
  <si>
    <t>128-09-6</t>
  </si>
  <si>
    <t>MFCD00005511</t>
  </si>
  <si>
    <t>4-FLUOROTHIOPHENOL</t>
  </si>
  <si>
    <t>371-42-6</t>
  </si>
  <si>
    <t>MFCD00004846</t>
  </si>
  <si>
    <t>ETHYL FORMATE</t>
  </si>
  <si>
    <t>109-94-4</t>
  </si>
  <si>
    <t>MFCD00003294</t>
  </si>
  <si>
    <t>DI-N-BUTYLMAGNESIUM</t>
  </si>
  <si>
    <t>1191-47-5</t>
  </si>
  <si>
    <t>MFCD00015225</t>
  </si>
  <si>
    <t>2-NITROPHENOL</t>
  </si>
  <si>
    <t>88-75-5</t>
  </si>
  <si>
    <t>MFCD00011688</t>
  </si>
  <si>
    <t>BORON TRIFLUORIDE TETRAHYDROFURAN COMPLEX</t>
  </si>
  <si>
    <t>462-34-0</t>
  </si>
  <si>
    <t>MFCD00040372</t>
  </si>
  <si>
    <t>LEPIDINE</t>
  </si>
  <si>
    <t>491-35-0</t>
  </si>
  <si>
    <t>MFCD00006784</t>
  </si>
  <si>
    <t>SODIUM BICARBONATE</t>
  </si>
  <si>
    <t>144-55-8</t>
  </si>
  <si>
    <t>MFCD00003528</t>
  </si>
  <si>
    <t>HYDROQUINONE</t>
  </si>
  <si>
    <t>123-31-9</t>
  </si>
  <si>
    <t>MFCD00002339</t>
  </si>
  <si>
    <t>2,4-DIMETHYLTHIAZOLE</t>
  </si>
  <si>
    <t>541-58-2</t>
  </si>
  <si>
    <t>MFCD00014509</t>
  </si>
  <si>
    <t>TERT-BUTYLLITHIUM</t>
  </si>
  <si>
    <t>594-19-4</t>
  </si>
  <si>
    <t>MFCD00008795</t>
  </si>
  <si>
    <t>ISOPENTYL NITRITE</t>
  </si>
  <si>
    <t>110-46-3</t>
  </si>
  <si>
    <t>MFCD00002057</t>
  </si>
  <si>
    <t>2-CYCLOHEXEN-1-ONE</t>
  </si>
  <si>
    <t>930-68-7</t>
  </si>
  <si>
    <t>MFCD00001577</t>
  </si>
  <si>
    <t>2-AMINO-2-METHYL-1-PROPANOL</t>
  </si>
  <si>
    <t>124-68-5</t>
  </si>
  <si>
    <t>MFCD00008051</t>
  </si>
  <si>
    <t>2,2-DIMETHOXYPROPANE</t>
  </si>
  <si>
    <t>77-76-9</t>
  </si>
  <si>
    <t>MFCD00008479</t>
  </si>
  <si>
    <t>3-(2-FURYL)ACRYLIC ACID</t>
  </si>
  <si>
    <t>539-47-9</t>
  </si>
  <si>
    <t>MFCD00003257</t>
  </si>
  <si>
    <t>2-CHLORO-5-NITROANISOLE</t>
  </si>
  <si>
    <t>1009-36-5</t>
  </si>
  <si>
    <t>MFCD00079739</t>
  </si>
  <si>
    <t>6-BROMOHEXANOIC ACID</t>
  </si>
  <si>
    <t>4224-70-8</t>
  </si>
  <si>
    <t>MFCD00004422</t>
  </si>
  <si>
    <t>8-BROMOOCTANOIC ACID</t>
  </si>
  <si>
    <t>17696-11-6</t>
  </si>
  <si>
    <t>MFCD00004430</t>
  </si>
  <si>
    <t>ACETAMIDE</t>
  </si>
  <si>
    <t>60-35-5</t>
  </si>
  <si>
    <t>MFCD00008023</t>
  </si>
  <si>
    <t>IODOBENZENE</t>
  </si>
  <si>
    <t>591-50-4</t>
  </si>
  <si>
    <t>MFCD00001029</t>
  </si>
  <si>
    <t>O-PHENYLENEDIAMINE</t>
  </si>
  <si>
    <t>95-54-5</t>
  </si>
  <si>
    <t>MFCD00007721</t>
  </si>
  <si>
    <t>1H-PYRAZOLE-1-CARBOXAMIDINE HYDROCHLORIDE</t>
  </si>
  <si>
    <t>MFCD00210087</t>
  </si>
  <si>
    <t>METHYL 2-AMINO-4,5-DIMETHOXYBENZOATE</t>
  </si>
  <si>
    <t>26759-46-6</t>
  </si>
  <si>
    <t>MFCD00014904</t>
  </si>
  <si>
    <t>DIETHYL BIS(HYDROXYMETHYL)MALONATE</t>
  </si>
  <si>
    <t>20605-01-0</t>
  </si>
  <si>
    <t>MFCD00009130</t>
  </si>
  <si>
    <t>SUBERIC ACID MONOMETHYL ESTER</t>
  </si>
  <si>
    <t>3946-32-5</t>
  </si>
  <si>
    <t>MFCD00004427</t>
  </si>
  <si>
    <t>1-BROMO-2-FLUOROBENZENE</t>
  </si>
  <si>
    <t>1072-85-1</t>
  </si>
  <si>
    <t>MFCD00000282</t>
  </si>
  <si>
    <t>3-AMINOPHENYLACETYLENE</t>
  </si>
  <si>
    <t>54060-30-9</t>
  </si>
  <si>
    <t>MFCD00014779</t>
  </si>
  <si>
    <t>2-AMINO-4-NITROPHENOL</t>
  </si>
  <si>
    <t>99-57-0</t>
  </si>
  <si>
    <t>MFCD00007695</t>
  </si>
  <si>
    <t>2,3-DICHLORO-5,6-DICYANO-1,4-BENZOQUINONE</t>
  </si>
  <si>
    <t>84-58-2</t>
  </si>
  <si>
    <t>MFCD00001593</t>
  </si>
  <si>
    <t>2,2'-DITHIODIBENZOIC ACID</t>
  </si>
  <si>
    <t>119-80-2</t>
  </si>
  <si>
    <t>MFCD00002465</t>
  </si>
  <si>
    <t>2-AMINO-5-BROMOTHIAZOLE HYDROBROMIDE</t>
  </si>
  <si>
    <t>61296-22-8</t>
  </si>
  <si>
    <t>MFCD00012712</t>
  </si>
  <si>
    <t>2-AMINO-4-CHLOROBENZOIC ACID</t>
  </si>
  <si>
    <t>89-77-0</t>
  </si>
  <si>
    <t>MFCD00007778</t>
  </si>
  <si>
    <t>4-ACETAMIDOBENZOIC ACID</t>
  </si>
  <si>
    <t>556-08-1</t>
  </si>
  <si>
    <t>MFCD00002534</t>
  </si>
  <si>
    <t>4-BOC-AMINOPIPERIDINE</t>
  </si>
  <si>
    <t>73874-95-0</t>
  </si>
  <si>
    <t>MFCD00798171</t>
  </si>
  <si>
    <t>4-BROMOANISOLE</t>
  </si>
  <si>
    <t>104-92-7</t>
  </si>
  <si>
    <t>MFCD00000097</t>
  </si>
  <si>
    <t>INDAN</t>
  </si>
  <si>
    <t>496-11-7</t>
  </si>
  <si>
    <t>MFCD00003795</t>
  </si>
  <si>
    <t>4-HYDROXY-TEMPO BENZOATE</t>
  </si>
  <si>
    <t>3225-26-1</t>
  </si>
  <si>
    <t>MFCD00075563</t>
  </si>
  <si>
    <t>PYRIDINIUM CHLOROCHROMATE</t>
  </si>
  <si>
    <t>26299-14-9</t>
  </si>
  <si>
    <t>MFCD00013106</t>
  </si>
  <si>
    <t>DIMETHYL CARBONATE</t>
  </si>
  <si>
    <t>616-38-6</t>
  </si>
  <si>
    <t>MFCD00008420</t>
  </si>
  <si>
    <t>ETHYL 4-FLUOROBENZOATE</t>
  </si>
  <si>
    <t>451-46-7</t>
  </si>
  <si>
    <t>MFCD00000351</t>
  </si>
  <si>
    <t>3-CHLORO-1-PROPANOL</t>
  </si>
  <si>
    <t>627-30-5</t>
  </si>
  <si>
    <t>MFCD00002943</t>
  </si>
  <si>
    <t>PIMELIC ACID</t>
  </si>
  <si>
    <t>111-16-0</t>
  </si>
  <si>
    <t>MFCD00004425</t>
  </si>
  <si>
    <t>2-BROMOPYRIDINE</t>
  </si>
  <si>
    <t>109-04-6</t>
  </si>
  <si>
    <t>MFCD00006219</t>
  </si>
  <si>
    <t>D(-)-FRUCTOSE</t>
  </si>
  <si>
    <t>57-48-7</t>
  </si>
  <si>
    <t>MFCD00148910</t>
  </si>
  <si>
    <t>GAMMA-BUTYROLACTONE</t>
  </si>
  <si>
    <t>96-48-0</t>
  </si>
  <si>
    <t>MFCD00005386</t>
  </si>
  <si>
    <t>ALPHA-METHYLSTYRENE</t>
  </si>
  <si>
    <t>98-83-9</t>
  </si>
  <si>
    <t>MFCD00008859</t>
  </si>
  <si>
    <t>PENTAFLUOROETHYL IODIDE</t>
  </si>
  <si>
    <t>354-64-3</t>
  </si>
  <si>
    <t>MFCD00039400</t>
  </si>
  <si>
    <t>4,5-DIMETHYL-1,3-DIOXOL-2-ONE</t>
  </si>
  <si>
    <t>37830-90-3</t>
  </si>
  <si>
    <t>MFCD00135139</t>
  </si>
  <si>
    <t>AMMONIUM THIOCYANATE</t>
  </si>
  <si>
    <t>1762-95-4</t>
  </si>
  <si>
    <t>MFCD00011428</t>
  </si>
  <si>
    <t>METHYLAMINE</t>
  </si>
  <si>
    <t>74-89-5</t>
  </si>
  <si>
    <t>MFCD00008104</t>
  </si>
  <si>
    <t>N-BENZYLHYDROXYLAMINE HYDROCHLORIDE</t>
  </si>
  <si>
    <t>29601-98-7</t>
  </si>
  <si>
    <t>MFCD00043377</t>
  </si>
  <si>
    <t>O-BENZYLHYDROXYLAMINE HYDROCHLORIDE</t>
  </si>
  <si>
    <t>2687-43-6</t>
  </si>
  <si>
    <t>MFCD00012952</t>
  </si>
  <si>
    <t>N-ISOPROPYLHYDROXYLAMINE HYDROCHLORIDE</t>
  </si>
  <si>
    <t>50632-53-6</t>
  </si>
  <si>
    <t>MFCD00012599</t>
  </si>
  <si>
    <t>2-(4-AMINOPHENYL)ETHANOL</t>
  </si>
  <si>
    <t>104-10-9</t>
  </si>
  <si>
    <t>MFCD00007922</t>
  </si>
  <si>
    <t>ETHYLENE GLYCOL MONOVINYL ETHER</t>
  </si>
  <si>
    <t>764-48-7</t>
  </si>
  <si>
    <t>MFCD00192151</t>
  </si>
  <si>
    <t>TEMED</t>
  </si>
  <si>
    <t>110-18-9</t>
  </si>
  <si>
    <t>MFCD00008335</t>
  </si>
  <si>
    <t>6-NITROINDAZOLE</t>
  </si>
  <si>
    <t>7597-18-4</t>
  </si>
  <si>
    <t>MFCD00005695</t>
  </si>
  <si>
    <t>(S)-(+)-2,2-DIMETHYL-1,3-DIOXOLANE-4-METHANOL</t>
  </si>
  <si>
    <t>22323-82-6</t>
  </si>
  <si>
    <t>MFCD00063239</t>
  </si>
  <si>
    <t>(R)-(+)-1-(4-CHLOROPHENYL)ETHYLAMINE</t>
  </si>
  <si>
    <t>27298-99-3</t>
  </si>
  <si>
    <t>MFCD00671639</t>
  </si>
  <si>
    <t>DL-PIPECOLINIC ACID</t>
  </si>
  <si>
    <t>4043-87-2</t>
  </si>
  <si>
    <t>MFCD00064347</t>
  </si>
  <si>
    <t>TRANS-CINNAMIC ACID</t>
  </si>
  <si>
    <t>140-10-3</t>
  </si>
  <si>
    <t>MFCD00004369</t>
  </si>
  <si>
    <t>METHYL 4,5-DIMETHOXY-2-NITROBENZOATE</t>
  </si>
  <si>
    <t>26791-93-5</t>
  </si>
  <si>
    <t>MFCD00007239</t>
  </si>
  <si>
    <t>3-CHLORO-4-FLUOROANILINE</t>
  </si>
  <si>
    <t>367-21-5</t>
  </si>
  <si>
    <t>MFCD00007767</t>
  </si>
  <si>
    <t>4-AMINOBENZOIC ACID</t>
  </si>
  <si>
    <t>150-13-0</t>
  </si>
  <si>
    <t>MFCD00007894</t>
  </si>
  <si>
    <t>4-FORMYLCINNAMIC ACID</t>
  </si>
  <si>
    <t>23359-08-2</t>
  </si>
  <si>
    <t>MFCD00006955</t>
  </si>
  <si>
    <t>4-METHOXYPHENYLACETIC ACID</t>
  </si>
  <si>
    <t>104-01-8</t>
  </si>
  <si>
    <t>MFCD00004345</t>
  </si>
  <si>
    <t>4-(AMINOMETHYL)PIPERIDINE</t>
  </si>
  <si>
    <t>7144-05-0</t>
  </si>
  <si>
    <t>MFCD00006007</t>
  </si>
  <si>
    <t>TERT-BUTYL CARBAMATE</t>
  </si>
  <si>
    <t>4248-19-5</t>
  </si>
  <si>
    <t>MFCD00007962</t>
  </si>
  <si>
    <t>KOJIC ACID</t>
  </si>
  <si>
    <t>501-30-4</t>
  </si>
  <si>
    <t>MFCD00006580</t>
  </si>
  <si>
    <t>L-SERINE METHYL ESTER HYDROCHLORIDE</t>
  </si>
  <si>
    <t>5680-80-8</t>
  </si>
  <si>
    <t>MFCD00063680</t>
  </si>
  <si>
    <t>2-CHLORO-4,6-DIMETHOXY-1,3,5-TRIAZINE</t>
  </si>
  <si>
    <t>3140-73-6</t>
  </si>
  <si>
    <t>MFCD00075607</t>
  </si>
  <si>
    <t>H-GLY-OBZL P-TOSYLATE</t>
  </si>
  <si>
    <t>114342-15-3</t>
  </si>
  <si>
    <t>MFCD00035425</t>
  </si>
  <si>
    <t>2-HYDROXYTHIOPHENOL</t>
  </si>
  <si>
    <t>1121-24-0</t>
  </si>
  <si>
    <t>MFCD00040447</t>
  </si>
  <si>
    <t>DIISOPROPYLAMINE</t>
  </si>
  <si>
    <t>108-18-9</t>
  </si>
  <si>
    <t>MFCD00008862</t>
  </si>
  <si>
    <t>TRIBUTYLAMINE</t>
  </si>
  <si>
    <t>102-82-9</t>
  </si>
  <si>
    <t>MFCD00009431</t>
  </si>
  <si>
    <t>TRIMETHYLAMINE HYDROCHLORIDE</t>
  </si>
  <si>
    <t>593-81-7</t>
  </si>
  <si>
    <t>MFCD00012478</t>
  </si>
  <si>
    <t>BENZOIC ANHYDRIDE</t>
  </si>
  <si>
    <t>93-97-0</t>
  </si>
  <si>
    <t>MFCD00003073</t>
  </si>
  <si>
    <t>TRIETHYLSILANE</t>
  </si>
  <si>
    <t>617-86-7</t>
  </si>
  <si>
    <t>MFCD00009018</t>
  </si>
  <si>
    <t>2-CHLORO-3-FLUOROPYRIDINE</t>
  </si>
  <si>
    <t>17282-04-1</t>
  </si>
  <si>
    <t>MFCD03095302</t>
  </si>
  <si>
    <t>3-HYDROXYBENZOIC ACID</t>
  </si>
  <si>
    <t>99-06-9</t>
  </si>
  <si>
    <t>MFCD00002506</t>
  </si>
  <si>
    <t>4-CHLOROPHENYLBORONIC ACID</t>
  </si>
  <si>
    <t>1679-18-1</t>
  </si>
  <si>
    <t>MFCD00039137</t>
  </si>
  <si>
    <t>TETRABUTYLAMMONIUM HYDROXIDE</t>
  </si>
  <si>
    <t>2052-49-5</t>
  </si>
  <si>
    <t>MFCD00009425</t>
  </si>
  <si>
    <t>METHYL 4-AMINOBENZOATE</t>
  </si>
  <si>
    <t>619-45-4</t>
  </si>
  <si>
    <t>MFCD00007891</t>
  </si>
  <si>
    <t>N,O-BIS(TRIMETHYLSILYL)ACETAMIDE</t>
  </si>
  <si>
    <t>10416-59-8</t>
  </si>
  <si>
    <t>MFCD00008270</t>
  </si>
  <si>
    <t>EPICHLOROHYDRIN</t>
  </si>
  <si>
    <t>106-89-8</t>
  </si>
  <si>
    <t>MFCD00005132</t>
  </si>
  <si>
    <t>LITHIUM BIS(TRIMETHYLSILYL)AMIDE</t>
  </si>
  <si>
    <t>4039-32-1</t>
  </si>
  <si>
    <t>MFCD00008261</t>
  </si>
  <si>
    <t>IODOTRIMETHYLSILANE</t>
  </si>
  <si>
    <t>16029-98-4</t>
  </si>
  <si>
    <t>MFCD00001028</t>
  </si>
  <si>
    <t>2-METHOXYBENZOYL CHLORIDE</t>
  </si>
  <si>
    <t>21615-34-9</t>
  </si>
  <si>
    <t>MFCD00000664</t>
  </si>
  <si>
    <t>TEREPHTHALIC ACID</t>
  </si>
  <si>
    <t>100-21-0</t>
  </si>
  <si>
    <t>MFCD00002558</t>
  </si>
  <si>
    <t>5-METHYLISOPHTHALIC ACID</t>
  </si>
  <si>
    <t>499-49-0</t>
  </si>
  <si>
    <t>MFCD00013986</t>
  </si>
  <si>
    <t>5-FLUOROISATIN</t>
  </si>
  <si>
    <t>443-69-6</t>
  </si>
  <si>
    <t>MFCD00022795</t>
  </si>
  <si>
    <t>ETHANETHIOL</t>
  </si>
  <si>
    <t>75-08-1</t>
  </si>
  <si>
    <t>MFCD00004887</t>
  </si>
  <si>
    <t>4-HYDROXYCINNAMIC ACID</t>
  </si>
  <si>
    <t>501-98-4</t>
  </si>
  <si>
    <t>MFCD00004399</t>
  </si>
  <si>
    <t>CYCLOPENTYL METHYL ETHER</t>
  </si>
  <si>
    <t>5614-37-9</t>
  </si>
  <si>
    <t>MFCD08276401</t>
  </si>
  <si>
    <t>2-METHYL-5-NITROANISOLE</t>
  </si>
  <si>
    <t>13120-77-9</t>
  </si>
  <si>
    <t>MFCD00043912</t>
  </si>
  <si>
    <t>TERT-BUTYL ACETOACETATE</t>
  </si>
  <si>
    <t>1694-31-1</t>
  </si>
  <si>
    <t>MFCD00008811</t>
  </si>
  <si>
    <t>2-AMINO-5-HYDROXYBENZOIC ACID</t>
  </si>
  <si>
    <t>394-31-0</t>
  </si>
  <si>
    <t>MFCD00007870</t>
  </si>
  <si>
    <t>2-CHLOROBENZOTHIAZOLE</t>
  </si>
  <si>
    <t>615-20-3</t>
  </si>
  <si>
    <t>MFCD00005776</t>
  </si>
  <si>
    <t>3-BROMOPHENYLACETONITRILE</t>
  </si>
  <si>
    <t>31938-07-5</t>
  </si>
  <si>
    <t>MFCD00001906</t>
  </si>
  <si>
    <t>1,2,4-TRICHLOROBENZENE</t>
  </si>
  <si>
    <t>120-82-1</t>
  </si>
  <si>
    <t>MFCD00000547</t>
  </si>
  <si>
    <t>POTASSIUM BOROHYDRIDE</t>
  </si>
  <si>
    <t>13762-51-1</t>
  </si>
  <si>
    <t>MFCD00011396</t>
  </si>
  <si>
    <t>DIETHYL PHENYLMALONATE</t>
  </si>
  <si>
    <t>83-13-6</t>
  </si>
  <si>
    <t>MFCD00009144</t>
  </si>
  <si>
    <t>D-(+)-GALACTOSE</t>
  </si>
  <si>
    <t>59-23-4</t>
  </si>
  <si>
    <t>MFCD00151230</t>
  </si>
  <si>
    <t>LITHIUM DIISOPROPYLAMIDE</t>
  </si>
  <si>
    <t>4111-54-0</t>
  </si>
  <si>
    <t>MFCD00064449</t>
  </si>
  <si>
    <t>BENZENESULFONAMIDE</t>
  </si>
  <si>
    <t>98-10-2</t>
  </si>
  <si>
    <t>MFCD00007930</t>
  </si>
  <si>
    <t>5-BROMO-2-NITROPYRIDINE</t>
  </si>
  <si>
    <t>39856-50-3</t>
  </si>
  <si>
    <t>MFCD00160411</t>
  </si>
  <si>
    <t>ETHYL 2-OXOCYCLOPENTANECARBOXYLATE</t>
  </si>
  <si>
    <t>611-10-9</t>
  </si>
  <si>
    <t>MFCD00001412</t>
  </si>
  <si>
    <t>ETHYL GLYCOLATE</t>
  </si>
  <si>
    <t>623-50-7</t>
  </si>
  <si>
    <t>MFCD00021970</t>
  </si>
  <si>
    <t>4-AMINOBENZOTRIFLUORIDE HYDROCHLORIDE</t>
  </si>
  <si>
    <t>90774-69-9</t>
  </si>
  <si>
    <t>MFCD00007897</t>
  </si>
  <si>
    <t>DL-MANDELIC ACID</t>
  </si>
  <si>
    <t>611-72-3</t>
  </si>
  <si>
    <t>MFCD00064250</t>
  </si>
  <si>
    <t>ISONIPECOTIC ACID</t>
  </si>
  <si>
    <t>498-94-2</t>
  </si>
  <si>
    <t>MFCD00006004</t>
  </si>
  <si>
    <t>PHTHALONITRILE</t>
  </si>
  <si>
    <t>91-15-6</t>
  </si>
  <si>
    <t>MFCD00001771</t>
  </si>
  <si>
    <t>2,6-DIBROMOPYRIDINE</t>
  </si>
  <si>
    <t>626-05-1</t>
  </si>
  <si>
    <t>MFCD00006223</t>
  </si>
  <si>
    <t>2-AMINO-5-METHYLBENZOIC ACID</t>
  </si>
  <si>
    <t>2941-78-8</t>
  </si>
  <si>
    <t>MFCD00007909</t>
  </si>
  <si>
    <t>2-(3-HYDROXYPROPYL)BENZIMIDAZOLE</t>
  </si>
  <si>
    <t>2403-66-9</t>
  </si>
  <si>
    <t>MFCD00022688</t>
  </si>
  <si>
    <t>2-FLUORO-4-IODOANILINE</t>
  </si>
  <si>
    <t>29632-74-4</t>
  </si>
  <si>
    <t>MFCD00011738</t>
  </si>
  <si>
    <t>P-TOLUENESULFONAMIDE</t>
  </si>
  <si>
    <t>70-55-3</t>
  </si>
  <si>
    <t>MFCD00011692</t>
  </si>
  <si>
    <t>LAURIC ACID</t>
  </si>
  <si>
    <t>143-07-7</t>
  </si>
  <si>
    <t>MFCD00002736</t>
  </si>
  <si>
    <t>1,3-DINITROBENZENE</t>
  </si>
  <si>
    <t>99-65-0</t>
  </si>
  <si>
    <t>MFCD00007222</t>
  </si>
  <si>
    <t>8-QUINOLINECARBOXYLIC ACID</t>
  </si>
  <si>
    <t>86-59-9</t>
  </si>
  <si>
    <t>MFCD00047619</t>
  </si>
  <si>
    <t>2-PHENYLPHENOL</t>
  </si>
  <si>
    <t>90-43-7</t>
  </si>
  <si>
    <t>MFCD00002208</t>
  </si>
  <si>
    <t>DIPHENYL CYANOCARBONIMIDATE</t>
  </si>
  <si>
    <t>19245-25-1</t>
  </si>
  <si>
    <t>MFCD00010380</t>
  </si>
  <si>
    <t>BORIC ACID</t>
  </si>
  <si>
    <t>10043-35-3</t>
  </si>
  <si>
    <t>MFCD00011337</t>
  </si>
  <si>
    <t>2-CHLORO-4-FLUOROBENZOIC ACID</t>
  </si>
  <si>
    <t>2252-51-9</t>
  </si>
  <si>
    <t>MFCD00010615</t>
  </si>
  <si>
    <t>TERT-BUTYL N-[(5-BROMO-2-THIENYL)METHYL]CARBAMATE</t>
  </si>
  <si>
    <t>215183-27-0</t>
  </si>
  <si>
    <t>MFCD03659715</t>
  </si>
  <si>
    <t>1,4-CYCLOHEXANEDIONE</t>
  </si>
  <si>
    <t>637-88-7</t>
  </si>
  <si>
    <t>MFCD00001606</t>
  </si>
  <si>
    <t>CRABTREE'S CATALYST</t>
  </si>
  <si>
    <t>64536-78-3</t>
  </si>
  <si>
    <t>MFCD00075097</t>
  </si>
  <si>
    <t>3-(4,4,5,5-TETRAMETHYL-1,3,2-DIOXABOROLAN-2-YL)ANILINE</t>
  </si>
  <si>
    <t>210907-84-9</t>
  </si>
  <si>
    <t>MFCD03453668</t>
  </si>
  <si>
    <t>5-NITROOXINDOLE</t>
  </si>
  <si>
    <t>20870-79-5</t>
  </si>
  <si>
    <t>MFCD00456999</t>
  </si>
  <si>
    <t>COPPER (I) THIOPHENECARBOXYLATE</t>
  </si>
  <si>
    <t>68986-76-5</t>
  </si>
  <si>
    <t>MFCD02183524</t>
  </si>
  <si>
    <t>BOC-2-AMINOACETONITRILE</t>
  </si>
  <si>
    <t>85363-04-8</t>
  </si>
  <si>
    <t>MFCD00239390</t>
  </si>
  <si>
    <t>TRI(2-FURYL)PHOSPHINE</t>
  </si>
  <si>
    <t>5518-52-5</t>
  </si>
  <si>
    <t>MFCD00151857</t>
  </si>
  <si>
    <t>PHENYLSELENENYL CHLORIDE</t>
  </si>
  <si>
    <t>5707-04-0</t>
  </si>
  <si>
    <t>MFCD00000478</t>
  </si>
  <si>
    <t>8-HYDROXYQUINOLINE</t>
  </si>
  <si>
    <t>148-24-3</t>
  </si>
  <si>
    <t>MFCD00006807</t>
  </si>
  <si>
    <t>3,4-DIFLUOROBENZALDEHYDE</t>
  </si>
  <si>
    <t>34036-07-2</t>
  </si>
  <si>
    <t>MFCD00010328</t>
  </si>
  <si>
    <t>5-BROMO-2-FLUOROBENZONITRILE</t>
  </si>
  <si>
    <t>179897-89-3</t>
  </si>
  <si>
    <t>MFCD00143424</t>
  </si>
  <si>
    <t>NICKEL(II) CHLORIDE HEXAHYDRATE</t>
  </si>
  <si>
    <t>7791-20-0</t>
  </si>
  <si>
    <t>MFCD00149809</t>
  </si>
  <si>
    <t>1,4-DIOXASPIRO[4.5]DECAN-8-ONE</t>
  </si>
  <si>
    <t>4746-97-8</t>
  </si>
  <si>
    <t>MFCD00010214</t>
  </si>
  <si>
    <t>2,5-DIBROMONITROBENZENE</t>
  </si>
  <si>
    <t>3460-18-2</t>
  </si>
  <si>
    <t>MFCD00007046</t>
  </si>
  <si>
    <t>NICOTINAMIDE</t>
  </si>
  <si>
    <t>98-92-0</t>
  </si>
  <si>
    <t>MFCD00006395</t>
  </si>
  <si>
    <t>O-THIOCRESOL</t>
  </si>
  <si>
    <t>137-06-4</t>
  </si>
  <si>
    <t>MFCD00004838</t>
  </si>
  <si>
    <t>3-IODOPYRIDINE</t>
  </si>
  <si>
    <t>1120-90-7</t>
  </si>
  <si>
    <t>MFCD00023553</t>
  </si>
  <si>
    <t>2-ETHYNYLPYRIDINE</t>
  </si>
  <si>
    <t>1945-84-2</t>
  </si>
  <si>
    <t>MFCD00041598</t>
  </si>
  <si>
    <t>2-ACETYLPYRROLE</t>
  </si>
  <si>
    <t>1072-83-9</t>
  </si>
  <si>
    <t>MFCD00005220</t>
  </si>
  <si>
    <t>HYDRAZINE MONOHYDROCHLORIDE</t>
  </si>
  <si>
    <t>2644-70-4</t>
  </si>
  <si>
    <t>MFCD00044368</t>
  </si>
  <si>
    <t>4,6-DICHLORO-5-METHOXYPYRIMIDINE</t>
  </si>
  <si>
    <t>5018-38-2</t>
  </si>
  <si>
    <t>MFCD00087680</t>
  </si>
  <si>
    <t>5-BROMOPYRIMIDINE</t>
  </si>
  <si>
    <t>4595-59-9</t>
  </si>
  <si>
    <t>MFCD00006117</t>
  </si>
  <si>
    <t>INOSINE</t>
  </si>
  <si>
    <t>58-63-9</t>
  </si>
  <si>
    <t>MFCD00066770</t>
  </si>
  <si>
    <t>2-AMINOBENZONITRILE</t>
  </si>
  <si>
    <t>1885-29-6</t>
  </si>
  <si>
    <t>MFCD00007631</t>
  </si>
  <si>
    <t>3-BROMO-4-METHOXYBENZALDEHYDE</t>
  </si>
  <si>
    <t>34841-06-0</t>
  </si>
  <si>
    <t>MFCD00016599</t>
  </si>
  <si>
    <t>CYCLOPENTANEMETHANOL</t>
  </si>
  <si>
    <t>3637-61-4</t>
  </si>
  <si>
    <t>MFCD00001384</t>
  </si>
  <si>
    <t>4-BROMO-2-METHYLANILINE</t>
  </si>
  <si>
    <t>583-75-5</t>
  </si>
  <si>
    <t>MFCD00007825</t>
  </si>
  <si>
    <t>5-BROMO-2-METHYLANILINE</t>
  </si>
  <si>
    <t>39478-78-9</t>
  </si>
  <si>
    <t>MFCD00800678</t>
  </si>
  <si>
    <t>ETHYL 4-CHLOROACETOACETATE</t>
  </si>
  <si>
    <t>638-07-3</t>
  </si>
  <si>
    <t>MFCD00000939</t>
  </si>
  <si>
    <t>N,N-DIMETHYL-1,3-PROPANEDIAMINE</t>
  </si>
  <si>
    <t>109-55-7</t>
  </si>
  <si>
    <t>MFCD00008216</t>
  </si>
  <si>
    <t>2,4-DIMETHOXYBENZYLAMINE</t>
  </si>
  <si>
    <t>20781-20-8</t>
  </si>
  <si>
    <t>MFCD00052393</t>
  </si>
  <si>
    <t>3-BROMOBENZYLAMINE</t>
  </si>
  <si>
    <t>10269-01-9</t>
  </si>
  <si>
    <t>MFCD01026119</t>
  </si>
  <si>
    <t>SEC-BUTYLAMINE</t>
  </si>
  <si>
    <t>13952-84-6</t>
  </si>
  <si>
    <t>MFCD00008094</t>
  </si>
  <si>
    <t>TETRAFLUOROBORIC ACID</t>
  </si>
  <si>
    <t>16872-11-0</t>
  </si>
  <si>
    <t>MFCD00011345</t>
  </si>
  <si>
    <t>PROPIONIC ACID</t>
  </si>
  <si>
    <t>79-09-4</t>
  </si>
  <si>
    <t>MFCD00002756</t>
  </si>
  <si>
    <t>3-FORMYL-5-ISOPROPOXYPHENYLBORONIC ACID</t>
  </si>
  <si>
    <t>871125-79-0</t>
  </si>
  <si>
    <t>MFCD07784396</t>
  </si>
  <si>
    <t>5-FORMYL-2-METHOXYPHENYLBORONIC ACID</t>
  </si>
  <si>
    <t>127972-02-5</t>
  </si>
  <si>
    <t>MFCD01319044</t>
  </si>
  <si>
    <t>METHYL FORMATE</t>
  </si>
  <si>
    <t>107-31-3</t>
  </si>
  <si>
    <t>MFCD00003291</t>
  </si>
  <si>
    <t>THIOPHENE</t>
  </si>
  <si>
    <t>110-02-1</t>
  </si>
  <si>
    <t>MFCD00005413</t>
  </si>
  <si>
    <t>TRANS-4-AMINOCYCLOHEXANOL</t>
  </si>
  <si>
    <t>27489-62-9</t>
  </si>
  <si>
    <t>MFCD00067698</t>
  </si>
  <si>
    <t>1,3-CYCLOHEXANEDIONE</t>
  </si>
  <si>
    <t>504-02-9</t>
  </si>
  <si>
    <t>MFCD00001585</t>
  </si>
  <si>
    <t>N-BUTYLMAGNESIUM CHLORIDE</t>
  </si>
  <si>
    <t>693-04-9</t>
  </si>
  <si>
    <t>MFCD00000475</t>
  </si>
  <si>
    <t>ETHYL PICOLINATE</t>
  </si>
  <si>
    <t>2524-52-9</t>
  </si>
  <si>
    <t>MFCD00006292</t>
  </si>
  <si>
    <t>4-BROMOBENZENESULFONYL CHLORIDE</t>
  </si>
  <si>
    <t>98-58-8</t>
  </si>
  <si>
    <t>MFCD00007437</t>
  </si>
  <si>
    <t>LITHIUM CARBONATE</t>
  </si>
  <si>
    <t>554-13-2</t>
  </si>
  <si>
    <t>MFCD00011084</t>
  </si>
  <si>
    <t>MANGANESE(III) ACETATE DIHYDRATE</t>
  </si>
  <si>
    <t>19513-05-4</t>
  </si>
  <si>
    <t>MFCD00150022</t>
  </si>
  <si>
    <t>GUAIACOL</t>
  </si>
  <si>
    <t>90-05-1</t>
  </si>
  <si>
    <t>MFCD00002185</t>
  </si>
  <si>
    <t>2-METHYLFURAN</t>
  </si>
  <si>
    <t>534-22-5</t>
  </si>
  <si>
    <t>MFCD00003248</t>
  </si>
  <si>
    <t>BENZYL ACETATE</t>
  </si>
  <si>
    <t>140-11-4</t>
  </si>
  <si>
    <t>MFCD00008712</t>
  </si>
  <si>
    <t>BENZYL BENZOATE</t>
  </si>
  <si>
    <t>120-51-4</t>
  </si>
  <si>
    <t>MFCD00003075</t>
  </si>
  <si>
    <t>TETRAPHENYLPHOSPHONIUM CHLORIDE</t>
  </si>
  <si>
    <t>2001-45-8</t>
  </si>
  <si>
    <t>MFCD00011916</t>
  </si>
  <si>
    <t>N-BOC-1,6-HEXANEDIAMINE HYDROCHLORIDE</t>
  </si>
  <si>
    <t>51857-17-1</t>
  </si>
  <si>
    <t>MFCD00039072</t>
  </si>
  <si>
    <t>1-BENZYL-4-PIPERIDONE</t>
  </si>
  <si>
    <t>3612-20-2</t>
  </si>
  <si>
    <t>MFCD00006192</t>
  </si>
  <si>
    <t>PIPERAZINE</t>
  </si>
  <si>
    <t>110-85-0</t>
  </si>
  <si>
    <t>MFCD00005953</t>
  </si>
  <si>
    <t>1-BROMO-4-NITROBENZENE</t>
  </si>
  <si>
    <t>586-78-7</t>
  </si>
  <si>
    <t>MFCD00007280</t>
  </si>
  <si>
    <t>BETA-ALANINE</t>
  </si>
  <si>
    <t>107-95-9</t>
  </si>
  <si>
    <t>MFCD00008200</t>
  </si>
  <si>
    <t>3-(METHYLTHIO)ANILINE</t>
  </si>
  <si>
    <t>1783-81-9</t>
  </si>
  <si>
    <t>MFCD00007793</t>
  </si>
  <si>
    <t>3-BROMOCHLOROBENZENE</t>
  </si>
  <si>
    <t>108-37-2</t>
  </si>
  <si>
    <t>MFCD00000568</t>
  </si>
  <si>
    <t>3-AMINOPENTANE</t>
  </si>
  <si>
    <t>616-24-0</t>
  </si>
  <si>
    <t>MFCD00008096</t>
  </si>
  <si>
    <t>4-NITROTOLUENE</t>
  </si>
  <si>
    <t>99-99-0</t>
  </si>
  <si>
    <t>MFCD00007366</t>
  </si>
  <si>
    <t>1-ETHYNYLCYCLOHEXYLAMINE</t>
  </si>
  <si>
    <t>30389-18-5</t>
  </si>
  <si>
    <t>MFCD00001489</t>
  </si>
  <si>
    <t>4'-CHLOROACETOPHENONE</t>
  </si>
  <si>
    <t>99-91-2</t>
  </si>
  <si>
    <t>MFCD00000624</t>
  </si>
  <si>
    <t>3-CARBOXYPHENYLBORONIC ACID</t>
  </si>
  <si>
    <t>25487-66-5</t>
  </si>
  <si>
    <t>MFCD00036833</t>
  </si>
  <si>
    <t>OXALIC ACID</t>
  </si>
  <si>
    <t>144-62-7</t>
  </si>
  <si>
    <t>MFCD00002573</t>
  </si>
  <si>
    <t>ETHYL (ETHOXYMETHYLENE)CYANOACETATE</t>
  </si>
  <si>
    <t>94-05-3</t>
  </si>
  <si>
    <t>MFCD00009136</t>
  </si>
  <si>
    <t>METHYL 4-PIPERIDINECARBOXYLATE</t>
  </si>
  <si>
    <t>2971-79-1</t>
  </si>
  <si>
    <t>MFCD00190578</t>
  </si>
  <si>
    <t>L-LEUCINE</t>
  </si>
  <si>
    <t>61-90-5</t>
  </si>
  <si>
    <t>MFCD00002617</t>
  </si>
  <si>
    <t>NINHYDRIN</t>
  </si>
  <si>
    <t>485-47-2</t>
  </si>
  <si>
    <t>MFCD00003791</t>
  </si>
  <si>
    <t>2-HYDROXYPYRIMIDINE HYDROCHLORIDE</t>
  </si>
  <si>
    <t>38353-09-2</t>
  </si>
  <si>
    <t>MFCD00012781</t>
  </si>
  <si>
    <t>2-NITROIMIDAZOLE</t>
  </si>
  <si>
    <t>527-73-1</t>
  </si>
  <si>
    <t>MFCD00005185</t>
  </si>
  <si>
    <t>BOC-PHE-OH</t>
  </si>
  <si>
    <t>13734-34-4</t>
  </si>
  <si>
    <t>MFCD00002663</t>
  </si>
  <si>
    <t>2-CHLOROPROPANE</t>
  </si>
  <si>
    <t>75-29-6</t>
  </si>
  <si>
    <t>MFCD00000867</t>
  </si>
  <si>
    <t>3-METHOXYCARBONYLPHENYLBORONIC ACID</t>
  </si>
  <si>
    <t>99769-19-4</t>
  </si>
  <si>
    <t>MFCD02093046</t>
  </si>
  <si>
    <t>1,2-DICHLOROETHYL ETHYL ETHER</t>
  </si>
  <si>
    <t>623-46-1</t>
  </si>
  <si>
    <t>MFCD00041730</t>
  </si>
  <si>
    <t>ALLYLTRI-N-BUTYLTIN</t>
  </si>
  <si>
    <t>24850-33-7</t>
  </si>
  <si>
    <t>MFCD00010346</t>
  </si>
  <si>
    <t>2-AMINO-1-METHOXYBUTANE</t>
  </si>
  <si>
    <t>63448-63-5</t>
  </si>
  <si>
    <t>MFCD00047920</t>
  </si>
  <si>
    <t>TRIMETHYLSILYL ISOCYANATE</t>
  </si>
  <si>
    <t>1118-02-1</t>
  </si>
  <si>
    <t>MFCD00001993</t>
  </si>
  <si>
    <t>4-NITRO-3-PICOLINE N-OXIDE</t>
  </si>
  <si>
    <t>1074-98-2</t>
  </si>
  <si>
    <t>MFCD00014626</t>
  </si>
  <si>
    <t>SODIUM METHANETHIOLATE</t>
  </si>
  <si>
    <t>MFCD00174316</t>
  </si>
  <si>
    <t>2-AMINOPHENOL</t>
  </si>
  <si>
    <t>95-55-6</t>
  </si>
  <si>
    <t>MFCD00007690</t>
  </si>
  <si>
    <t>TRIETHYL ORTHOACETATE</t>
  </si>
  <si>
    <t>78-39-7</t>
  </si>
  <si>
    <t>MFCD00009223</t>
  </si>
  <si>
    <t>3-METHYLBENZYL CHLORIDE</t>
  </si>
  <si>
    <t>620-19-9</t>
  </si>
  <si>
    <t>MFCD00000909</t>
  </si>
  <si>
    <t>2-FLUOROBENZONITRILE</t>
  </si>
  <si>
    <t>394-47-8</t>
  </si>
  <si>
    <t>MFCD00001773</t>
  </si>
  <si>
    <t>3-BROMOBENZYL CHLORIDE</t>
  </si>
  <si>
    <t>932-77-4</t>
  </si>
  <si>
    <t>MFCD00040865</t>
  </si>
  <si>
    <t>2-AMINO-6-METHYLPYRIDINE</t>
  </si>
  <si>
    <t>1824-81-3</t>
  </si>
  <si>
    <t>MFCD00006331</t>
  </si>
  <si>
    <t>2,3-DIHYDROFURAN</t>
  </si>
  <si>
    <t>1191-99-7</t>
  </si>
  <si>
    <t>MFCD00003205</t>
  </si>
  <si>
    <t>5-FLUORO-2-NITROPHENOL</t>
  </si>
  <si>
    <t>446-36-6</t>
  </si>
  <si>
    <t>MFCD00007107</t>
  </si>
  <si>
    <t>3-METHYLTHIOPHENE</t>
  </si>
  <si>
    <t>616-44-4</t>
  </si>
  <si>
    <t>MFCD00005470</t>
  </si>
  <si>
    <t>2-METHYL-3,5-DINITROBENZOIC ACID</t>
  </si>
  <si>
    <t>28169-46-2</t>
  </si>
  <si>
    <t>MFCD00007161</t>
  </si>
  <si>
    <t>TITANIUM(III) CHLORIDE</t>
  </si>
  <si>
    <t>MFCD00011266</t>
  </si>
  <si>
    <t>TRIMETHYLSULFOXONIUM IODIDE</t>
  </si>
  <si>
    <t>1774-47-6</t>
  </si>
  <si>
    <t>MFCD00011899</t>
  </si>
  <si>
    <t>N,O-DIMETHYLHYDROXYLAMINE HYDROCHLORIDE</t>
  </si>
  <si>
    <t>6638-79-5</t>
  </si>
  <si>
    <t>MFCD00012485</t>
  </si>
  <si>
    <t>3-BROMOPHENOL</t>
  </si>
  <si>
    <t>591-20-8</t>
  </si>
  <si>
    <t>MFCD00002253</t>
  </si>
  <si>
    <t>4-BROMOCHLOROBENZENE</t>
  </si>
  <si>
    <t>106-39-8</t>
  </si>
  <si>
    <t>MFCD00000600</t>
  </si>
  <si>
    <t>2-IODOBENZOIC ACID</t>
  </si>
  <si>
    <t>88-67-5</t>
  </si>
  <si>
    <t>MFCD00002419</t>
  </si>
  <si>
    <t>2-ACETYLBENZOIC ACID</t>
  </si>
  <si>
    <t>577-56-0</t>
  </si>
  <si>
    <t>MFCD00002475</t>
  </si>
  <si>
    <t>4-FORMYLPHENYLBORONIC ACID</t>
  </si>
  <si>
    <t>87199-17-5</t>
  </si>
  <si>
    <t>MFCD00151823</t>
  </si>
  <si>
    <t>3-BROMOBENZOIC ACID</t>
  </si>
  <si>
    <t>585-76-2</t>
  </si>
  <si>
    <t>MFCD00002487</t>
  </si>
  <si>
    <t>3-METHOXYBENZOIC ACID</t>
  </si>
  <si>
    <t>586-38-9</t>
  </si>
  <si>
    <t>MFCD00002499</t>
  </si>
  <si>
    <t>L-PYROGLUTAMIC ACID</t>
  </si>
  <si>
    <t>98-79-3</t>
  </si>
  <si>
    <t>MFCD00005272</t>
  </si>
  <si>
    <t>DIETHYL PHOSPHITE</t>
  </si>
  <si>
    <t>762-04-9</t>
  </si>
  <si>
    <t>MFCD00044573</t>
  </si>
  <si>
    <t>M-CRESOL</t>
  </si>
  <si>
    <t>108-39-4</t>
  </si>
  <si>
    <t>MFCD00002302</t>
  </si>
  <si>
    <t>ISOBUTYRALDEHYDE</t>
  </si>
  <si>
    <t>78-84-2</t>
  </si>
  <si>
    <t>MFCD00006980</t>
  </si>
  <si>
    <t>O-PHTHALALDEHYDE</t>
  </si>
  <si>
    <t>643-79-8</t>
  </si>
  <si>
    <t>MFCD00003335</t>
  </si>
  <si>
    <t>4-BROMOPYRAZOLE</t>
  </si>
  <si>
    <t>2075-45-8</t>
  </si>
  <si>
    <t>MFCD00075602</t>
  </si>
  <si>
    <t>4-NITRO-2-PICOLINE</t>
  </si>
  <si>
    <t>13508-96-8</t>
  </si>
  <si>
    <t>MFCD03095077</t>
  </si>
  <si>
    <t>METHYLTRIPHENYLPHOSPHONIUM IODIDE</t>
  </si>
  <si>
    <t>2065-66-9</t>
  </si>
  <si>
    <t>MFCD00066175</t>
  </si>
  <si>
    <t>BIS(2-DIMETHYLAMINOETHYL) ETHER</t>
  </si>
  <si>
    <t>3033-62-3</t>
  </si>
  <si>
    <t>MFCD00059199</t>
  </si>
  <si>
    <t>P-TOLUENESULFONYL CHLORIDE</t>
  </si>
  <si>
    <t>98-59-9</t>
  </si>
  <si>
    <t>MFCD00007450</t>
  </si>
  <si>
    <t>PYRIDINE-3-BORONIC ACID</t>
  </si>
  <si>
    <t>1692-25-7</t>
  </si>
  <si>
    <t>MFCD00674177</t>
  </si>
  <si>
    <t>BORON TRIFLUORIDE DIETHYL ETHERATE</t>
  </si>
  <si>
    <t>109-63-7</t>
  </si>
  <si>
    <t>MFCD00013194</t>
  </si>
  <si>
    <t>DIMETHYLCARBAMYL CHLORIDE</t>
  </si>
  <si>
    <t>79-44-7</t>
  </si>
  <si>
    <t>MFCD00000635</t>
  </si>
  <si>
    <t>(1S)-(+)-10-CAMPHORSULFONIC ACID</t>
  </si>
  <si>
    <t>3144-16-9</t>
  </si>
  <si>
    <t>MFCD00064157</t>
  </si>
  <si>
    <t>DL-SERINE</t>
  </si>
  <si>
    <t>302-84-1</t>
  </si>
  <si>
    <t>MFCD00064223</t>
  </si>
  <si>
    <t>4'-METHYLACETOPHENONE</t>
  </si>
  <si>
    <t>122-00-9</t>
  </si>
  <si>
    <t>MFCD00008751</t>
  </si>
  <si>
    <t>4-(DIFLUOROMETHOXY)ANILINE</t>
  </si>
  <si>
    <t>22236-10-8</t>
  </si>
  <si>
    <t>MFCD00085005</t>
  </si>
  <si>
    <t>PIVALIC ACID</t>
  </si>
  <si>
    <t>75-98-9</t>
  </si>
  <si>
    <t>MFCD00004194</t>
  </si>
  <si>
    <t>SODIUM TETRASULFIDE</t>
  </si>
  <si>
    <t>12034-39-8</t>
  </si>
  <si>
    <t>MFCD00014249</t>
  </si>
  <si>
    <t>AMBERJET 4400 OH STRONGLY BASIC ANION EXCHANGER</t>
  </si>
  <si>
    <t>9017-79-2</t>
  </si>
  <si>
    <t>MFCD00166321</t>
  </si>
  <si>
    <t>1,1-BIS(METHYLTHIO)-2-NITROETHYLENE</t>
  </si>
  <si>
    <t>13623-94-4</t>
  </si>
  <si>
    <t>MFCD00010443</t>
  </si>
  <si>
    <t>TRIBUTYLTIN CHLORIDE</t>
  </si>
  <si>
    <t>1461-22-9</t>
  </si>
  <si>
    <t>MFCD00000521</t>
  </si>
  <si>
    <t>PHOSPHORUS PENTOXIDE</t>
  </si>
  <si>
    <t>1314-56-3</t>
  </si>
  <si>
    <t>MFCD00011440</t>
  </si>
  <si>
    <t>TRIFLUOROMETHANESULFONIC ANHYDRIDE</t>
  </si>
  <si>
    <t>358-23-6</t>
  </si>
  <si>
    <t>MFCD00000408</t>
  </si>
  <si>
    <t>PYRIDINIUM DICHROMATE</t>
  </si>
  <si>
    <t>20039-37-6</t>
  </si>
  <si>
    <t>MFCD00013105</t>
  </si>
  <si>
    <t>3,5-DIMETHYLPYRAZOLE</t>
  </si>
  <si>
    <t>67-51-6</t>
  </si>
  <si>
    <t>MFCD00005243</t>
  </si>
  <si>
    <t>POTASSIUM PHOSPHATE TRIBASIC</t>
  </si>
  <si>
    <t>7778-53-2</t>
  </si>
  <si>
    <t>MFCD00036295</t>
  </si>
  <si>
    <t>FERROUS CHLORIDE</t>
  </si>
  <si>
    <t>7758-94-3</t>
  </si>
  <si>
    <t>MFCD00011004</t>
  </si>
  <si>
    <t>SARCOSINE</t>
  </si>
  <si>
    <t>107-97-1</t>
  </si>
  <si>
    <t>MFCD00004279</t>
  </si>
  <si>
    <t>1-BROMO-4-CHLORO-2-NITROBENZENE</t>
  </si>
  <si>
    <t>41513-04-6</t>
  </si>
  <si>
    <t>MFCD00024320</t>
  </si>
  <si>
    <t>BUTYRALDEHYDE</t>
  </si>
  <si>
    <t>123-72-8</t>
  </si>
  <si>
    <t>MFCD00007023</t>
  </si>
  <si>
    <t>4-CHLOROPHENOL</t>
  </si>
  <si>
    <t>106-48-9</t>
  </si>
  <si>
    <t>MFCD00002318</t>
  </si>
  <si>
    <t>CHLORANIL</t>
  </si>
  <si>
    <t>118-75-2</t>
  </si>
  <si>
    <t>MFCD00001594</t>
  </si>
  <si>
    <t>ETHYL BENZOYLACETATE</t>
  </si>
  <si>
    <t>94-02-0</t>
  </si>
  <si>
    <t>MFCD00009196</t>
  </si>
  <si>
    <t>HYDROXYPIVALIC ACID METHYL ESTER</t>
  </si>
  <si>
    <t>14002-80-3</t>
  </si>
  <si>
    <t>MFCD00009707</t>
  </si>
  <si>
    <t>2-PYRIDINEPROPANOL</t>
  </si>
  <si>
    <t>2859-68-9</t>
  </si>
  <si>
    <t>MFCD00051503</t>
  </si>
  <si>
    <t>2-(1-METHYL-1H-PYRAZOL-4-YL)-ETHANOL</t>
  </si>
  <si>
    <t>MFCD05864487</t>
  </si>
  <si>
    <t>3-METHOXY-3-METHYL-1-BUTANOL</t>
  </si>
  <si>
    <t>56539-66-3</t>
  </si>
  <si>
    <t>MFCD00044771</t>
  </si>
  <si>
    <t>3-METHYL-1,3-BUTANEDIOL</t>
  </si>
  <si>
    <t>2568-33-4</t>
  </si>
  <si>
    <t>MFCD00059655</t>
  </si>
  <si>
    <t>3-(DIMETHYLAMINO)-1,2-PROPANEDIOL</t>
  </si>
  <si>
    <t>623-57-4</t>
  </si>
  <si>
    <t>MFCD00004714</t>
  </si>
  <si>
    <t>4-METHYL-3-PENTEN-1-OL</t>
  </si>
  <si>
    <t>763-89-3</t>
  </si>
  <si>
    <t>MFCD00012292</t>
  </si>
  <si>
    <t>TETRAHYDRO-3-FURANMETHANOL</t>
  </si>
  <si>
    <t>15833-61-1</t>
  </si>
  <si>
    <t>MFCD00075198</t>
  </si>
  <si>
    <t>TETRAHYDROFURFURYL ALCOHOL</t>
  </si>
  <si>
    <t>97-99-4</t>
  </si>
  <si>
    <t>MFCD00005372</t>
  </si>
  <si>
    <t>2-(6-METHYLPYRIDIN-2-YL)ETHANOL</t>
  </si>
  <si>
    <t>934-78-1</t>
  </si>
  <si>
    <t>MFCD00129039</t>
  </si>
  <si>
    <t>1-(2-HYDROXYETHYL)PYRROLE</t>
  </si>
  <si>
    <t>MFCD00191451</t>
  </si>
  <si>
    <t>4-METHYL-5-THIAZOLEETHANOL</t>
  </si>
  <si>
    <t>137-00-8</t>
  </si>
  <si>
    <t>MFCD00005339</t>
  </si>
  <si>
    <t>1-(3-HYDROXYPROPYL)-2-PYRROLIDONE</t>
  </si>
  <si>
    <t>62012-15-1</t>
  </si>
  <si>
    <t>MFCD00059014</t>
  </si>
  <si>
    <t>2,1,3-BENZOXADIAZOL-4-YLMETHANOL</t>
  </si>
  <si>
    <t>175609-19-5</t>
  </si>
  <si>
    <t>MFCD04115376</t>
  </si>
  <si>
    <t>2-(METHYL-2-PYRIDYLAMINO)ETHANOL</t>
  </si>
  <si>
    <t>122321-04-4</t>
  </si>
  <si>
    <t>MFCD02667633</t>
  </si>
  <si>
    <t>3-PYRIDINEPROPANOL</t>
  </si>
  <si>
    <t>2859-67-8</t>
  </si>
  <si>
    <t>MFCD00006414</t>
  </si>
  <si>
    <t>3-METHOXY-1-BUTANOL</t>
  </si>
  <si>
    <t>2517-43-3</t>
  </si>
  <si>
    <t>MFCD00002931</t>
  </si>
  <si>
    <t>4-PYRIDINEPROPANOL</t>
  </si>
  <si>
    <t>2629-72-3</t>
  </si>
  <si>
    <t>MFCD00047457</t>
  </si>
  <si>
    <t>3-(2-HYDROXYETHYL)PYRIDINE</t>
  </si>
  <si>
    <t>6293-56-7</t>
  </si>
  <si>
    <t>MFCD00831047</t>
  </si>
  <si>
    <t>4-PYRIDINEETHANOL HYDROCHLORIDE</t>
  </si>
  <si>
    <t>383177-54-6</t>
  </si>
  <si>
    <t>MFCD01321183</t>
  </si>
  <si>
    <t>2-PIPERIDINEETHANOL</t>
  </si>
  <si>
    <t>1484-84-0</t>
  </si>
  <si>
    <t>MFCD00005989</t>
  </si>
  <si>
    <t>1-BOC-3-HYDROXYPIPERIDINE</t>
  </si>
  <si>
    <t>85275-45-2</t>
  </si>
  <si>
    <t>MFCD02093938</t>
  </si>
  <si>
    <t>4-(2-HYDROXYETHYL)-2,5-DIMETHYL-1,2-DIHYDRO-3H-PYRAZOL-3-ONE</t>
  </si>
  <si>
    <t>258281-02-6</t>
  </si>
  <si>
    <t>MFCD03617955</t>
  </si>
  <si>
    <t>3-DIMETHYLAMINO-2,2-DIMETHYL-1-PROPANOL</t>
  </si>
  <si>
    <t>19059-68-8</t>
  </si>
  <si>
    <t>MFCD00059879</t>
  </si>
  <si>
    <t>N-(2-HYDROXYETHYL)SUCCINIMIDE</t>
  </si>
  <si>
    <t>18190-44-8</t>
  </si>
  <si>
    <t>MFCD00078332</t>
  </si>
  <si>
    <t>4-HYDROXYBUTYRIC ACID HYDRAZIDE</t>
  </si>
  <si>
    <t>MFCD00051702</t>
  </si>
  <si>
    <t>2-HYDROXYPHENETHYL ALCOHOL</t>
  </si>
  <si>
    <t>7768-28-7</t>
  </si>
  <si>
    <t>MFCD00002890</t>
  </si>
  <si>
    <t>1-METHOXY-2-METHYL-2-PROPANOL</t>
  </si>
  <si>
    <t>3587-64-2</t>
  </si>
  <si>
    <t>MFCD03701584</t>
  </si>
  <si>
    <t>1,2-BUTANEDIOL</t>
  </si>
  <si>
    <t>26171-83-5</t>
  </si>
  <si>
    <t>MFCD00004570</t>
  </si>
  <si>
    <t>TETRAHYDROPYRAN-2-METHANOL</t>
  </si>
  <si>
    <t>100-72-1</t>
  </si>
  <si>
    <t>MFCD00006624</t>
  </si>
  <si>
    <t>1-(2-HYDROXYETHYL)-2-IMIDAZOLIDINONE</t>
  </si>
  <si>
    <t>3699-54-5</t>
  </si>
  <si>
    <t>MFCD00037883</t>
  </si>
  <si>
    <t>2-ISOXAZOL-4-YL-ETHANOL</t>
  </si>
  <si>
    <t>884504-75-0</t>
  </si>
  <si>
    <t>MFCD05864500</t>
  </si>
  <si>
    <t>4-HYDROXY-1-(PYRIDIN-4-YL)-PIPERIDINE</t>
  </si>
  <si>
    <t>130658-65-0</t>
  </si>
  <si>
    <t>MFCD08437501</t>
  </si>
  <si>
    <t>(S)-(+)-1,3-BUTANEDIOL</t>
  </si>
  <si>
    <t>24621-61-2</t>
  </si>
  <si>
    <t>MFCD00064278</t>
  </si>
  <si>
    <t>CHEMBRDG-BB 4009738</t>
  </si>
  <si>
    <t>10421-09-7</t>
  </si>
  <si>
    <t>MFCD05864501</t>
  </si>
  <si>
    <t>4-(2-HYDROXYETHYL)BENZONITRILE</t>
  </si>
  <si>
    <t>69395-13-7</t>
  </si>
  <si>
    <t>MFCD00052461</t>
  </si>
  <si>
    <t>2-TETRAHYDRO-2H-PYRAN-2-YLETHANOL</t>
  </si>
  <si>
    <t>38786-79-7</t>
  </si>
  <si>
    <t>MFCD09054686</t>
  </si>
  <si>
    <t>2-FLUOROPHENETHYL ALCOHOL</t>
  </si>
  <si>
    <t>50919-06-7</t>
  </si>
  <si>
    <t>MFCD00002887</t>
  </si>
  <si>
    <t>3-METHOXY-1,2-PROPANEDIOL</t>
  </si>
  <si>
    <t>36887-04-4</t>
  </si>
  <si>
    <t>MFCD00004719</t>
  </si>
  <si>
    <t>2-AMINOPHENETHYL ALCOHOL</t>
  </si>
  <si>
    <t>5339-85-5</t>
  </si>
  <si>
    <t>MFCD00007754</t>
  </si>
  <si>
    <t>(R)-1-N-BOC-3-HYDROXYPYRROLIDINE</t>
  </si>
  <si>
    <t>103057-44-9</t>
  </si>
  <si>
    <t>MFCD01317838</t>
  </si>
  <si>
    <t>1,4-DIOXAN-2-YLMETHANOL</t>
  </si>
  <si>
    <t>29908-11-0</t>
  </si>
  <si>
    <t>MFCD08669844</t>
  </si>
  <si>
    <t>1-PYRIMIDIN-2-YL-PIPERIDIN-4-OL</t>
  </si>
  <si>
    <t>893755-98-1</t>
  </si>
  <si>
    <t>MFCD05864742</t>
  </si>
  <si>
    <t>(R)-(-)-1,3-BUTANEDIOL</t>
  </si>
  <si>
    <t>MFCD00064277</t>
  </si>
  <si>
    <t>4-NITROTHIOPHENOL</t>
  </si>
  <si>
    <t>1849-36-1</t>
  </si>
  <si>
    <t>MFCD00007343</t>
  </si>
  <si>
    <t>2,5-DIMETHOXYTHIOPHENOL</t>
  </si>
  <si>
    <t>1483-27-8</t>
  </si>
  <si>
    <t>MFCD00052738</t>
  </si>
  <si>
    <t>2-MERCAPTOPYRIMIDINE</t>
  </si>
  <si>
    <t>1450-85-7</t>
  </si>
  <si>
    <t>MFCD00006073</t>
  </si>
  <si>
    <t>4-BROMOTHIOPHENOL</t>
  </si>
  <si>
    <t>106-53-6</t>
  </si>
  <si>
    <t>MFCD00004845</t>
  </si>
  <si>
    <t>2-MERCAPTO-5-NITROPYRIDINE</t>
  </si>
  <si>
    <t>MFCD00030890</t>
  </si>
  <si>
    <t>4-THIOURACIL</t>
  </si>
  <si>
    <t>591-28-6</t>
  </si>
  <si>
    <t>MFCD00090842</t>
  </si>
  <si>
    <t>3,4-DIMETHOXYTHIOPHENOL</t>
  </si>
  <si>
    <t>700-96-9</t>
  </si>
  <si>
    <t>MFCD00052823</t>
  </si>
  <si>
    <t>4-MERCAPTOPYRIDINE</t>
  </si>
  <si>
    <t>4556-23-4</t>
  </si>
  <si>
    <t>MFCD00006422</t>
  </si>
  <si>
    <t>6-(1H-1,2,4-TRIAZOL-1-YL)NICOTINIC ACID</t>
  </si>
  <si>
    <t>281232-20-0</t>
  </si>
  <si>
    <t>MFCD00664355</t>
  </si>
  <si>
    <t>2-PYRROLIDIN-1-YLNICOTINIC ACID HYDROCHLORIDE</t>
  </si>
  <si>
    <t>MFCD06682712</t>
  </si>
  <si>
    <t>2,2-DIMETHYL-TETRAHYDRO-PYRAN-4-CARBOXYLIC ACID</t>
  </si>
  <si>
    <t>52916-16-2</t>
  </si>
  <si>
    <t>MFCD00778596</t>
  </si>
  <si>
    <t>ISODEHYDROACETIC ACID</t>
  </si>
  <si>
    <t>480-65-9</t>
  </si>
  <si>
    <t>MFCD00023864</t>
  </si>
  <si>
    <t>5-METHYL-4-OXO-3,4-DIHYDRO-THIENO[2,3-D]PYRIMIDINE-6-CARBOXYLIC ACID</t>
  </si>
  <si>
    <t>101667-97-4</t>
  </si>
  <si>
    <t>MFCD00463620</t>
  </si>
  <si>
    <t>2,4-DIMETHYL-1H-PYRROLE-3-CARBOXYLIC ACID</t>
  </si>
  <si>
    <t>17106-13-7</t>
  </si>
  <si>
    <t>MFCD09750426</t>
  </si>
  <si>
    <t>1-METHYL-6-OXO-1,4,5,6-TETRAHYDRO-PYRIDAZINE-3-CARBOXYLIC ACID</t>
  </si>
  <si>
    <t>33548-32-2</t>
  </si>
  <si>
    <t>MFCD06496437</t>
  </si>
  <si>
    <t>1-PHENYLCYCLOBUTANECARBOXYLIC ACID</t>
  </si>
  <si>
    <t>37828-19-6</t>
  </si>
  <si>
    <t>MFCD00019262</t>
  </si>
  <si>
    <t>1-(4-FLUOROPHENYL)CYCLOBUTANECARBOXYLIC ACID</t>
  </si>
  <si>
    <t>151157-46-9</t>
  </si>
  <si>
    <t>MFCD08442159</t>
  </si>
  <si>
    <t>1,3,6-TRIMETHYL-1H-PYRAZOLO[3,4-B]PYRIDINE-4-CARBOXYLIC ACID</t>
  </si>
  <si>
    <t>MFCD06739303</t>
  </si>
  <si>
    <t>TETRAHYDROTHIOPHENE-3-CARBOXYLIC ACID 1,1-DIOXIDE</t>
  </si>
  <si>
    <t>4785-67-5</t>
  </si>
  <si>
    <t>MFCD06809748</t>
  </si>
  <si>
    <t>6-CHLORO-3-OXO-2,3-DIHYDROPYRIDAZINE-4-CARBOXYLIC ACID</t>
  </si>
  <si>
    <t>50681-26-0</t>
  </si>
  <si>
    <t>MFCD08246139</t>
  </si>
  <si>
    <t>1-METHYL-5-NITRO-1H-PYRAZOLE-4-CARBOXYLIC ACID</t>
  </si>
  <si>
    <t>18213-77-9</t>
  </si>
  <si>
    <t>MFCD00052540</t>
  </si>
  <si>
    <t>1-CARBAMOYL-4-HYDROXY-PYRROLIDINE-2-CARBOXYLIC ACID</t>
  </si>
  <si>
    <t>MFCD03960611</t>
  </si>
  <si>
    <t>5-ISOPROPYL-3-METHYLISOXAZOLE-4-CARBOXYLIC ACID</t>
  </si>
  <si>
    <t>90087-36-8</t>
  </si>
  <si>
    <t>MFCD06655598</t>
  </si>
  <si>
    <t>3,6-DIMETHYL-4-OXO-3,4-DIHYDROFURO[2,3-D]PYRIMIDINE-5-CARBOXYLIC ACID</t>
  </si>
  <si>
    <t>872319-72-7</t>
  </si>
  <si>
    <t>MFCD07339362</t>
  </si>
  <si>
    <t>1,4-DIOXO-1,2,3,4-TETRAHYDROPHTHALAZINE-6-CARBOXYLIC ACID</t>
  </si>
  <si>
    <t>42972-13-4</t>
  </si>
  <si>
    <t>MFCD06371360</t>
  </si>
  <si>
    <t>4-OXO-3,4-DIHYDRO-PHTHALAZINE-1-CARBOXYLIC ACID</t>
  </si>
  <si>
    <t>3260-44-4</t>
  </si>
  <si>
    <t>MFCD00524727</t>
  </si>
  <si>
    <t>(2,4-DIOXO-3,4-DIHYDRO-2 H-PYRIMIDIN-1-YL)-ACETIC ACID</t>
  </si>
  <si>
    <t>4113-97-7</t>
  </si>
  <si>
    <t>MFCD00458007</t>
  </si>
  <si>
    <t>5-CHLORO-1,3-DIMETHYL-1H-PYRAZOLE-4-CARBOXYLIC ACID</t>
  </si>
  <si>
    <t>27006-82-2</t>
  </si>
  <si>
    <t>MFCD00232043</t>
  </si>
  <si>
    <t>3,6-DIMETHYLISOXAZOLO[5,4-B]PYRIDINE-4-CARBOXYLIC ACID</t>
  </si>
  <si>
    <t>900136-98-3</t>
  </si>
  <si>
    <t>MFCD08166692</t>
  </si>
  <si>
    <t>3-METHYL-4-OXO-3,4-DIHYDRO-PHTHALAZINE-1-CARBOXYLIC ACID</t>
  </si>
  <si>
    <t>16015-47-7</t>
  </si>
  <si>
    <t>MFCD02712615</t>
  </si>
  <si>
    <t>1-(2-METHOXYETHYL)-6-OXO-1,6-DIHYDROPYRIDAZINE-3-CARBOXYLIC ACID</t>
  </si>
  <si>
    <t>875163-77-2</t>
  </si>
  <si>
    <t>MFCD07838420</t>
  </si>
  <si>
    <t>4-(AMINOSULFONYL)-1-METHYL-1H-PYRROLE-2-CARBOXYLIC ACID</t>
  </si>
  <si>
    <t>878218-38-3</t>
  </si>
  <si>
    <t>MFCD08239629</t>
  </si>
  <si>
    <t>1-METHYL-3-(TRIFLUOROMETHYL)-1H-PYRAZOLE-4-CARBOXYLIC ACID</t>
  </si>
  <si>
    <t>113100-53-1</t>
  </si>
  <si>
    <t>MFCD01936005</t>
  </si>
  <si>
    <t>2-HYDROXYISOBUTYRIC ACID</t>
  </si>
  <si>
    <t>594-61-6</t>
  </si>
  <si>
    <t>MFCD00004459</t>
  </si>
  <si>
    <t>1-HYDROXY-1-CYCLOPROPANECARBOXYLIC ACID</t>
  </si>
  <si>
    <t>17994-25-1</t>
  </si>
  <si>
    <t>MFCD00010797</t>
  </si>
  <si>
    <t>DL-DIHYDROOROTIC ACID</t>
  </si>
  <si>
    <t>MFCD00006030</t>
  </si>
  <si>
    <t>2-METHYL-1-CYCLOHEXANECARBOXYLIC ACID</t>
  </si>
  <si>
    <t>56586-13-1</t>
  </si>
  <si>
    <t>MFCD00074907</t>
  </si>
  <si>
    <t>3-METHOXYCYCLOHEXANECARBOXYLIC ACID</t>
  </si>
  <si>
    <t>99799-10-7</t>
  </si>
  <si>
    <t>MFCD00074991</t>
  </si>
  <si>
    <t>CYCLOHEXANECARBOXYLIC ACID</t>
  </si>
  <si>
    <t>98-89-5</t>
  </si>
  <si>
    <t>MFCD00001461</t>
  </si>
  <si>
    <t>1-BENZYLPIPERAZINE</t>
  </si>
  <si>
    <t>2759-28-6</t>
  </si>
  <si>
    <t>MFCD00005967</t>
  </si>
  <si>
    <t>(1S,2S)-(-)-1,2-DIPHENYLETHYLENEDIAMINE</t>
  </si>
  <si>
    <t>16635-95-3</t>
  </si>
  <si>
    <t>MFCD00082751</t>
  </si>
  <si>
    <t>3,5-DIFLUOROANILINE</t>
  </si>
  <si>
    <t>372-39-4</t>
  </si>
  <si>
    <t>MFCD00007763</t>
  </si>
  <si>
    <t>1,4-DIAZABICYCLO[2.2.2]OCTANE</t>
  </si>
  <si>
    <t>280-57-9</t>
  </si>
  <si>
    <t>MFCD00006689</t>
  </si>
  <si>
    <t>DICYCLOHEXYLAMINE</t>
  </si>
  <si>
    <t>101-83-7</t>
  </si>
  <si>
    <t>MFCD00011658</t>
  </si>
  <si>
    <t>1-(2-PYRIDYL)PIPERAZINE</t>
  </si>
  <si>
    <t>34803-66-2</t>
  </si>
  <si>
    <t>MFCD00006216</t>
  </si>
  <si>
    <t>1-(3-AMINOPROPYL)-2-PYRROLIDINONE</t>
  </si>
  <si>
    <t>7663-77-6</t>
  </si>
  <si>
    <t>MFCD00003201</t>
  </si>
  <si>
    <t>3-(TERT-BUTYL)ANILINE</t>
  </si>
  <si>
    <t>5369-19-7</t>
  </si>
  <si>
    <t>MFCD00125078</t>
  </si>
  <si>
    <t>1-NAPHTHALENEMETHYLAMINE</t>
  </si>
  <si>
    <t>118-31-0</t>
  </si>
  <si>
    <t>MFCD00004048</t>
  </si>
  <si>
    <t>TRANS-1,4-CYCLOHEXANEDIAMINE</t>
  </si>
  <si>
    <t>2615-25-0</t>
  </si>
  <si>
    <t>MFCD00075174</t>
  </si>
  <si>
    <t>2,5-DICHLOROANILINE</t>
  </si>
  <si>
    <t>95-82-9</t>
  </si>
  <si>
    <t>MFCD00007667</t>
  </si>
  <si>
    <t>2-METHOXY-5-NITROANILINE</t>
  </si>
  <si>
    <t>99-59-2</t>
  </si>
  <si>
    <t>MFCD00007261</t>
  </si>
  <si>
    <t>METHYL ANTHRANILATE</t>
  </si>
  <si>
    <t>134-20-3</t>
  </si>
  <si>
    <t>MFCD00007710</t>
  </si>
  <si>
    <t>3-AMINO-2-CYCLOHEXEN-1-ONE</t>
  </si>
  <si>
    <t>5220-49-5</t>
  </si>
  <si>
    <t>MFCD00013783</t>
  </si>
  <si>
    <t>4-TERT-BUTYLANILINE</t>
  </si>
  <si>
    <t>769-92-6</t>
  </si>
  <si>
    <t>MFCD00007899</t>
  </si>
  <si>
    <t>GUANIDINE HYDROCHLORIDE</t>
  </si>
  <si>
    <t>50-01-1</t>
  </si>
  <si>
    <t>MFCD00013026</t>
  </si>
  <si>
    <t>2-BROMOETHYLAMINE HYDROBROMIDE</t>
  </si>
  <si>
    <t>2576-47-8</t>
  </si>
  <si>
    <t>MFCD00012886</t>
  </si>
  <si>
    <t>3-BROMOPROPYLAMINE HYDROBROMIDE</t>
  </si>
  <si>
    <t>5003-71-4</t>
  </si>
  <si>
    <t>MFCD00012912</t>
  </si>
  <si>
    <t>2,3-DIAMINOPYRIDINE</t>
  </si>
  <si>
    <t>452-58-4</t>
  </si>
  <si>
    <t>MFCD00006319</t>
  </si>
  <si>
    <t>1,1-DIMETHYLGUANIDINE SULFATE</t>
  </si>
  <si>
    <t>1186-46-5</t>
  </si>
  <si>
    <t>MFCD00013131</t>
  </si>
  <si>
    <t>N,N-DIETHYLANILINE</t>
  </si>
  <si>
    <t>91-66-7</t>
  </si>
  <si>
    <t>MFCD00009042</t>
  </si>
  <si>
    <t>3-AMINOBENZAMIDE</t>
  </si>
  <si>
    <t>3544-24-9</t>
  </si>
  <si>
    <t>MFCD00007989</t>
  </si>
  <si>
    <t>2,4,6-TRIMETHYLANILINE</t>
  </si>
  <si>
    <t>88-05-1</t>
  </si>
  <si>
    <t>MFCD00007740</t>
  </si>
  <si>
    <t>METHYL ACETIMIDATE HYDROCHLORIDE</t>
  </si>
  <si>
    <t>14777-27-6</t>
  </si>
  <si>
    <t>MFCD00012571</t>
  </si>
  <si>
    <t>3-AMINO-4-CYANOPYRAZOLE</t>
  </si>
  <si>
    <t>16617-46-2</t>
  </si>
  <si>
    <t>MFCD00005237</t>
  </si>
  <si>
    <t>DIETHYL AMINOMALONATE HYDROCHLORIDE</t>
  </si>
  <si>
    <t>13433-00-6</t>
  </si>
  <si>
    <t>MFCD00012510</t>
  </si>
  <si>
    <t>1-NAPHTHYLAMINE</t>
  </si>
  <si>
    <t>134-32-7</t>
  </si>
  <si>
    <t>MFCD00004016</t>
  </si>
  <si>
    <t>TRIS(2-AMINOETHYL)AMINE</t>
  </si>
  <si>
    <t>4097-89-6</t>
  </si>
  <si>
    <t>MFCD00008177</t>
  </si>
  <si>
    <t>2-AMINO-4-CHLOROPYRIDINE</t>
  </si>
  <si>
    <t>19798-80-2</t>
  </si>
  <si>
    <t>MFCD04113820</t>
  </si>
  <si>
    <t>4-N-PROPYLANILINE</t>
  </si>
  <si>
    <t>2696-84-6</t>
  </si>
  <si>
    <t>MFCD00007924</t>
  </si>
  <si>
    <t>2-AMINO-5-METHYLTHIAZOLE</t>
  </si>
  <si>
    <t>7305-71-7</t>
  </si>
  <si>
    <t>MFCD00078317</t>
  </si>
  <si>
    <t>2,4-DINITROANILINE</t>
  </si>
  <si>
    <t>97-02-9</t>
  </si>
  <si>
    <t>MFCD00007151</t>
  </si>
  <si>
    <t>2,4-DIFLUORO-6-NITROANILINE</t>
  </si>
  <si>
    <t>364-30-7</t>
  </si>
  <si>
    <t>MFCD00034058</t>
  </si>
  <si>
    <t>4-AMINOMETHYLTETRAHYDROPYRAN</t>
  </si>
  <si>
    <t>130290-79-8</t>
  </si>
  <si>
    <t>MFCD02179435</t>
  </si>
  <si>
    <t>3-METHYLAMINOPYRIDINE</t>
  </si>
  <si>
    <t>18364-47-1</t>
  </si>
  <si>
    <t>MFCD01418130</t>
  </si>
  <si>
    <t>2-AMINO-3-METHYLPYRIDINE</t>
  </si>
  <si>
    <t>1603-40-3</t>
  </si>
  <si>
    <t>MFCD00006320</t>
  </si>
  <si>
    <t>2-NITROANILINE</t>
  </si>
  <si>
    <t>88-74-4</t>
  </si>
  <si>
    <t>MFCD00007687</t>
  </si>
  <si>
    <t>2-BROMOANILINE</t>
  </si>
  <si>
    <t>615-36-1</t>
  </si>
  <si>
    <t>MFCD00007632</t>
  </si>
  <si>
    <t>4-(METHYLTHIO)ANILINE</t>
  </si>
  <si>
    <t>104-96-1</t>
  </si>
  <si>
    <t>MFCD00007889</t>
  </si>
  <si>
    <t>1-(2-METHOXYETHYL)PIPERAZINE</t>
  </si>
  <si>
    <t>13484-40-7</t>
  </si>
  <si>
    <t>MFCD00191214</t>
  </si>
  <si>
    <t>1-(3-METHOXYPHENYL)PIPERAZINE</t>
  </si>
  <si>
    <t>16015-71-7</t>
  </si>
  <si>
    <t>MFCD00040733</t>
  </si>
  <si>
    <t>5-AMINO-1H-TETRAZOLE</t>
  </si>
  <si>
    <t>4418-61-5</t>
  </si>
  <si>
    <t>MFCD00005248</t>
  </si>
  <si>
    <t>N,N'-DIETHYL-1,3-PROPANEDIAMINE</t>
  </si>
  <si>
    <t>10061-68-4</t>
  </si>
  <si>
    <t>MFCD00009036</t>
  </si>
  <si>
    <t>4-(TRIFLUOROMETHOXY)ANILINE</t>
  </si>
  <si>
    <t>461-82-5</t>
  </si>
  <si>
    <t>MFCD00041314</t>
  </si>
  <si>
    <t>3,4-DICHLOROANILINE</t>
  </si>
  <si>
    <t>95-76-1</t>
  </si>
  <si>
    <t>MFCD00007768</t>
  </si>
  <si>
    <t>2-BROMO-4-CHLOROANILINE</t>
  </si>
  <si>
    <t>873-38-1</t>
  </si>
  <si>
    <t>MFCD00041313</t>
  </si>
  <si>
    <t>3,5-DICHLOROANILINE</t>
  </si>
  <si>
    <t>626-43-7</t>
  </si>
  <si>
    <t>MFCD00007774</t>
  </si>
  <si>
    <t>2,4-DICHLOROANILINE</t>
  </si>
  <si>
    <t>554-00-7</t>
  </si>
  <si>
    <t>MFCD00007661</t>
  </si>
  <si>
    <t>2-AMINOBIPHENYL</t>
  </si>
  <si>
    <t>90-41-5</t>
  </si>
  <si>
    <t>MFCD00007701</t>
  </si>
  <si>
    <t>3-ISOPROPOXYANILINE</t>
  </si>
  <si>
    <t>41406-00-2</t>
  </si>
  <si>
    <t>MFCD00052700</t>
  </si>
  <si>
    <t>2,6-DIAMINOPYRIDINE</t>
  </si>
  <si>
    <t>141-86-6</t>
  </si>
  <si>
    <t>MFCD00006329</t>
  </si>
  <si>
    <t>3-FLUOROBENZYLAMINE</t>
  </si>
  <si>
    <t>100-82-3</t>
  </si>
  <si>
    <t>MFCD00008113</t>
  </si>
  <si>
    <t>1-METHYLPIPERAZINE</t>
  </si>
  <si>
    <t>109-01-3</t>
  </si>
  <si>
    <t xml:space="preserve"> MFCD00005966</t>
  </si>
  <si>
    <t>1-ETHYLPIPERAZINE</t>
  </si>
  <si>
    <t>5308-25-8</t>
  </si>
  <si>
    <t>MFCD00059912</t>
  </si>
  <si>
    <t>M-TOLUIDINE</t>
  </si>
  <si>
    <t>108-44-1</t>
  </si>
  <si>
    <t>MFCD00007808</t>
  </si>
  <si>
    <t>DIPROPYLAMINE</t>
  </si>
  <si>
    <t>142-84-7</t>
  </si>
  <si>
    <t>MFCD00009362</t>
  </si>
  <si>
    <t>3-AMINOPYRAZOLE</t>
  </si>
  <si>
    <t>1820-80-0</t>
  </si>
  <si>
    <t>MFCD00005236</t>
  </si>
  <si>
    <t>2-NAPHTHYLAMINE-6-SULFONIC ACID</t>
  </si>
  <si>
    <t>93-00-5</t>
  </si>
  <si>
    <t>MFCD00035736</t>
  </si>
  <si>
    <t>N-METHYL-4-NITROANILINE</t>
  </si>
  <si>
    <t>100-15-2</t>
  </si>
  <si>
    <t>MFCD00007305</t>
  </si>
  <si>
    <t>DIETHYLAMINE HYDROCHLORIDE</t>
  </si>
  <si>
    <t>660-68-4</t>
  </si>
  <si>
    <t>MFCD00012499</t>
  </si>
  <si>
    <t>4-AMINO-3-NITROPYRIDINE</t>
  </si>
  <si>
    <t>1681-37-4</t>
  </si>
  <si>
    <t>MFCD00160304</t>
  </si>
  <si>
    <t>ADENINE</t>
  </si>
  <si>
    <t>73-24-5</t>
  </si>
  <si>
    <t>MFCD00041790</t>
  </si>
  <si>
    <t>1-(4-METHOXYPHENYL)PIPERAZINE</t>
  </si>
  <si>
    <t>38212-30-5</t>
  </si>
  <si>
    <t>MFCD00040736</t>
  </si>
  <si>
    <t>2-AMINO-5-BROMOPYRAZINE</t>
  </si>
  <si>
    <t>59489-71-3</t>
  </si>
  <si>
    <t>MFCD00235015</t>
  </si>
  <si>
    <t>4-AMINO-2,2,6,6-TETRAMETHYLPIPERIDINE</t>
  </si>
  <si>
    <t>36768-62-4</t>
  </si>
  <si>
    <t>MFCD00005984</t>
  </si>
  <si>
    <t>2,3-DICHLOROANILINE</t>
  </si>
  <si>
    <t>608-27-5</t>
  </si>
  <si>
    <t xml:space="preserve"> MFCD00007657</t>
  </si>
  <si>
    <t>GUANIDINE CARBONATE</t>
  </si>
  <si>
    <t>593-85-1</t>
  </si>
  <si>
    <t>MFCD00013029</t>
  </si>
  <si>
    <t>1-ADAMANTANECARBOXYLIC ACID</t>
  </si>
  <si>
    <t>828-51-3</t>
  </si>
  <si>
    <t>MFCD00074720</t>
  </si>
  <si>
    <t>SUBERIC ACID</t>
  </si>
  <si>
    <t>505-48-6</t>
  </si>
  <si>
    <t>MFCD00004428</t>
  </si>
  <si>
    <t>FMOC-BETA-ALA-OH</t>
  </si>
  <si>
    <t>35737-10-1</t>
  </si>
  <si>
    <t>MFCD00063328</t>
  </si>
  <si>
    <t>FUMARIC ACID</t>
  </si>
  <si>
    <t>110-17-8</t>
  </si>
  <si>
    <t>MFCD00002700</t>
  </si>
  <si>
    <t>4-NITROBENZOIC ACID</t>
  </si>
  <si>
    <t>62-23-7</t>
  </si>
  <si>
    <t>MFCD00007352</t>
  </si>
  <si>
    <t>ANTHRANILIC ACID</t>
  </si>
  <si>
    <t>118-92-3</t>
  </si>
  <si>
    <t>MFCD00007712</t>
  </si>
  <si>
    <t>2-CHLORO-4-NITROBENZOIC ACID</t>
  </si>
  <si>
    <t>99-60-5</t>
  </si>
  <si>
    <t>MFCD00007209</t>
  </si>
  <si>
    <t>3,5-DINITROBENZOIC ACID</t>
  </si>
  <si>
    <t>99-34-3</t>
  </si>
  <si>
    <t>MFCD00007253</t>
  </si>
  <si>
    <t>2-CARBOXYBENZALDEHYDE</t>
  </si>
  <si>
    <t>119-67-5</t>
  </si>
  <si>
    <t>MFCD00003336</t>
  </si>
  <si>
    <t>FMOC-TYR(TBU)-OH</t>
  </si>
  <si>
    <t>71989-38-3</t>
  </si>
  <si>
    <t>MFCD00037129</t>
  </si>
  <si>
    <t>INDOLE-5-CARBOXYLIC ACID</t>
  </si>
  <si>
    <t>1670-81-1</t>
  </si>
  <si>
    <t>MFCD00005678</t>
  </si>
  <si>
    <t>3-AMINOBENZOIC ACID</t>
  </si>
  <si>
    <t>99-05-8</t>
  </si>
  <si>
    <t>MFCD00007795</t>
  </si>
  <si>
    <t>6-CHLORONICOTINIC ACID</t>
  </si>
  <si>
    <t>5326-23-8</t>
  </si>
  <si>
    <t>MFCD00006241</t>
  </si>
  <si>
    <t>METHYL HYDROGEN GLUTARATE</t>
  </si>
  <si>
    <t>1501-27-5</t>
  </si>
  <si>
    <t>MFCD00004409</t>
  </si>
  <si>
    <t>GLYOXYLIC ACID</t>
  </si>
  <si>
    <t>298-12-4</t>
  </si>
  <si>
    <t>MFCD00006958</t>
  </si>
  <si>
    <t>BOC-ALA-OH</t>
  </si>
  <si>
    <t>15761-38-3</t>
  </si>
  <si>
    <t>MFCD00037225</t>
  </si>
  <si>
    <t>ADIPIC ACID</t>
  </si>
  <si>
    <t>124-04-9</t>
  </si>
  <si>
    <t>MFCD00004420</t>
  </si>
  <si>
    <t>BOC-HYP-OH</t>
  </si>
  <si>
    <t>13726-69-7</t>
  </si>
  <si>
    <t>MFCD00053370</t>
  </si>
  <si>
    <t>N-ACETYL-L-CYSTEINE</t>
  </si>
  <si>
    <t>616-91-1</t>
  </si>
  <si>
    <t>MFCD00004880</t>
  </si>
  <si>
    <t>PYRAZINE-2-CARBOXYLIC ACID</t>
  </si>
  <si>
    <t>98-97-5</t>
  </si>
  <si>
    <t>MFCD00006130</t>
  </si>
  <si>
    <t>H-ILE-OTBU HCL</t>
  </si>
  <si>
    <t>119483-46-4</t>
  </si>
  <si>
    <t>MFCD00058015</t>
  </si>
  <si>
    <t>GLYCINE ETHYL ESTER HYDROCHLORIDE</t>
  </si>
  <si>
    <t>623-33-6</t>
  </si>
  <si>
    <t>MFCD00012871</t>
  </si>
  <si>
    <t>FLUOROACETIC ACID</t>
  </si>
  <si>
    <t>144-49-0</t>
  </si>
  <si>
    <t>MFCD00039529</t>
  </si>
  <si>
    <t>L-(+)-MANDELIC ACID</t>
  </si>
  <si>
    <t>17199-29-0</t>
  </si>
  <si>
    <t>MFCD00004495</t>
  </si>
  <si>
    <t>(R)-(+)-2-TETRAHYDROFUROIC ACID</t>
  </si>
  <si>
    <t>87392-05-0</t>
  </si>
  <si>
    <t>MFCD00211271</t>
  </si>
  <si>
    <t>Z-ASP-OH</t>
  </si>
  <si>
    <t>1152-61-0</t>
  </si>
  <si>
    <t>MFCD00002719</t>
  </si>
  <si>
    <t>TETRAHYDRO-2H-PYRAN-4-CARBOXYLIC ACID</t>
  </si>
  <si>
    <t>MFCD00031016</t>
  </si>
  <si>
    <t>2-METHYL-1,3-THIAZOLE-4-CARBOXYLIC ACID</t>
  </si>
  <si>
    <t>35272-15-2</t>
  </si>
  <si>
    <t>MFCD03407332</t>
  </si>
  <si>
    <t>THIENO[2,3-B]THIOPHENE-2-CARBOXYLIC ACID</t>
  </si>
  <si>
    <t>14756-75-3</t>
  </si>
  <si>
    <t>MFCD00111552</t>
  </si>
  <si>
    <t>2-CHLOROPHENYLACETIC ACID</t>
  </si>
  <si>
    <t>2444-36-2</t>
  </si>
  <si>
    <t>MFCD00004317</t>
  </si>
  <si>
    <t>PYRUVIC ACID</t>
  </si>
  <si>
    <t>127-17-3</t>
  </si>
  <si>
    <t>MFCD00002585</t>
  </si>
  <si>
    <t>4-IODOBENZOIC ACID</t>
  </si>
  <si>
    <t>619-58-9</t>
  </si>
  <si>
    <t>MFCD00002533</t>
  </si>
  <si>
    <t>ITACONIC ACID</t>
  </si>
  <si>
    <t>144368-21-8</t>
  </si>
  <si>
    <t>MFCD00004260</t>
  </si>
  <si>
    <t>3-ETHYL-3-METHYLGLUTARIC ACID</t>
  </si>
  <si>
    <t>MFCD00020494</t>
  </si>
  <si>
    <t>3,4,5-TRIMETHOXYBENZOIC ACID</t>
  </si>
  <si>
    <t>118-41-2</t>
  </si>
  <si>
    <t>MFCD00002501</t>
  </si>
  <si>
    <t>SYRINGIC ACID</t>
  </si>
  <si>
    <t>530-57-4</t>
  </si>
  <si>
    <t>MFCD00002552</t>
  </si>
  <si>
    <t>DI-P-TOLUOYL-L-TARTARIC ACID MONOHYDRATE</t>
  </si>
  <si>
    <t>32634-66-5</t>
  </si>
  <si>
    <t>MFCD00151034</t>
  </si>
  <si>
    <t>4-N-BUTYLANILINE</t>
  </si>
  <si>
    <t>104-13-2</t>
  </si>
  <si>
    <t>MFCD00007925</t>
  </si>
  <si>
    <t>1-BROMO-2,4-DIFLUOROBENZENE</t>
  </si>
  <si>
    <t>348-57-2</t>
  </si>
  <si>
    <t>MFCD00000330</t>
  </si>
  <si>
    <t>2-METHYL-2-PROPANETHIOL</t>
  </si>
  <si>
    <t>75-66-1</t>
  </si>
  <si>
    <t>MFCD00004857</t>
  </si>
  <si>
    <t>2-BIPHENYLCARBOXYLIC ACID</t>
  </si>
  <si>
    <t>947-84-2</t>
  </si>
  <si>
    <t>MFCD00002463</t>
  </si>
  <si>
    <t>2-BROMO-5-(TRIFLUOROMETHYL)BENZONITRILE</t>
  </si>
  <si>
    <t>1483-55-2</t>
  </si>
  <si>
    <t>MFCD03412187</t>
  </si>
  <si>
    <t>BOROHYDRIDE, POLYMER-SUPPORTED</t>
  </si>
  <si>
    <t>MFCD02688613</t>
  </si>
  <si>
    <t>3-BROMO-O-XYLENE</t>
  </si>
  <si>
    <t>576-23-8</t>
  </si>
  <si>
    <t>MFCD00000069</t>
  </si>
  <si>
    <t>TERT-BUTYLDIMETHYLCHLOROSILANE</t>
  </si>
  <si>
    <t>18162-48-6</t>
  </si>
  <si>
    <t>MFCD00000501</t>
  </si>
  <si>
    <t>TRIPHOSGENE</t>
  </si>
  <si>
    <t>32315-10-9</t>
  </si>
  <si>
    <t>MFCD00062848</t>
  </si>
  <si>
    <t>1-BROMO-2,3-DIFLUOROBENZENE</t>
  </si>
  <si>
    <t>38573-88-5</t>
  </si>
  <si>
    <t>MFCD00061136</t>
  </si>
  <si>
    <t>DIMETHYL OXALATE</t>
  </si>
  <si>
    <t>553-90-2</t>
  </si>
  <si>
    <t>MFCD00008442</t>
  </si>
  <si>
    <t>ETHYL 2-IODOBENZOATE</t>
  </si>
  <si>
    <t>1829-28-3</t>
  </si>
  <si>
    <t>MFCD00051796</t>
  </si>
  <si>
    <t>2-FLUORO-5-(TRIFLUOROMETHYL)BENZONITRILE</t>
  </si>
  <si>
    <t>4088-84-0</t>
  </si>
  <si>
    <t>MFCD00061280</t>
  </si>
  <si>
    <t>4-BROMO-M-XYLENE</t>
  </si>
  <si>
    <t>583-70-0</t>
  </si>
  <si>
    <t>MFCD00000071</t>
  </si>
  <si>
    <t>2-BROMOBIPHENYL</t>
  </si>
  <si>
    <t>MFCD00000065</t>
  </si>
  <si>
    <t>ETHYL 4-IODOBENZOATE</t>
  </si>
  <si>
    <t>51934-41-9</t>
  </si>
  <si>
    <t>MFCD00017344</t>
  </si>
  <si>
    <t>DIPHENYLACETONITRILE</t>
  </si>
  <si>
    <t>86-29-3</t>
  </si>
  <si>
    <t>MFCD00001862</t>
  </si>
  <si>
    <t>2-METHOXYBENZONITRILE</t>
  </si>
  <si>
    <t>6609-56-9</t>
  </si>
  <si>
    <t>MFCD00001783</t>
  </si>
  <si>
    <t>1-BROMO-3-IODOBENZENE</t>
  </si>
  <si>
    <t>591-18-4</t>
  </si>
  <si>
    <t>MFCD00001043</t>
  </si>
  <si>
    <t>2,2-DIFLUORO-5-AMINOBENZODIOXOLE</t>
  </si>
  <si>
    <t>1544-85-0</t>
  </si>
  <si>
    <t>MFCD00190144</t>
  </si>
  <si>
    <t>4-ISOPROPOXYANILINE</t>
  </si>
  <si>
    <t>7664-66-6</t>
  </si>
  <si>
    <t>MFCD00059188</t>
  </si>
  <si>
    <t>4-PENTYN-1-OL</t>
  </si>
  <si>
    <t>MFCD00002974</t>
  </si>
  <si>
    <t>m4-BROMO-2,1,3-BENZOTHIADIAZOLE</t>
  </si>
  <si>
    <t>22034-13-5</t>
  </si>
  <si>
    <t>MFCD00614355</t>
  </si>
  <si>
    <t>ALPHA,ALPHA-DIFLUOROPHENYLACETIC ACID ETHYL ESTER</t>
  </si>
  <si>
    <t>2248-46-6</t>
  </si>
  <si>
    <t>MFCD08275296</t>
  </si>
  <si>
    <t>1,4-BENZODIOXANE</t>
  </si>
  <si>
    <t>493-09-4</t>
  </si>
  <si>
    <t>MFCD00006821</t>
  </si>
  <si>
    <t>2-IODOBENZOTRIFLUORIDE</t>
  </si>
  <si>
    <t>444-29-1</t>
  </si>
  <si>
    <t>MFCD00001041</t>
  </si>
  <si>
    <t>5-METHYLISATIN</t>
  </si>
  <si>
    <t>608-05-9</t>
  </si>
  <si>
    <t>MFCD00005721</t>
  </si>
  <si>
    <t>3-CYCLOHEXYL-1-PROPYNE</t>
  </si>
  <si>
    <t>17715-00-3</t>
  </si>
  <si>
    <t>MFCD00041562</t>
  </si>
  <si>
    <t>1-BROMO-2-ETHYLBENZENE</t>
  </si>
  <si>
    <t>1973-22-4</t>
  </si>
  <si>
    <t>MFCD00000077</t>
  </si>
  <si>
    <t>BENZOTHIAZOLE-2-ACETONITRILE</t>
  </si>
  <si>
    <t>56278-50-3</t>
  </si>
  <si>
    <t>MFCD00051633</t>
  </si>
  <si>
    <t>1-BROMO-4-(DIMETHYLAMINO)NAPHTHALENE</t>
  </si>
  <si>
    <t>59557-93-6</t>
  </si>
  <si>
    <t>MFCD02093945</t>
  </si>
  <si>
    <t>BORON TRICHLORIDE</t>
  </si>
  <si>
    <t>10294-34-5</t>
  </si>
  <si>
    <t>MFCD00011313</t>
  </si>
  <si>
    <t>DIPHENYL-2-PYRIDYLPHOSPHINE</t>
  </si>
  <si>
    <t>37943-90-1</t>
  </si>
  <si>
    <t>MFCD00192108</t>
  </si>
  <si>
    <t>IODINE MONOCHLORIDE</t>
  </si>
  <si>
    <t>7790-99-0</t>
  </si>
  <si>
    <t>MFCD00011354</t>
  </si>
  <si>
    <t>FLUOROACETONITRILE</t>
  </si>
  <si>
    <t>503-20-8</t>
  </si>
  <si>
    <t>MFCD00009969</t>
  </si>
  <si>
    <t>ETHYL FLUOROACETATE</t>
  </si>
  <si>
    <t>459-72-3</t>
  </si>
  <si>
    <t>MFCD00000450</t>
  </si>
  <si>
    <t>4-(2-HYDROXYETHYL)-5-METHYL-1,2-DIHYDRO-3H-PYRAZOL-3-ONE</t>
  </si>
  <si>
    <t>65287-96-9</t>
  </si>
  <si>
    <t>MFCD03617956</t>
  </si>
  <si>
    <t>5-(AMINOSULFONYL)-2-METHYLBENZOIC ACID</t>
  </si>
  <si>
    <t>20532-14-3</t>
  </si>
  <si>
    <t>MFCD07362354</t>
  </si>
  <si>
    <t>1-(2-HYDROXYETHYL)-2-PYRROLIDONE</t>
  </si>
  <si>
    <t>MFCD00014103</t>
  </si>
  <si>
    <t>1-(3-HYDROXYPROPYL)PYRROLE</t>
  </si>
  <si>
    <t>50966-69-3</t>
  </si>
  <si>
    <t>MFCD00191453</t>
  </si>
  <si>
    <t>URACIL</t>
  </si>
  <si>
    <t>66-22-8</t>
  </si>
  <si>
    <t>MFCD00006016</t>
  </si>
  <si>
    <t>3,4,5,6-TETRAHYDROPHTHALIC ANHYDRIDE</t>
  </si>
  <si>
    <t>2426-02-0</t>
  </si>
  <si>
    <t>MFCD00005917</t>
  </si>
  <si>
    <t>METHYLSUCCINIC ANHYDRIDE</t>
  </si>
  <si>
    <t>4100-80-5</t>
  </si>
  <si>
    <t>MFCD00005527</t>
  </si>
  <si>
    <t>GLUTARIC ANHYDRIDE</t>
  </si>
  <si>
    <t>108-55-4</t>
  </si>
  <si>
    <t>MFCD00006679</t>
  </si>
  <si>
    <t>1,3-DIMETHYL-3,4,5,6-TETRAHYDRO-2(1H)-PYRIMIDINONE</t>
  </si>
  <si>
    <t>7226-23-5</t>
  </si>
  <si>
    <t>MFCD00006550</t>
  </si>
  <si>
    <t>3-ACETAMIDOPHENOL</t>
  </si>
  <si>
    <t>621-42-1</t>
  </si>
  <si>
    <t>MFCD00002263</t>
  </si>
  <si>
    <t>CINNAMAMIDE</t>
  </si>
  <si>
    <t>22031-64-7</t>
  </si>
  <si>
    <t>MFCD00008033</t>
  </si>
  <si>
    <t>TETRAHYDRO-2-PYRIMIDINONE</t>
  </si>
  <si>
    <t>1852-17-1</t>
  </si>
  <si>
    <t>MFCD00014593</t>
  </si>
  <si>
    <t>GLYCINAMIDE HYDROCHLORIDE</t>
  </si>
  <si>
    <t>1668-10-6</t>
  </si>
  <si>
    <t>MFCD00013008</t>
  </si>
  <si>
    <t>N,N-DIMETHYLACETAMIDE</t>
  </si>
  <si>
    <t>127-19-5</t>
  </si>
  <si>
    <t>MFCD00008686</t>
  </si>
  <si>
    <t>ACRYLAMIDE</t>
  </si>
  <si>
    <t>79-06-1</t>
  </si>
  <si>
    <t>MFCD00008032</t>
  </si>
  <si>
    <t>(-)-DIBENZOYL-L-TARTARIC ACID MONOHYDRATE</t>
  </si>
  <si>
    <t>62708-56-9</t>
  </si>
  <si>
    <t>MFCD00149119</t>
  </si>
  <si>
    <t>P-TOLUOYL CHLORIDE</t>
  </si>
  <si>
    <t>874-60-2</t>
  </si>
  <si>
    <t>MFCD00000696</t>
  </si>
  <si>
    <t>CYCLOPENTYL CHLOROFORMATE</t>
  </si>
  <si>
    <t>50715-28-1</t>
  </si>
  <si>
    <t>MFCD00144029</t>
  </si>
  <si>
    <t>FUMARYL CHLORIDE</t>
  </si>
  <si>
    <t>627-63-4</t>
  </si>
  <si>
    <t>MFCD00000733</t>
  </si>
  <si>
    <t>3,5-BIS(TRIFLUOROMETHYL)BENZOYL CHLORIDE</t>
  </si>
  <si>
    <t>785-56-8</t>
  </si>
  <si>
    <t>MFCD00000387</t>
  </si>
  <si>
    <t>PROPIONYL CHLORIDE</t>
  </si>
  <si>
    <t>79-03-8</t>
  </si>
  <si>
    <t>MFCD00000745</t>
  </si>
  <si>
    <t>DECANOYL CHLORIDE</t>
  </si>
  <si>
    <t>112-13-0</t>
  </si>
  <si>
    <t>MFCD00000771</t>
  </si>
  <si>
    <t>PYRAZINE</t>
  </si>
  <si>
    <t>290-37-9</t>
  </si>
  <si>
    <t>MFCD00006122</t>
  </si>
  <si>
    <t>TERT-BUTYLDIMETHYLSILYL TRIFLUOROMETHANESULFONATE</t>
  </si>
  <si>
    <t>69739-34-0</t>
  </si>
  <si>
    <t>MFCD00000405</t>
  </si>
  <si>
    <t>1,10-PHENANTHROLINE MONOHYDRATE</t>
  </si>
  <si>
    <t>5144-89-8</t>
  </si>
  <si>
    <t>MFCD00149973</t>
  </si>
  <si>
    <t>ISOQUINOLINE</t>
  </si>
  <si>
    <t>119-65-3</t>
  </si>
  <si>
    <t>MFCD00006898</t>
  </si>
  <si>
    <t>4-BENZYLOXYANILINE HYDROCHLORIDE</t>
  </si>
  <si>
    <t>51388-20-6</t>
  </si>
  <si>
    <t>MFCD00012995</t>
  </si>
  <si>
    <t>2,3-DICHLOROPYRAZINE</t>
  </si>
  <si>
    <t>4858-85-9</t>
  </si>
  <si>
    <t>MFCD00040964</t>
  </si>
  <si>
    <t>4-BROMOBENZYL BROMIDE</t>
  </si>
  <si>
    <t>589-15-1</t>
  </si>
  <si>
    <t>MFCD00000179</t>
  </si>
  <si>
    <t>2-CHLORO-3-NITROPYRIDINE</t>
  </si>
  <si>
    <t>5470-18-8</t>
  </si>
  <si>
    <t>MFCD00006232</t>
  </si>
  <si>
    <t>4-BROMO-2-NITROTOLUENE</t>
  </si>
  <si>
    <t>60956-26-5</t>
  </si>
  <si>
    <t>MFCD00041243</t>
  </si>
  <si>
    <t>3-METHOXY-2-NITROPYRIDINE</t>
  </si>
  <si>
    <t>20265-37-6</t>
  </si>
  <si>
    <t>MFCD00222276</t>
  </si>
  <si>
    <t>2,5-LUTIDINE</t>
  </si>
  <si>
    <t>589-93-5</t>
  </si>
  <si>
    <t>MFCD00006343</t>
  </si>
  <si>
    <t>ISATIN-5-SULFONIC ACID SODIUM SALT DIHYDRATE</t>
  </si>
  <si>
    <t>207399-16-4</t>
  </si>
  <si>
    <t>MFCD00192236</t>
  </si>
  <si>
    <t>(S)-(-)-4-(CHLOROMETHYL)-2,2-DIMETHYL-1,3-DIOXOLANE</t>
  </si>
  <si>
    <t>60456-22-6</t>
  </si>
  <si>
    <t>MFCD00273365</t>
  </si>
  <si>
    <t>SODIUM BENZENESULFINATE</t>
  </si>
  <si>
    <t>873-55-2</t>
  </si>
  <si>
    <t>MFCD00013135</t>
  </si>
  <si>
    <t>4-METHOXYBENZYL CHLORIDE</t>
  </si>
  <si>
    <t>824-94-2</t>
  </si>
  <si>
    <t>MFCD00000915</t>
  </si>
  <si>
    <t>4-BROMOBENZYL ALCOHOL</t>
  </si>
  <si>
    <t>873-75-6</t>
  </si>
  <si>
    <t>MFCD00004650</t>
  </si>
  <si>
    <t>ETHYL 2-BROMOISOBUTYRATE</t>
  </si>
  <si>
    <t>600-00-0</t>
  </si>
  <si>
    <t>MFCD00000123</t>
  </si>
  <si>
    <t>1-NITROPROPANE</t>
  </si>
  <si>
    <t>108-03-2</t>
  </si>
  <si>
    <t>MFCD00007407</t>
  </si>
  <si>
    <t>PHOSPHOMOLYBDIC ACID HYDRATE</t>
  </si>
  <si>
    <t>51429-74-4</t>
  </si>
  <si>
    <t>MFCD00149913</t>
  </si>
  <si>
    <t>PYRIDINIUM TRIFLUOROACETATE</t>
  </si>
  <si>
    <t>464-05-1</t>
  </si>
  <si>
    <t>MFCD00013072</t>
  </si>
  <si>
    <t>2,4,6-TRIMETHYLPYRIDINE</t>
  </si>
  <si>
    <t>108-75-8</t>
  </si>
  <si>
    <t>MFCD00006338</t>
  </si>
  <si>
    <t>1-IODO-2-METHYLPROPANE</t>
  </si>
  <si>
    <t>513-38-2</t>
  </si>
  <si>
    <t>MFCD00001084</t>
  </si>
  <si>
    <t>1,2,4-TRIMETHOXYBENZENE</t>
  </si>
  <si>
    <t>135-77-3</t>
  </si>
  <si>
    <t>MFCD00008360</t>
  </si>
  <si>
    <t>ALPHA-PHELLANDRENE</t>
  </si>
  <si>
    <t>99-83-2</t>
  </si>
  <si>
    <t>MFCD00040419</t>
  </si>
  <si>
    <t>1,2-EPOXYPROPANE</t>
  </si>
  <si>
    <t>75-56-9</t>
  </si>
  <si>
    <t>MFCD00005126</t>
  </si>
  <si>
    <t>3-NITROBENZENESULFONIC ACID SODIUM SALT</t>
  </si>
  <si>
    <t>127-68-4</t>
  </si>
  <si>
    <t>MFCD00007490</t>
  </si>
  <si>
    <t>2-METHYLANISOLE</t>
  </si>
  <si>
    <t>578-58-5</t>
  </si>
  <si>
    <t>MFCD00008373</t>
  </si>
  <si>
    <t>1,2-DIBROMOBENZENE</t>
  </si>
  <si>
    <t>583-53-9</t>
  </si>
  <si>
    <t>MFCD00000057</t>
  </si>
  <si>
    <t>4-PHENOLSULFONIC ACID SODIUM SALT DIHYDRATE</t>
  </si>
  <si>
    <t>10580-19-5</t>
  </si>
  <si>
    <t>MFCD00150724</t>
  </si>
  <si>
    <t>3,4-DIFLUOROTOLUENE</t>
  </si>
  <si>
    <t>2927-34-6</t>
  </si>
  <si>
    <t>MFCD00075087</t>
  </si>
  <si>
    <t>1-FLUORO-3-NITROBENZENE</t>
  </si>
  <si>
    <t>402-67-5</t>
  </si>
  <si>
    <t>MFCD00007196</t>
  </si>
  <si>
    <t>3-(TRIFLUOROMETHYL)BENZYL CHLORIDE</t>
  </si>
  <si>
    <t>705-29-3</t>
  </si>
  <si>
    <t>MFCD00000908</t>
  </si>
  <si>
    <t>5-NITROINDAZOLE</t>
  </si>
  <si>
    <t>5401-94-5</t>
  </si>
  <si>
    <t>MFCD00005693</t>
  </si>
  <si>
    <t>(R)-(-)-EPICHLOROHYDRIN</t>
  </si>
  <si>
    <t>51594-55-9</t>
  </si>
  <si>
    <t>MFCD00077759</t>
  </si>
  <si>
    <t>4-FLUOROBENZYL BROMIDE</t>
  </si>
  <si>
    <t>459-46-1</t>
  </si>
  <si>
    <t>MFCD00000359</t>
  </si>
  <si>
    <t>IODOFORM</t>
  </si>
  <si>
    <t>75-47-8</t>
  </si>
  <si>
    <t>MFCD00001069</t>
  </si>
  <si>
    <t>2,5-DIMETHOXYTETRAHYDROFURAN</t>
  </si>
  <si>
    <t>696-59-3</t>
  </si>
  <si>
    <t>MFCD00005359</t>
  </si>
  <si>
    <t>1,4-NAPHTHOQUINONE</t>
  </si>
  <si>
    <t>130-15-4</t>
  </si>
  <si>
    <t>MFCD00001676</t>
  </si>
  <si>
    <t>1-(BROMOMETHYL)-3-PHENOXYBENZENE</t>
  </si>
  <si>
    <t>51632-16-7</t>
  </si>
  <si>
    <t>MFCD01761658</t>
  </si>
  <si>
    <t>SODIUM P-TOLUENESULFONATE</t>
  </si>
  <si>
    <t>657-84-1</t>
  </si>
  <si>
    <t>MFCD00064388</t>
  </si>
  <si>
    <t>BENZYL BROMOACETATE</t>
  </si>
  <si>
    <t>5437-45-6</t>
  </si>
  <si>
    <t>MFCD00000190</t>
  </si>
  <si>
    <t>SODIUM HYDROSULFITE</t>
  </si>
  <si>
    <t>7775-14-6</t>
  </si>
  <si>
    <t>MFCD00011640</t>
  </si>
  <si>
    <t>METHYLTRIPHENYLPHOSPHONIUM BROMIDE</t>
  </si>
  <si>
    <t>1779-49-3</t>
  </si>
  <si>
    <t>MFCD00011804</t>
  </si>
  <si>
    <t>2-BROMO-5-FLUOROTOLUENE</t>
  </si>
  <si>
    <t>452-63-1</t>
  </si>
  <si>
    <t>MFCD00017921</t>
  </si>
  <si>
    <t>LANTHANUM NITRATE HEXAHYDRATE</t>
  </si>
  <si>
    <t>10277-43-7</t>
  </si>
  <si>
    <t>MFCD00149751</t>
  </si>
  <si>
    <t>ISOBUTYLENE OXIDE</t>
  </si>
  <si>
    <t>558-30-5</t>
  </si>
  <si>
    <t>MFCD00066354</t>
  </si>
  <si>
    <t>1,4-DIBROMOBENZENE</t>
  </si>
  <si>
    <t>106-37-6</t>
  </si>
  <si>
    <t>MFCD00000089</t>
  </si>
  <si>
    <t>DI-TERT-BUTYLCHLOROPHOSPHINE</t>
  </si>
  <si>
    <t>13716-10-4</t>
  </si>
  <si>
    <t>MFCD00008815</t>
  </si>
  <si>
    <t>3-FLUOROBENZYL BROMIDE</t>
  </si>
  <si>
    <t>456-41-7</t>
  </si>
  <si>
    <t>MFCD00000340</t>
  </si>
  <si>
    <t>POTASSIUM PERSULFATE</t>
  </si>
  <si>
    <t>7727-21-1</t>
  </si>
  <si>
    <t>MFCD00011386</t>
  </si>
  <si>
    <t>2-FLUORO-6-IODOANISOLE</t>
  </si>
  <si>
    <t>32750-21-3</t>
  </si>
  <si>
    <t>MFCD07782083</t>
  </si>
  <si>
    <t>INDIUM(III) CHLORIDE TETRAHYDRATE</t>
  </si>
  <si>
    <t>22519-64-8</t>
  </si>
  <si>
    <t>MFCD00149746</t>
  </si>
  <si>
    <t>DIMETHYL SULFATE</t>
  </si>
  <si>
    <t>67-71-0</t>
  </si>
  <si>
    <t>MFCD00008416</t>
  </si>
  <si>
    <t>2-BROMOBENZYL BROMIDE</t>
  </si>
  <si>
    <t>3433-80-5</t>
  </si>
  <si>
    <t>MFCD00000173</t>
  </si>
  <si>
    <t>DIETHYL DIBROMOMALONATE</t>
  </si>
  <si>
    <t>631-22-1</t>
  </si>
  <si>
    <t>MFCD00015154</t>
  </si>
  <si>
    <t>2-CHLORO-4-HYDROXYPYRIDINE</t>
  </si>
  <si>
    <t>17368-12-6</t>
  </si>
  <si>
    <t>MFCD01646108</t>
  </si>
  <si>
    <t>HEXAMETHYLPHOSPHOROUS TRIAMIDE</t>
  </si>
  <si>
    <t>1608-26-0</t>
  </si>
  <si>
    <t>MFCD00008301</t>
  </si>
  <si>
    <t>2-BROMO-5-CHLOROPYRIDINE</t>
  </si>
  <si>
    <t>40473-01-6</t>
  </si>
  <si>
    <t>MFCD00234006</t>
  </si>
  <si>
    <t>IRON(II) ACETYLACETONATE</t>
  </si>
  <si>
    <t>14024-17-0</t>
  </si>
  <si>
    <t>MFCD00144506</t>
  </si>
  <si>
    <t>SILICON TETRACHLORIDE</t>
  </si>
  <si>
    <t>10026-04-7</t>
  </si>
  <si>
    <t>MFCD00011229</t>
  </si>
  <si>
    <t>2-BROMOCHLOROBENZENE</t>
  </si>
  <si>
    <t>694-80-4</t>
  </si>
  <si>
    <t>MFCD00000532</t>
  </si>
  <si>
    <t>3-PICOLINE</t>
  </si>
  <si>
    <t>108-99-6</t>
  </si>
  <si>
    <t>MFCD00006402</t>
  </si>
  <si>
    <t>4-PICOLINE</t>
  </si>
  <si>
    <t>108-89-4</t>
  </si>
  <si>
    <t>MFCD00006440</t>
  </si>
  <si>
    <t>4-METHYLTHIAZOLE</t>
  </si>
  <si>
    <t>693-95-8</t>
  </si>
  <si>
    <t>MFCD00005340</t>
  </si>
  <si>
    <t>2-BROMO-M-XYLENE</t>
  </si>
  <si>
    <t>576-22-7</t>
  </si>
  <si>
    <t>MFCD00000075</t>
  </si>
  <si>
    <t>POTASSIUM ETHYL XANTHATE</t>
  </si>
  <si>
    <t>140-89-6</t>
  </si>
  <si>
    <t>MFCD00004931</t>
  </si>
  <si>
    <t>1,5-DINITRONAPHTHALENE</t>
  </si>
  <si>
    <t>605-71-0</t>
  </si>
  <si>
    <t>MFCD00003916</t>
  </si>
  <si>
    <t>1,2-BIS(CHLORODIMETHYLSILYL)ETHANE</t>
  </si>
  <si>
    <t>13528-93-3</t>
  </si>
  <si>
    <t>MFCD00000505</t>
  </si>
  <si>
    <t>IODIC ACID</t>
  </si>
  <si>
    <t>12134-99-5</t>
  </si>
  <si>
    <t>MFCD00011348</t>
  </si>
  <si>
    <t>PYRROLE</t>
  </si>
  <si>
    <t>109-97-7</t>
  </si>
  <si>
    <t>MFCD00005216</t>
  </si>
  <si>
    <t>4-BROMOISOQUINOLINE</t>
  </si>
  <si>
    <t>1532-97-4</t>
  </si>
  <si>
    <t>MFCD00006904</t>
  </si>
  <si>
    <t>4-TERT-BUTYLBENZYL BROMIDE</t>
  </si>
  <si>
    <t>18880-00-7</t>
  </si>
  <si>
    <t>MFCD00000180</t>
  </si>
  <si>
    <t>TRIBUTYL(VINYL)TIN</t>
  </si>
  <si>
    <t>7486-35-3</t>
  </si>
  <si>
    <t>MFCD00009421</t>
  </si>
  <si>
    <t>2-BROMO-5-NITROANISOLE</t>
  </si>
  <si>
    <t>77337-82-7</t>
  </si>
  <si>
    <t>MFCD00041250</t>
  </si>
  <si>
    <t>4-CHLOROBENZYL BROMIDE</t>
  </si>
  <si>
    <t>622-95-7</t>
  </si>
  <si>
    <t>MFCD00040714</t>
  </si>
  <si>
    <t>QUINOLINE</t>
  </si>
  <si>
    <t>91-22-5</t>
  </si>
  <si>
    <t>MFCD00006736</t>
  </si>
  <si>
    <t>1,3-DICHLORO-2-PROPANOL</t>
  </si>
  <si>
    <t>96-23-1</t>
  </si>
  <si>
    <t>MFCD00000951</t>
  </si>
  <si>
    <t>SULFUROUS ACID</t>
  </si>
  <si>
    <t>7782-99-2</t>
  </si>
  <si>
    <t>MFCD00011335</t>
  </si>
  <si>
    <t>TRIPHENYLCHLOROSILANE</t>
  </si>
  <si>
    <t>76-86-8</t>
  </si>
  <si>
    <t>MFCD00000496</t>
  </si>
  <si>
    <t>1,2-BIS(DIMETHYLSILYL)BENZENE</t>
  </si>
  <si>
    <t>17985-72-7</t>
  </si>
  <si>
    <t>MFCD00142462</t>
  </si>
  <si>
    <t>TERT-BUTYLCARBAMIDINE HYDROCHLORIDE</t>
  </si>
  <si>
    <t>18202-73-8</t>
  </si>
  <si>
    <t>MFCD00051988</t>
  </si>
  <si>
    <t>2-METHOXYTHIOPHENE</t>
  </si>
  <si>
    <t>16839-97-7</t>
  </si>
  <si>
    <t>MFCD00014526</t>
  </si>
  <si>
    <t>SILVER NITRATE</t>
  </si>
  <si>
    <t>7761-88-8</t>
  </si>
  <si>
    <t>MFCD00003414</t>
  </si>
  <si>
    <t>SODIUM BIS(TRIMETHYLSILYL)AMIDE</t>
  </si>
  <si>
    <t>1070-89-9</t>
  </si>
  <si>
    <t>MFCD00009835</t>
  </si>
  <si>
    <t>(2-NAPHTHYLMETHYL)(TRIPHENYL)PHOSPHONIUM BROMIDE</t>
  </si>
  <si>
    <t>35160-95-3</t>
  </si>
  <si>
    <t>MFCD00159394</t>
  </si>
  <si>
    <t>3,4-DIFLUORONITROBENZENE</t>
  </si>
  <si>
    <t>369-34-6</t>
  </si>
  <si>
    <t>MFCD00007198</t>
  </si>
  <si>
    <t>2-MERCAPTOTHIAZOLINE</t>
  </si>
  <si>
    <t>96-53-7</t>
  </si>
  <si>
    <t>MFCD00126013</t>
  </si>
  <si>
    <t>2-IODOPROPANE</t>
  </si>
  <si>
    <t>75-30-9</t>
  </si>
  <si>
    <t>MFCD00001071</t>
  </si>
  <si>
    <t>2-METHOXYETHANOL</t>
  </si>
  <si>
    <t>109-86-4</t>
  </si>
  <si>
    <t>MFCD00002867</t>
  </si>
  <si>
    <t>N-(2-HYDROXYETHYL)MORPHOLINE</t>
  </si>
  <si>
    <t>622-40-2</t>
  </si>
  <si>
    <t>MFCD00006180</t>
  </si>
  <si>
    <t>D-MANNITOL</t>
  </si>
  <si>
    <t>69-65-8</t>
  </si>
  <si>
    <t>MFCD00064287</t>
  </si>
  <si>
    <t>SALBUTAMOL SULFATE</t>
  </si>
  <si>
    <t>51022-70-9</t>
  </si>
  <si>
    <t>MFCD00055200</t>
  </si>
  <si>
    <t>1,4-BENZENEDIMETHANOL</t>
  </si>
  <si>
    <t>589-29-7</t>
  </si>
  <si>
    <t>MFCD00004665</t>
  </si>
  <si>
    <t>ALLYL ALCOHOL</t>
  </si>
  <si>
    <t>107-18-6</t>
  </si>
  <si>
    <t>MFCD00002920</t>
  </si>
  <si>
    <t>4-PHENYL-1-BUTANOL</t>
  </si>
  <si>
    <t>3360-41-6</t>
  </si>
  <si>
    <t>MFCD00002971</t>
  </si>
  <si>
    <t>TETRAHYDRO-2H-PYRAN-4-OL</t>
  </si>
  <si>
    <t>2081-44-9</t>
  </si>
  <si>
    <t>MFCD00006633</t>
  </si>
  <si>
    <t>1,4-CYCLOHEXANEDIOL</t>
  </si>
  <si>
    <t>556-48-9</t>
  </si>
  <si>
    <t>MFCD00001448</t>
  </si>
  <si>
    <t>TRANS-1,4-CYCLOHEXANEDIMETHANOL</t>
  </si>
  <si>
    <t>3236-48-4</t>
  </si>
  <si>
    <t>MFCD00066360</t>
  </si>
  <si>
    <t>3-HYDROXYBENZYL ALCOHOL</t>
  </si>
  <si>
    <t>620-24-6</t>
  </si>
  <si>
    <t>MFCD00004643</t>
  </si>
  <si>
    <t>1-DIMETHYLAMINO-2-PROPANOL</t>
  </si>
  <si>
    <t>108-16-7</t>
  </si>
  <si>
    <t>MFCD00004532</t>
  </si>
  <si>
    <t>N-(2-HYDROXYETHYL)PHTHALIMIDE</t>
  </si>
  <si>
    <t>MFCD00005903</t>
  </si>
  <si>
    <t>HEXYLENE GLYCOL</t>
  </si>
  <si>
    <t>107-41-5</t>
  </si>
  <si>
    <t>MFCD00004547</t>
  </si>
  <si>
    <t>1-PROPANOL</t>
  </si>
  <si>
    <t>71-23-8</t>
  </si>
  <si>
    <t>MFCD00002941</t>
  </si>
  <si>
    <t>CYCLOHEXANOL</t>
  </si>
  <si>
    <t>108-93-0</t>
  </si>
  <si>
    <t>MFCD00003855</t>
  </si>
  <si>
    <t>4-HYDROXYBENZYL ALCOHOL</t>
  </si>
  <si>
    <t>623-05-2</t>
  </si>
  <si>
    <t>MFCD00004658</t>
  </si>
  <si>
    <t>DICYCLOPENTADIENE</t>
  </si>
  <si>
    <t>77-73-6</t>
  </si>
  <si>
    <t>MFCD00078246</t>
  </si>
  <si>
    <t>ETHYL ACRYLATE</t>
  </si>
  <si>
    <t>140-88-5</t>
  </si>
  <si>
    <t>MFCD00009188</t>
  </si>
  <si>
    <t>CYCLOHEXENE</t>
  </si>
  <si>
    <t>110-83-8</t>
  </si>
  <si>
    <t>MFCD00001539</t>
  </si>
  <si>
    <t>4-BROMO-1-BUTENE</t>
  </si>
  <si>
    <t>5162-44-7</t>
  </si>
  <si>
    <t>MFCD00000258</t>
  </si>
  <si>
    <t>TRIBUTYL BORATE</t>
  </si>
  <si>
    <t>688-74-4</t>
  </si>
  <si>
    <t>MFCD00009434</t>
  </si>
  <si>
    <t>1-CYCLOHEXEN-1-YL-BORONIC ACID PINACOL ESTER</t>
  </si>
  <si>
    <t>141091-37-4</t>
  </si>
  <si>
    <t>MFCD05663845</t>
  </si>
  <si>
    <t>3-FLUOROPHENYLBORONIC ACID</t>
  </si>
  <si>
    <t>768-35-4</t>
  </si>
  <si>
    <t>MFCD00236042</t>
  </si>
  <si>
    <t>P-TOLUENESULFONYL HYDRAZIDE</t>
  </si>
  <si>
    <t>1576-35-8</t>
  </si>
  <si>
    <t>MFCD00007588</t>
  </si>
  <si>
    <t>ISOVALERALDEHYDE</t>
  </si>
  <si>
    <t>590-86-3</t>
  </si>
  <si>
    <t>MFCD00007014</t>
  </si>
  <si>
    <t>2-FLUORO-5-NITROBENZALDEHYDE</t>
  </si>
  <si>
    <t>27996-87-8</t>
  </si>
  <si>
    <t>MFCD00042298</t>
  </si>
  <si>
    <t>GLUTARALDEHYDE,25%</t>
  </si>
  <si>
    <t>111-30-8</t>
  </si>
  <si>
    <t>MFCD00007025</t>
  </si>
  <si>
    <t>4-(METHYLTHIO)BENZALDEHYDE</t>
  </si>
  <si>
    <t>3446-89-7</t>
  </si>
  <si>
    <t>MFCD00006948</t>
  </si>
  <si>
    <t>DICHLOROBIS(TRIPHENYLPHOSPHINE)PALLADIUM(II)</t>
  </si>
  <si>
    <t>13965-03-2</t>
  </si>
  <si>
    <t>MFCD00009593</t>
  </si>
  <si>
    <t>BENZYLTRIETHYLAMMONIUM CHLORIDE</t>
  </si>
  <si>
    <t>56-37-1</t>
  </si>
  <si>
    <t>MFCD00011824</t>
  </si>
  <si>
    <t>TETRAMETHYLAMMONIUM FLUORIDE</t>
  </si>
  <si>
    <t>373-68-2</t>
  </si>
  <si>
    <t>MFCD00011627</t>
  </si>
  <si>
    <t>METHYL PYRUVATE</t>
  </si>
  <si>
    <t>600-22-6</t>
  </si>
  <si>
    <t>MFCD00008754</t>
  </si>
  <si>
    <t>3-BROMOPHTHALIDE</t>
  </si>
  <si>
    <t>6940-49-4</t>
  </si>
  <si>
    <t>MFCD00040520</t>
  </si>
  <si>
    <t>METHYL O-TOLUATE</t>
  </si>
  <si>
    <t>89-71-4</t>
  </si>
  <si>
    <t>MFCD00008428</t>
  </si>
  <si>
    <t>DIMETHYL FUMARATE</t>
  </si>
  <si>
    <t>624-49-7</t>
  </si>
  <si>
    <t>MFCD00064438</t>
  </si>
  <si>
    <t>METHYL 5-ACETYLSALICYLATE</t>
  </si>
  <si>
    <t>16475-90-4</t>
  </si>
  <si>
    <t>MFCD00040924</t>
  </si>
  <si>
    <t>ETHYL CYCLOPROPANECARBOXYLATE</t>
  </si>
  <si>
    <t>MFCD00001282</t>
  </si>
  <si>
    <t>L-(-)-MALIC ACID DIMETHYL ESTER</t>
  </si>
  <si>
    <t>617-55-0</t>
  </si>
  <si>
    <t>MFCD00066215</t>
  </si>
  <si>
    <t>METHYL 3,3-DIMETHYLACRYLATE</t>
  </si>
  <si>
    <t>924-50-5</t>
  </si>
  <si>
    <t>MFCD00043940</t>
  </si>
  <si>
    <t>2-COUMARANONE</t>
  </si>
  <si>
    <t>553-86-6</t>
  </si>
  <si>
    <t>MFCD00005856</t>
  </si>
  <si>
    <t>METHYL TIGLATE</t>
  </si>
  <si>
    <t>6622-76-0</t>
  </si>
  <si>
    <t>MFCD00016654</t>
  </si>
  <si>
    <t>METHYL (S)-(+)-MANDELATE</t>
  </si>
  <si>
    <t>21210-43-5</t>
  </si>
  <si>
    <t>MFCD00064246</t>
  </si>
  <si>
    <t>3,5-DIMETHYL-1H-PYRROLE-2-CARBOXYLIC ACID ETHYL ESTER</t>
  </si>
  <si>
    <t>2199-44-2</t>
  </si>
  <si>
    <t>MFCD00010645</t>
  </si>
  <si>
    <t>ETHYL NITROACETATE</t>
  </si>
  <si>
    <t>626-35-7</t>
  </si>
  <si>
    <t>MFCD00007403</t>
  </si>
  <si>
    <t>GLYOXYLIC ACID ETHYL ESTER</t>
  </si>
  <si>
    <t>921-11-7</t>
  </si>
  <si>
    <t>MFCD00044009</t>
  </si>
  <si>
    <t>ISOPROPENYL ACETATE</t>
  </si>
  <si>
    <t>108-22-5</t>
  </si>
  <si>
    <t>MFCD00008709</t>
  </si>
  <si>
    <t>DIETHYL 1,3-ACETONEDICARBOXYLATE</t>
  </si>
  <si>
    <t>105-50-0</t>
  </si>
  <si>
    <t>MFCD00009200</t>
  </si>
  <si>
    <t>ETHYL PROPIONATE</t>
  </si>
  <si>
    <t>105-37-3</t>
  </si>
  <si>
    <t>MFCD00009308</t>
  </si>
  <si>
    <t>TRIMETHYL ORTHOFORMATE</t>
  </si>
  <si>
    <t>149-73-5</t>
  </si>
  <si>
    <t>MFCD00008483</t>
  </si>
  <si>
    <t>4-METHOXYPHENYLHYDRAZINE HYDROCHLORIDE</t>
  </si>
  <si>
    <t>19501-58-7</t>
  </si>
  <si>
    <t>MFCD00012945</t>
  </si>
  <si>
    <t>4-CHLOROPHENYLHYDRAZINE HYDROCHLORIDE</t>
  </si>
  <si>
    <t>1073-70-7</t>
  </si>
  <si>
    <t>MFCD00012943</t>
  </si>
  <si>
    <t>4-NITROPHENYLHYDRAZINE</t>
  </si>
  <si>
    <t>100-16-3</t>
  </si>
  <si>
    <t>MFCD00007579</t>
  </si>
  <si>
    <t>ETHYL ISOTHIOCYANATE</t>
  </si>
  <si>
    <t>542-85-8</t>
  </si>
  <si>
    <t>MFCD00004820</t>
  </si>
  <si>
    <t>PHENYL ISOTHIOCYANATE</t>
  </si>
  <si>
    <t>103-72-0</t>
  </si>
  <si>
    <t>MFCD00004798</t>
  </si>
  <si>
    <t>TRIMETHYL ORTHOACETATE</t>
  </si>
  <si>
    <t>1445-45-0</t>
  </si>
  <si>
    <t>MFCD00008477</t>
  </si>
  <si>
    <t>BENZIL</t>
  </si>
  <si>
    <t>134-81-6</t>
  </si>
  <si>
    <t>MFCD00003080</t>
  </si>
  <si>
    <t>4-AMINO-3-NITROBENZOPHENONE</t>
  </si>
  <si>
    <t>31431-19-3</t>
  </si>
  <si>
    <t>MFCD00007154</t>
  </si>
  <si>
    <t>3,4-DIAMINOBENZOPHENONE</t>
  </si>
  <si>
    <t>39070-63-8</t>
  </si>
  <si>
    <t>MFCD00007727</t>
  </si>
  <si>
    <t>3-METHYL-1-PHENYL-2-PYRAZOLIN-5-ONE</t>
  </si>
  <si>
    <t>19735-89-8</t>
  </si>
  <si>
    <t>MFCD00003138</t>
  </si>
  <si>
    <t>2-ACETYLPYRIDINE</t>
  </si>
  <si>
    <t>1122-62-9</t>
  </si>
  <si>
    <t>MFCD00006303</t>
  </si>
  <si>
    <t>TRIAMCINOLONE</t>
  </si>
  <si>
    <t>124-94-7</t>
  </si>
  <si>
    <t>MFCD00010477</t>
  </si>
  <si>
    <t>ETHYL 2-CHLOROACETOACETATE</t>
  </si>
  <si>
    <t>609-15-4</t>
  </si>
  <si>
    <t>MFCD00009141</t>
  </si>
  <si>
    <t>3,3-DIMETHOXYBUTAN-2-ONE</t>
  </si>
  <si>
    <t>21983-72-2</t>
  </si>
  <si>
    <t>MFCD00075266</t>
  </si>
  <si>
    <t>ISATIN</t>
  </si>
  <si>
    <t>91-56-5</t>
  </si>
  <si>
    <t>MFCD00005718</t>
  </si>
  <si>
    <t>4,4'-DIFLUOROBENZOPHENONE</t>
  </si>
  <si>
    <t>345-92-6</t>
  </si>
  <si>
    <t>MFCD00000353</t>
  </si>
  <si>
    <t>ACETOPHENONE</t>
  </si>
  <si>
    <t>98-86-2</t>
  </si>
  <si>
    <t>MFCD00008724</t>
  </si>
  <si>
    <t>2,4-THIAZOLIDINEDIONE</t>
  </si>
  <si>
    <t>2295-31-0</t>
  </si>
  <si>
    <t>MFCD00005478</t>
  </si>
  <si>
    <t>4-METHOXYPHENYLACETONE</t>
  </si>
  <si>
    <t>122-84-9</t>
  </si>
  <si>
    <t>MFCD00008773</t>
  </si>
  <si>
    <t>4-METHYL-2-PENTANONE</t>
  </si>
  <si>
    <t>108-10-1</t>
  </si>
  <si>
    <t>MFCD00008938</t>
  </si>
  <si>
    <t>METHYL ACETOACETATE</t>
  </si>
  <si>
    <t>105-45-3</t>
  </si>
  <si>
    <t>MFCD00008784</t>
  </si>
  <si>
    <t>2,4,6-TRIFLUOROBENZONITRILE</t>
  </si>
  <si>
    <t>96606-37-0</t>
  </si>
  <si>
    <t>MFCD00042399</t>
  </si>
  <si>
    <t>BROMOACETONITRILE</t>
  </si>
  <si>
    <t>590-17-0</t>
  </si>
  <si>
    <t>MFCD00001884</t>
  </si>
  <si>
    <t>2-BROMOPHENYLACETONITRILE</t>
  </si>
  <si>
    <t>19472-74-3</t>
  </si>
  <si>
    <t>MFCD00001896</t>
  </si>
  <si>
    <t>3-BROMOPROPIONITRILE</t>
  </si>
  <si>
    <t>2417-90-5</t>
  </si>
  <si>
    <t>MFCD00001951</t>
  </si>
  <si>
    <t>1-CYANOISOQUINOLINE</t>
  </si>
  <si>
    <t>1198-30-7</t>
  </si>
  <si>
    <t>MFCD00134166</t>
  </si>
  <si>
    <t>BUTYRONITRILE</t>
  </si>
  <si>
    <t>109-74-0</t>
  </si>
  <si>
    <t>MFCD00001968</t>
  </si>
  <si>
    <t>(CYANOMETHYL)TRIPHENYLPHOSPHONIUM CHLORIDE</t>
  </si>
  <si>
    <t>4336-70-3</t>
  </si>
  <si>
    <t>MFCD00031672</t>
  </si>
  <si>
    <t>4-NITROBENZONITRILE</t>
  </si>
  <si>
    <t>619-72-7</t>
  </si>
  <si>
    <t>MFCD00007279</t>
  </si>
  <si>
    <t>RARECHEM AL BX 0162</t>
  </si>
  <si>
    <t>MFCD06213933</t>
  </si>
  <si>
    <t>METHYL 4-(CYANOMETHYL)BENZOATE</t>
  </si>
  <si>
    <t>76469-88-0</t>
  </si>
  <si>
    <t>MFCD00060695</t>
  </si>
  <si>
    <t>2-CHLORO-5-NITROBENZONITRILE</t>
  </si>
  <si>
    <t>16588-02-6</t>
  </si>
  <si>
    <t>MFCD00007292</t>
  </si>
  <si>
    <t>4-IODOPHENOL</t>
  </si>
  <si>
    <t>540-38-5</t>
  </si>
  <si>
    <t>MFCD00002327</t>
  </si>
  <si>
    <t>CHLOROHYDROQUINONE</t>
  </si>
  <si>
    <t>615-67-8</t>
  </si>
  <si>
    <t>MFCD00002341</t>
  </si>
  <si>
    <t>O-VANILLIN</t>
  </si>
  <si>
    <t>148-53-8</t>
  </si>
  <si>
    <t>MFCD00003322</t>
  </si>
  <si>
    <t>RESVERATROL</t>
  </si>
  <si>
    <t>501-36-0</t>
  </si>
  <si>
    <t>MFCD00133799</t>
  </si>
  <si>
    <t>2,4-DIFLUOROPHENOL</t>
  </si>
  <si>
    <t>367-27-1</t>
  </si>
  <si>
    <t>MFCD00009715</t>
  </si>
  <si>
    <t>4-METHOXYPHENOL</t>
  </si>
  <si>
    <t>150-76-5</t>
  </si>
  <si>
    <t>MFCD00002332</t>
  </si>
  <si>
    <t>1-NAPHTHOL</t>
  </si>
  <si>
    <t>90-15-3</t>
  </si>
  <si>
    <t>MFCD00003930</t>
  </si>
  <si>
    <t>3-PHENYLPHENOL</t>
  </si>
  <si>
    <t>580-51-8</t>
  </si>
  <si>
    <t>MFCD00002294</t>
  </si>
  <si>
    <t>3-CHLOROPHENOL</t>
  </si>
  <si>
    <t>108-43-0</t>
  </si>
  <si>
    <t>MFCD00002256</t>
  </si>
  <si>
    <t>PHENYLHYDROQUINONE</t>
  </si>
  <si>
    <t>1079-21-6</t>
  </si>
  <si>
    <t>MFCD00002342</t>
  </si>
  <si>
    <t>2,4,6-TRIMETHYLPHENOL</t>
  </si>
  <si>
    <t>527-60-6</t>
  </si>
  <si>
    <t>MFCD00002235</t>
  </si>
  <si>
    <t>6-TERT-BUTYL-M-CRESOL</t>
  </si>
  <si>
    <t>88-60-8</t>
  </si>
  <si>
    <t>MFCD00002308</t>
  </si>
  <si>
    <t>METHYLHYDROQUINONE</t>
  </si>
  <si>
    <t>95-71-6</t>
  </si>
  <si>
    <t>MFCD00002345</t>
  </si>
  <si>
    <t>4-CHLORO-2-NITROPHENOL</t>
  </si>
  <si>
    <t>89-64-5</t>
  </si>
  <si>
    <t>MFCD00007113</t>
  </si>
  <si>
    <t>3-ETHOXY-4-HYDROXYBENZALDEHYDE</t>
  </si>
  <si>
    <t>121-32-4</t>
  </si>
  <si>
    <t>MFCD00006944</t>
  </si>
  <si>
    <t>4-(N-OCTYLOXY)PHENOL</t>
  </si>
  <si>
    <t>3780-50-5</t>
  </si>
  <si>
    <t>MFCD00045779</t>
  </si>
  <si>
    <t>METHYL 3-HYDROXYBENZOATE</t>
  </si>
  <si>
    <t>19438-10-9</t>
  </si>
  <si>
    <t>MFCD00002295</t>
  </si>
  <si>
    <t>METHYL 4-HYDROXYBENZOATE</t>
  </si>
  <si>
    <t>99-76-3</t>
  </si>
  <si>
    <t>MFCD00002352</t>
  </si>
  <si>
    <t>4-HYDROXYBENZOTRIFLUORIDE</t>
  </si>
  <si>
    <t>402-45-9</t>
  </si>
  <si>
    <t>MFCD00002363</t>
  </si>
  <si>
    <t>4-FLUOROPHENOL</t>
  </si>
  <si>
    <t>371-41-5</t>
  </si>
  <si>
    <t>MFCD00002316</t>
  </si>
  <si>
    <t>4-NITROPHENOL</t>
  </si>
  <si>
    <t>100-02-7</t>
  </si>
  <si>
    <t>MFCD00007331</t>
  </si>
  <si>
    <t>METHANESULFONAMIDE</t>
  </si>
  <si>
    <t>3144-09-0</t>
  </si>
  <si>
    <t>MFCD00007940</t>
  </si>
  <si>
    <t>2-AMINOBENZENESULFONAMIDE</t>
  </si>
  <si>
    <t>3306-62-5</t>
  </si>
  <si>
    <t>MFCD00007932</t>
  </si>
  <si>
    <t>2,4,6-TRIISOPROPYLBENZENESULFONYL CHLORIDE</t>
  </si>
  <si>
    <t>6553-96-4</t>
  </si>
  <si>
    <t>MFCD00007433</t>
  </si>
  <si>
    <t>2,6-DICHLOROBENZENESULFONYL CHLORIDE</t>
  </si>
  <si>
    <t>6579-54-0</t>
  </si>
  <si>
    <t>MFCD00052311</t>
  </si>
  <si>
    <t>ETHYL 4,4,4-TRIFLUOROACETOACETATE</t>
  </si>
  <si>
    <t>372-31-6</t>
  </si>
  <si>
    <t>MFCD00000424</t>
  </si>
  <si>
    <t>COBALT ACETATE</t>
  </si>
  <si>
    <t>71-48-7</t>
  </si>
  <si>
    <t>MFCD00008689</t>
  </si>
  <si>
    <t>4-BROMOTOLUENE</t>
  </si>
  <si>
    <t>106-38-7</t>
  </si>
  <si>
    <t>MFCD00000109</t>
  </si>
  <si>
    <t>3,4-DICHLOROPHENYLHYDRAZINE HYDROCHLORIDE</t>
  </si>
  <si>
    <t>19763-90-7</t>
  </si>
  <si>
    <t>MFCD00012937</t>
  </si>
  <si>
    <t>BENZYL CHLOROFORMATE</t>
  </si>
  <si>
    <t>501-53-1</t>
  </si>
  <si>
    <t>MFCD00000640</t>
  </si>
  <si>
    <t>1-ADAMANTANECARBONYL CHLORIDE</t>
  </si>
  <si>
    <t>2094-72-6</t>
  </si>
  <si>
    <t>MFCD00074724</t>
  </si>
  <si>
    <t>2,3-DIFLUOROBENZOYL CHLORIDE</t>
  </si>
  <si>
    <t>18355-73-2</t>
  </si>
  <si>
    <t>MFCD00042499</t>
  </si>
  <si>
    <t>CYCLOPENTANECARBONYL CHLORIDE</t>
  </si>
  <si>
    <t>4524-93-0</t>
  </si>
  <si>
    <t>MFCD00001370</t>
  </si>
  <si>
    <t>1-(3'-CHLOROPHENYL)-3-METHYL-5-PYRAZOLONE</t>
  </si>
  <si>
    <t>20629-90-7</t>
  </si>
  <si>
    <t>MFCD00020750</t>
  </si>
  <si>
    <t>2-AMINOBENZAMIDE</t>
  </si>
  <si>
    <t>88-68-6</t>
  </si>
  <si>
    <t>MFCD00007981</t>
  </si>
  <si>
    <t>2-CHLORO-3-METHOXYANILINE</t>
  </si>
  <si>
    <t>113206-03-4</t>
  </si>
  <si>
    <t>MFCD08691737</t>
  </si>
  <si>
    <t>BENZYL ISOCYANATE</t>
  </si>
  <si>
    <t>3173-56-6</t>
  </si>
  <si>
    <t>MFCD00009701</t>
  </si>
  <si>
    <t>D-VALINE</t>
  </si>
  <si>
    <t>640-68-6</t>
  </si>
  <si>
    <t>MFCD00064219</t>
  </si>
  <si>
    <t>D-CYSTEINE HYDROCHLORIDE MONOHYDRATE</t>
  </si>
  <si>
    <t>32443-99-5</t>
  </si>
  <si>
    <t>MFCD00150051</t>
  </si>
  <si>
    <t>L-VALINE METHYL ESTER HYDROCHLORIDE</t>
  </si>
  <si>
    <t>6306-52-1</t>
  </si>
  <si>
    <t>MFCD00012497</t>
  </si>
  <si>
    <t>6-CHLOROISATIN</t>
  </si>
  <si>
    <t>6341-92-0</t>
  </si>
  <si>
    <t>MFCD00086347</t>
  </si>
  <si>
    <t>N-METHYLISATIN</t>
  </si>
  <si>
    <t>2058-74-4</t>
  </si>
  <si>
    <t>MFCD00005812</t>
  </si>
  <si>
    <t>2-NITROBENZOIC ACID</t>
  </si>
  <si>
    <t>552-16-9</t>
  </si>
  <si>
    <t>MFCD00007137</t>
  </si>
  <si>
    <t>3-NITROPHENYLHYDRAZINE HYDROCHLORIDE</t>
  </si>
  <si>
    <t>636-95-3</t>
  </si>
  <si>
    <t>MFCD00012939</t>
  </si>
  <si>
    <t>1-PYRROLIDINECARBONYL CHLORIDE</t>
  </si>
  <si>
    <t>1192-63-8</t>
  </si>
  <si>
    <t>MFCD00051321</t>
  </si>
  <si>
    <t>5-(TRIFLUOROMETHOXY)ISATIN</t>
  </si>
  <si>
    <t>169037-23-4</t>
  </si>
  <si>
    <t>MFCD00192524</t>
  </si>
  <si>
    <t>5-BROMOISOQUINOLINE</t>
  </si>
  <si>
    <t>34784-04-8</t>
  </si>
  <si>
    <t>MFCD01646405</t>
  </si>
  <si>
    <t>2-AMINO-4,5-DIMETHOXYBENZOIC ACID</t>
  </si>
  <si>
    <t>5653-40-7</t>
  </si>
  <si>
    <t>MFCD00011671</t>
  </si>
  <si>
    <t>2-AMINO-3,5-DICHLOROBENZOIC ACID</t>
  </si>
  <si>
    <t>2789-92-6</t>
  </si>
  <si>
    <t>MFCD00017088</t>
  </si>
  <si>
    <t>8-BROMOQUINOLINE</t>
  </si>
  <si>
    <t>16567-18-3</t>
  </si>
  <si>
    <t>MFCD00191859</t>
  </si>
  <si>
    <t>1-BROMO-2,4-DIMETHOXYBENZENE</t>
  </si>
  <si>
    <t>17715-69-4</t>
  </si>
  <si>
    <t>MFCD00009844</t>
  </si>
  <si>
    <t>2-AMINONICOTINIC ACID</t>
  </si>
  <si>
    <t>5345-47-1</t>
  </si>
  <si>
    <t>MFCD00006318</t>
  </si>
  <si>
    <t>2-CHLOROTOLUENE</t>
  </si>
  <si>
    <t>95-49-8</t>
  </si>
  <si>
    <t>MFCD00000562</t>
  </si>
  <si>
    <t>4-CHLOROISATIN</t>
  </si>
  <si>
    <t>MFCD00129178</t>
  </si>
  <si>
    <t>4-CHLORO-2-FLUORONITROBENZENE</t>
  </si>
  <si>
    <t>700-37-8</t>
  </si>
  <si>
    <t>MFCD00042211</t>
  </si>
  <si>
    <t>1-BROMO-3-METHOXYPROPANE</t>
  </si>
  <si>
    <t>36865-41-5</t>
  </si>
  <si>
    <t>MFCD02258473</t>
  </si>
  <si>
    <t>1-BROMONAPHTHALENE</t>
  </si>
  <si>
    <t>90-11-9</t>
  </si>
  <si>
    <t>MFCD00003868</t>
  </si>
  <si>
    <t>7-BROMOBENZO[B]THIOPHENE</t>
  </si>
  <si>
    <t>1423-61-6</t>
  </si>
  <si>
    <t>MFCD06657729</t>
  </si>
  <si>
    <t>PHENYLBORONIC ACID</t>
  </si>
  <si>
    <t>98-80-6</t>
  </si>
  <si>
    <t>MFCD00002103</t>
  </si>
  <si>
    <t>2-BROMOTHIOPHENOL</t>
  </si>
  <si>
    <t>MFCD00004827</t>
  </si>
  <si>
    <t>4-METHOXYBUTYL BROMIDE</t>
  </si>
  <si>
    <t>4457-67-4</t>
  </si>
  <si>
    <t>MFCD00037102</t>
  </si>
  <si>
    <t>5-METHOXYISATIN</t>
  </si>
  <si>
    <t>39755-95-8</t>
  </si>
  <si>
    <t>MFCD00169023</t>
  </si>
  <si>
    <t>2-BROMONAPHTHALENE</t>
  </si>
  <si>
    <t>580-13-2</t>
  </si>
  <si>
    <t>MFCD00004051</t>
  </si>
  <si>
    <t>O-TOLUALDEHYDE</t>
  </si>
  <si>
    <t>529-20-4</t>
  </si>
  <si>
    <t>MFCD00003338</t>
  </si>
  <si>
    <t>1-Bromo-4-methoxynaphthalene</t>
  </si>
  <si>
    <t>1-(3-HYDROXYPROPYL)-PYRROLIDINE</t>
  </si>
  <si>
    <t>19748-66-4</t>
  </si>
  <si>
    <t>MFCD01687769</t>
  </si>
  <si>
    <t>ETHYL 2-METHYL-4,4,4-TRIFLUOROACETOACETATE</t>
  </si>
  <si>
    <t>344-00-3</t>
  </si>
  <si>
    <t>MFCD00190635</t>
  </si>
  <si>
    <t>1-CHLORO-4-FLUOROBENZENE</t>
  </si>
  <si>
    <t>352-33-0</t>
  </si>
  <si>
    <t>MFCD00000603</t>
  </si>
  <si>
    <t>ETHYL 2-BENZYLACETOACETATE</t>
  </si>
  <si>
    <t>620-79-1</t>
  </si>
  <si>
    <t>MFCD00009156</t>
  </si>
  <si>
    <t>8-NITROQUINOLINE</t>
  </si>
  <si>
    <t>607-35-2</t>
  </si>
  <si>
    <t>MFCD00006806</t>
  </si>
  <si>
    <t>1-(4-CHLOROPHENYL)PIPERAZINE</t>
  </si>
  <si>
    <t>38212-33-8</t>
  </si>
  <si>
    <t>MFCD00044823</t>
  </si>
  <si>
    <t>2-BROMO-2'-NITROACETOPHENONE</t>
  </si>
  <si>
    <t>6851-99-6</t>
  </si>
  <si>
    <t>MFCD00010294</t>
  </si>
  <si>
    <t>4-(METHYLSULFONYL)PHENYLHYDRAZINE HYDROCHLORIDE</t>
  </si>
  <si>
    <t>17852-67-4</t>
  </si>
  <si>
    <t>MFCD00216494</t>
  </si>
  <si>
    <t>1-(2,4-DICHLOROBENZYL)PIPERAZINE</t>
  </si>
  <si>
    <t>51619-56-8</t>
  </si>
  <si>
    <t>MFCD03407487</t>
  </si>
  <si>
    <t>PYRIDOXINE HYDROCHLORIDE</t>
  </si>
  <si>
    <t>58-56-0</t>
  </si>
  <si>
    <t>MFCD00012807</t>
  </si>
  <si>
    <t>1-IODO-3-NITROBENZENE</t>
  </si>
  <si>
    <t>645-00-1</t>
  </si>
  <si>
    <t xml:space="preserve"> MFCD00007218</t>
  </si>
  <si>
    <t>1-BROMO-4-(TRIFLUOROMETHOXY)BENZENE</t>
  </si>
  <si>
    <t>407-14-7</t>
  </si>
  <si>
    <t>MFCD00040834</t>
  </si>
  <si>
    <t>ISOPROPYL CHLOROFORMATE</t>
  </si>
  <si>
    <t>108-23-6</t>
  </si>
  <si>
    <t>MFCD00075068</t>
  </si>
  <si>
    <t>5-BROMO-2-FLUORONITROBENZENE</t>
  </si>
  <si>
    <t>364-73-8</t>
  </si>
  <si>
    <t>MFCD00129165</t>
  </si>
  <si>
    <t>3,4-DIMETHOXYBENZOIC ACID</t>
  </si>
  <si>
    <t>93-07-2</t>
  </si>
  <si>
    <t>MFCD00002500</t>
  </si>
  <si>
    <t>TERT-BUTYLACETYL CHLORIDE</t>
  </si>
  <si>
    <t>7065-46-5</t>
  </si>
  <si>
    <t>MFCD00000737</t>
  </si>
  <si>
    <t>3-FLUOROPHENYLHYDRAZINE HYDROCHLORIDE</t>
  </si>
  <si>
    <t>2924-16-5</t>
  </si>
  <si>
    <t>MFCD00012934</t>
  </si>
  <si>
    <t>3,5-DIFLUOROPHENYLHYDRAZINE HYDROCHLORIDE</t>
  </si>
  <si>
    <t>134993-88-7</t>
  </si>
  <si>
    <t>MFCD03094171</t>
  </si>
  <si>
    <t>3-BROMOPHENYLHYDRAZINE HYDROCHLORIDE</t>
  </si>
  <si>
    <t>27246-81-7</t>
  </si>
  <si>
    <t>MFCD00012933</t>
  </si>
  <si>
    <t>CITRIC ACID</t>
  </si>
  <si>
    <t>77-92-9</t>
  </si>
  <si>
    <t>MFCD00011669</t>
  </si>
  <si>
    <t>D-(-)-TARTARIC ACID</t>
  </si>
  <si>
    <t>147-71-7</t>
  </si>
  <si>
    <t>MFCD00004238</t>
  </si>
  <si>
    <t>TETRAKIS(TRIPHENYLPHOSPHINE)PALLADIUM(0)</t>
  </si>
  <si>
    <t>14221-01-3</t>
  </si>
  <si>
    <t>MFCD00010012</t>
  </si>
  <si>
    <t>1-CHLORO-2-NITROBENZENE</t>
  </si>
  <si>
    <t>88-73-3</t>
  </si>
  <si>
    <t>MFCD00007061</t>
  </si>
  <si>
    <t>DIMETHYL TEREPHTHALATE</t>
  </si>
  <si>
    <t>120-61-6</t>
  </si>
  <si>
    <t>MFCD00008440</t>
  </si>
  <si>
    <t>2-BROMOTHIAZOLE</t>
  </si>
  <si>
    <t>3034-53-5</t>
  </si>
  <si>
    <t>MFCD00005316</t>
  </si>
  <si>
    <t>4-METHYLPHENYLBORONIC ACID</t>
  </si>
  <si>
    <t>MFCD00039138</t>
  </si>
  <si>
    <t>1,1,2-TRICHLOROETHANE</t>
  </si>
  <si>
    <t>79-00-5</t>
  </si>
  <si>
    <t>MFCD00000852</t>
  </si>
  <si>
    <t>METHYL ISOBUTYRYLACETATE</t>
  </si>
  <si>
    <t>42558-54-3</t>
  </si>
  <si>
    <t>MFCD00040499</t>
  </si>
  <si>
    <t>3,4-DIMETHYLBENZALDEHYDE</t>
  </si>
  <si>
    <t>5973-71-7</t>
  </si>
  <si>
    <t>MFCD00016612</t>
  </si>
  <si>
    <t>P-TOLUIC ACID</t>
  </si>
  <si>
    <t>99-94-5</t>
  </si>
  <si>
    <t>MFCD00002565</t>
  </si>
  <si>
    <t>TERT-BUTYL 4-[4-(ETHOXYCARBONYL)-1,3-THIAZOL-2-YL]TETRAHYDRO-1(2H)-PYRIDINECARBOXYLATE</t>
  </si>
  <si>
    <t>365413-31-6</t>
  </si>
  <si>
    <t>MFCD06659069</t>
  </si>
  <si>
    <t>4-HYDRAZINOBENZENESULFONAMIDE</t>
  </si>
  <si>
    <t>27918-19-0</t>
  </si>
  <si>
    <t>MFCD00625132</t>
  </si>
  <si>
    <t>ETHYL ISOBUTYRYLACETATE</t>
  </si>
  <si>
    <t>7152-15-0</t>
  </si>
  <si>
    <t>MFCD00009198</t>
  </si>
  <si>
    <t>2-CHLORO-4-IODOPYRIDINE</t>
  </si>
  <si>
    <t>153034-86-7</t>
  </si>
  <si>
    <t>MFCD01861983</t>
  </si>
  <si>
    <t>BOC-D-ALA-OH</t>
  </si>
  <si>
    <t>7764-95-6</t>
  </si>
  <si>
    <t>MFCD00063123</t>
  </si>
  <si>
    <t>BOC-D-PRO-OH</t>
  </si>
  <si>
    <t>37784-17-1</t>
  </si>
  <si>
    <t>MFCD00063226</t>
  </si>
  <si>
    <t>5-BROMOVALERIC ACID</t>
  </si>
  <si>
    <t>2067-33-6</t>
  </si>
  <si>
    <t>MFCD00004414</t>
  </si>
  <si>
    <t>METHYL 2,4-DIHYDROXYBENZOATE</t>
  </si>
  <si>
    <t>2150-47-2</t>
  </si>
  <si>
    <t>MFCD00002276</t>
  </si>
  <si>
    <t>L-HYDROXYPROLINE</t>
  </si>
  <si>
    <t>51-35-4</t>
  </si>
  <si>
    <t>MFCD00064320</t>
  </si>
  <si>
    <t>DICHLOROACETIC ACID</t>
  </si>
  <si>
    <t>79-43-6</t>
  </si>
  <si>
    <t>MFCD00004223</t>
  </si>
  <si>
    <t>BOC-ALA-NH2</t>
  </si>
  <si>
    <t>85642-13-3</t>
  </si>
  <si>
    <t>MFCD03701447</t>
  </si>
  <si>
    <t>ETHYL 2-BROMOTHIAZOLE-5-CARBOXYLATE</t>
  </si>
  <si>
    <t>41731-83-3</t>
  </si>
  <si>
    <t>MFCD00463837</t>
  </si>
  <si>
    <t>PIPERONYLOYL CHLORIDE</t>
  </si>
  <si>
    <t>25054-53-9</t>
  </si>
  <si>
    <t>MFCD00016904</t>
  </si>
  <si>
    <t>5-BROMO-2-IODOPYRIMIDINE</t>
  </si>
  <si>
    <t>183438-24-6</t>
  </si>
  <si>
    <t>MFCD01318111</t>
  </si>
  <si>
    <t>4-IODOANISOLE</t>
  </si>
  <si>
    <t>696-62-8</t>
  </si>
  <si>
    <t>MFCD00001056</t>
  </si>
  <si>
    <t>4-CHLOROPICOLINIC ACID</t>
  </si>
  <si>
    <t>5470-22-4</t>
  </si>
  <si>
    <t>MFCD00191400</t>
  </si>
  <si>
    <t>3-BROMOPROPIONIC ACID</t>
  </si>
  <si>
    <t>590-92-1</t>
  </si>
  <si>
    <t>MFCD00002763</t>
  </si>
  <si>
    <t>4-ACETAMIDOPHENOL</t>
  </si>
  <si>
    <t>103-90-2</t>
  </si>
  <si>
    <t>MFCD00002328</t>
  </si>
  <si>
    <t>ETHYL NIPECOTATE</t>
  </si>
  <si>
    <t>5006-62-2</t>
  </si>
  <si>
    <t>MFCD00005991</t>
  </si>
  <si>
    <t>OXALYL BROMIDE</t>
  </si>
  <si>
    <t>15219-34-8</t>
  </si>
  <si>
    <t>MFCD00000113</t>
  </si>
  <si>
    <t>1,4-DIFLUOROBENZENE</t>
  </si>
  <si>
    <t>540-36-3</t>
  </si>
  <si>
    <t>MFCD00000344</t>
  </si>
  <si>
    <t>4-IODOTOLUENE</t>
  </si>
  <si>
    <t>624-31-7</t>
  </si>
  <si>
    <t>MFCD00001059</t>
  </si>
  <si>
    <t>6-CHLORO-7H-PURINE</t>
  </si>
  <si>
    <t>87-42-3</t>
  </si>
  <si>
    <t>MFCD00005570</t>
  </si>
  <si>
    <t>TETRAETHYLAMMONIUM BROMIDE</t>
  </si>
  <si>
    <t>71-91-0</t>
  </si>
  <si>
    <t>MFCD00011825</t>
  </si>
  <si>
    <t>(2,6-DICHLORO-3-NITRO)BENZYL ALCOHOL</t>
  </si>
  <si>
    <t>160647-01-8</t>
  </si>
  <si>
    <t>MFCD01566901</t>
  </si>
  <si>
    <t>INDOLE-6-CARBOXYLIC ACID</t>
  </si>
  <si>
    <t>1670-82-2</t>
  </si>
  <si>
    <t>MFCD00210441</t>
  </si>
  <si>
    <t>METHYL ORANGE</t>
  </si>
  <si>
    <t>547-58-0</t>
  </si>
  <si>
    <t>MFCD00007502</t>
  </si>
  <si>
    <t>N-IODOSUCCINIMIDE</t>
  </si>
  <si>
    <t>516-12-1</t>
  </si>
  <si>
    <t>MFCD00005512</t>
  </si>
  <si>
    <t>1,2-BENZENEDIMETHANOL</t>
  </si>
  <si>
    <t>612-14-6</t>
  </si>
  <si>
    <t>MFCD00004626</t>
  </si>
  <si>
    <t>TRIMETHYL BORATE</t>
  </si>
  <si>
    <t>121-43-7</t>
  </si>
  <si>
    <t>MFCD00008346</t>
  </si>
  <si>
    <t>2,6-DICHLOROPYRAZINE</t>
  </si>
  <si>
    <t>4774-14-5</t>
  </si>
  <si>
    <t>MFCD00006125</t>
  </si>
  <si>
    <t>TRIS(DIBENZYLIDENACETONE)PALLADIUM(0)</t>
  </si>
  <si>
    <t>52409-22-0</t>
  </si>
  <si>
    <t>MFCD11521598</t>
  </si>
  <si>
    <t>BOC-L-LEUCINE</t>
  </si>
  <si>
    <t>13139-15-6</t>
  </si>
  <si>
    <t>MFCD00066067</t>
  </si>
  <si>
    <t>2,4,5-TRIMETHOXYBENZALDEHYDE</t>
  </si>
  <si>
    <t>4460-86-0</t>
  </si>
  <si>
    <t>MFCD00003312</t>
  </si>
  <si>
    <t>2,4,5-TRIMETHOXYBENZOIC ACID</t>
  </si>
  <si>
    <t>490-64-2</t>
  </si>
  <si>
    <t>MFCD00002435</t>
  </si>
  <si>
    <t>2-TRIFLUOROMETHYL-2-PROPANOL</t>
  </si>
  <si>
    <t>507-52-8</t>
  </si>
  <si>
    <t>MFCD00014391</t>
  </si>
  <si>
    <t>METHYL P-TOLUATE</t>
  </si>
  <si>
    <t>99-75-2</t>
  </si>
  <si>
    <t>MFCD00008441</t>
  </si>
  <si>
    <t>METHYL BENZOATE</t>
  </si>
  <si>
    <t>93-58-3</t>
  </si>
  <si>
    <t>MFCD00008421</t>
  </si>
  <si>
    <t>BROMOACETIC ACID</t>
  </si>
  <si>
    <t>79-08-3</t>
  </si>
  <si>
    <t>MFCD00002678</t>
  </si>
  <si>
    <t>DI-TERT-BUTYL DICARBONATE</t>
  </si>
  <si>
    <t>24424-99-5</t>
  </si>
  <si>
    <t>MFCD00008805</t>
  </si>
  <si>
    <t>DIETHYLENE GLYCOL</t>
  </si>
  <si>
    <t>111-46-6</t>
  </si>
  <si>
    <t>MFCD00002882</t>
  </si>
  <si>
    <t>DIETHYL PHOSPHATE</t>
  </si>
  <si>
    <t>598-02-7</t>
  </si>
  <si>
    <t>MFCD00039889</t>
  </si>
  <si>
    <t>TETRAETHYLAMMONIUM CHLORIDE</t>
  </si>
  <si>
    <t>56-34-8</t>
  </si>
  <si>
    <t>MFCD00011828</t>
  </si>
  <si>
    <t>5-HYDROXY-2-ADAMANTANONE</t>
  </si>
  <si>
    <t>20098-14-0</t>
  </si>
  <si>
    <t>MFCD00192211</t>
  </si>
  <si>
    <t>1-BROMO-3-NITROBENZENE</t>
  </si>
  <si>
    <t>585-79-5</t>
  </si>
  <si>
    <t>MFCD00024298</t>
  </si>
  <si>
    <t>2-CHLORO-5-(TRIFLUOROMETHYL)PYRIDINE</t>
  </si>
  <si>
    <t>52334-81-3</t>
  </si>
  <si>
    <t>MFCD00042225</t>
  </si>
  <si>
    <t>2-BROMOPROPIONIC ACID</t>
  </si>
  <si>
    <t>598-72-1</t>
  </si>
  <si>
    <t>MFCD00004211</t>
  </si>
  <si>
    <t>4-CHLOROBENZALDEHYDE</t>
  </si>
  <si>
    <t>104-88-1</t>
  </si>
  <si>
    <t>MFCD00003379</t>
  </si>
  <si>
    <t>2-HYDROXYNICOTINIC ACID</t>
  </si>
  <si>
    <t>609-71-2</t>
  </si>
  <si>
    <t>MFCD00010100</t>
  </si>
  <si>
    <t>BENZYLTRIPHENYLPHOSPHONIUM CHLORIDE</t>
  </si>
  <si>
    <t>1100-88-5</t>
  </si>
  <si>
    <t>MFCD00011913</t>
  </si>
  <si>
    <t>METHYL 2-METHYL-3-NITROBENZOATE</t>
  </si>
  <si>
    <t>59382-59-1</t>
  </si>
  <si>
    <t>MFCD00082564</t>
  </si>
  <si>
    <t>3-NITROPHTHALIC ANHYDRIDE</t>
  </si>
  <si>
    <t>641-70-3</t>
  </si>
  <si>
    <t>MFCD00005921</t>
  </si>
  <si>
    <t>3-METHYLAMINOPROPIONITRILE</t>
  </si>
  <si>
    <t>693-05-0</t>
  </si>
  <si>
    <t>MFCD00001954</t>
  </si>
  <si>
    <t>2-PHENYLETHANOL</t>
  </si>
  <si>
    <t>60-12-8</t>
  </si>
  <si>
    <t>MFCD00002886</t>
  </si>
  <si>
    <t>DIETHYL ACETYLENEDICARBOXYLATE</t>
  </si>
  <si>
    <t>762-21-0</t>
  </si>
  <si>
    <t>MFCD00009186</t>
  </si>
  <si>
    <t>4-BROMOPHENYLACETIC ACID</t>
  </si>
  <si>
    <t>1878-68-8</t>
  </si>
  <si>
    <t>MFCD00004342</t>
  </si>
  <si>
    <t>2-CHLORO-5-NITROPHENOL</t>
  </si>
  <si>
    <t>619-10-3</t>
  </si>
  <si>
    <t>MFCD01571825</t>
  </si>
  <si>
    <t>2-(4-HYDROXYPHENYL)ETHANOL</t>
  </si>
  <si>
    <t>501-94-0</t>
  </si>
  <si>
    <t>MFCD00002902</t>
  </si>
  <si>
    <t>METHYL TRIFLUOROMETHANESULFONATE</t>
  </si>
  <si>
    <t>333-27-7</t>
  </si>
  <si>
    <t>MFCD00000409</t>
  </si>
  <si>
    <t>N-METHYLFORMAMIDE</t>
  </si>
  <si>
    <t>123-39-7</t>
  </si>
  <si>
    <t>MFCD00003280</t>
  </si>
  <si>
    <t>INDOLE-4-CARBOXALDEHYDE</t>
  </si>
  <si>
    <t xml:space="preserve"> 1074-86-8</t>
  </si>
  <si>
    <t>MFCD01632221</t>
  </si>
  <si>
    <t>1H-1,2,4-TRIAZOLE-3-CARBOXYLIC ACID</t>
  </si>
  <si>
    <t>4928-87-4</t>
  </si>
  <si>
    <t>MFCD00078268</t>
  </si>
  <si>
    <t>INDOLE-5-CARBOXALDEHYDE</t>
  </si>
  <si>
    <t>1196-69-6</t>
  </si>
  <si>
    <t>MFCD02093664</t>
  </si>
  <si>
    <t>1,3-DIETHYLUREA</t>
  </si>
  <si>
    <t>623-76-7</t>
  </si>
  <si>
    <t>MFCD00009028</t>
  </si>
  <si>
    <t>SEMICARBAZIDE HYDROCHLORIDE</t>
  </si>
  <si>
    <t>563-41-7</t>
  </si>
  <si>
    <t>MFCD00013009</t>
  </si>
  <si>
    <t>2,2'-BIPYRIDINE</t>
  </si>
  <si>
    <t>366-18-7</t>
  </si>
  <si>
    <t>MFCD00006212</t>
  </si>
  <si>
    <t>BOP</t>
  </si>
  <si>
    <t>56602-33-6</t>
  </si>
  <si>
    <t>MFCD00011948</t>
  </si>
  <si>
    <t>TETRAHYDRO-4H-PYRAN-4-ONE</t>
  </si>
  <si>
    <t>29943-42-8</t>
  </si>
  <si>
    <t>MFCD00006581</t>
  </si>
  <si>
    <t>Z-ALA-OH</t>
  </si>
  <si>
    <t>1142-20-7</t>
  </si>
  <si>
    <t>MFCD00002640</t>
  </si>
  <si>
    <t>4-(TRIFLUOROMETHYL)BENZONITRILE</t>
  </si>
  <si>
    <t>455-18-5</t>
  </si>
  <si>
    <t>MFCD00001826</t>
  </si>
  <si>
    <t>AMMONIUM PHOSPHOMOLYBDATE</t>
  </si>
  <si>
    <t>12026-66-3</t>
  </si>
  <si>
    <t>MFCD00036312</t>
  </si>
  <si>
    <t>CHLOROMETHYLTRIMETHYLSILANE</t>
  </si>
  <si>
    <t>2344-80-1</t>
  </si>
  <si>
    <t>MFCD00000878</t>
  </si>
  <si>
    <t>2-(DI-TERT-BUTYLPHOSPHINO)BIPHENYL</t>
  </si>
  <si>
    <t>224311-51-7</t>
  </si>
  <si>
    <t>MFCD01862440</t>
  </si>
  <si>
    <t>4-HYDROXYPHENYLACETIC ACID</t>
  </si>
  <si>
    <t>156-38-7</t>
  </si>
  <si>
    <t>MFCD00004347</t>
  </si>
  <si>
    <t>1-ISOPROPYL-4-NITROBENZENE</t>
  </si>
  <si>
    <t>1817-47-6</t>
  </si>
  <si>
    <t>MFCD00039746</t>
  </si>
  <si>
    <t>4'-METHOXYACETOPHENONE</t>
  </si>
  <si>
    <t>100-06-1</t>
  </si>
  <si>
    <t>MFCD00008745</t>
  </si>
  <si>
    <t>6-NITROBENZIMIDAZOLE</t>
  </si>
  <si>
    <t>94-52-0</t>
  </si>
  <si>
    <t>MFCD00005604</t>
  </si>
  <si>
    <t>FMOC-TYR(3-NO2)-OH</t>
  </si>
  <si>
    <t>136590-09-5</t>
  </si>
  <si>
    <t>MFCD00171383</t>
  </si>
  <si>
    <t>4-CHLORONICOTINIC ACID</t>
  </si>
  <si>
    <t>10177-29-4</t>
  </si>
  <si>
    <t>MFCD00128860</t>
  </si>
  <si>
    <t>5-CHLOROSALICYLIC ACID</t>
  </si>
  <si>
    <t>321-14-2</t>
  </si>
  <si>
    <t>MFCD00002457</t>
  </si>
  <si>
    <t>3-METHOXYPHENYLACETIC ACID</t>
  </si>
  <si>
    <t>1798-09-0</t>
  </si>
  <si>
    <t>MFCD00004334</t>
  </si>
  <si>
    <t>4-METHYL-3-NITROPHENOL</t>
  </si>
  <si>
    <t>2042-14-0</t>
  </si>
  <si>
    <t>MFCD00007244</t>
  </si>
  <si>
    <t>N-BUTYL VINYL ETHER</t>
  </si>
  <si>
    <t>111-34-2</t>
  </si>
  <si>
    <t>MFCD00009454</t>
  </si>
  <si>
    <t>3-HYDROXYPROPIONITRILE</t>
  </si>
  <si>
    <t>109-78-4</t>
  </si>
  <si>
    <t>MFCD00002826</t>
  </si>
  <si>
    <t>VITAMIN C</t>
  </si>
  <si>
    <t>50-81-7</t>
  </si>
  <si>
    <t>MFCD00064328</t>
  </si>
  <si>
    <t>TRANS-4-PHENYL-3-BUTEN-2-ONE</t>
  </si>
  <si>
    <t>122-57-6</t>
  </si>
  <si>
    <t>MFCD00008779</t>
  </si>
  <si>
    <t>PYRIDINE HYDROCHLORIDE</t>
  </si>
  <si>
    <t>628-13-7</t>
  </si>
  <si>
    <t>MFCD00012802</t>
  </si>
  <si>
    <t>D-TYROSINE</t>
  </si>
  <si>
    <t>556-02-5</t>
  </si>
  <si>
    <t>MFCD00063073</t>
  </si>
  <si>
    <t>SODIUM METHANESULFONATE</t>
  </si>
  <si>
    <t>2386-57-4</t>
  </si>
  <si>
    <t>MFCD00064389</t>
  </si>
  <si>
    <t>FERRIC AMMONIUM SULFATE</t>
  </si>
  <si>
    <t>10138-04-2</t>
  </si>
  <si>
    <t>MFCD00012019</t>
  </si>
  <si>
    <t>1-BUTYL-3-METHYLIMIDAZOLIUM TETRAFLUOROBORATE</t>
  </si>
  <si>
    <t>174501-65-6</t>
  </si>
  <si>
    <t>MFCD03095449</t>
  </si>
  <si>
    <t>ISOPHTHALIC ACID</t>
  </si>
  <si>
    <t>121-91-5</t>
  </si>
  <si>
    <t>MFCD00002516</t>
  </si>
  <si>
    <t>TRICHLOROACETIC ACID</t>
  </si>
  <si>
    <t>76-03-9</t>
  </si>
  <si>
    <t>MFCD00004177</t>
  </si>
  <si>
    <t>(CHLOROMETHYL)DIMETHYLCHLOROSILANE</t>
  </si>
  <si>
    <t>1719-57-9</t>
  </si>
  <si>
    <t>MFCD00000875</t>
  </si>
  <si>
    <t>2-CHLORO-4-CYANOPYRIDINE</t>
  </si>
  <si>
    <t>33252-30-1</t>
  </si>
  <si>
    <t>MFCD00174318</t>
  </si>
  <si>
    <t>2-HYDROXY-5-NITROPYRIDINE</t>
  </si>
  <si>
    <t>5418-51-9</t>
  </si>
  <si>
    <t>MFCD00006276</t>
  </si>
  <si>
    <t>METHYL 4-METHOXYBENZOATE</t>
  </si>
  <si>
    <t>121-98-2</t>
  </si>
  <si>
    <t>MFCD00008437</t>
  </si>
  <si>
    <t>TETRAZOLE</t>
  </si>
  <si>
    <t>288-94-8</t>
  </si>
  <si>
    <t>MFCD00005247</t>
  </si>
  <si>
    <t>4-(TRIFLUOROMETHYL)BENZOIC ACID</t>
  </si>
  <si>
    <t>455-24-3</t>
  </si>
  <si>
    <t>MFCD00002562</t>
  </si>
  <si>
    <t>DIISOPROPYL PHOSPHITE</t>
  </si>
  <si>
    <t>1809-20-7</t>
  </si>
  <si>
    <t>MFCD00117905</t>
  </si>
  <si>
    <t>Tris(dibenzylideneacetone)dipalladium(0)</t>
  </si>
  <si>
    <t>51364-51-3</t>
  </si>
  <si>
    <t>MFCD00013310</t>
  </si>
  <si>
    <t>ZINC SULFATE HEPTAHYDRATE</t>
  </si>
  <si>
    <t>7446-20-0</t>
  </si>
  <si>
    <t>MFCD00149894</t>
  </si>
  <si>
    <t>BENZYLTRIETHYLAMMONIUM BROMIDE</t>
  </si>
  <si>
    <t>5197-95-5</t>
  </si>
  <si>
    <t>MFCD00011822</t>
  </si>
  <si>
    <t>1-HEXENE</t>
  </si>
  <si>
    <t>592-41-6</t>
  </si>
  <si>
    <t>MFCD00009505</t>
  </si>
  <si>
    <t>BENZYLIDENE-BIS(TRIPHENYLPHOSPHINE)RUTHENIUM DICHLORIDE</t>
  </si>
  <si>
    <t>172222-30-9</t>
  </si>
  <si>
    <t>MFCD01090946</t>
  </si>
  <si>
    <t>METHYL 4-BROMOBENZOATE</t>
  </si>
  <si>
    <t>619-42-1</t>
  </si>
  <si>
    <t>MFCD00013531</t>
  </si>
  <si>
    <t>CYCLOHEPTANONE</t>
  </si>
  <si>
    <t>502-42-1</t>
  </si>
  <si>
    <t>MFCD00004159</t>
  </si>
  <si>
    <t>1-BUTYL-3-METHYLIMIDAZOLIUM HEXAFLUOROPHOSPHATE</t>
  </si>
  <si>
    <t>174501-64-5</t>
  </si>
  <si>
    <t>MFCD03093295</t>
  </si>
  <si>
    <t>2,2,2-TRIFLUOROETHANOL</t>
  </si>
  <si>
    <t>75-89-8</t>
  </si>
  <si>
    <t>MFCD00004672</t>
  </si>
  <si>
    <t>TRICYCLOHEXYLPHOSPHONIUM TETRAFLUOROBORATE</t>
  </si>
  <si>
    <t>58656-04-5</t>
  </si>
  <si>
    <t>MFCD03840580</t>
  </si>
  <si>
    <t>N,N'-DICYCLOHEXYLCARBODIIMIDE</t>
  </si>
  <si>
    <t>538-75-0</t>
  </si>
  <si>
    <t>MFCD00011659</t>
  </si>
  <si>
    <t>TETRAETHYLENE GLYCOL</t>
  </si>
  <si>
    <t>112-60-7</t>
  </si>
  <si>
    <t>MFCD00002879</t>
  </si>
  <si>
    <t>1H-1,2,3-TRIAZOLE</t>
  </si>
  <si>
    <t>288-36-8</t>
  </si>
  <si>
    <t>MFCD00014490</t>
  </si>
  <si>
    <t>BORON TRIFLUORIDE</t>
  </si>
  <si>
    <t>16045-88-8</t>
  </si>
  <si>
    <t>MFCD00011316</t>
  </si>
  <si>
    <t>4-ACETYLBENZOIC ACID</t>
  </si>
  <si>
    <t>586-89-0</t>
  </si>
  <si>
    <t>MFCD00002561</t>
  </si>
  <si>
    <t>3-CHLOROPROPIONITRILE</t>
  </si>
  <si>
    <t>542-76-7</t>
  </si>
  <si>
    <t>MFCD00001952</t>
  </si>
  <si>
    <t>1,2-BIS(TOSYLOXY)ETHANE</t>
  </si>
  <si>
    <t>6315-52-2</t>
  </si>
  <si>
    <t>MFCD00008549</t>
  </si>
  <si>
    <t>4-(4-NITROBENZYL)PYRIDINE</t>
  </si>
  <si>
    <t>1083-48-3</t>
  </si>
  <si>
    <t>MFCD00006445</t>
  </si>
  <si>
    <t>TRIETHANOLAMINE</t>
  </si>
  <si>
    <t>102-71-6</t>
  </si>
  <si>
    <t>MFCD00002855</t>
  </si>
  <si>
    <t>HYDRAZINE HYDRATE</t>
  </si>
  <si>
    <t>7803-57-8</t>
  </si>
  <si>
    <t>MFCD00149931</t>
  </si>
  <si>
    <t>COBALT(II) CHLORIDE</t>
  </si>
  <si>
    <t>7646-79-9</t>
  </si>
  <si>
    <t>MFCD00010938</t>
  </si>
  <si>
    <t>1-BUTANOL</t>
  </si>
  <si>
    <t>71-36-3</t>
  </si>
  <si>
    <t>MFCD00002964</t>
  </si>
  <si>
    <t>1,4-BUTANEDIOL</t>
  </si>
  <si>
    <t>110-63-4</t>
  </si>
  <si>
    <t>MFCD00002968</t>
  </si>
  <si>
    <t>1,4-DIOXANE</t>
  </si>
  <si>
    <t>123-91-1</t>
  </si>
  <si>
    <t>MFCD00006571</t>
  </si>
  <si>
    <t>DIETHYLENE GLYCOL MONOMETHYL ETHER</t>
  </si>
  <si>
    <t>111-77-3</t>
  </si>
  <si>
    <t>MFCD00002871</t>
  </si>
  <si>
    <t>DIETHYLENE GLYCOL DIMETHYL ETHER</t>
  </si>
  <si>
    <t>111-96-6</t>
  </si>
  <si>
    <t>MFCD00008503</t>
  </si>
  <si>
    <t>1,3-CYCLOPENTANEDIONE</t>
  </si>
  <si>
    <t>3859-41-4</t>
  </si>
  <si>
    <t>MFCD00001405</t>
  </si>
  <si>
    <t>5-BROMO-2-METHYLBENZOIC ACID</t>
  </si>
  <si>
    <t>79669-49-1</t>
  </si>
  <si>
    <t>MFCD00267350</t>
  </si>
  <si>
    <t>3,5-DIMETHOXYBENZOIC ACID</t>
  </si>
  <si>
    <t>1132-21-4</t>
  </si>
  <si>
    <t>MFCD00002502</t>
  </si>
  <si>
    <t>METHYL CYCLOHEXANECARBOXYLATE</t>
  </si>
  <si>
    <t>4630-82-4</t>
  </si>
  <si>
    <t>MFCD00001458</t>
  </si>
  <si>
    <t>4-ACETYLBENZALDEHYDE</t>
  </si>
  <si>
    <t>3457-45-2</t>
  </si>
  <si>
    <t>MFCD02093689</t>
  </si>
  <si>
    <t>VANILLIN</t>
  </si>
  <si>
    <t>121-33-5</t>
  </si>
  <si>
    <t>MFCD00006942</t>
  </si>
  <si>
    <t>PROPARGYL BROMIDE</t>
  </si>
  <si>
    <t>106-96-7</t>
  </si>
  <si>
    <t>MFCD00000241</t>
  </si>
  <si>
    <t>3,4-DIAMINOBENZOIC ACID</t>
  </si>
  <si>
    <t>619-05-6</t>
  </si>
  <si>
    <t>MFCD00007726</t>
  </si>
  <si>
    <t>4-(2-AMINOETHYL)PYRIDINE</t>
  </si>
  <si>
    <t>13258-63-4</t>
  </si>
  <si>
    <t>MFCD00038045</t>
  </si>
  <si>
    <t>PIPERAZIN-2-ONE</t>
  </si>
  <si>
    <t>5625-67-2</t>
  </si>
  <si>
    <t>MFCD01318687</t>
  </si>
  <si>
    <t>2-AMINO-6-METHOXYBENZOTHIAZOLE</t>
  </si>
  <si>
    <t>1747-60-0</t>
  </si>
  <si>
    <t>MFCD00005787</t>
  </si>
  <si>
    <t>2-AMINO-3-NITROPHENOL</t>
  </si>
  <si>
    <t>603-85-0</t>
  </si>
  <si>
    <t>MFCD00010875</t>
  </si>
  <si>
    <t>D-2,4-DICHLOROPHENYLALANINE</t>
  </si>
  <si>
    <t>114872-98-9</t>
  </si>
  <si>
    <t>MFCD01860873</t>
  </si>
  <si>
    <t>2-AMINO-5-CHLOROBENZOTRIFLUORIDE</t>
  </si>
  <si>
    <t>445-03-4</t>
  </si>
  <si>
    <t>MFCD00007841</t>
  </si>
  <si>
    <t>3,5-DIMETHYLANILINE</t>
  </si>
  <si>
    <t>108-69-0</t>
  </si>
  <si>
    <t>MFCD00007813</t>
  </si>
  <si>
    <t>3-AMINO-4-CHLOROBENZOTRIFLUORIDE</t>
  </si>
  <si>
    <t>121-50-6</t>
  </si>
  <si>
    <t>MFCD00007673</t>
  </si>
  <si>
    <t>N-BENZYL-2-PHENYLETHYLAMINE</t>
  </si>
  <si>
    <t>3647-71-0</t>
  </si>
  <si>
    <t>MFCD00009624</t>
  </si>
  <si>
    <t>2,4-DIMETHYLANILINE</t>
  </si>
  <si>
    <t>95-68-1</t>
  </si>
  <si>
    <t>MFCD00007738</t>
  </si>
  <si>
    <t>2,4-DIMETHOXYANILINE</t>
  </si>
  <si>
    <t>MFCD00008371</t>
  </si>
  <si>
    <t>D-2-AMINOBUTYRIC ACID</t>
  </si>
  <si>
    <t>2623-91-8</t>
  </si>
  <si>
    <t>MFCD00064414</t>
  </si>
  <si>
    <t>2-PROPANETHIOL</t>
  </si>
  <si>
    <t>75-33-2</t>
  </si>
  <si>
    <t>MFCD00004863</t>
  </si>
  <si>
    <t>BENZYL MERCAPTAN</t>
  </si>
  <si>
    <t>100-53-8</t>
  </si>
  <si>
    <t>MFCD00004867</t>
  </si>
  <si>
    <t>6-BROMOQUINOLINE</t>
  </si>
  <si>
    <t>5332-25-2</t>
  </si>
  <si>
    <t>MFCD00024023</t>
  </si>
  <si>
    <t>CYANOGEN BROMIDE</t>
  </si>
  <si>
    <t>506-68-3</t>
  </si>
  <si>
    <t>MFCD00011597</t>
  </si>
  <si>
    <t>DIMETHYLAMINOACETYL CHLORIDE HYDROCHLORIDE</t>
  </si>
  <si>
    <t>60853-81-8</t>
  </si>
  <si>
    <t>MFCD02094025</t>
  </si>
  <si>
    <t>4-NITROPHENYLBORONIC ACID</t>
  </si>
  <si>
    <t>24067-17-2</t>
  </si>
  <si>
    <t>MFCD00161360</t>
  </si>
  <si>
    <t>2-ETHYLBUTYRYL CHLORIDE</t>
  </si>
  <si>
    <t>2736-40-5</t>
  </si>
  <si>
    <t>MFCD00018812</t>
  </si>
  <si>
    <t>1-(4-CHLOROPHENYL)-1-CYCLOPENTANECARBONYLCHLORIDE</t>
  </si>
  <si>
    <t>71501-44-5</t>
  </si>
  <si>
    <t>MFCD00044899</t>
  </si>
  <si>
    <t>1-(DIPHENYLMETHYL)PIPERAZINE</t>
  </si>
  <si>
    <t>841-77-0</t>
  </si>
  <si>
    <t>MFCD00038379</t>
  </si>
  <si>
    <t>(1,4'-BIPIPERIDINE)-4'-CARBOXAMIDE</t>
  </si>
  <si>
    <t>39633-82-4</t>
  </si>
  <si>
    <t>MFCD00044909</t>
  </si>
  <si>
    <t>DL-1-(1-NAPHTHYL)ETHYLAMINE</t>
  </si>
  <si>
    <t>42882-31-5</t>
  </si>
  <si>
    <t>MFCD00004014</t>
  </si>
  <si>
    <t>3,5-DIFLUOROBENZYLAMINE</t>
  </si>
  <si>
    <t>90390-27-5</t>
  </si>
  <si>
    <t>MFCD00061244</t>
  </si>
  <si>
    <t>N-ISOPROPYL-1-PIPERAZINEACETAMIDE</t>
  </si>
  <si>
    <t>39890-42-1</t>
  </si>
  <si>
    <t>MFCD00005969</t>
  </si>
  <si>
    <t>2,4-DICHLORO-5-NITROPYRIMIDINE</t>
  </si>
  <si>
    <t>49845-33-2</t>
  </si>
  <si>
    <t>MFCD00127867</t>
  </si>
  <si>
    <t>(R)-1-BOC-3-(HYDROXYMETHYL)PIPERIDINE</t>
  </si>
  <si>
    <t>116574-71-1</t>
  </si>
  <si>
    <t>MFCD02683202</t>
  </si>
  <si>
    <t>1-METHYL-2-PYRROLIDINEETHANOL</t>
  </si>
  <si>
    <t>67004-64-2</t>
  </si>
  <si>
    <t>MFCD00003174</t>
  </si>
  <si>
    <t>1-BENZOTHIOPHEN-3-YLMETHYLAMINE HYDROCHLORIDE</t>
  </si>
  <si>
    <t>55810-74-7</t>
  </si>
  <si>
    <t>MFCD01566652</t>
  </si>
  <si>
    <t>3-FLUORO-4-METHYLBENZYLAMINE</t>
  </si>
  <si>
    <t>261951-67-1</t>
  </si>
  <si>
    <t>MFCD01631531</t>
  </si>
  <si>
    <t>C-(1,5-DIMETHYL-1H-PYRAZOL-4-YL)-METHYLAMINE</t>
  </si>
  <si>
    <t>400756-28-7</t>
  </si>
  <si>
    <t>MFCD02055882</t>
  </si>
  <si>
    <t>C-IMIDAZO[1,5-A]PYRIDIN-1-YL-METHYLAMINE</t>
  </si>
  <si>
    <t>885276-68-6</t>
  </si>
  <si>
    <t>MFCD06739256</t>
  </si>
  <si>
    <t>IMIDAZO[1,2-A]PYRIDIN-2-YL-METHYLAMINE DIHYDROCHLORIDE</t>
  </si>
  <si>
    <t>165736-20-9</t>
  </si>
  <si>
    <t>MFCD04448842</t>
  </si>
  <si>
    <t>C-PYRAZOLO[1,5-A]PYRIDIN-7-YL-METHYLAMINE</t>
  </si>
  <si>
    <t>885276-16-4</t>
  </si>
  <si>
    <t>MFCD06739258</t>
  </si>
  <si>
    <t>C-PYRAZOLO[1,5-A]PYRIDIN-3-YL-METHYLAMINE</t>
  </si>
  <si>
    <t>118054-99-2</t>
  </si>
  <si>
    <t>MFCD06739257</t>
  </si>
  <si>
    <t>C-(8-METHYL-IMIDAZO[1,2-A]PYRIDIN-2-YL)-METHYLAMINE DIHYDROCHLORIDE</t>
  </si>
  <si>
    <t>MFCD06739263</t>
  </si>
  <si>
    <t>3-FLUORO-4-METHOXYBENZYLAMINE</t>
  </si>
  <si>
    <t>123652-95-9</t>
  </si>
  <si>
    <t>MFCD04116360</t>
  </si>
  <si>
    <t>C-IMIDAZO[1,2-A]PYRIDIN-3-YL-METHYLAMINE HYDROCHLORIDE</t>
  </si>
  <si>
    <t>1194374-09-8</t>
  </si>
  <si>
    <t>MFCD06739234</t>
  </si>
  <si>
    <t>5-(AMINOMETHYL)THIOPHENE-3-CARBONITRILE HYDROCHLORIDE</t>
  </si>
  <si>
    <t>203792-27-2</t>
  </si>
  <si>
    <t>MFCD06658321</t>
  </si>
  <si>
    <t>5-(AMINOMETHYL)THIOPHENE-2-CARBONITRILE HYDROCHLORIDE</t>
  </si>
  <si>
    <t>172349-10-9</t>
  </si>
  <si>
    <t>MFCD06658320</t>
  </si>
  <si>
    <t>4-(AMINOMETHYL)THIOPHENE-2-CARBONITRILE HYDROCHLORIDE</t>
  </si>
  <si>
    <t>203792-25-0</t>
  </si>
  <si>
    <t>MFCD06658319</t>
  </si>
  <si>
    <t>5-PHENYLCYCLOHEXANE-1,3-DIONE</t>
  </si>
  <si>
    <t>493-72-1</t>
  </si>
  <si>
    <t>MFCD00051846</t>
  </si>
  <si>
    <t>METHYL (TRIPHENYLPHOSPHORANYLIDENE)ACETATE</t>
  </si>
  <si>
    <t>2605-67-6</t>
  </si>
  <si>
    <t>MFCD00008455</t>
  </si>
  <si>
    <t>DIBENZOFURAN</t>
  </si>
  <si>
    <t>132-64-9</t>
  </si>
  <si>
    <t>MFCD00004968</t>
  </si>
  <si>
    <t>3,5-DIMETHYL-4-IODOPYRAZOLE</t>
  </si>
  <si>
    <t>2033-45-6</t>
  </si>
  <si>
    <t>MFCD00040247</t>
  </si>
  <si>
    <t>3-PHENOXYPHENOL</t>
  </si>
  <si>
    <t>713-68-8</t>
  </si>
  <si>
    <t>MFCD00003543</t>
  </si>
  <si>
    <t>BENZOXAZOLE</t>
  </si>
  <si>
    <t>273-53-0</t>
  </si>
  <si>
    <t>MFCD00005765</t>
  </si>
  <si>
    <t>ALPHA-ACETYLPHENYLACETONITRILE</t>
  </si>
  <si>
    <t>120065-76-1</t>
  </si>
  <si>
    <t>MFCD00001867</t>
  </si>
  <si>
    <t>3'-BROMOACETOPHENONE</t>
  </si>
  <si>
    <t>2142-63-4</t>
  </si>
  <si>
    <t>MFCD00000083</t>
  </si>
  <si>
    <t>2-NITROTHIOPHENE</t>
  </si>
  <si>
    <t>609-40-5</t>
  </si>
  <si>
    <t>MFCD00005425</t>
  </si>
  <si>
    <t>2,3-DIMETHYLBENZOFURAN</t>
  </si>
  <si>
    <t>3782-00-1</t>
  </si>
  <si>
    <t>MFCD00078708</t>
  </si>
  <si>
    <t>N-BENZYLOXYCARBONYL-4-PIPERIDONE</t>
  </si>
  <si>
    <t>19099-93-5</t>
  </si>
  <si>
    <t>MFCD00673144</t>
  </si>
  <si>
    <t>DEOXYBENZOIN</t>
  </si>
  <si>
    <t>451-40-1</t>
  </si>
  <si>
    <t>MFCD00003081</t>
  </si>
  <si>
    <t>4-NITROINDOLE</t>
  </si>
  <si>
    <t>4769-97-5</t>
  </si>
  <si>
    <t>MFCD00010056</t>
  </si>
  <si>
    <t>THIAZOLE</t>
  </si>
  <si>
    <t>288-47-1</t>
  </si>
  <si>
    <t>MFCD00005315</t>
  </si>
  <si>
    <t>2-METHOXYBENZENETHIOL</t>
  </si>
  <si>
    <t>7217-59-6</t>
  </si>
  <si>
    <t>MFCD00004834</t>
  </si>
  <si>
    <t>2,5-DIMETHYLTHIOPHENE</t>
  </si>
  <si>
    <t>638-02-8</t>
  </si>
  <si>
    <t>MFCD00005452</t>
  </si>
  <si>
    <t>4'-NITROACETOPHENONE</t>
  </si>
  <si>
    <t>100-19-6</t>
  </si>
  <si>
    <t>MFCD00007355</t>
  </si>
  <si>
    <t>CERIUM(IV) SULFATE TETRAHYDRATE</t>
  </si>
  <si>
    <t>10294-42-5</t>
  </si>
  <si>
    <t>MFCD00149427</t>
  </si>
  <si>
    <t>2-BROMOBENZONITRILE</t>
  </si>
  <si>
    <t>2042-37-7</t>
  </si>
  <si>
    <t>MFCD00001772</t>
  </si>
  <si>
    <t>2,4-DIMETHYL-3-PENTANONE</t>
  </si>
  <si>
    <t>565-80-0</t>
  </si>
  <si>
    <t>MFCD00008918</t>
  </si>
  <si>
    <t>PHENOLPHTHALEIN</t>
  </si>
  <si>
    <t>77-09-8</t>
  </si>
  <si>
    <t>MFCD00005913</t>
  </si>
  <si>
    <t>LITHIUM ACETATE DIHYDRATE</t>
  </si>
  <si>
    <t>6108-17-4</t>
  </si>
  <si>
    <t>MFCD00066949</t>
  </si>
  <si>
    <t>2-HYDROXY-6-METHYL-3-NITROPYRIDINE</t>
  </si>
  <si>
    <t>39745-39-6</t>
  </si>
  <si>
    <t>MFCD03001414</t>
  </si>
  <si>
    <t>3,4-DICHLOROPHENYLMAGNESIUM BROMIDE</t>
  </si>
  <si>
    <t>79175-35-2</t>
  </si>
  <si>
    <t>MFCD01319891</t>
  </si>
  <si>
    <t>SODIUM IODIDE</t>
  </si>
  <si>
    <t>7681-82-5</t>
  </si>
  <si>
    <t>MFCD00003532</t>
  </si>
  <si>
    <t>CERIC SULFATE</t>
  </si>
  <si>
    <t>13590-82-4</t>
  </si>
  <si>
    <t>MFCD00148852</t>
  </si>
  <si>
    <t>CYCLOBUTANONE</t>
  </si>
  <si>
    <t>1191-95-3</t>
  </si>
  <si>
    <t>MFCD00001332</t>
  </si>
  <si>
    <t>2-ADAMANTANONE</t>
  </si>
  <si>
    <t>700-58-3</t>
  </si>
  <si>
    <t>MFCD00074737</t>
  </si>
  <si>
    <t>4-METHYLCYCLOHEXANONE</t>
  </si>
  <si>
    <t>589-92-4</t>
  </si>
  <si>
    <t>MFCD00001643</t>
  </si>
  <si>
    <t>LITHIUM BROMIDE</t>
  </si>
  <si>
    <t>7550-35-8</t>
  </si>
  <si>
    <t>MFCD00011077</t>
  </si>
  <si>
    <t>(2-FORMYLPHENYL)BORONIC ACID PINACOL ESTER</t>
  </si>
  <si>
    <t>380151-85-9</t>
  </si>
  <si>
    <t>MFCD07363841</t>
  </si>
  <si>
    <t>5-AMINO-O-CRESOL</t>
  </si>
  <si>
    <t>2835-95-2</t>
  </si>
  <si>
    <t>MFCD00043922</t>
  </si>
  <si>
    <t>2,4-DIBROMOANISOLE</t>
  </si>
  <si>
    <t>21702-84-1</t>
  </si>
  <si>
    <t>MFCD00000079</t>
  </si>
  <si>
    <t>THIONYL BROMIDE</t>
  </si>
  <si>
    <t>507-16-4</t>
  </si>
  <si>
    <t>MFCD00011448</t>
  </si>
  <si>
    <t>1,2,3,4-TETRAHYDRO-1-NAPHTHOL</t>
  </si>
  <si>
    <t>529-33-9</t>
  </si>
  <si>
    <t>MFCD00001739</t>
  </si>
  <si>
    <t>2-FORMYLPHENYLBORONIC ACID</t>
  </si>
  <si>
    <t>40138-16-7</t>
  </si>
  <si>
    <t>MFCD00151822</t>
  </si>
  <si>
    <t>1H-BENZIMIDAZOLE-2-METHANOL</t>
  </si>
  <si>
    <t>4856-97-7</t>
  </si>
  <si>
    <t>MFCD00014560</t>
  </si>
  <si>
    <t>4-CHROMANOL</t>
  </si>
  <si>
    <t>1481-93-2</t>
  </si>
  <si>
    <t>MFCD00006849</t>
  </si>
  <si>
    <t>NICKEL(II) CHLORIDE</t>
  </si>
  <si>
    <t>7718-54-9</t>
  </si>
  <si>
    <t>MFCD00011142</t>
  </si>
  <si>
    <t>1-NAPHTHALENEACETIC ACID</t>
  </si>
  <si>
    <t>86-87-3</t>
  </si>
  <si>
    <t>MFCD00004046</t>
  </si>
  <si>
    <t>4-(TRIFLUOROMETHYL)BENZALDEHYDE</t>
  </si>
  <si>
    <t>455-19-6</t>
  </si>
  <si>
    <t>MFCD00006952</t>
  </si>
  <si>
    <t>4-(TRIFLUOROMETHOXY)BENZALDEHYDE</t>
  </si>
  <si>
    <t>659-28-9</t>
  </si>
  <si>
    <t>MFCD00041530</t>
  </si>
  <si>
    <t>2-METHOXYTETRAHYDROPYRAN</t>
  </si>
  <si>
    <t>6581-66-4</t>
  </si>
  <si>
    <t>MFCD00075264</t>
  </si>
  <si>
    <t>1'-ACETONAPHTHONE</t>
  </si>
  <si>
    <t>941-98-0</t>
  </si>
  <si>
    <t>MFCD00004013</t>
  </si>
  <si>
    <t>2-CHLORO-4-IODOANILINE</t>
  </si>
  <si>
    <t>42016-93-3</t>
  </si>
  <si>
    <t>MFCD00025298</t>
  </si>
  <si>
    <t>2-AMINO-2-THIAZOLINE</t>
  </si>
  <si>
    <t>1779-81-3</t>
  </si>
  <si>
    <t>MFCD00005313</t>
  </si>
  <si>
    <t>2-AMINO-6-BROMOBENZOTHIAZOLE</t>
  </si>
  <si>
    <t>15864-32-1</t>
  </si>
  <si>
    <t>MFCD00152229</t>
  </si>
  <si>
    <t>1-BROMO-3,4-DICHLOROBENZENE</t>
  </si>
  <si>
    <t>18282-59-2</t>
  </si>
  <si>
    <t>MFCD00040849</t>
  </si>
  <si>
    <t>1-(3-AMINOPROPYL)IMIDAZOLE</t>
  </si>
  <si>
    <t>5036-48-6</t>
  </si>
  <si>
    <t>MFCD00009819</t>
  </si>
  <si>
    <t>4-BROMO-2-FLUOROBENZOIC ACID</t>
  </si>
  <si>
    <t>112704-79-7</t>
  </si>
  <si>
    <t>MFCD00143263</t>
  </si>
  <si>
    <t>2-METHOXYTHIOANISOLE</t>
  </si>
  <si>
    <t>2388-73-0</t>
  </si>
  <si>
    <t>MFCD00792424</t>
  </si>
  <si>
    <t>5-OXO-[1,4]DIAZEPANE-1-CARBOXYLIC ACID BENZYL ESTER</t>
  </si>
  <si>
    <t>18158-16-2</t>
  </si>
  <si>
    <t>MFCD03426387</t>
  </si>
  <si>
    <t>4-BROMOPIPERIDINE HYDROBROMIDE</t>
  </si>
  <si>
    <t>54288-70-9</t>
  </si>
  <si>
    <t>MFCD00191858</t>
  </si>
  <si>
    <t>2-MERCAPTOTHIOPHENE</t>
  </si>
  <si>
    <t>7774-74-5</t>
  </si>
  <si>
    <t>MFCD00051666</t>
  </si>
  <si>
    <t>3-HYDROXYAZETIDINE HYDROCHLORIDE</t>
  </si>
  <si>
    <t>18621-18-6</t>
  </si>
  <si>
    <t>MFCD02683887</t>
  </si>
  <si>
    <t>N,N'-DIMETHYL-3-AMINOPYRROLIDINE</t>
  </si>
  <si>
    <t>13005-11-3</t>
  </si>
  <si>
    <t>MFCD00059061</t>
  </si>
  <si>
    <t>DIETHYL FUMARATE</t>
  </si>
  <si>
    <t>623-91-6</t>
  </si>
  <si>
    <t>MFCD00064455</t>
  </si>
  <si>
    <t>4,5-DIPHENYL-2-MERCAPTOOXAZOLE</t>
  </si>
  <si>
    <t>6670-13-9</t>
  </si>
  <si>
    <t>MFCD00173660</t>
  </si>
  <si>
    <t>3,4'-DICHLOROPROPIOPHENONE</t>
  </si>
  <si>
    <t>3946-29-0</t>
  </si>
  <si>
    <t>MFCD00000992</t>
  </si>
  <si>
    <t>METHYL GALLATE</t>
  </si>
  <si>
    <t>99-24-1</t>
  </si>
  <si>
    <t>MFCD00002194</t>
  </si>
  <si>
    <t>8-AMINO-2-NAPHTHOL</t>
  </si>
  <si>
    <t>118-46-7</t>
  </si>
  <si>
    <t>MFCD00004031</t>
  </si>
  <si>
    <t>TETRAFLUOROPHTHALIC ANHYDRIDE</t>
  </si>
  <si>
    <t>652-12-0</t>
  </si>
  <si>
    <t>MFCD00039697</t>
  </si>
  <si>
    <t>TETRAHYDROPYRAN</t>
  </si>
  <si>
    <t>142-68-7</t>
  </si>
  <si>
    <t>MFCD00006585</t>
  </si>
  <si>
    <t>2-NITRO-1-NAPHTHOL</t>
  </si>
  <si>
    <t>607-24-9</t>
  </si>
  <si>
    <t>MFCD00003956</t>
  </si>
  <si>
    <t>2-[N,N-BIS(TRIFLUOROMETHANESULFONYL)AMINO]-5-CHLOROPYRIDINE</t>
  </si>
  <si>
    <t>145100-51-2</t>
  </si>
  <si>
    <t>MFCD00191833</t>
  </si>
  <si>
    <t>METHYL 3,4,5-TRIMETHOXYBENZOATE</t>
  </si>
  <si>
    <t>1916-07-0</t>
  </si>
  <si>
    <t>MFCD00008431</t>
  </si>
  <si>
    <t>3-BROMOPHENYLACETIC ACID</t>
  </si>
  <si>
    <t>1878-67-7</t>
  </si>
  <si>
    <t>MFCD00004330</t>
  </si>
  <si>
    <t>1-(4-CHLOROPHENYL)CYCLOPROPANECARBOXYLIC ACID</t>
  </si>
  <si>
    <t>72934-37-3</t>
  </si>
  <si>
    <t>MFCD00001289</t>
  </si>
  <si>
    <t>TECNAZENE</t>
  </si>
  <si>
    <t>117-18-0</t>
  </si>
  <si>
    <t>MFCD00007066</t>
  </si>
  <si>
    <t>2-CHLORO-6-(TRIFLUOROMETHYL)PYRIDINE</t>
  </si>
  <si>
    <t>39890-95-4</t>
  </si>
  <si>
    <t>MFCD00042226</t>
  </si>
  <si>
    <t>(R)-N-BOC-ALLYLGLYCINE</t>
  </si>
  <si>
    <t>170899-08-8</t>
  </si>
  <si>
    <t>MFCD01320882</t>
  </si>
  <si>
    <t>Z-D-PRO-OH</t>
  </si>
  <si>
    <t>6404-31-5</t>
  </si>
  <si>
    <t>MFCD00063228</t>
  </si>
  <si>
    <t>2,5-DIAMINO-4,6-DICHLOROPYRIMIDINE</t>
  </si>
  <si>
    <t>55583-59-0</t>
  </si>
  <si>
    <t>MFCD00792652</t>
  </si>
  <si>
    <t>2-CHLOROMETHYL-3,5-DIMETHYL-4-METHOXYPYRIDINE HYDROCHLORIDE</t>
  </si>
  <si>
    <t>84006-10-0</t>
  </si>
  <si>
    <t>MFCD00277472</t>
  </si>
  <si>
    <t>4-METHOXY-3,5-DIMETHYL-2-PYRIDINEMETHANOL</t>
  </si>
  <si>
    <t>86604-78-6</t>
  </si>
  <si>
    <t>MFCD01076195</t>
  </si>
  <si>
    <t>4-AMINO-2-CHLOROBENZOIC ACID</t>
  </si>
  <si>
    <t>2457-76-3</t>
  </si>
  <si>
    <t>MFCD00007772</t>
  </si>
  <si>
    <t>4-NITROCINNAMIC ACID</t>
  </si>
  <si>
    <t>619-89-6</t>
  </si>
  <si>
    <t>MFCD00007381</t>
  </si>
  <si>
    <t>2-OXAZOLIDONE</t>
  </si>
  <si>
    <t>497-25-6</t>
  </si>
  <si>
    <t>MFCD00005268</t>
  </si>
  <si>
    <t>N-BOC-L-PROLINOL</t>
  </si>
  <si>
    <t>69610-40-8</t>
  </si>
  <si>
    <t>MFCD00066232</t>
  </si>
  <si>
    <t>4-HYDROXYPHENYLBORONIC ACID</t>
  </si>
  <si>
    <t>71597-85-8</t>
  </si>
  <si>
    <t>MFCD01074628</t>
  </si>
  <si>
    <t>COUMARIN</t>
  </si>
  <si>
    <t>91-64-5</t>
  </si>
  <si>
    <t>MFCD00006850</t>
  </si>
  <si>
    <t>3-HYDROXY-4-METHOXYBENZALDEHYDE</t>
  </si>
  <si>
    <t>621-59-0</t>
  </si>
  <si>
    <t>MFCD00003369</t>
  </si>
  <si>
    <t>DESONIDE</t>
  </si>
  <si>
    <t>638-94-8</t>
  </si>
  <si>
    <t>MFCD00866151</t>
  </si>
  <si>
    <t>2,6-DICHLOROPURINE</t>
  </si>
  <si>
    <t>5451-40-1</t>
  </si>
  <si>
    <t>MFCD00077725</t>
  </si>
  <si>
    <t>4-(TRIFLUOROMETHYL)CINNAMIC ACID</t>
  </si>
  <si>
    <t>16642-92-5</t>
  </si>
  <si>
    <t>MFCD00002696</t>
  </si>
  <si>
    <t>3-METHYL-2-BUTANONE</t>
  </si>
  <si>
    <t>563-80-4</t>
  </si>
  <si>
    <t>MFCD00008919</t>
  </si>
  <si>
    <t>1-HYDROXY-2-NAPHTHOIC ACID</t>
  </si>
  <si>
    <t>86-48-6</t>
  </si>
  <si>
    <t>MFCD00003960</t>
  </si>
  <si>
    <t>PERI ACID</t>
  </si>
  <si>
    <t>82-75-7</t>
  </si>
  <si>
    <t>MFCD00035730</t>
  </si>
  <si>
    <t>4'-(METHYLTHIO)ACETOPHENONE</t>
  </si>
  <si>
    <t>1778-09-2</t>
  </si>
  <si>
    <t>MFCD00039835</t>
  </si>
  <si>
    <t>2-BUTYNOIC ACID</t>
  </si>
  <si>
    <t>590-93-2</t>
  </si>
  <si>
    <t>MFCD00004363</t>
  </si>
  <si>
    <t>L-ASPARTIC ACID</t>
  </si>
  <si>
    <t>56-84-8</t>
  </si>
  <si>
    <t>MFCD00002616</t>
  </si>
  <si>
    <t>METHYL BUTYRATE</t>
  </si>
  <si>
    <t>623-42-7</t>
  </si>
  <si>
    <t>MFCD00009391</t>
  </si>
  <si>
    <t>3-(TRIFLUOROMETHOXY)ANILINE</t>
  </si>
  <si>
    <t>1535-73-5</t>
  </si>
  <si>
    <t>MFCD00041511</t>
  </si>
  <si>
    <t>3-(4-CHLOROPHENOXY)BENZALDEHYDE</t>
  </si>
  <si>
    <t>69770-20-3</t>
  </si>
  <si>
    <t>MFCD00003357</t>
  </si>
  <si>
    <t>2-(DIFLUOROMETHOXY)ANILINE</t>
  </si>
  <si>
    <t>22236-04-0</t>
  </si>
  <si>
    <t>MFCD00190104</t>
  </si>
  <si>
    <t>ISOXAZOLE-5-CARBONYL CHLORIDE</t>
  </si>
  <si>
    <t>62348-13-4</t>
  </si>
  <si>
    <t>MFCD00067868</t>
  </si>
  <si>
    <t>3-AMINO-2-METHYLBENZYL ALCOHOL</t>
  </si>
  <si>
    <t>83647-42-1</t>
  </si>
  <si>
    <t>MFCD00075028</t>
  </si>
  <si>
    <t>3'-AMINOACETANILIDE</t>
  </si>
  <si>
    <t>102-28-3</t>
  </si>
  <si>
    <t>MFCD00025229</t>
  </si>
  <si>
    <t>4-(TRIFLUOROMETHOXY)PHENYLHYDRAZINE HYDROCHLORIDE</t>
  </si>
  <si>
    <t>133115-72-7</t>
  </si>
  <si>
    <t>MFCD00053033</t>
  </si>
  <si>
    <t>2-METHOXY-5-METHYLANILINE</t>
  </si>
  <si>
    <t>120-71-8</t>
  </si>
  <si>
    <t>MFCD00007815</t>
  </si>
  <si>
    <t>3-BROMOBENZOYL CHLORIDE</t>
  </si>
  <si>
    <t>1711-09-7</t>
  </si>
  <si>
    <t>MFCD00000669</t>
  </si>
  <si>
    <t>H-ALA-OTBU HCL</t>
  </si>
  <si>
    <t>13404-22-3</t>
  </si>
  <si>
    <t>MFCD00035524</t>
  </si>
  <si>
    <t>2-(4-NITROPHENYL)PROPANOIC ACID</t>
  </si>
  <si>
    <t>19910-33-9</t>
  </si>
  <si>
    <t>MFCD00012106</t>
  </si>
  <si>
    <t>2-FUROYL CHLORIDE</t>
  </si>
  <si>
    <t>527-69-5</t>
  </si>
  <si>
    <t>MFCD00003228</t>
  </si>
  <si>
    <t>4-CYANO-4-PHENYLCYCLOHEXANONE</t>
  </si>
  <si>
    <t>25115-74-6</t>
  </si>
  <si>
    <t>MFCD00044816</t>
  </si>
  <si>
    <t>3-(DIFLUOROMETHOXY)ANILINE</t>
  </si>
  <si>
    <t>22236-08-4</t>
  </si>
  <si>
    <t>MFCD00236221</t>
  </si>
  <si>
    <t>3-AMINO-4-CHLOROBENZONITRILE</t>
  </si>
  <si>
    <t>53312-79-1</t>
  </si>
  <si>
    <t>MFCD00017089</t>
  </si>
  <si>
    <t>4-MORPHOLINOANILINE</t>
  </si>
  <si>
    <t>2524-67-6</t>
  </si>
  <si>
    <t>MFCD00006169</t>
  </si>
  <si>
    <t>QUINOXALINE-6-CARBOXYLIC ACID</t>
  </si>
  <si>
    <t>6925-00-4</t>
  </si>
  <si>
    <t>MFCD01365834</t>
  </si>
  <si>
    <t>1,4-DICHLOROBENZENE</t>
  </si>
  <si>
    <t>106-46-7</t>
  </si>
  <si>
    <t>MFCD00000604</t>
  </si>
  <si>
    <t>(S)-(+)-2-PHENYLGLYCINOL</t>
  </si>
  <si>
    <t>20989-17-7</t>
  </si>
  <si>
    <t>MFCD00064404</t>
  </si>
  <si>
    <t>4-AMINO-3-NITROPHENOL</t>
  </si>
  <si>
    <t>610-81-1</t>
  </si>
  <si>
    <t>MFCD00066310</t>
  </si>
  <si>
    <t>3-METHYL-4-ISOXAZOLECARBOXYLIC ACID</t>
  </si>
  <si>
    <t>17153-20-7</t>
  </si>
  <si>
    <t>MFCD01318161</t>
  </si>
  <si>
    <t>3-CHLORO-4-FLUOROBENZALDEHYDE</t>
  </si>
  <si>
    <t>34328-61-5</t>
  </si>
  <si>
    <t>MFCD00011735</t>
  </si>
  <si>
    <t>4-ACETYLBIPHENYL</t>
  </si>
  <si>
    <t>92-91-1</t>
  </si>
  <si>
    <t>MFCD00008749</t>
  </si>
  <si>
    <t>4-CYANOBENZYLAMINE HYDROCHLORIDE</t>
  </si>
  <si>
    <t>15996-76-6</t>
  </si>
  <si>
    <t>MFCD01861472</t>
  </si>
  <si>
    <t>4-METHYLTHIAZOLE-5-CARBOXYLIC ACID</t>
  </si>
  <si>
    <t>20485-41-0</t>
  </si>
  <si>
    <t>MFCD00626872</t>
  </si>
  <si>
    <t>2-BROMO-4-METHOXYPYRIDINE</t>
  </si>
  <si>
    <t>89488-29-9</t>
  </si>
  <si>
    <t>MFCD06254613</t>
  </si>
  <si>
    <t>ETHYL ISONICOTINATE</t>
  </si>
  <si>
    <t>1570-45-2</t>
  </si>
  <si>
    <t>MFCD00006428</t>
  </si>
  <si>
    <t>ETHYL M-TOLYLACETATE</t>
  </si>
  <si>
    <t>MFCD00017273</t>
  </si>
  <si>
    <t>L-VALINOL</t>
  </si>
  <si>
    <t>2026-48-4</t>
  </si>
  <si>
    <t>MFCD00064296</t>
  </si>
  <si>
    <t>2,1,3-BENZOTHIADIAZOL-4-YLMETHYLAMINE HYDROCHLORIDE</t>
  </si>
  <si>
    <t>830330-21-7</t>
  </si>
  <si>
    <t>MFCD06411538</t>
  </si>
  <si>
    <t>1-IMIDAZO[2,1-B][1,3]THIAZOL-6-YLMETHANAMINE</t>
  </si>
  <si>
    <t>449799-30-8</t>
  </si>
  <si>
    <t>MFCD06660668</t>
  </si>
  <si>
    <t>2-AMINO-4-METHYLBENZONITRILE</t>
  </si>
  <si>
    <t>26830-96-6</t>
  </si>
  <si>
    <t>MFCD00173706</t>
  </si>
  <si>
    <t>2-BROMO-6-METHOXYPYRIDINE</t>
  </si>
  <si>
    <t>40473-07-2</t>
  </si>
  <si>
    <t>MFCD00088345</t>
  </si>
  <si>
    <t>D-RIBOSE</t>
  </si>
  <si>
    <t>50-69-1</t>
  </si>
  <si>
    <t>MFCD00135453</t>
  </si>
  <si>
    <t>ADENOSINE</t>
  </si>
  <si>
    <t>58-61-7</t>
  </si>
  <si>
    <t>MFCD00005752</t>
  </si>
  <si>
    <t>2,3-BUTANEDIONE</t>
  </si>
  <si>
    <t>431-03-8</t>
  </si>
  <si>
    <t>MFCD00008756</t>
  </si>
  <si>
    <t>ETHANESULFONYL CHLORIDE</t>
  </si>
  <si>
    <t>594-44-5</t>
  </si>
  <si>
    <t>MFCD00007460</t>
  </si>
  <si>
    <t>2-AMINO-4-FLUOROBENZOIC ACID</t>
  </si>
  <si>
    <t>446-32-2</t>
  </si>
  <si>
    <t>MFCD00075553</t>
  </si>
  <si>
    <t>2-FLUOROPHENYLBORONIC ACID</t>
  </si>
  <si>
    <t>1193-03-9</t>
  </si>
  <si>
    <t>MFCD00674013</t>
  </si>
  <si>
    <t>DIETHYLCARBAMOYL CHLORIDE</t>
  </si>
  <si>
    <t>88-10-8</t>
  </si>
  <si>
    <t>MFCD00000636</t>
  </si>
  <si>
    <t>BOC-6-AMINOHEXANOIC ACID</t>
  </si>
  <si>
    <t>6404-29-1</t>
  </si>
  <si>
    <t>MFCD00037798</t>
  </si>
  <si>
    <t>5-FLUOROURACIL</t>
  </si>
  <si>
    <t>51-21-8</t>
  </si>
  <si>
    <t>MFCD00006018</t>
  </si>
  <si>
    <t>1-BENZYL-3-PIPERIDONE HYDROCHLORIDE HYDRATE</t>
  </si>
  <si>
    <t>40114-49-6</t>
  </si>
  <si>
    <t>MFCD00150096</t>
  </si>
  <si>
    <t>3-METHOXYBENZENETHIOL</t>
  </si>
  <si>
    <t>15570-12-4</t>
  </si>
  <si>
    <t>MFCD00004841</t>
  </si>
  <si>
    <t>BROMOCRESOL GREEN</t>
  </si>
  <si>
    <t>76-60-8</t>
  </si>
  <si>
    <t>MFCD00005874</t>
  </si>
  <si>
    <t>ETHYL 2-BROMOISOVALERATE</t>
  </si>
  <si>
    <t>609-12-1</t>
  </si>
  <si>
    <t>MFCD00026855</t>
  </si>
  <si>
    <t>1-METHYL-4-PIPERIDONE</t>
  </si>
  <si>
    <t>1445-73-4</t>
  </si>
  <si>
    <t>MFCD00006191</t>
  </si>
  <si>
    <t>4-IODO-2-NITROTOLUENE</t>
  </si>
  <si>
    <t>41252-97-5</t>
  </si>
  <si>
    <t>MFCD00051090</t>
  </si>
  <si>
    <t>2-METHYL-2-PHENYLPROPIONIC ACID</t>
  </si>
  <si>
    <t>826-55-1</t>
  </si>
  <si>
    <t>MFCD00014332</t>
  </si>
  <si>
    <t>1-BUTENE</t>
  </si>
  <si>
    <t>106-98-9</t>
  </si>
  <si>
    <t>MFCD00009383</t>
  </si>
  <si>
    <t>2,6-DIMETHYLBENZOIC ACID</t>
  </si>
  <si>
    <t>632-46-2</t>
  </si>
  <si>
    <t>MFCD00002483</t>
  </si>
  <si>
    <t>3-BROMO-4-FLUOROANILINE</t>
  </si>
  <si>
    <t>656-64-4</t>
  </si>
  <si>
    <t>MFCD03788559</t>
  </si>
  <si>
    <t>1-NAPHTHOIC ACID</t>
  </si>
  <si>
    <t>86-55-5</t>
  </si>
  <si>
    <t>MFCD00004007</t>
  </si>
  <si>
    <t>4-IODOANILINE</t>
  </si>
  <si>
    <t>540-37-4</t>
  </si>
  <si>
    <t>MFCD00007848</t>
  </si>
  <si>
    <t>2-FLUOROBENZOIC ACID</t>
  </si>
  <si>
    <t>445-29-4</t>
  </si>
  <si>
    <t>MFCD00002405</t>
  </si>
  <si>
    <t>2-AMINOTHIOPHENOL</t>
  </si>
  <si>
    <t>137-07-5</t>
  </si>
  <si>
    <t>MFCD00007702</t>
  </si>
  <si>
    <t>1,1,2,2-TETRACHLOROETHANE</t>
  </si>
  <si>
    <t>79-34-5</t>
  </si>
  <si>
    <t>MFCD00000848</t>
  </si>
  <si>
    <t>2-BROMOBENZALDEHYDE</t>
  </si>
  <si>
    <t>6630-33-7</t>
  </si>
  <si>
    <t>MFCD00003300</t>
  </si>
  <si>
    <t>QUINALDIC ACID</t>
  </si>
  <si>
    <t>93-10-7</t>
  </si>
  <si>
    <t>MFCD00006752</t>
  </si>
  <si>
    <t>QUINOLINE-6-CARBOXYLIC ACID</t>
  </si>
  <si>
    <t>10349-57-2</t>
  </si>
  <si>
    <t>MFCD00047613</t>
  </si>
  <si>
    <t>2,3-DICHLOROBENZOIC ACID</t>
  </si>
  <si>
    <t>50-45-3</t>
  </si>
  <si>
    <t>MFCD00002413</t>
  </si>
  <si>
    <t>DIFLUOROACETIC ACID</t>
  </si>
  <si>
    <t>381-73-7</t>
  </si>
  <si>
    <t>MFCD00004220</t>
  </si>
  <si>
    <t>1-ETHYNYL-3-(TRIFLUOROMETHYL)-BENZENE</t>
  </si>
  <si>
    <t>705-28-2</t>
  </si>
  <si>
    <t>MFCD00467355</t>
  </si>
  <si>
    <t>DIGLYCOLIC ANHYDRIDE</t>
  </si>
  <si>
    <t>4480-83-5</t>
  </si>
  <si>
    <t>MFCD00006677</t>
  </si>
  <si>
    <t>PHENYL CHLOROTHIONOFORMATE</t>
  </si>
  <si>
    <t>1005-56-7</t>
  </si>
  <si>
    <t>MFCD00004920</t>
  </si>
  <si>
    <t>BROMOCYCLOBUTANE</t>
  </si>
  <si>
    <t>4399-47-7</t>
  </si>
  <si>
    <t>MFCD00001317</t>
  </si>
  <si>
    <t>4-(TRIFLUOROMETHOXY)BENZYL ALCOHOL</t>
  </si>
  <si>
    <t>1736-74-9</t>
  </si>
  <si>
    <t>MFCD00036029</t>
  </si>
  <si>
    <t>3,4-HEXANEDIONE</t>
  </si>
  <si>
    <t>4437-51-8</t>
  </si>
  <si>
    <t>MFCD00010237</t>
  </si>
  <si>
    <t>2,2'-PYRIDIL</t>
  </si>
  <si>
    <t>492-73-9</t>
  </si>
  <si>
    <t>MFCD00006301</t>
  </si>
  <si>
    <t>3-BROMOBENZYL ALCOHOL</t>
  </si>
  <si>
    <t>15852-73-0</t>
  </si>
  <si>
    <t>MFCD00004629</t>
  </si>
  <si>
    <t>4-(TRIFLUOROMETHYL)PHENYLBORONIC ACID</t>
  </si>
  <si>
    <t>128796-39-4</t>
  </si>
  <si>
    <t>MFCD00151855</t>
  </si>
  <si>
    <t>4-CHLOROTHIOBENZAMIDE</t>
  </si>
  <si>
    <t>2521-24-6</t>
  </si>
  <si>
    <t>MFCD00040956</t>
  </si>
  <si>
    <t>2-BUTANOL</t>
  </si>
  <si>
    <t>78-92-2</t>
  </si>
  <si>
    <t>MFCD00004569</t>
  </si>
  <si>
    <t>BOC-D-SER-OME</t>
  </si>
  <si>
    <t>95715-85-8</t>
  </si>
  <si>
    <t>MFCD00270516</t>
  </si>
  <si>
    <t>4-CHLORO-3-(TRIFLUOROMETHYL)PHENYL ISOCYANATE</t>
  </si>
  <si>
    <t>327-78-6</t>
  </si>
  <si>
    <t>MFCD00013874</t>
  </si>
  <si>
    <t>4'-BROMO-3'-NITROACETOPHENONE</t>
  </si>
  <si>
    <t>18640-58-9</t>
  </si>
  <si>
    <t>MFCD00016985</t>
  </si>
  <si>
    <t>1,7-HEPTANEDIOL</t>
  </si>
  <si>
    <t>629-30-1</t>
  </si>
  <si>
    <t>MFCD00002987</t>
  </si>
  <si>
    <t>2-BROMOBENZYLAMINE</t>
  </si>
  <si>
    <t>MFCD00025572</t>
  </si>
  <si>
    <t>2,4-DIBROMO-1-FLUOROBENZENE</t>
  </si>
  <si>
    <t>1435-53-6</t>
  </si>
  <si>
    <t>MFCD00000283</t>
  </si>
  <si>
    <t>3-HYDROXYTHIOPHENOL</t>
  </si>
  <si>
    <t>40248-84-8</t>
  </si>
  <si>
    <t>MFCD01317829</t>
  </si>
  <si>
    <t>BENZYL 4-HYDROXYBENZOATE</t>
  </si>
  <si>
    <t>94-18-8</t>
  </si>
  <si>
    <t>MFCD00016471</t>
  </si>
  <si>
    <t>5-BROMO-2-FUROIC ACID</t>
  </si>
  <si>
    <t>585-70-6</t>
  </si>
  <si>
    <t>MFCD00003239</t>
  </si>
  <si>
    <t>VALERONITRILE</t>
  </si>
  <si>
    <t>110-59-8</t>
  </si>
  <si>
    <t>MFCD00001974</t>
  </si>
  <si>
    <t>(R)-(-)-CARVONE</t>
  </si>
  <si>
    <t>6485-40-1</t>
  </si>
  <si>
    <t>MFCD00001578</t>
  </si>
  <si>
    <t>ETHOXYCARBONYL ISOTHIOCYANATE</t>
  </si>
  <si>
    <t>16182-04-0</t>
  </si>
  <si>
    <t>MFCD00004814</t>
  </si>
  <si>
    <t>2-FLUORO-3-NITROTOLUENE</t>
  </si>
  <si>
    <t>437-86-5</t>
  </si>
  <si>
    <t>MFCD03412242</t>
  </si>
  <si>
    <t>5-TERT-BUTYL-2-METHOXYBENZENEBORONIC ACID</t>
  </si>
  <si>
    <t>128733-85-7</t>
  </si>
  <si>
    <t>MFCD06201034</t>
  </si>
  <si>
    <t>METHYL 2-BROMOISOBUTYRATE</t>
  </si>
  <si>
    <t>23426-63-3</t>
  </si>
  <si>
    <t>MFCD00017854</t>
  </si>
  <si>
    <t>6-FLUOROINDOLE</t>
  </si>
  <si>
    <t>399-51-9</t>
  </si>
  <si>
    <t>MFCD00056933</t>
  </si>
  <si>
    <t>N-METHANESULFONYLIMIDAZOLE</t>
  </si>
  <si>
    <t>40736-26-3</t>
  </si>
  <si>
    <t>MFCD00014496</t>
  </si>
  <si>
    <t>2-BENZOXAZOLINONE</t>
  </si>
  <si>
    <t>59-49-4</t>
  </si>
  <si>
    <t>MFCD00005716</t>
  </si>
  <si>
    <t>2-CHLORO-5-(METHYLTHIO)BENZOIC ACID</t>
  </si>
  <si>
    <t xml:space="preserve"> 51546-12-4</t>
  </si>
  <si>
    <t>MFCD00009721</t>
  </si>
  <si>
    <t>2-VINYLPYRIDINE</t>
  </si>
  <si>
    <t>100-69-6</t>
  </si>
  <si>
    <t>MFCD00006355</t>
  </si>
  <si>
    <t>3,5-BIS(TRIFLUOROMETHYL)ANILINE</t>
  </si>
  <si>
    <t>328-74-5</t>
  </si>
  <si>
    <t>MFCD00000394</t>
  </si>
  <si>
    <t>5-METHOXYINDOLE-2-CARBOXYLIC ACID</t>
  </si>
  <si>
    <t>4382-54-1</t>
  </si>
  <si>
    <t>MFCD00005614</t>
  </si>
  <si>
    <t>BUTYRYL CHLORIDE</t>
  </si>
  <si>
    <t>141-75-3</t>
  </si>
  <si>
    <t>MFCD00000752</t>
  </si>
  <si>
    <t>3-PYRROLIDINE CARBOXYLIC ACID</t>
  </si>
  <si>
    <t>59378-87-9</t>
  </si>
  <si>
    <t>MFCD01318699</t>
  </si>
  <si>
    <t>2'-BROMOACETOPHENONE</t>
  </si>
  <si>
    <t>2142-69-0</t>
  </si>
  <si>
    <t>MFCD00000067</t>
  </si>
  <si>
    <t>2-METHYLCYCLOPROPANECARBOXYLIC ACID</t>
  </si>
  <si>
    <t>29555-02-0</t>
  </si>
  <si>
    <t>MFCD00001293</t>
  </si>
  <si>
    <t>4,6-DICHLORO-2-(METHYLTHIO)PYRIMIDINE</t>
  </si>
  <si>
    <t>6299-25-8</t>
  </si>
  <si>
    <t>MFCD00006086</t>
  </si>
  <si>
    <t>4-CHLOROPYRIDINE HYDROCHLORIDE</t>
  </si>
  <si>
    <t>7379-35-3</t>
  </si>
  <si>
    <t>MFCD00012829</t>
  </si>
  <si>
    <t>4-FLUORO-2-NITROANILINE</t>
  </si>
  <si>
    <t>364-78-3</t>
  </si>
  <si>
    <t>MFCD00007830</t>
  </si>
  <si>
    <t>3,4-DIETHOXY-3-CYCLOBUTENE-1,2-DIONE</t>
  </si>
  <si>
    <t>5231-87-8</t>
  </si>
  <si>
    <t>MFCD00001333</t>
  </si>
  <si>
    <t>1-BROMO-2-FLUOROETHANE</t>
  </si>
  <si>
    <t>762-49-2</t>
  </si>
  <si>
    <t>MFCD00039285</t>
  </si>
  <si>
    <t>2-METHYL-6-NITROANILINE</t>
  </si>
  <si>
    <t>570-24-1</t>
  </si>
  <si>
    <t>MFCD00007744</t>
  </si>
  <si>
    <t>DICHLOROMALEIC ANHYDRIDE</t>
  </si>
  <si>
    <t>1122-17-4</t>
  </si>
  <si>
    <t>MFCD00005520</t>
  </si>
  <si>
    <t>BENZYL CARBAMATE</t>
  </si>
  <si>
    <t>621-84-1</t>
  </si>
  <si>
    <t>MFCD00007965</t>
  </si>
  <si>
    <t>4-BROMOPHENYLBORONIC ACID</t>
  </si>
  <si>
    <t>5467-74-3</t>
  </si>
  <si>
    <t>MFCD00002104</t>
  </si>
  <si>
    <t>4-BROMO METHYL BENZOIC ACID MONO TERT-BUTYL ESTER</t>
  </si>
  <si>
    <t>108052-76-2</t>
  </si>
  <si>
    <t>MFCD04973450</t>
  </si>
  <si>
    <t>1,7-DIHYDROXYNAPHTHALENE</t>
  </si>
  <si>
    <t>575-38-2</t>
  </si>
  <si>
    <t>MFCD00035720</t>
  </si>
  <si>
    <t>4-BROMOQUINOLINE</t>
  </si>
  <si>
    <t>MFCD07644514</t>
  </si>
  <si>
    <t>HEXANOIC ACID</t>
  </si>
  <si>
    <t>142-62-1</t>
  </si>
  <si>
    <t>MFCD00004421</t>
  </si>
  <si>
    <t>1-BROMO-4-PHENYLBUTANE</t>
  </si>
  <si>
    <t>13633-25-5</t>
  </si>
  <si>
    <t>MFCD00154988</t>
  </si>
  <si>
    <t>BOC-D-PHE-OH</t>
  </si>
  <si>
    <t>18942-49-9</t>
  </si>
  <si>
    <t>MFCD00063149</t>
  </si>
  <si>
    <t>Z-PRO-OH</t>
  </si>
  <si>
    <t>114-11-4</t>
  </si>
  <si>
    <t>MFCD00003170</t>
  </si>
  <si>
    <t>``` . SUCCINIMIDE</t>
  </si>
  <si>
    <t>123-56-8</t>
  </si>
  <si>
    <t>MFCD00005495</t>
  </si>
  <si>
    <t>2-(2-AMINOETHYLAMINO)ETHANOL</t>
  </si>
  <si>
    <t>111-41-1</t>
  </si>
  <si>
    <t>MFCD00008170</t>
  </si>
  <si>
    <t>DIMETHOXYMETHANE</t>
  </si>
  <si>
    <t>109-87-5</t>
  </si>
  <si>
    <t>MFCD00008495</t>
  </si>
  <si>
    <t>METHYLUREA</t>
  </si>
  <si>
    <t>598-50-5</t>
  </si>
  <si>
    <t>MFCD00007950</t>
  </si>
  <si>
    <t>4-(BROMOMETHYL)PHENYLACETIC ACID</t>
  </si>
  <si>
    <t>13737-36-5</t>
  </si>
  <si>
    <t>MFCD00010632</t>
  </si>
  <si>
    <t>1-METHYLPIPERIDINE-4-CARBOXYLIC ACID HYDROCHLORIDE</t>
  </si>
  <si>
    <t>52700-61-5</t>
  </si>
  <si>
    <t>MFCD00190235</t>
  </si>
  <si>
    <t>6-FLUORONICOTINIC ACID</t>
  </si>
  <si>
    <t>403-45-2</t>
  </si>
  <si>
    <t>MFCD01859863</t>
  </si>
  <si>
    <t>L-THREONINE METHYL ESTER HYDROCHLORIDE</t>
  </si>
  <si>
    <t>39994-75-7</t>
  </si>
  <si>
    <t>MFCD00037677</t>
  </si>
  <si>
    <t>2-BROMO-3'-NITROACETOPHENONE</t>
  </si>
  <si>
    <t>2227-64-7</t>
  </si>
  <si>
    <t>MFCD00024512</t>
  </si>
  <si>
    <t>FMOC-L-VALINE</t>
  </si>
  <si>
    <t>68858-20-8</t>
  </si>
  <si>
    <t>MFCD00037124</t>
  </si>
  <si>
    <t>2,4,6-TRI-TERT-BUTYLPHENOL</t>
  </si>
  <si>
    <t>732-26-3</t>
  </si>
  <si>
    <t>MFCD00008821</t>
  </si>
  <si>
    <t>FMOC-D-VAL-OH</t>
  </si>
  <si>
    <t>84624-17-9</t>
  </si>
  <si>
    <t>MFCD00062953</t>
  </si>
  <si>
    <t>N-CHLOROPHTHALIMIDE</t>
  </si>
  <si>
    <t>MFCD00023027</t>
  </si>
  <si>
    <t>5-CHLORO-2-PENTANONE</t>
  </si>
  <si>
    <t>5891-21-4</t>
  </si>
  <si>
    <t>MFCD00001008</t>
  </si>
  <si>
    <t>4-IODO-D-PHENYLALANINE</t>
  </si>
  <si>
    <t>62561-75-5</t>
  </si>
  <si>
    <t>MFCD00063067</t>
  </si>
  <si>
    <t>4-IODO-L-PHENYLALANINE</t>
  </si>
  <si>
    <t>24250-85-9</t>
  </si>
  <si>
    <t>MFCD00002602</t>
  </si>
  <si>
    <t>5-AMINO-1-METHYL-1H-TETRAZOLE</t>
  </si>
  <si>
    <t>5422-44-6</t>
  </si>
  <si>
    <t>MFCD00186454</t>
  </si>
  <si>
    <t>(S)-GLYCIDOL</t>
  </si>
  <si>
    <t>60456-23-7</t>
  </si>
  <si>
    <t>MFCD00074874</t>
  </si>
  <si>
    <t>CYCLOHEXYL ISOTHIOCYANATE</t>
  </si>
  <si>
    <t>1122-82-3</t>
  </si>
  <si>
    <t>MFCD00003841</t>
  </si>
  <si>
    <t>4-NITROBENZYL CHLORIDE</t>
  </si>
  <si>
    <t>100-14-1</t>
  </si>
  <si>
    <t>MFCD00007374</t>
  </si>
  <si>
    <t>4-N-BUTOXYBENZONITRILE</t>
  </si>
  <si>
    <t>5203-14-5</t>
  </si>
  <si>
    <t>MFCD00043482</t>
  </si>
  <si>
    <t>3-AMINO-4-NITROBENZOTRIFLUORIDE</t>
  </si>
  <si>
    <t>402-14-2</t>
  </si>
  <si>
    <t>MFCD00042447</t>
  </si>
  <si>
    <t>1-METHYLPIPERIDINE-2-METHANOL</t>
  </si>
  <si>
    <t>20845-34-5</t>
  </si>
  <si>
    <t>MFCD00006494</t>
  </si>
  <si>
    <t>TRICHLOROMETHYL CHLOROFORMATE</t>
  </si>
  <si>
    <t>503-38-8</t>
  </si>
  <si>
    <t>MFCD00015553</t>
  </si>
  <si>
    <t>PROPYL ISOTHIOCYANATE</t>
  </si>
  <si>
    <t>628-30-8</t>
  </si>
  <si>
    <t>MFCD00004823</t>
  </si>
  <si>
    <t>3-NITROPHENYLACETIC ACID</t>
  </si>
  <si>
    <t>1877-73-2</t>
  </si>
  <si>
    <t>MFCD00007278</t>
  </si>
  <si>
    <t>3'-FLUOROACETOPHENONE</t>
  </si>
  <si>
    <t>455-36-7</t>
  </si>
  <si>
    <t>MFCD00000338</t>
  </si>
  <si>
    <t>PHENYLSELENOL</t>
  </si>
  <si>
    <t>645-96-5</t>
  </si>
  <si>
    <t>MFCD00000001</t>
  </si>
  <si>
    <t>4-AMINO-2-CHLORO-5-FLUOROPYRIMIDINE</t>
  </si>
  <si>
    <t>155-10-2</t>
  </si>
  <si>
    <t>MFCD00057344</t>
  </si>
  <si>
    <t>2-(2-HYDROXYETHYL)PYRIDINE</t>
  </si>
  <si>
    <t>103-74-2</t>
  </si>
  <si>
    <t>MFCD00006364</t>
  </si>
  <si>
    <t>4,5-DIMETHYL-2-NITROANILINE</t>
  </si>
  <si>
    <t>6972-71-0</t>
  </si>
  <si>
    <t>MFCD00007811</t>
  </si>
  <si>
    <t>2-AMINOBENZIMIDAZOLE</t>
  </si>
  <si>
    <t>934-32-7</t>
  </si>
  <si>
    <t>MFCD00005596</t>
  </si>
  <si>
    <t>3-AMINOISOQUINOLINE</t>
  </si>
  <si>
    <t>25475-67-6</t>
  </si>
  <si>
    <t>MFCD00102190</t>
  </si>
  <si>
    <t>2,3,5-TRIBROMOTHIOPHENE</t>
  </si>
  <si>
    <t>3141-24-0</t>
  </si>
  <si>
    <t>MFCD00014521</t>
  </si>
  <si>
    <t>2-HYDROXYPYRIDINE</t>
  </si>
  <si>
    <t>142-08-5</t>
  </si>
  <si>
    <t>MFCD00006268</t>
  </si>
  <si>
    <t>6-(TRIFLUOROMETHYL)NICOTINIC ACID</t>
  </si>
  <si>
    <t>231291-22-8</t>
  </si>
  <si>
    <t>MFCD00792430</t>
  </si>
  <si>
    <t>1,2-DIMETHYLPROPYLAMINE</t>
  </si>
  <si>
    <t>598-74-3</t>
  </si>
  <si>
    <t>MFCD00008081</t>
  </si>
  <si>
    <t>2-BROMO-5-FLUOROBENZALDEHYDE</t>
  </si>
  <si>
    <t>94569-84-3</t>
  </si>
  <si>
    <t>MFCD00142872</t>
  </si>
  <si>
    <t>3,4-DIMETHOXYPHENOL</t>
  </si>
  <si>
    <t>2033-89-8</t>
  </si>
  <si>
    <t>MFCD00008390</t>
  </si>
  <si>
    <t>4-VINYLPYRIDINE</t>
  </si>
  <si>
    <t>100-43-6</t>
  </si>
  <si>
    <t>MFCD00006447</t>
  </si>
  <si>
    <t>3,4-DICHLOROTOLUENE</t>
  </si>
  <si>
    <t>95-75-0</t>
  </si>
  <si>
    <t>MFCD00000556</t>
  </si>
  <si>
    <t>O-ACETOTOLUIDIDE</t>
  </si>
  <si>
    <t>120-66-1</t>
  </si>
  <si>
    <t>MFCD00014961</t>
  </si>
  <si>
    <t>2-ETHYLPHENYLHYDRAZINE HYDROCHLORIDE</t>
  </si>
  <si>
    <t>58711-02-7</t>
  </si>
  <si>
    <t>MFCD00071599</t>
  </si>
  <si>
    <t>P-TOLYLHYDRAZINE HYDROCHLORIDE</t>
  </si>
  <si>
    <t>637-60-5</t>
  </si>
  <si>
    <t>MFCD00012940</t>
  </si>
  <si>
    <t>2,5-DICHLOROPHENYLHYDRAZINE HYDROCHLORIDE</t>
  </si>
  <si>
    <t>50709-35-8</t>
  </si>
  <si>
    <t>MFCD00052266</t>
  </si>
  <si>
    <t>3-CHLOROPHENYLHYDRAZINE HYDROCHLORIDE</t>
  </si>
  <si>
    <t>2312-23-4</t>
  </si>
  <si>
    <t>MFCD00012935</t>
  </si>
  <si>
    <t>2-METHOXYPHENYLHYDRAZINE HYDROCHLORIDE</t>
  </si>
  <si>
    <t>57396-67-5</t>
  </si>
  <si>
    <t>MFCD00035456</t>
  </si>
  <si>
    <t>4,6-DIHYDROXY-2-METHYLPYRIMIDINE</t>
  </si>
  <si>
    <t>1194-22-5</t>
  </si>
  <si>
    <t>MFCD00006104</t>
  </si>
  <si>
    <t>2-METHYLTHIOPYRIMIDIN-4-OL</t>
  </si>
  <si>
    <t>124700-70-5</t>
  </si>
  <si>
    <t>MFCD00047373</t>
  </si>
  <si>
    <t>1-BOC-PIPERIDINE-3-CARBOXYLIC ACID</t>
  </si>
  <si>
    <t>84358-12-3</t>
  </si>
  <si>
    <t>MFCD00673775</t>
  </si>
  <si>
    <t>METHYL OXALYL CHLORIDE</t>
  </si>
  <si>
    <t>5781-53-3</t>
  </si>
  <si>
    <t>MFCD00000705</t>
  </si>
  <si>
    <t>4-FLUOROPHENYL ISOCYANATE</t>
  </si>
  <si>
    <t>1195-45-5</t>
  </si>
  <si>
    <t>MFCD00002023</t>
  </si>
  <si>
    <t>1-BENZYLPIPERIDINE-4-CARBOXYLIC ACID ETHYL ESTER</t>
  </si>
  <si>
    <t>24228-40-8</t>
  </si>
  <si>
    <t>MFCD00040748</t>
  </si>
  <si>
    <t>DL-MALIC ACID</t>
  </si>
  <si>
    <t>617-48-1</t>
  </si>
  <si>
    <t>MFCD00064212</t>
  </si>
  <si>
    <t>TRIPHENYLPHOSPHINE HYDROBROMIDE</t>
  </si>
  <si>
    <t>6399-81-1</t>
  </si>
  <si>
    <t>MFCD00035107</t>
  </si>
  <si>
    <t>2,2-BIS(BROMOMETHYL)-1,3-PROPANEDIOL</t>
  </si>
  <si>
    <t>3296-90-0</t>
  </si>
  <si>
    <t>MFCD00004688</t>
  </si>
  <si>
    <t>4-(2-HYDROXYETHOXY)BENZALDEHYDE</t>
  </si>
  <si>
    <t>22042-73-5</t>
  </si>
  <si>
    <t>MFCD00191450</t>
  </si>
  <si>
    <t>2-BROMO-5-FLUOROPHENOL</t>
  </si>
  <si>
    <t>147460-41-1</t>
  </si>
  <si>
    <t>MFCD00040939</t>
  </si>
  <si>
    <t>2-METHOXY-4-NITROANILINE</t>
  </si>
  <si>
    <t>97-52-9</t>
  </si>
  <si>
    <t>MFCD00007363</t>
  </si>
  <si>
    <t>DIETHYL ISOPROPYLIDENEMALONATE</t>
  </si>
  <si>
    <t>6802-75-1</t>
  </si>
  <si>
    <t>MFCD00009147</t>
  </si>
  <si>
    <t>3-BROMO-4-METHYLPYRIDINE</t>
  </si>
  <si>
    <t>3430-22-6</t>
  </si>
  <si>
    <t>MFCD00082592</t>
  </si>
  <si>
    <t>ETHYL (2-METHYLPHENOXY)ACETATE</t>
  </si>
  <si>
    <t>93917-68-1</t>
  </si>
  <si>
    <t>MFCD00216559</t>
  </si>
  <si>
    <t>2-AMINO-3-BROMO-5-METHYLPYRIDINE</t>
  </si>
  <si>
    <t>17282-00-7</t>
  </si>
  <si>
    <t>MFCD00068231</t>
  </si>
  <si>
    <t>2,4,5-TRIFLUOROBENZYL BROMIDE</t>
  </si>
  <si>
    <t>157911-56-3</t>
  </si>
  <si>
    <t>MFCD00061209</t>
  </si>
  <si>
    <t>2-CHLORO-M-XYLENE</t>
  </si>
  <si>
    <t>6781-98-2</t>
  </si>
  <si>
    <t>MFCD00000565</t>
  </si>
  <si>
    <t>2-AMINO-5-BROMO-4,6-DIMETHYLPYRIDINE</t>
  </si>
  <si>
    <t>89856-44-0</t>
  </si>
  <si>
    <t>MFCD00151793</t>
  </si>
  <si>
    <t>ISOPROPYL ISOCYANATE</t>
  </si>
  <si>
    <t>1795-48-8</t>
  </si>
  <si>
    <t>MFCD00002037</t>
  </si>
  <si>
    <t>3-CHLOROBENZYL BROMIDE</t>
  </si>
  <si>
    <t>766-80-3</t>
  </si>
  <si>
    <t>MFCD00000597</t>
  </si>
  <si>
    <t>2,4-DIFLUOROANILINE</t>
  </si>
  <si>
    <t>367-25-9</t>
  </si>
  <si>
    <t>MFCD00007648</t>
  </si>
  <si>
    <t>ETHYL IMIDAZOLE-2-CARBOXYLATE</t>
  </si>
  <si>
    <t>33543-78-1</t>
  </si>
  <si>
    <t>MFCD03426031</t>
  </si>
  <si>
    <t>2-FLUOROBENZYLAMINE</t>
  </si>
  <si>
    <t>89-99-6</t>
  </si>
  <si>
    <t>MFCD00008107</t>
  </si>
  <si>
    <t>BENZYLOXYACETIC ACID</t>
  </si>
  <si>
    <t>30379-55-6</t>
  </si>
  <si>
    <t>MFCD00274211</t>
  </si>
  <si>
    <t>N-PHENYLBIS(TRIFLUOROMETHANESULFONIMIDE)</t>
  </si>
  <si>
    <t>37595-74-7</t>
  </si>
  <si>
    <t>MFCD00000404</t>
  </si>
  <si>
    <t>4-FLUOROBENZENESULFONAMIDE</t>
  </si>
  <si>
    <t>402-46-0</t>
  </si>
  <si>
    <t>MFCD00025384</t>
  </si>
  <si>
    <t>3',5'-DIHYDROXYACETOPHENONE</t>
  </si>
  <si>
    <t>51863-60-6</t>
  </si>
  <si>
    <t>MFCD00002290</t>
  </si>
  <si>
    <t>2-CHLORO-3-FLUOROANILINE</t>
  </si>
  <si>
    <t>21397-08-0</t>
  </si>
  <si>
    <t>MFCD03407961</t>
  </si>
  <si>
    <t>3-CYCLOPENTYLPROPIONIC ACID</t>
  </si>
  <si>
    <t>140-77-2</t>
  </si>
  <si>
    <t>MFCD00001392</t>
  </si>
  <si>
    <t>3-CYCLOHEXYLPROPIONIC ACID</t>
  </si>
  <si>
    <t>701-97-3</t>
  </si>
  <si>
    <t>MFCD00001527</t>
  </si>
  <si>
    <t>DIISOPROPYL ETHER</t>
  </si>
  <si>
    <t>108-20-3</t>
  </si>
  <si>
    <t>MFCD00008880</t>
  </si>
  <si>
    <t>2,4-DICHLORO-6-NITROANILINE</t>
  </si>
  <si>
    <t>2683-43-4</t>
  </si>
  <si>
    <t>MFCD00007664</t>
  </si>
  <si>
    <t>4-IODO-2-NITROANILINE</t>
  </si>
  <si>
    <t>20691-72-9</t>
  </si>
  <si>
    <t>MFCD06808526</t>
  </si>
  <si>
    <t>4,5-DICHLORO-2-NITROANILINE</t>
  </si>
  <si>
    <t>6641-64-1</t>
  </si>
  <si>
    <t>MFCD00007770</t>
  </si>
  <si>
    <t>2,3,4,5-TETRAFLUOROBENZOIC ACID</t>
  </si>
  <si>
    <t>1201-31-6</t>
  </si>
  <si>
    <t>MFCD00009613</t>
  </si>
  <si>
    <t>4-DIMETHYLAMINOBENZOIC ACID ISOAMYL ESTER</t>
  </si>
  <si>
    <t>21245-01-2</t>
  </si>
  <si>
    <t>MFCD00059356</t>
  </si>
  <si>
    <t>2-FLUORO-4-IODOTOLUENE</t>
  </si>
  <si>
    <t>39998-81-7</t>
  </si>
  <si>
    <t>MFCD00001045</t>
  </si>
  <si>
    <t>PENTAFLUOROBENZOIC ACID</t>
  </si>
  <si>
    <t>602-94-8</t>
  </si>
  <si>
    <t>MFCD00002406</t>
  </si>
  <si>
    <t>2,3-DIMETHYLBENZALDEHYDE</t>
  </si>
  <si>
    <t>15764-16-6</t>
  </si>
  <si>
    <t>MFCD00798004</t>
  </si>
  <si>
    <t>TETRAMETHYLAMMONIUM BROMIDE</t>
  </si>
  <si>
    <t>64-20-0</t>
  </si>
  <si>
    <t>MFCD00011626</t>
  </si>
  <si>
    <t>2,3-DIMETHYLBENZONITRILE</t>
  </si>
  <si>
    <t>5724-56-1</t>
  </si>
  <si>
    <t>MFCD00019744</t>
  </si>
  <si>
    <t>5-BROMO-M-XYLENE</t>
  </si>
  <si>
    <t>556-96-7</t>
  </si>
  <si>
    <t>MFCD00000087</t>
  </si>
  <si>
    <t>L-SERINE</t>
  </si>
  <si>
    <t>56-45-1</t>
  </si>
  <si>
    <t>MFCD00064224</t>
  </si>
  <si>
    <t>5-CHLORO-3-METHYL-1-BENZOTHIOPHENE-2-CARBOXYLIC ACID</t>
  </si>
  <si>
    <t>50451-84-8</t>
  </si>
  <si>
    <t>MFCD03407361</t>
  </si>
  <si>
    <t>LEAD CARBONATE, BASIC</t>
  </si>
  <si>
    <t>1319-46-6</t>
  </si>
  <si>
    <t>MFCD00078155</t>
  </si>
  <si>
    <t>BORON TRIFLUORIDE-METHANOL</t>
  </si>
  <si>
    <t>MFCD00071635</t>
  </si>
  <si>
    <t>3-(4-ISOPROPYLPHENYL)ISOBUTYRALDEHYDE</t>
  </si>
  <si>
    <t>103-95-7</t>
  </si>
  <si>
    <t>MFCD00024160</t>
  </si>
  <si>
    <t>3-(4-TERT-BUTYLPHENYL)ISOBUTYRALDEHYDE</t>
  </si>
  <si>
    <t>80-54-6</t>
  </si>
  <si>
    <t>MFCD00047655</t>
  </si>
  <si>
    <t>2-METHYL-BENZOFURAN-7-YLAMINE</t>
  </si>
  <si>
    <t>26325-21-3</t>
  </si>
  <si>
    <t>MFCD06617953</t>
  </si>
  <si>
    <t>2-CHLORO-4-METHYLPYRIDINE</t>
  </si>
  <si>
    <t>3678-62-4</t>
  </si>
  <si>
    <t>MFCD00023418</t>
  </si>
  <si>
    <t>4-(2-PYRIDYL)BENZALDEHYDE</t>
  </si>
  <si>
    <t>127406-56-8</t>
  </si>
  <si>
    <t>MFCD01863537</t>
  </si>
  <si>
    <t>3-FLUOROPHENETHYL BROMIDE</t>
  </si>
  <si>
    <t>25017-13-4</t>
  </si>
  <si>
    <t>MFCD03095397</t>
  </si>
  <si>
    <t>4-FLUORO-3-METHYLPHENYLBORONIC ACID</t>
  </si>
  <si>
    <t>139911-27-6</t>
  </si>
  <si>
    <t>MFCD01863527</t>
  </si>
  <si>
    <t>2,3,4-TRIFLUOROPHENYLBORONIC ACID</t>
  </si>
  <si>
    <t>226396-32-3</t>
  </si>
  <si>
    <t>MFCD01863168</t>
  </si>
  <si>
    <t>1-BROMO-3-ISOPROPYLBENZENE</t>
  </si>
  <si>
    <t>MFCD01318112</t>
  </si>
  <si>
    <t>5-(4-BROMO-PHENYL)-FURAN-2-CARBOXYLIC ACID</t>
  </si>
  <si>
    <t>20005-42-9</t>
  </si>
  <si>
    <t>MFCD00194276</t>
  </si>
  <si>
    <t>3,5-DIMETHYL-4-(4,4,5,5-TETRAMETHYL-1,3,2-DIOXABOROLANE-2-YL)ISOXAZOLE</t>
  </si>
  <si>
    <t>832114-00-8</t>
  </si>
  <si>
    <t>MFCD05863910</t>
  </si>
  <si>
    <t>2-BROMO-3-METHYLPYRIDINE</t>
  </si>
  <si>
    <t>3430-17-9</t>
  </si>
  <si>
    <t>MFCD00239380</t>
  </si>
  <si>
    <t>3,4-METHYLENEDIOXYPHENYLBORONIC ACID</t>
  </si>
  <si>
    <t>94839-07-3</t>
  </si>
  <si>
    <t>MFCD01009695</t>
  </si>
  <si>
    <t>3-BROMO-5-FLUOROPYRIDINE</t>
  </si>
  <si>
    <t>407-20-5</t>
  </si>
  <si>
    <t>MFCD04112555</t>
  </si>
  <si>
    <t>4-HYDROXY-3-METHOXYBENZYLAMINE HYDROCHLORIDE</t>
  </si>
  <si>
    <t>MFCD00012864</t>
  </si>
  <si>
    <t>5-FLUOROINDOLE</t>
  </si>
  <si>
    <t>399-52-0</t>
  </si>
  <si>
    <t>MFCD00005671</t>
  </si>
  <si>
    <t>METHYL PHENYLACETATE</t>
  </si>
  <si>
    <t>101-41-7</t>
  </si>
  <si>
    <t>MFCD00008453</t>
  </si>
  <si>
    <t>ISONICOTINAMIDE</t>
  </si>
  <si>
    <t>1453-82-3</t>
  </si>
  <si>
    <t>MFCD00006432</t>
  </si>
  <si>
    <t>4-AMINOBENZYL ALCOHOL</t>
  </si>
  <si>
    <t>623-04-1</t>
  </si>
  <si>
    <t>MFCD00014782</t>
  </si>
  <si>
    <t>ETHYL ISOBUTYRATE</t>
  </si>
  <si>
    <t>97-62-1</t>
  </si>
  <si>
    <t>MFCD00009165</t>
  </si>
  <si>
    <t>2-(CHLOROMETHYL)-2-METHYLOXIRANE</t>
  </si>
  <si>
    <t>598-09-4</t>
  </si>
  <si>
    <t>MFCD00052487</t>
  </si>
  <si>
    <t>(R)-(+)-2-METHYL-2-PROPANESULFINAMIDE</t>
  </si>
  <si>
    <t>196929-78-9</t>
  </si>
  <si>
    <t>MFCD05861479</t>
  </si>
  <si>
    <t>2-QUINOXALINECARBOXYLIC ACID</t>
  </si>
  <si>
    <t>879-65-2</t>
  </si>
  <si>
    <t>MFCD00012334</t>
  </si>
  <si>
    <t>(2,2-DIFLUORO-BENZO[1,3]DIOXOL-5-YL)-METHYLAMINE</t>
  </si>
  <si>
    <t>135132-35-3</t>
  </si>
  <si>
    <t>MFCD06212945</t>
  </si>
  <si>
    <t>3-FORMYL-1H-INDOLE-5-CARBOXYLIC ACID METHYL ESTER</t>
  </si>
  <si>
    <t>197506-83-5</t>
  </si>
  <si>
    <t>MFCD00211075</t>
  </si>
  <si>
    <t>MESITALDEHYDE</t>
  </si>
  <si>
    <t>487-68-3</t>
  </si>
  <si>
    <t>MFCD00003341</t>
  </si>
  <si>
    <t>5,6,7,8-TETRAHYDRO-1-NAPHTHOL</t>
  </si>
  <si>
    <t>529-35-1</t>
  </si>
  <si>
    <t>MFCD00001734</t>
  </si>
  <si>
    <t>1,3-CYCLOHEXADIENE</t>
  </si>
  <si>
    <t>592-57-4</t>
  </si>
  <si>
    <t>MFCD00001532</t>
  </si>
  <si>
    <t>1-(3-AMINOPROPYL)-4-METHYLPIPERAZINE</t>
  </si>
  <si>
    <t>MFCD00014616</t>
  </si>
  <si>
    <t>4-(2-AMINOETHYL)MORPHOLINE</t>
  </si>
  <si>
    <t>MFCD00006182</t>
  </si>
  <si>
    <t>4-IODO-2-METHYLANILINE</t>
  </si>
  <si>
    <t>13194-68-8</t>
  </si>
  <si>
    <t>MFCD00025299</t>
  </si>
  <si>
    <t>5-FLUORO-2-METHYLPHENYLHYDRAZINE HYDROCHLORIDE</t>
  </si>
  <si>
    <t>325-50-8</t>
  </si>
  <si>
    <t>MFCD00053032</t>
  </si>
  <si>
    <t>3-BROMOBENZONITRILE</t>
  </si>
  <si>
    <t>6952-59-6</t>
  </si>
  <si>
    <t>MFCD00001796</t>
  </si>
  <si>
    <t>BENZILIC ACID</t>
  </si>
  <si>
    <t>76-93-7</t>
  </si>
  <si>
    <t>MFCD00004447</t>
  </si>
  <si>
    <t>SODIUM ACETATE</t>
  </si>
  <si>
    <t>127-09-3</t>
  </si>
  <si>
    <t>MFCD00012459</t>
  </si>
  <si>
    <t>9-FLUORENONE</t>
  </si>
  <si>
    <t>486-25-9</t>
  </si>
  <si>
    <t>MFCD00001141</t>
  </si>
  <si>
    <t>1-BROMO-1-FLUOROETHANE</t>
  </si>
  <si>
    <t>2311-13-9</t>
  </si>
  <si>
    <t>MFCD00236362</t>
  </si>
  <si>
    <t>2-(TRIFLUOROMETHOXY)BENZYL BROMIDE</t>
  </si>
  <si>
    <t>198649-68-2</t>
  </si>
  <si>
    <t>MFCD00236321</t>
  </si>
  <si>
    <t>ALUMINUM BROMIDE</t>
  </si>
  <si>
    <t>7727-15-3</t>
  </si>
  <si>
    <t>TRIS(DIBENZYLIDENEACETONE)DIPALLADIUM(0)</t>
  </si>
  <si>
    <t>TRI(1-NAPHTHYL)PHOSPHINE</t>
  </si>
  <si>
    <t>3411-48-1</t>
  </si>
  <si>
    <t>MFCD00046400</t>
  </si>
  <si>
    <t>2,6-DIMETHYLPYRIDINIUM P-TOLUENESULFONATE</t>
  </si>
  <si>
    <t>93471-41-1</t>
  </si>
  <si>
    <t>MFCD00060191</t>
  </si>
  <si>
    <t>MORPHOLINE</t>
  </si>
  <si>
    <t>110-91-8</t>
  </si>
  <si>
    <t>MFCD00005972</t>
  </si>
  <si>
    <t>PYRROLIDINE</t>
  </si>
  <si>
    <t>123-75-1</t>
  </si>
  <si>
    <t>MFCD00005249</t>
  </si>
  <si>
    <t>2-FLUORO-5-NITROTOLUENE</t>
  </si>
  <si>
    <t>455-88-9</t>
  </si>
  <si>
    <t>MFCD00007284</t>
  </si>
  <si>
    <t>TRIADIMEFON</t>
  </si>
  <si>
    <t>43121-43-3</t>
  </si>
  <si>
    <t>MFCD00055506</t>
  </si>
  <si>
    <t>DL-MANDELAMIDE</t>
  </si>
  <si>
    <t>4358-86-5</t>
  </si>
  <si>
    <t>MFCD00025495</t>
  </si>
  <si>
    <t>3,5-DIFLUOROBENZYL ALCOHOL</t>
  </si>
  <si>
    <t>79538-20-8</t>
  </si>
  <si>
    <t>MFCD00010313</t>
  </si>
  <si>
    <t>(S)-(+)-2-BUTANOL</t>
  </si>
  <si>
    <t>4221-99-2</t>
  </si>
  <si>
    <t>MFCD00064281</t>
  </si>
  <si>
    <t>PIPERONYL ALCOHOL</t>
  </si>
  <si>
    <t>495-76-1</t>
  </si>
  <si>
    <t>MFCD00005836</t>
  </si>
  <si>
    <t>3-FLUOROBENZYL ALCOHOL</t>
  </si>
  <si>
    <t>456-47-3</t>
  </si>
  <si>
    <t>MFCD00004631</t>
  </si>
  <si>
    <t>CHLOROCYCLOPENTANE</t>
  </si>
  <si>
    <t>930-28-9</t>
  </si>
  <si>
    <t>MFCD00001360</t>
  </si>
  <si>
    <t>3,4-DIFLUOROBENZYL ALCOHOL</t>
  </si>
  <si>
    <t>85118-05-4</t>
  </si>
  <si>
    <t>MFCD00010628</t>
  </si>
  <si>
    <t>INDOLE-3-CARBINOL</t>
  </si>
  <si>
    <t>700-06-1</t>
  </si>
  <si>
    <t>MFCD00005632</t>
  </si>
  <si>
    <t>3-THIOPHENEMETHANOL</t>
  </si>
  <si>
    <t>71637-34-8</t>
  </si>
  <si>
    <t>MFCD00014534</t>
  </si>
  <si>
    <t>2,4-DIFLUOROBENZYL ALCOHOL</t>
  </si>
  <si>
    <t>56456-47-4</t>
  </si>
  <si>
    <t>MFCD00009983</t>
  </si>
  <si>
    <t>1-CHLORO-2-METHYLBUTANE</t>
  </si>
  <si>
    <t>616-13-7</t>
  </si>
  <si>
    <t>MFCD00039366</t>
  </si>
  <si>
    <t>GLYCOLALDEHYDE DIMETHYL ACETAL</t>
  </si>
  <si>
    <t>30934-97-5</t>
  </si>
  <si>
    <t>MFCD00051799</t>
  </si>
  <si>
    <t>3,5-DIBROMO-4-HYDROXYBENZALDEHYDE</t>
  </si>
  <si>
    <t>2973-77-5</t>
  </si>
  <si>
    <t>MFCD00016980</t>
  </si>
  <si>
    <t>3-HYDROXY-3-PHENYL-PROPIONITRILE</t>
  </si>
  <si>
    <t>17190-29-3</t>
  </si>
  <si>
    <t>MFCD00544189</t>
  </si>
  <si>
    <t>(1R)-(-)-CAMPHOR-10-SULFONIC ACID</t>
  </si>
  <si>
    <t>35963-20-3</t>
  </si>
  <si>
    <t>MFCD00064158</t>
  </si>
  <si>
    <t>DL-ASPARAGINE</t>
  </si>
  <si>
    <t>3130-87-8</t>
  </si>
  <si>
    <t>MFCD00064400</t>
  </si>
  <si>
    <t>2,3-DIFLUOROPHENOL</t>
  </si>
  <si>
    <t>6418-38-8</t>
  </si>
  <si>
    <t>MFCD00010262</t>
  </si>
  <si>
    <t>CHLOROACETIC ANHYDRIDE</t>
  </si>
  <si>
    <t>541-88-8</t>
  </si>
  <si>
    <t>MFCD00000929</t>
  </si>
  <si>
    <t>TRI-N-BUTYLTIN HYDRIDE</t>
  </si>
  <si>
    <t>688-73-3</t>
  </si>
  <si>
    <t>MFCD00009416</t>
  </si>
  <si>
    <t>2-MERCAPTOACETAMIDE</t>
  </si>
  <si>
    <t>758-08-7</t>
  </si>
  <si>
    <t>MFCD00068159</t>
  </si>
  <si>
    <t>BORANE-PYRIDINE COMPLEX</t>
  </si>
  <si>
    <t>110-51-0</t>
  </si>
  <si>
    <t>MFCD00012435</t>
  </si>
  <si>
    <t>FORMOXIME</t>
  </si>
  <si>
    <t>75-17-2</t>
  </si>
  <si>
    <t>MFCD00058969</t>
  </si>
  <si>
    <t>2-HYDROXYACETAMIDE</t>
  </si>
  <si>
    <t>598-42-5</t>
  </si>
  <si>
    <t>MFCD00047895</t>
  </si>
  <si>
    <t>ETHYL 4-NITROPHENYLACETATE</t>
  </si>
  <si>
    <t>5445-26-1</t>
  </si>
  <si>
    <t>MFCD00017046</t>
  </si>
  <si>
    <t>METHYL BENZENESULFONATE</t>
  </si>
  <si>
    <t>80-18-2</t>
  </si>
  <si>
    <t>MFCD00014737</t>
  </si>
  <si>
    <t>ETHYLENE OXIDE</t>
  </si>
  <si>
    <t>75-21-8</t>
  </si>
  <si>
    <t>MFCD00014482</t>
  </si>
  <si>
    <t>3,4-DIHYDROXYBENZOIC ACID</t>
  </si>
  <si>
    <t>99-50-3</t>
  </si>
  <si>
    <t>MFCD00002509</t>
  </si>
  <si>
    <t>4-METHOXY-3-BUTEN-2-ONE</t>
  </si>
  <si>
    <t>4652-27-1</t>
  </si>
  <si>
    <t>MFCD00008778</t>
  </si>
  <si>
    <t>4-TERT-BUTYLBENZOYL CHLORIDE</t>
  </si>
  <si>
    <t>1710-98-1</t>
  </si>
  <si>
    <t>MFCD00000695</t>
  </si>
  <si>
    <t>ETHYL SUCCINYL CHLORIDE</t>
  </si>
  <si>
    <t>14794-31-1</t>
  </si>
  <si>
    <t>MFCD00000751</t>
  </si>
  <si>
    <t>2,5-DIMETHOXYTOLUENE</t>
  </si>
  <si>
    <t>24599-58-4</t>
  </si>
  <si>
    <t>MFCD00041901</t>
  </si>
  <si>
    <t>IODINE MONOBROMIDE</t>
  </si>
  <si>
    <t>7789-33-5</t>
  </si>
  <si>
    <t>MFCD00011353</t>
  </si>
  <si>
    <t>N-FORMYLGLYCINE</t>
  </si>
  <si>
    <t>2491-15-8</t>
  </si>
  <si>
    <t>MFCD00037360</t>
  </si>
  <si>
    <t>N-METHYLFORMANILIDE</t>
  </si>
  <si>
    <t>93-61-8</t>
  </si>
  <si>
    <t>MFCD00003283</t>
  </si>
  <si>
    <t>ETHYL BUTYRYLACETATE</t>
  </si>
  <si>
    <t>3249-68-1</t>
  </si>
  <si>
    <t>MFCD00009401</t>
  </si>
  <si>
    <t>2-AMINO-6-CHLOROBENZOIC ACID</t>
  </si>
  <si>
    <t>2148-56-3</t>
  </si>
  <si>
    <t>MFCD00051530</t>
  </si>
  <si>
    <t>TRIFLUOROACETALDEHYDE METHYL HEMIACETAL</t>
  </si>
  <si>
    <t>431-46-9</t>
  </si>
  <si>
    <t>MFCD00013572</t>
  </si>
  <si>
    <t>3-AMINOPHENYLBORONIC ACID MONOHYDRATE</t>
  </si>
  <si>
    <t>206658-89-1</t>
  </si>
  <si>
    <t>MFCD00149554</t>
  </si>
  <si>
    <t>1-HEPTYNE</t>
  </si>
  <si>
    <t>628-71-7</t>
  </si>
  <si>
    <t>MFCD00009529</t>
  </si>
  <si>
    <t>POTASSIUM PERIODATE</t>
  </si>
  <si>
    <t>7790-21-8</t>
  </si>
  <si>
    <t>MFCD00011407</t>
  </si>
  <si>
    <t>CHROMIUM (III) CHLORIDE</t>
  </si>
  <si>
    <t>10025-73-7</t>
  </si>
  <si>
    <t>MFCD00010948</t>
  </si>
  <si>
    <t>POTASSIUM BICARBONATE</t>
  </si>
  <si>
    <t>298-14-6</t>
  </si>
  <si>
    <t>MFCD00011402</t>
  </si>
  <si>
    <t>METHYL 3-MERCAPTOPROPIONATE</t>
  </si>
  <si>
    <t>2935-90-2</t>
  </si>
  <si>
    <t>MFCD00004895</t>
  </si>
  <si>
    <t>1-IODOHEPTANE</t>
  </si>
  <si>
    <t>4282-40-0</t>
  </si>
  <si>
    <t>MFCD00001104</t>
  </si>
  <si>
    <t>ETHYL OXAMATE</t>
  </si>
  <si>
    <t>617-36-7</t>
  </si>
  <si>
    <t>MFCD00008005</t>
  </si>
  <si>
    <t>2-(3-THIENYL)ETHANOL</t>
  </si>
  <si>
    <t>13781-67-4</t>
  </si>
  <si>
    <t>MFCD00009766</t>
  </si>
  <si>
    <t>BURGESS REAGENT</t>
  </si>
  <si>
    <t>29684-56-8</t>
  </si>
  <si>
    <t>MFCD00077815</t>
  </si>
  <si>
    <t>4-(TRIFLUOROMETHOXY)PHENYL ISOCYANATE</t>
  </si>
  <si>
    <t>35037-73-1</t>
  </si>
  <si>
    <t>MFCD00035702</t>
  </si>
  <si>
    <t>(1S,2S)-(+)-1,2-DIAMINOCYCLOHEXANE</t>
  </si>
  <si>
    <t>21436-03-3</t>
  </si>
  <si>
    <t>MFCD00062986</t>
  </si>
  <si>
    <t>H-GLU(OTBU)-OTBU HCL</t>
  </si>
  <si>
    <t>32677-01-3</t>
  </si>
  <si>
    <t>MFCD00058003</t>
  </si>
  <si>
    <t>ETHYL 2-BROMOBENZOATE</t>
  </si>
  <si>
    <t>6091-64-1</t>
  </si>
  <si>
    <t>MFCD00015443</t>
  </si>
  <si>
    <t>METHYL 3-IODOBENZOATE</t>
  </si>
  <si>
    <t>618-91-7</t>
  </si>
  <si>
    <t>MFCD00061093</t>
  </si>
  <si>
    <t>2,4,5-TRIFLUOROBENZONITRILE</t>
  </si>
  <si>
    <t>98349-22-5</t>
  </si>
  <si>
    <t>MFCD00013289</t>
  </si>
  <si>
    <t>5-BROMO-2-IODOTOLUENE</t>
  </si>
  <si>
    <t>116632-39-4</t>
  </si>
  <si>
    <t>MFCD00060664</t>
  </si>
  <si>
    <t>3'-HYDROXYACETOPHENONE</t>
  </si>
  <si>
    <t>121-71-1</t>
  </si>
  <si>
    <t>MFCD00002298</t>
  </si>
  <si>
    <t>BISMUTH SUBNITRATE</t>
  </si>
  <si>
    <t>10361-46-3</t>
  </si>
  <si>
    <t>MFCD00064844</t>
  </si>
  <si>
    <t>SODIUM IODATE</t>
  </si>
  <si>
    <t>7681-55-2</t>
  </si>
  <si>
    <t>MFCD00003533</t>
  </si>
  <si>
    <t>TRIMETHYL ORTHOBENZOATE</t>
  </si>
  <si>
    <t>707-07-3</t>
  </si>
  <si>
    <t>MFCD00008474</t>
  </si>
  <si>
    <t>BENZYL CARBAZATE</t>
  </si>
  <si>
    <t>5331-43-1</t>
  </si>
  <si>
    <t>MFCD00041890</t>
  </si>
  <si>
    <t>ETHYL 3-(3-NITROPHENYL)-3-OXOPROPANOATE</t>
  </si>
  <si>
    <t>52119-38-7</t>
  </si>
  <si>
    <t>MFCD00126483</t>
  </si>
  <si>
    <t>METHYL 3-METHYLPHENYLACETATE</t>
  </si>
  <si>
    <t>53088-69-0</t>
  </si>
  <si>
    <t>MFCD00968468</t>
  </si>
  <si>
    <t>BENZOIC ACID</t>
  </si>
  <si>
    <t>65-85-0</t>
  </si>
  <si>
    <t>MFCD00002398</t>
  </si>
  <si>
    <t>HATU</t>
  </si>
  <si>
    <t>148893-10-1</t>
  </si>
  <si>
    <t>MFCD00274639</t>
  </si>
  <si>
    <t>TERT-BUTYLCHLORODIPHENYLSILANE</t>
  </si>
  <si>
    <t>58479-61-1</t>
  </si>
  <si>
    <t>MFCD00000497</t>
  </si>
  <si>
    <t>4-FLUOROPHENETHYL ALCOHOL</t>
  </si>
  <si>
    <t>7589-27-7</t>
  </si>
  <si>
    <t>MFCD00002898</t>
  </si>
  <si>
    <t>(3S)-(-)-3-(DIMETHYLAMINO)PYRROLIDINE</t>
  </si>
  <si>
    <t>132883-44-4</t>
  </si>
  <si>
    <t>MFCD00191348</t>
  </si>
  <si>
    <t>2,6-DICHLORO-3-NITROPYRIDINE</t>
  </si>
  <si>
    <t>16013-85-7</t>
  </si>
  <si>
    <t>MFCD00006234</t>
  </si>
  <si>
    <t>BOC-L-PROLINE</t>
  </si>
  <si>
    <t>15761-39-4</t>
  </si>
  <si>
    <t>MFCD00037324</t>
  </si>
  <si>
    <t>2,5-DICHLORO-2,5-DIMETHYLHEXANE</t>
  </si>
  <si>
    <t>6223-78-5</t>
  </si>
  <si>
    <t>MFCD00126854</t>
  </si>
  <si>
    <t>2-FLUORO-4-HYDROXYBENZOIC ACID</t>
  </si>
  <si>
    <t>65145-13-3</t>
  </si>
  <si>
    <t>MFCD01310985</t>
  </si>
  <si>
    <t>TERT-BUTYL 2,5-DIHYDRO-1H-PYRROLE-1-CARBOXYLATE</t>
  </si>
  <si>
    <t>73286-70-1</t>
  </si>
  <si>
    <t>MFCD01863512</t>
  </si>
  <si>
    <t>CESIUM CHLORIDE</t>
  </si>
  <si>
    <t>7647-17-8</t>
  </si>
  <si>
    <t>MFCD00010955</t>
  </si>
  <si>
    <t>TRICHLOROISOCYANURIC ACID</t>
  </si>
  <si>
    <t>87-90-1</t>
  </si>
  <si>
    <t>MFCD00006553</t>
  </si>
  <si>
    <t>1,2-DIAMINOCYCLOHEXANE</t>
  </si>
  <si>
    <t>694-83-7</t>
  </si>
  <si>
    <t>MFCD00001491</t>
  </si>
  <si>
    <t>2',4'-DIFLUOROACETOPHENONE</t>
  </si>
  <si>
    <t>364-83-0</t>
  </si>
  <si>
    <t>MFCD00151261</t>
  </si>
  <si>
    <t>PHOSGENE</t>
  </si>
  <si>
    <t>75-44-5</t>
  </si>
  <si>
    <t>MFCD00036119</t>
  </si>
  <si>
    <t>3-METHYLPHTHALIC ANHYDRIDE</t>
  </si>
  <si>
    <t>4792-30-7</t>
  </si>
  <si>
    <t>MFCD00047316</t>
  </si>
  <si>
    <t>1-CHLORO-2-METHYLPROPANE</t>
  </si>
  <si>
    <t>513-36-0</t>
  </si>
  <si>
    <t>MFCD00000954</t>
  </si>
  <si>
    <t>3-METHYL-2-NITROBENZOIC ACID</t>
  </si>
  <si>
    <t>5437-38-7</t>
  </si>
  <si>
    <t>MFCD00007180</t>
  </si>
  <si>
    <t>METHYL 2-METHOXYBENZOATE</t>
  </si>
  <si>
    <t>606-45-1</t>
  </si>
  <si>
    <t>MFCD00008423</t>
  </si>
  <si>
    <t>DICAMBA</t>
  </si>
  <si>
    <t>1918-00-9</t>
  </si>
  <si>
    <t>MFCD00055283</t>
  </si>
  <si>
    <t>4-CHLORO-2-IODOBENZOIC ACID</t>
  </si>
  <si>
    <t>13421-13-1</t>
  </si>
  <si>
    <t>MFCD00060676</t>
  </si>
  <si>
    <t>3-HYDROXYPHTHALIC ANHYDRIDE</t>
  </si>
  <si>
    <t>37418-88-5</t>
  </si>
  <si>
    <t>MFCD00011557</t>
  </si>
  <si>
    <t>2-BROMO-5-NITROBENZOIC ACID</t>
  </si>
  <si>
    <t>943-14-6</t>
  </si>
  <si>
    <t>MFCD00134558</t>
  </si>
  <si>
    <t>DIMETHYL IODOTEREPHTHALATE</t>
  </si>
  <si>
    <t>165534-79-2</t>
  </si>
  <si>
    <t>MFCD00060640</t>
  </si>
  <si>
    <t>6-BROMOPIPERONAL</t>
  </si>
  <si>
    <t>15930-53-7</t>
  </si>
  <si>
    <t>MFCD00022952</t>
  </si>
  <si>
    <t>2-FLUOROBENZYL ALCOHOL</t>
  </si>
  <si>
    <t>446-51-5</t>
  </si>
  <si>
    <t>MFCD00004601</t>
  </si>
  <si>
    <t>BENZO[B]THIOPHENE</t>
  </si>
  <si>
    <t>95-15-8</t>
  </si>
  <si>
    <t>MFCD00005864</t>
  </si>
  <si>
    <t>2-HYDROXYQUINOXALINE</t>
  </si>
  <si>
    <t>1196-57-2</t>
  </si>
  <si>
    <t>MFCD00006722</t>
  </si>
  <si>
    <t>3,4-DICHLOROCINNAMIC ACID</t>
  </si>
  <si>
    <t>1202-39-7</t>
  </si>
  <si>
    <t>MFCD00004385</t>
  </si>
  <si>
    <t>AMINOACYLASE</t>
  </si>
  <si>
    <t>9012-37-7</t>
  </si>
  <si>
    <t>MFCD00081285</t>
  </si>
  <si>
    <t>METHYL 3,3-DIMETHOXYPROPIONATE</t>
  </si>
  <si>
    <t>7424-91-1</t>
  </si>
  <si>
    <t>MFCD00010650</t>
  </si>
  <si>
    <t>PHLOROGLUCINOL DIHYDRATE</t>
  </si>
  <si>
    <t>6099-90-7</t>
  </si>
  <si>
    <t>MFCD00149090</t>
  </si>
  <si>
    <t>4-NITROPHENYL CHLOROFORMATE</t>
  </si>
  <si>
    <t>7693-46-1</t>
  </si>
  <si>
    <t>MFCD00007321</t>
  </si>
  <si>
    <t>CYCLOBUTANEMETHANOL</t>
  </si>
  <si>
    <t>4415-82-1</t>
  </si>
  <si>
    <t>MFCD00001330</t>
  </si>
  <si>
    <t>1-METHYL-4-PIPERIDINEMETHANOL</t>
  </si>
  <si>
    <t>20691-89-8</t>
  </si>
  <si>
    <t>MFCD03411903</t>
  </si>
  <si>
    <t>N-METHYL-N-NITROSO-P-TOLUENESULFONAMIDE</t>
  </si>
  <si>
    <t>80-11-5</t>
  </si>
  <si>
    <t>MFCD00002050</t>
  </si>
  <si>
    <t>N-(BENZYLOXYCARBONYLOXY)SUCCINIMIDE</t>
  </si>
  <si>
    <t>13139-17-8</t>
  </si>
  <si>
    <t>MFCD00005513</t>
  </si>
  <si>
    <t>GLYCINE TERT-BUTYL ESTER HYDROCHLORIDE</t>
  </si>
  <si>
    <t>27532-96-3</t>
  </si>
  <si>
    <t>MFCD00058255</t>
  </si>
  <si>
    <t>BIS(2-CHLOROETHYL) ETHER</t>
  </si>
  <si>
    <t>111-44-4</t>
  </si>
  <si>
    <t>MFCD00000975</t>
  </si>
  <si>
    <t>TIN(IV) OXIDE</t>
  </si>
  <si>
    <t>18282-10-5</t>
  </si>
  <si>
    <t>MFCD00011244</t>
  </si>
  <si>
    <t>2-AMINO-5-FORMYLTHIAZOLE</t>
  </si>
  <si>
    <t>1003-61-8</t>
  </si>
  <si>
    <t>MFCD02179570</t>
  </si>
  <si>
    <t>N-HYDROXY-5-NORBORNENE-2,3-DICARBOXIMIDE</t>
  </si>
  <si>
    <t>21715-90-2</t>
  </si>
  <si>
    <t>MFCD00167583</t>
  </si>
  <si>
    <t>1,1'-THIOCARBONYLDIIMIDAZOLE</t>
  </si>
  <si>
    <t>6160-65-2</t>
  </si>
  <si>
    <t>MFCD00005289</t>
  </si>
  <si>
    <t>CYCLOPROPANECARBOXAMIDE</t>
  </si>
  <si>
    <t>6228-73-5</t>
  </si>
  <si>
    <t>MFCD00013729</t>
  </si>
  <si>
    <t>3-(TRIFLUOROMETHYLTHIO)BENZALDEHYDE</t>
  </si>
  <si>
    <t>51748-27-7</t>
  </si>
  <si>
    <t>MFCD00236335</t>
  </si>
  <si>
    <t>ALLYL ACETATE</t>
  </si>
  <si>
    <t>591-87-7</t>
  </si>
  <si>
    <t>MFCD00008721</t>
  </si>
  <si>
    <t>1,4-CYCLOHEXANEDICARBOXYLIC ACID</t>
  </si>
  <si>
    <t>1076-97-7</t>
  </si>
  <si>
    <t>MFCD00001465</t>
  </si>
  <si>
    <t>CARBON TETRAIODIDE</t>
  </si>
  <si>
    <t>507-25-5</t>
  </si>
  <si>
    <t>MFCD00001067</t>
  </si>
  <si>
    <t>GAMMA-VALEROLACTONE</t>
  </si>
  <si>
    <t>108-29-2</t>
  </si>
  <si>
    <t>MFCD00005400</t>
  </si>
  <si>
    <t>P-TOLUENESULFONYLACETONITRILE</t>
  </si>
  <si>
    <t>5697-44-9</t>
  </si>
  <si>
    <t>MFCD00039487</t>
  </si>
  <si>
    <t>BOC-SER-OH</t>
  </si>
  <si>
    <t>3262-72-4</t>
  </si>
  <si>
    <t>MFCD00037243</t>
  </si>
  <si>
    <t>N-BOC-4-PIPERIDINEMETHANOL</t>
  </si>
  <si>
    <t>123855-51-6</t>
  </si>
  <si>
    <t>MFCD02094488</t>
  </si>
  <si>
    <t>CARBOXYNITROSO RUBBER</t>
  </si>
  <si>
    <t>25067-94-1</t>
  </si>
  <si>
    <t>MFCD00166359</t>
  </si>
  <si>
    <t>HIPPURIC ACID</t>
  </si>
  <si>
    <t>495-69-2</t>
  </si>
  <si>
    <t>MFCD00002692</t>
  </si>
  <si>
    <t>TRIETHYL BORATE</t>
  </si>
  <si>
    <t>150-46-9</t>
  </si>
  <si>
    <t>MFCD00009073</t>
  </si>
  <si>
    <t>ISOBUTYLENE</t>
  </si>
  <si>
    <t>115-11-7</t>
  </si>
  <si>
    <t>MFCD00008898</t>
  </si>
  <si>
    <t>1-CHLORO-3-METHOXYPROPANE</t>
  </si>
  <si>
    <t>36215-07-3</t>
  </si>
  <si>
    <t>MFCD05663419</t>
  </si>
  <si>
    <t>COBALT(II) ACETATE TETRAHYDRATE</t>
  </si>
  <si>
    <t>6147-53-1</t>
  </si>
  <si>
    <t>MFCD00149569</t>
  </si>
  <si>
    <t>DIBUTYL ETHER</t>
  </si>
  <si>
    <t>142-96-1</t>
  </si>
  <si>
    <t>MFCD00009461</t>
  </si>
  <si>
    <t>3,5-DINITROBENZOYL CHLORIDE</t>
  </si>
  <si>
    <t>99-33-2</t>
  </si>
  <si>
    <t>MFCD00007248</t>
  </si>
  <si>
    <t>1,3-DICHLORO-4-IODOBENZENE</t>
  </si>
  <si>
    <t>29898-32-6</t>
  </si>
  <si>
    <t>MFCD00001035</t>
  </si>
  <si>
    <t>(-)-DIBENZOYL-L-TARTARIC ACID</t>
  </si>
  <si>
    <t>22333-70-6</t>
  </si>
  <si>
    <t>MFCD00003074</t>
  </si>
  <si>
    <t>4-BROMO-2-FLUOROPHENOL</t>
  </si>
  <si>
    <t>2105-94-4</t>
  </si>
  <si>
    <t>MFCD00011722</t>
  </si>
  <si>
    <t>2-METHYLTETRAHYDROFURAN</t>
  </si>
  <si>
    <t>96-47-9</t>
  </si>
  <si>
    <t>MFCD00005367</t>
  </si>
  <si>
    <t>2,3-DIFLUOROANILINE</t>
  </si>
  <si>
    <t>4519-40-8</t>
  </si>
  <si>
    <t>MFCD00010298</t>
  </si>
  <si>
    <t>DIMETHYL PHOSPHITE</t>
  </si>
  <si>
    <t>868-85-9</t>
  </si>
  <si>
    <t>MFCD00044633</t>
  </si>
  <si>
    <t>3-CHLORO-2-FLUOROANILINE</t>
  </si>
  <si>
    <t>MFCD00069415</t>
  </si>
  <si>
    <t>1-BROMO-2-NAPHTHOL</t>
  </si>
  <si>
    <t>573-97-7</t>
  </si>
  <si>
    <t>MFCD00003869</t>
  </si>
  <si>
    <t>5-AMINO-2-METHYLBENZOIC ACID</t>
  </si>
  <si>
    <t>MFCD06208351</t>
  </si>
  <si>
    <t>M-PHENETIDINE</t>
  </si>
  <si>
    <t>621-33-0</t>
  </si>
  <si>
    <t>MFCD00007785</t>
  </si>
  <si>
    <t>2,4-LUTIDINE</t>
  </si>
  <si>
    <t>108-47-4</t>
  </si>
  <si>
    <t>MFCD00006337</t>
  </si>
  <si>
    <t>PYRIDINE-3-SULFONIC ACID</t>
  </si>
  <si>
    <t>636-73-7</t>
  </si>
  <si>
    <t>MFCD00006381</t>
  </si>
  <si>
    <t>3,5-DICHLOROBENZENESULFONYL CHLORIDE</t>
  </si>
  <si>
    <t>705-21-5</t>
  </si>
  <si>
    <t>MFCD00051698</t>
  </si>
  <si>
    <t>2-FLUORO-5-NITROANILINE</t>
  </si>
  <si>
    <t>369-36-8</t>
  </si>
  <si>
    <t>MFCD00007652</t>
  </si>
  <si>
    <t>3-(2-METHYL-1,3-THIAZOL-4-YL)ANILINE</t>
  </si>
  <si>
    <t>89250-34-0</t>
  </si>
  <si>
    <t>MFCD02579873</t>
  </si>
  <si>
    <t>3-BROMOBENZENESULFONYL CHLORIDE</t>
  </si>
  <si>
    <t>2905-24-0</t>
  </si>
  <si>
    <t>MFCD00052313</t>
  </si>
  <si>
    <t>4-BROMOPHENACYL BROMIDE</t>
  </si>
  <si>
    <t>99-73-0</t>
  </si>
  <si>
    <t>MFCD00000200</t>
  </si>
  <si>
    <t>1,2,5-TRIMETHYL-1H-PYRROLE-3-CARBOXYLIC ACID</t>
  </si>
  <si>
    <t>175276-50-3</t>
  </si>
  <si>
    <t>MFCD00203866</t>
  </si>
  <si>
    <t>BOC-AIB-OH</t>
  </si>
  <si>
    <t>30992-29-1</t>
  </si>
  <si>
    <t>MFCD00042973</t>
  </si>
  <si>
    <t>4-FLUORO-2-(TRIFLUOROMETHYL)PHENYL ISOCYANATE</t>
  </si>
  <si>
    <t>190774-54-0</t>
  </si>
  <si>
    <t>MFCD00673071</t>
  </si>
  <si>
    <t>5-(3-AMINOPHENYL)TETRAZOLE</t>
  </si>
  <si>
    <t>73732-51-1</t>
  </si>
  <si>
    <t>MFCD01219561</t>
  </si>
  <si>
    <t>THIOPROPIONAMIDE</t>
  </si>
  <si>
    <t>631-58-3</t>
  </si>
  <si>
    <t>MFCD00059864</t>
  </si>
  <si>
    <t>H-SER(TBU)-OH</t>
  </si>
  <si>
    <t>18822-58-7</t>
  </si>
  <si>
    <t>MFCD00066088</t>
  </si>
  <si>
    <t>2-CHLORO-4H-1,3,2-BENZODIOXAPHOSPHORIN-4-ONE</t>
  </si>
  <si>
    <t>5381-99-7</t>
  </si>
  <si>
    <t>MFCD00013353</t>
  </si>
  <si>
    <t>2-CHLOROETHYL ISOCYANATE</t>
  </si>
  <si>
    <t>1943-83-5</t>
  </si>
  <si>
    <t>MFCD00002043</t>
  </si>
  <si>
    <t>3-HYDROXYPROPIONIC ACID</t>
  </si>
  <si>
    <t>503-66-2</t>
  </si>
  <si>
    <t>MFCD00058998</t>
  </si>
  <si>
    <t>2-PYRAZOLINE</t>
  </si>
  <si>
    <t>109-98-8</t>
  </si>
  <si>
    <t>MFCD00059715</t>
  </si>
  <si>
    <t>4-AMINOSTYRENE</t>
  </si>
  <si>
    <t>1520-21-4</t>
  </si>
  <si>
    <t>MFCD00015329</t>
  </si>
  <si>
    <t>2,4,6-TRIVINYLCYCLOTRIBOROXANE PYRIDINE COMPLEX</t>
  </si>
  <si>
    <t>442850-89-7</t>
  </si>
  <si>
    <t>MFCD03839940</t>
  </si>
  <si>
    <t>ETHYL ISOTHIOCYANATOACETATE</t>
  </si>
  <si>
    <t>24066-82-8</t>
  </si>
  <si>
    <t>MFCD00060677</t>
  </si>
  <si>
    <t>CHLORAL</t>
  </si>
  <si>
    <t>75-87-6</t>
  </si>
  <si>
    <t>MFCD00036214</t>
  </si>
  <si>
    <t>3-BROMO-2-METHYLPROPENE</t>
  </si>
  <si>
    <t>1458-98-6</t>
  </si>
  <si>
    <t>MFCD00134155</t>
  </si>
  <si>
    <t>3-BROMO-1-(TRIMETHYLSILYL)-1-PROPYNE</t>
  </si>
  <si>
    <t>38002-45-8</t>
  </si>
  <si>
    <t>MFCD00134460</t>
  </si>
  <si>
    <t>(R)-(-)-2,2-DIMETHYL-1,3-DIOXOLANE-4-METHANOL</t>
  </si>
  <si>
    <t>14347-78-5</t>
  </si>
  <si>
    <t>MFCD00003213</t>
  </si>
  <si>
    <t>2,5-DIMETHYL-2,4-HEXADIENE</t>
  </si>
  <si>
    <t>764-13-6</t>
  </si>
  <si>
    <t>MFCD00008904</t>
  </si>
  <si>
    <t>H-HYP-OME HCL</t>
  </si>
  <si>
    <t>40216-83-9</t>
  </si>
  <si>
    <t>MFCD00080855</t>
  </si>
  <si>
    <t>2-IODOETHANOL</t>
  </si>
  <si>
    <t>624-76-0</t>
  </si>
  <si>
    <t>MFCD00002830</t>
  </si>
  <si>
    <t>1,1'-BIS(DIPHENYLPHOSPHINO)FERROCENE</t>
  </si>
  <si>
    <t>12150-46-8</t>
  </si>
  <si>
    <t>MFCD00001422</t>
  </si>
  <si>
    <t>1-BROMO-3-FLUORO-4-(TRIFLUOROMETHOXY)BENZENE</t>
  </si>
  <si>
    <t>105529-58-6</t>
  </si>
  <si>
    <t>MFCD01861132</t>
  </si>
  <si>
    <t>1,4-PENTADIEN-3-OL</t>
  </si>
  <si>
    <t>922-65-6</t>
  </si>
  <si>
    <t>MFCD00008633</t>
  </si>
  <si>
    <t>ORTHO-N-BUTYRIC ACID TRIETHYL ESTER</t>
  </si>
  <si>
    <t>24964-76-9</t>
  </si>
  <si>
    <t>MFCD00059382</t>
  </si>
  <si>
    <t>AMINOACETONITRILE HYDROCHLORIDE</t>
  </si>
  <si>
    <t>6011-14-9</t>
  </si>
  <si>
    <t>MFCD00012850</t>
  </si>
  <si>
    <t>2,5-DIMETHYLBENZENESULFONYL CHLORIDE</t>
  </si>
  <si>
    <t>19040-62-1</t>
  </si>
  <si>
    <t>MFCD00024875</t>
  </si>
  <si>
    <t>1-ETHYL-4-IODOBENZENE</t>
  </si>
  <si>
    <t>25309-64-2</t>
  </si>
  <si>
    <t>MFCD00060663</t>
  </si>
  <si>
    <t>2,5-DICHLOROPHENYL ISOTHIOCYANATE</t>
  </si>
  <si>
    <t>3386-42-3</t>
  </si>
  <si>
    <t>MFCD00041054</t>
  </si>
  <si>
    <t>2,4-DIMETHYLBENZOIC ACID</t>
  </si>
  <si>
    <t>611-01-8</t>
  </si>
  <si>
    <t>MFCD00002480</t>
  </si>
  <si>
    <t>N-METHYL-N'-NITRO-N-NITROSOGUANIDINE</t>
  </si>
  <si>
    <t>70-25-7</t>
  </si>
  <si>
    <t>MFCD00007034</t>
  </si>
  <si>
    <t>3-CHLORO-4-FLUOROPHENYL ISOTHIOCYANATE</t>
  </si>
  <si>
    <t>137724-66-4</t>
  </si>
  <si>
    <t>MFCD00060700</t>
  </si>
  <si>
    <t>4-BROMO-2-METHYLPHENYL ISOTHIOCYANATE</t>
  </si>
  <si>
    <t>19241-38-4</t>
  </si>
  <si>
    <t>MFCD00041087</t>
  </si>
  <si>
    <t>3-BROMOPHENYL ISOTHIOCYANATE</t>
  </si>
  <si>
    <t>2131-59-1</t>
  </si>
  <si>
    <t>MFCD00004803</t>
  </si>
  <si>
    <t>PROPIONAMIDE</t>
  </si>
  <si>
    <t>79-05-0</t>
  </si>
  <si>
    <t>MFCD00008039</t>
  </si>
  <si>
    <t>9-OXO-9H-THIOXANTHENE-3-CARBONITRILE-10,10-DIOXIDE</t>
  </si>
  <si>
    <t>51762-94-8</t>
  </si>
  <si>
    <t>MFCD00075352</t>
  </si>
  <si>
    <t>2-(AMINOMETHYL)-1-PIPERIDINE</t>
  </si>
  <si>
    <t>22990-77-8</t>
  </si>
  <si>
    <t>MFCD00129011</t>
  </si>
  <si>
    <t>XANTHONE</t>
  </si>
  <si>
    <t>90-47-1</t>
  </si>
  <si>
    <t>MFCD00005060</t>
  </si>
  <si>
    <t>ANTHRONE</t>
  </si>
  <si>
    <t>90-44-8</t>
  </si>
  <si>
    <t>MFCD00001187</t>
  </si>
  <si>
    <t>THIOXANTHEN-9-ONE</t>
  </si>
  <si>
    <t>492-22-8</t>
  </si>
  <si>
    <t>MFCD00005066</t>
  </si>
  <si>
    <t>2-(BOC-AMINOMETHYL)PYRROLIDINE</t>
  </si>
  <si>
    <t>149649-58-1</t>
  </si>
  <si>
    <t>MFCD06658352</t>
  </si>
  <si>
    <t>MALEIC HYDRAZIDE</t>
  </si>
  <si>
    <t>123-33-1</t>
  </si>
  <si>
    <t>MFCD00006665</t>
  </si>
  <si>
    <t>3-(TERT-BUTOXYCARBONYLAMINO)PYRROLIDINE</t>
  </si>
  <si>
    <t>99724-19-3</t>
  </si>
  <si>
    <t>MFCD00059040</t>
  </si>
  <si>
    <t>1-BENZYL-3-(TERT-BUTOXYCARBONYLAMINO)PYRROLIDINE</t>
  </si>
  <si>
    <t>99735-30-5</t>
  </si>
  <si>
    <t>MFCD00059039</t>
  </si>
  <si>
    <t>PIPERIDIN-2-YLMETHYL-CARBAMIC ACID TERT-BUTYL ESTER</t>
  </si>
  <si>
    <t>141774-61-0</t>
  </si>
  <si>
    <t>MFCD02181068</t>
  </si>
  <si>
    <t>3-INDAZOLINONE</t>
  </si>
  <si>
    <t>5686-93-1</t>
  </si>
  <si>
    <t>MFCD00005685</t>
  </si>
  <si>
    <t>2-CHLORONICOTINOYL CHLORIDE</t>
  </si>
  <si>
    <t>49609-84-9</t>
  </si>
  <si>
    <t>MFCD00051677</t>
  </si>
  <si>
    <t>3-AMINOPYRAZINE-2-CARBOXYLIC ACID METHYL ESTER</t>
  </si>
  <si>
    <t>16298-03-6</t>
  </si>
  <si>
    <t>MFCD00010097</t>
  </si>
  <si>
    <t>BROMOMALONALDEHYDE</t>
  </si>
  <si>
    <t>2065-75-0</t>
  </si>
  <si>
    <t>MFCD00459999</t>
  </si>
  <si>
    <t>2,4,5-TRICHLORONITROBENZENE</t>
  </si>
  <si>
    <t>89-69-0</t>
  </si>
  <si>
    <t>MFCD00007072</t>
  </si>
  <si>
    <t>2-AMINO-4-METHYLPYRIDINE</t>
  </si>
  <si>
    <t>695-34-1</t>
  </si>
  <si>
    <t>MFCD00006321</t>
  </si>
  <si>
    <t>4-AMINO-3-METHYLBENZOIC ACID</t>
  </si>
  <si>
    <t>2486-70-6</t>
  </si>
  <si>
    <t>MFCD00007736</t>
  </si>
  <si>
    <t>3,5-DIMETHOXYBENZALDEHYDE</t>
  </si>
  <si>
    <t>7311-34-4</t>
  </si>
  <si>
    <t>MFCD00003366</t>
  </si>
  <si>
    <t>DICHLOROACETONITRILE</t>
  </si>
  <si>
    <t>3018-12-0</t>
  </si>
  <si>
    <t>MFCD00040886</t>
  </si>
  <si>
    <t>1-METHYL-3-PHENYLPIPERAZINE</t>
  </si>
  <si>
    <t>5271-27-2</t>
  </si>
  <si>
    <t>MFCD03411603</t>
  </si>
  <si>
    <t>4-METHYL-3-NITROBENZOIC ACID</t>
  </si>
  <si>
    <t>96-98-0</t>
  </si>
  <si>
    <t>MFCD00007174</t>
  </si>
  <si>
    <t>N,N-DIMETHYLGLYCINE HYDROCHLORIDE</t>
  </si>
  <si>
    <t>MFCD00012610</t>
  </si>
  <si>
    <t>2-BROMO-3-METHYLTHIOPHENE</t>
  </si>
  <si>
    <t>14282-76-9</t>
  </si>
  <si>
    <t>MFCD00059741</t>
  </si>
  <si>
    <t>1-BENZYL-4-PIPERIDINECARBOXALDEHYDE</t>
  </si>
  <si>
    <t>22065-85-6</t>
  </si>
  <si>
    <t>MFCD02258902</t>
  </si>
  <si>
    <t>3-CYANOPHENYLHYDRAZINE HYDROCHLORIDE</t>
  </si>
  <si>
    <t>17672-26-3</t>
  </si>
  <si>
    <t>MFCD03094642</t>
  </si>
  <si>
    <t>2-BROMO-2'-METHOXYACETOPHENONE</t>
  </si>
  <si>
    <t>31949-21-0</t>
  </si>
  <si>
    <t>MFCD00000196</t>
  </si>
  <si>
    <t>4-BROMO-2-FLUOROANISOLE</t>
  </si>
  <si>
    <t>2357-52-0</t>
  </si>
  <si>
    <t>MFCD00011710</t>
  </si>
  <si>
    <t>IODOCYCLOHEXANE</t>
  </si>
  <si>
    <t>626-62-0</t>
  </si>
  <si>
    <t>MFCD00003826</t>
  </si>
  <si>
    <t>3-CHLORO-2,5-DIMETHYLPYRAZINE</t>
  </si>
  <si>
    <t>95-89-6</t>
  </si>
  <si>
    <t>MFCD00006143</t>
  </si>
  <si>
    <t>ETHYL ETHYNYL ETHER</t>
  </si>
  <si>
    <t>927-80-0</t>
  </si>
  <si>
    <t>MFCD00009247</t>
  </si>
  <si>
    <t>4-BROMO-1-METHYL-1H-PYRAZOLE</t>
  </si>
  <si>
    <t>15803-02-8</t>
  </si>
  <si>
    <t>MFCD02179565</t>
  </si>
  <si>
    <t>2-BROMO-5-CYANOPYRIDINE</t>
  </si>
  <si>
    <t>139585-70-9</t>
  </si>
  <si>
    <t>MFCD00234141</t>
  </si>
  <si>
    <t>4-BROMO-3,5-DIMETHYLISOXAZOLE</t>
  </si>
  <si>
    <t>10558-25-5</t>
  </si>
  <si>
    <t>MFCD00068187</t>
  </si>
  <si>
    <t>6-BROMOQUINOXALINE</t>
  </si>
  <si>
    <t>50998-17-9</t>
  </si>
  <si>
    <t>MFCD00837757</t>
  </si>
  <si>
    <t>METHYL 5-BROMOSALICYLATE</t>
  </si>
  <si>
    <t>4068-76-2</t>
  </si>
  <si>
    <t>MFCD00016460</t>
  </si>
  <si>
    <t>6-BROMO-2-PYRIDINECARBONITRILE</t>
  </si>
  <si>
    <t>122918-25-6</t>
  </si>
  <si>
    <t>MFCD00234142</t>
  </si>
  <si>
    <t>2-CHLORO-6-FLUOROPHENYLBORONIC ACID</t>
  </si>
  <si>
    <t>313545-32-3</t>
  </si>
  <si>
    <t>MFCD04039892</t>
  </si>
  <si>
    <t>1-NAPHTHALDEHYDE</t>
  </si>
  <si>
    <t>66-77-3</t>
  </si>
  <si>
    <t>MFCD00004003</t>
  </si>
  <si>
    <t>2-ACETYLFURAN</t>
  </si>
  <si>
    <t>1192-62-7</t>
  </si>
  <si>
    <t>MFCD00003242</t>
  </si>
  <si>
    <t>2-AMINOETHYL ISOPROPYL ETHER</t>
  </si>
  <si>
    <t>81731-43-3</t>
  </si>
  <si>
    <t>MFCD00191603</t>
  </si>
  <si>
    <t>4-[5-(4,4,5,5-TETRAMETHYL-1,3,2-DIOXABOROLAN-2-YL)PYRIDIN-2-YL]MORPHOLINE</t>
  </si>
  <si>
    <t>485799-04-0</t>
  </si>
  <si>
    <t>MFCD04039874</t>
  </si>
  <si>
    <t>5-(2,5-DICHLORO-PHENYL)-FURAN-2-CARBALDEHYDE</t>
  </si>
  <si>
    <t>99113-89-0</t>
  </si>
  <si>
    <t>MFCD00454841</t>
  </si>
  <si>
    <t>3-FLUOROTOLUENE</t>
  </si>
  <si>
    <t>352-70-5</t>
  </si>
  <si>
    <t>MFCD00000339</t>
  </si>
  <si>
    <t>3,4-DICHLOROBENZALDEHYDE</t>
  </si>
  <si>
    <t>6287-38-3</t>
  </si>
  <si>
    <t>MFCD00003351</t>
  </si>
  <si>
    <t>2-BROMO-4-FLUOROPHENOL</t>
  </si>
  <si>
    <t>496-69-5</t>
  </si>
  <si>
    <t>MFCD00010614</t>
  </si>
  <si>
    <t>5-AMINO-1-NAPHTHOL</t>
  </si>
  <si>
    <t>83-55-6</t>
  </si>
  <si>
    <t>MFCD00041826</t>
  </si>
  <si>
    <t>4-BROMO-3,5-DIFLUOROPHENOL</t>
  </si>
  <si>
    <t>130191-91-2</t>
  </si>
  <si>
    <t>MFCD08062385</t>
  </si>
  <si>
    <t>5,7-DIBROMO-8-HYDROXYQUINOLINE</t>
  </si>
  <si>
    <t>521-74-4</t>
  </si>
  <si>
    <t>MFCD00006785</t>
  </si>
  <si>
    <t>2,6-DICHLOROPHENOL</t>
  </si>
  <si>
    <t>87-65-0</t>
  </si>
  <si>
    <t>MFCD00002176</t>
  </si>
  <si>
    <t>4-BROMO-2,6-DIMETHYLPHENOL</t>
  </si>
  <si>
    <t>MFCD00002314</t>
  </si>
  <si>
    <t>4-BROMO-3,5-DIMETHYLPHENOL</t>
  </si>
  <si>
    <t>7463-51-6</t>
  </si>
  <si>
    <t>MFCD00002315</t>
  </si>
  <si>
    <t>4-BROMOGUAIACOL</t>
  </si>
  <si>
    <t>7368-78-7</t>
  </si>
  <si>
    <t>MFCD00051937</t>
  </si>
  <si>
    <t>2-BENZYLOXYBENZALDEHYDE</t>
  </si>
  <si>
    <t>5896-17-3</t>
  </si>
  <si>
    <t>MFCD00016583</t>
  </si>
  <si>
    <t>3-BENZYLOXYBENZALDEHYDE</t>
  </si>
  <si>
    <t>1700-37-4</t>
  </si>
  <si>
    <t>MFCD00003367</t>
  </si>
  <si>
    <t>2-CHLORO-4-NITROPYRIDINE</t>
  </si>
  <si>
    <t>23056-36-2</t>
  </si>
  <si>
    <t>MFCD00661454</t>
  </si>
  <si>
    <t>ALPHA-TOLUENESULFONAMIDE</t>
  </si>
  <si>
    <t>4563-33-1</t>
  </si>
  <si>
    <t>MFCD00041893</t>
  </si>
  <si>
    <t>1-(4-CHLOROBENZHYDRYL)PIPERAZINE</t>
  </si>
  <si>
    <t>303-26-4</t>
  </si>
  <si>
    <t>MFCD00005965</t>
  </si>
  <si>
    <t>1-HEXYNE</t>
  </si>
  <si>
    <t>693-02-7</t>
  </si>
  <si>
    <t>MFCD00009504</t>
  </si>
  <si>
    <t>3-FLUORO-5-(TRIFLUOROMETHYL)BENZALDEHYDE</t>
  </si>
  <si>
    <t>188815-30-7</t>
  </si>
  <si>
    <t>MFCD00061312</t>
  </si>
  <si>
    <t>2-CHLOROBENZAMIDE</t>
  </si>
  <si>
    <t>609-66-5</t>
  </si>
  <si>
    <t>MFCD00007973</t>
  </si>
  <si>
    <t>4-NITROBENZAMIDE</t>
  </si>
  <si>
    <t>619-80-7</t>
  </si>
  <si>
    <t>MFCD00007994</t>
  </si>
  <si>
    <t>CHLOROMETHYL METHYL SULFIDE</t>
  </si>
  <si>
    <t>2373-51-5</t>
  </si>
  <si>
    <t>MFCD00000923</t>
  </si>
  <si>
    <t>3-METHOXYBENZAMIDE</t>
  </si>
  <si>
    <t>5813-86-5</t>
  </si>
  <si>
    <t>MFCD00007986</t>
  </si>
  <si>
    <t>2-CYCLOHEXYLETHANOL</t>
  </si>
  <si>
    <t>4442-79-9</t>
  </si>
  <si>
    <t>MFCD00001525</t>
  </si>
  <si>
    <t>3-CHLORO-4-METHYLPYRIDINE</t>
  </si>
  <si>
    <t>72093-04-0</t>
  </si>
  <si>
    <t>MFCD04114245</t>
  </si>
  <si>
    <t>2-BROMOPROPIONYL BROMIDE</t>
  </si>
  <si>
    <t>563-76-8</t>
  </si>
  <si>
    <t>MFCD00000142</t>
  </si>
  <si>
    <t>AZELAIC ACID</t>
  </si>
  <si>
    <t>123-99-9</t>
  </si>
  <si>
    <t>MFCD00004432</t>
  </si>
  <si>
    <t>4-CHLORO-2-NITROANILINE</t>
  </si>
  <si>
    <t>89-63-4</t>
  </si>
  <si>
    <t>MFCD00007836</t>
  </si>
  <si>
    <t>EPSILON-CAPROLACTONE</t>
  </si>
  <si>
    <t>502-44-3</t>
  </si>
  <si>
    <t>MFCD00003267</t>
  </si>
  <si>
    <t>ETHYL BENZOYLFORMATE</t>
  </si>
  <si>
    <t>1603-79-8</t>
  </si>
  <si>
    <t>MFCD00009120</t>
  </si>
  <si>
    <t>3-AMINO-2-NITROPYRIDINE</t>
  </si>
  <si>
    <t>13269-19-7</t>
  </si>
  <si>
    <t>MFCD00044102</t>
  </si>
  <si>
    <t>2-AMINO-3-NITROPYRIDINE</t>
  </si>
  <si>
    <t>4214-75-9</t>
  </si>
  <si>
    <t>MFCD00006314</t>
  </si>
  <si>
    <t>5-CHLORO-2-NITROANILINE</t>
  </si>
  <si>
    <t>1635-61-6</t>
  </si>
  <si>
    <t>MFCD00007776</t>
  </si>
  <si>
    <t>BENZYL ACETOACETATE</t>
  </si>
  <si>
    <t>5396-89-4</t>
  </si>
  <si>
    <t>MFCD00008785</t>
  </si>
  <si>
    <t>HOMOPIPERONYLAMINE</t>
  </si>
  <si>
    <t>1484-85-1</t>
  </si>
  <si>
    <t>MFCD00060509</t>
  </si>
  <si>
    <t>THYMINE</t>
  </si>
  <si>
    <t>65-71-4</t>
  </si>
  <si>
    <t>MFCD00006026</t>
  </si>
  <si>
    <t>L-NORLEUCINE</t>
  </si>
  <si>
    <t>327-57-1</t>
  </si>
  <si>
    <t>MFCD00064423</t>
  </si>
  <si>
    <t>2-FLUOROPYRIDINE</t>
  </si>
  <si>
    <t>372-48-5</t>
  </si>
  <si>
    <t>MFCD00006224</t>
  </si>
  <si>
    <t>GLYCINE ANHYDRIDE</t>
  </si>
  <si>
    <t>106-57-0</t>
  </si>
  <si>
    <t>MFCD00006009</t>
  </si>
  <si>
    <t>2-FLUORO-3-METHYLPYRIDINE</t>
  </si>
  <si>
    <t>2369-18-8</t>
  </si>
  <si>
    <t>MFCD00041223</t>
  </si>
  <si>
    <t>3-N-BOC-AMINOMETHYL PIPERIDINE</t>
  </si>
  <si>
    <t>142643-29-6</t>
  </si>
  <si>
    <t>MFCD01632454</t>
  </si>
  <si>
    <t>DIMETHYL AMINOTEREPHTHALATE</t>
  </si>
  <si>
    <t>5372-81-6</t>
  </si>
  <si>
    <t>MFCD00008427</t>
  </si>
  <si>
    <t>2-(TRIFLUOROMETHOXY)BROMOBENZENE</t>
  </si>
  <si>
    <t>64115-88-4</t>
  </si>
  <si>
    <t>MFCD00040942</t>
  </si>
  <si>
    <t>PYRIDINE-2-CARBOXAMIDE</t>
  </si>
  <si>
    <t>1452-77-3</t>
  </si>
  <si>
    <t>MFCD00023483</t>
  </si>
  <si>
    <t>METHYL PYRAZINE-2-CARBOXYLATE</t>
  </si>
  <si>
    <t>6164-79-0</t>
  </si>
  <si>
    <t>MFCD00014611</t>
  </si>
  <si>
    <t>DELTA-VALEROLACTONE</t>
  </si>
  <si>
    <t>542-28-9</t>
  </si>
  <si>
    <t>MFCD00006645</t>
  </si>
  <si>
    <t>1-N-BOC-4-METHYLENE-PIPERIDINE</t>
  </si>
  <si>
    <t>159635-49-1</t>
  </si>
  <si>
    <t>MFCD01632522</t>
  </si>
  <si>
    <t>3-METHYL-3-OXETANEMETHANOL</t>
  </si>
  <si>
    <t>3143-02-0</t>
  </si>
  <si>
    <t>MFCD00010273</t>
  </si>
  <si>
    <t>3,4-DICHLOROBENZAMIDE</t>
  </si>
  <si>
    <t>2670-38-4</t>
  </si>
  <si>
    <t>MFCD00053009</t>
  </si>
  <si>
    <t>4'-HYDROXYPROPIOPHENONE</t>
  </si>
  <si>
    <t>70-70-2</t>
  </si>
  <si>
    <t>MFCD00002361</t>
  </si>
  <si>
    <t>ALPHA-METHYLCINNAMALDEHYDE</t>
  </si>
  <si>
    <t>101-39-3</t>
  </si>
  <si>
    <t>MFCD00006976</t>
  </si>
  <si>
    <t>TETRAETHYLENE GLYCOL DIMETHYL ETHER</t>
  </si>
  <si>
    <t>143-24-8</t>
  </si>
  <si>
    <t>MFCD00008505</t>
  </si>
  <si>
    <t>2,5-DICHLOROTHIOPHENE-3-CARBONYL CHLORIDE</t>
  </si>
  <si>
    <t>57248-14-3</t>
  </si>
  <si>
    <t>MFCD00041441</t>
  </si>
  <si>
    <t>SULFACETAMIDE</t>
  </si>
  <si>
    <t>144-80-9</t>
  </si>
  <si>
    <t>MFCD00066501</t>
  </si>
  <si>
    <t>4-N-PROPYLBENZOYL CHLORIDE</t>
  </si>
  <si>
    <t>52710-27-7</t>
  </si>
  <si>
    <t>MFCD00000698</t>
  </si>
  <si>
    <t>2,5-PYRIDINEDICARBOXYLIC ACID</t>
  </si>
  <si>
    <t>100-26-5</t>
  </si>
  <si>
    <t>MFCD00006297</t>
  </si>
  <si>
    <t>6-BROMOINDOLE</t>
  </si>
  <si>
    <t>52415-29-9</t>
  </si>
  <si>
    <t>MFCD00238550</t>
  </si>
  <si>
    <t>3,4-DICHLOROPHENYL ISOCYANATE</t>
  </si>
  <si>
    <t>102-36-3</t>
  </si>
  <si>
    <t>MFCD00002017</t>
  </si>
  <si>
    <t>5-IODO-2,4-DIMETHOXYPYRIMIDINE</t>
  </si>
  <si>
    <t>52522-99-3</t>
  </si>
  <si>
    <t>MFCD00090865</t>
  </si>
  <si>
    <t>3,4-DICHLORO-1,2,5-THIADIAZOLE</t>
  </si>
  <si>
    <t>5728-20-1</t>
  </si>
  <si>
    <t>MFCD00010072</t>
  </si>
  <si>
    <t>4-AMINO-2-FLUOROPHENOL</t>
  </si>
  <si>
    <t>399-96-2</t>
  </si>
  <si>
    <t>MFCD00671760</t>
  </si>
  <si>
    <t>2-ACETYLINDOLE</t>
  </si>
  <si>
    <t>4264-35-1</t>
  </si>
  <si>
    <t>MFCD01863329</t>
  </si>
  <si>
    <t>4-BROMOANTIPYRINE</t>
  </si>
  <si>
    <t>5426-65-3</t>
  </si>
  <si>
    <t>MFCD00020779</t>
  </si>
  <si>
    <t>METHYL 3-(DIMETHYLAMINO)PROPIONATE</t>
  </si>
  <si>
    <t>MFCD00009643</t>
  </si>
  <si>
    <t>3-AMINOPYRAZINE-2-CARBOXYLIC ACID</t>
  </si>
  <si>
    <t>MFCD00006141</t>
  </si>
  <si>
    <t>(PHENYLSULFONYL)ACETIC ACID</t>
  </si>
  <si>
    <t>3959-23-7</t>
  </si>
  <si>
    <t>MFCD00025042</t>
  </si>
  <si>
    <t>3,4-(METHYLENEDIOXY)PHENETHYL ALCOHOL</t>
  </si>
  <si>
    <t>6006-82-2</t>
  </si>
  <si>
    <t>MFCD00666033</t>
  </si>
  <si>
    <t>3-METHYL-4-ISOPROPYLANILINE HYDROCHLORIDE</t>
  </si>
  <si>
    <t>MFCD00156562</t>
  </si>
  <si>
    <t>2-(4-BROMOPHENYL)ETHANOL</t>
  </si>
  <si>
    <t>4654-39-1</t>
  </si>
  <si>
    <t>MFCD00002897</t>
  </si>
  <si>
    <t>3-(TRIFLUOROMETHYLTHIO)PHENOL</t>
  </si>
  <si>
    <t>3823-40-3</t>
  </si>
  <si>
    <t>MFCD06248888</t>
  </si>
  <si>
    <t>2-ACETYL-6-METHOXYNAPHTHALENE</t>
  </si>
  <si>
    <t>3900-45-6</t>
  </si>
  <si>
    <t>MFCD00021643</t>
  </si>
  <si>
    <t>MANDELONITRILE</t>
  </si>
  <si>
    <t>532-28-5</t>
  </si>
  <si>
    <t>MFCD00004487</t>
  </si>
  <si>
    <t>3,5-DIAMINOBENZOIC ACID</t>
  </si>
  <si>
    <t>535-87-5</t>
  </si>
  <si>
    <t>MFCD00007807</t>
  </si>
  <si>
    <t>5,5-DIBROMOBARBITURIC ACID</t>
  </si>
  <si>
    <t>511-67-1</t>
  </si>
  <si>
    <t>MFCD00010595</t>
  </si>
  <si>
    <t>2-METHYL-3-NITROPHENOL</t>
  </si>
  <si>
    <t>5460-31-1</t>
  </si>
  <si>
    <t>MFCD00007241</t>
  </si>
  <si>
    <t>3-PYRIDYLACETIC ACID</t>
  </si>
  <si>
    <t>501-81-5</t>
  </si>
  <si>
    <t>MFCD00066302</t>
  </si>
  <si>
    <t>6-METHYL-2-PICOLYL-METHYLAMINE</t>
  </si>
  <si>
    <t>6971-57-9</t>
  </si>
  <si>
    <t>MFCD00023514</t>
  </si>
  <si>
    <t>4-CHLOROBENZENESULFONYL CHLORIDE</t>
  </si>
  <si>
    <t>98-60-2</t>
  </si>
  <si>
    <t>MFCD00007439</t>
  </si>
  <si>
    <t>3-BROMOBENZENESULFONAMIDE</t>
  </si>
  <si>
    <t>89599-01-9</t>
  </si>
  <si>
    <t>MFCD00084903</t>
  </si>
  <si>
    <t>(3,4-DICHLOROPHENYL)METHANESULFONYL CHLORIDE</t>
  </si>
  <si>
    <t>85952-30-3</t>
  </si>
  <si>
    <t>MFCD01631929</t>
  </si>
  <si>
    <t>3-(TRIFLUOROMETHYLTHIO)BENZONITRILE</t>
  </si>
  <si>
    <t>660-44-6</t>
  </si>
  <si>
    <t>MFCD00236339</t>
  </si>
  <si>
    <t>ADIPONITRILE</t>
  </si>
  <si>
    <t>111-69-3</t>
  </si>
  <si>
    <t>MFCD00001975</t>
  </si>
  <si>
    <t>2-ISOPROPOXYETHANOL</t>
  </si>
  <si>
    <t>109-59-1</t>
  </si>
  <si>
    <t>MFCD00002866</t>
  </si>
  <si>
    <t>3-(TRIFLUOROMETHYL)STYRENE</t>
  </si>
  <si>
    <t>402-24-4</t>
  </si>
  <si>
    <t>MFCD00075481</t>
  </si>
  <si>
    <t>4-BIPHENYLCARBONYL CHLORIDE</t>
  </si>
  <si>
    <t>14002-51-8</t>
  </si>
  <si>
    <t>MFCD00000692</t>
  </si>
  <si>
    <t>5-METHYL-2,1,3-BENZOTHIADIAZOLE-4-SULFONYL CHLORIDE</t>
  </si>
  <si>
    <t>MFCD02232191</t>
  </si>
  <si>
    <t>4-(2-HYDROXYETHYL)PYRIDINE</t>
  </si>
  <si>
    <t>5344-27-4</t>
  </si>
  <si>
    <t>MFCD00129038</t>
  </si>
  <si>
    <t>2-(1-NAPHTHYL)ETHANOYL CHLORIDE</t>
  </si>
  <si>
    <t>5121-00-6</t>
  </si>
  <si>
    <t>MFCD00175852</t>
  </si>
  <si>
    <t>2-N-PROPYLPHENOL</t>
  </si>
  <si>
    <t>644-35-9</t>
  </si>
  <si>
    <t>MFCD00002251</t>
  </si>
  <si>
    <t>4-N-PROPYLPHENOL</t>
  </si>
  <si>
    <t>645-56-7</t>
  </si>
  <si>
    <t>MFCD00002395</t>
  </si>
  <si>
    <t>5-HYDROXYQUINOLINE</t>
  </si>
  <si>
    <t>578-67-6</t>
  </si>
  <si>
    <t>MFCD00006792</t>
  </si>
  <si>
    <t>4-VINYLPHENOL</t>
  </si>
  <si>
    <t>2628-17-3</t>
  </si>
  <si>
    <t>MFCD00017593</t>
  </si>
  <si>
    <t>M-TOLYLACETONITRILE</t>
  </si>
  <si>
    <t>2947-60-6</t>
  </si>
  <si>
    <t>MFCD00001914</t>
  </si>
  <si>
    <t>HOMOPHTHALONITRILE</t>
  </si>
  <si>
    <t>3759-28-2</t>
  </si>
  <si>
    <t>MFCD00001895</t>
  </si>
  <si>
    <t>4-(METHYLSULFONYL)BENZENESULFONYL CHLORIDE</t>
  </si>
  <si>
    <t>82964-91-8</t>
  </si>
  <si>
    <t>MFCD00216486</t>
  </si>
  <si>
    <t>1-PHENYL-1-PROPANOL</t>
  </si>
  <si>
    <t>93-54-9</t>
  </si>
  <si>
    <t>MFCD00004564</t>
  </si>
  <si>
    <t>2-PHENYL-1-PROPANOL</t>
  </si>
  <si>
    <t>1123-85-9</t>
  </si>
  <si>
    <t>MFCD00004736</t>
  </si>
  <si>
    <t>CHLOROMETHANESULFONYL CHLORIDE</t>
  </si>
  <si>
    <t>3518-65-8</t>
  </si>
  <si>
    <t>MFCD00014727</t>
  </si>
  <si>
    <t>1-DIMETHYLAMINO-2-NITROETHYLENE</t>
  </si>
  <si>
    <t>1190-92-7</t>
  </si>
  <si>
    <t>MFCD00051519</t>
  </si>
  <si>
    <t>5-CHLORO-2-METHOXYPHENYL ISOCYANATE</t>
  </si>
  <si>
    <t>55440-54-5</t>
  </si>
  <si>
    <t>MFCD00013860</t>
  </si>
  <si>
    <t>4-CHLORO-2-FLUOROBENZYL ALCOHOL</t>
  </si>
  <si>
    <t>56456-49-6</t>
  </si>
  <si>
    <t>MFCD00143285</t>
  </si>
  <si>
    <t>8-NITROQUINAZOLIN-4-OL</t>
  </si>
  <si>
    <t>53638-54-3</t>
  </si>
  <si>
    <t>MFCD00834971</t>
  </si>
  <si>
    <t>6-METHOXY-2-TETRALONE</t>
  </si>
  <si>
    <t>2472-22-2</t>
  </si>
  <si>
    <t>MFCD00001729</t>
  </si>
  <si>
    <t>8-HYDROXYQUINOLINE-N-OXIDE</t>
  </si>
  <si>
    <t>1127-45-3</t>
  </si>
  <si>
    <t>MFCD00006739</t>
  </si>
  <si>
    <t>2-METHYLCYCLOPENTANONE</t>
  </si>
  <si>
    <t>1120-72-5</t>
  </si>
  <si>
    <t>MFCD00001414</t>
  </si>
  <si>
    <t>4-CYCLOHEXYLPHENOL</t>
  </si>
  <si>
    <t>1131-60-8</t>
  </si>
  <si>
    <t>MFCD00035699</t>
  </si>
  <si>
    <t>2-METHOXY-4-NITROPHENOL</t>
  </si>
  <si>
    <t>3251-56-7</t>
  </si>
  <si>
    <t>MFCD00012143</t>
  </si>
  <si>
    <t>2-(1H)-TETRAHYDROPYRIMIDINETHIONE</t>
  </si>
  <si>
    <t>2055-46-1</t>
  </si>
  <si>
    <t>MFCD00060526</t>
  </si>
  <si>
    <t>4-(2,5-DIMETHYLPHENYL)THIAZOL-2-YLAMINE</t>
  </si>
  <si>
    <t>101967-39-9</t>
  </si>
  <si>
    <t>MFCD00985673</t>
  </si>
  <si>
    <t>4-(3-BROMO-PHENYL)-THIAZOL-2-YLAMINE</t>
  </si>
  <si>
    <t>105512-81-0</t>
  </si>
  <si>
    <t>MFCD00170238</t>
  </si>
  <si>
    <t>1-(2-METHYLPHENYL)PIPERAZINE</t>
  </si>
  <si>
    <t>39512-51-1</t>
  </si>
  <si>
    <t>MFCD00040729</t>
  </si>
  <si>
    <t>1-METHYL-4-IODO-1H-PYRAZOLE</t>
  </si>
  <si>
    <t>39806-90-1</t>
  </si>
  <si>
    <t>MFCD05663860</t>
  </si>
  <si>
    <t>(R)-1-PHENYL-1,3-PROPANEDIOL</t>
  </si>
  <si>
    <t>103548-16-9</t>
  </si>
  <si>
    <t>MFCD00145213</t>
  </si>
  <si>
    <t>2-FLUORO-5-METHOXYBENZALDEHYDE</t>
  </si>
  <si>
    <t>105728-90-3</t>
  </si>
  <si>
    <t>MFCD00070795</t>
  </si>
  <si>
    <t>HEXAFLUOROPROPYLENE OXIDE</t>
  </si>
  <si>
    <t>428-59-1</t>
  </si>
  <si>
    <t>MFCD00005125</t>
  </si>
  <si>
    <t>MUCOBROMIC ACID</t>
  </si>
  <si>
    <t>488-11-9</t>
  </si>
  <si>
    <t>MFCD00063745</t>
  </si>
  <si>
    <t>OXAMIDE</t>
  </si>
  <si>
    <t>471-46-5</t>
  </si>
  <si>
    <t>MFCD00008007</t>
  </si>
  <si>
    <t>4-METHYLPHTHALIC ANHYDRIDE</t>
  </si>
  <si>
    <t>19438-61-0</t>
  </si>
  <si>
    <t>MFCD00041856</t>
  </si>
  <si>
    <t>2-(CHLOROMETHYL)BENZONITRILE</t>
  </si>
  <si>
    <t>612-13-5</t>
  </si>
  <si>
    <t>MFCD00019745</t>
  </si>
  <si>
    <t>PHTHALIDE</t>
  </si>
  <si>
    <t>87-41-2</t>
  </si>
  <si>
    <t>MFCD00005906</t>
  </si>
  <si>
    <t>2,6-DIMETHYLMORPHOLINE</t>
  </si>
  <si>
    <t>141-91-3</t>
  </si>
  <si>
    <t>MFCD00005973</t>
  </si>
  <si>
    <t>N,N,2,2-TETRAMETHYL-1,3-PROPANEDIAMINE</t>
  </si>
  <si>
    <t>53369-71-4</t>
  </si>
  <si>
    <t>MFCD00044018</t>
  </si>
  <si>
    <t>2',6'-DIHYDROXYACETOPHENONE</t>
  </si>
  <si>
    <t>699-83-2</t>
  </si>
  <si>
    <t>MFCD00002270</t>
  </si>
  <si>
    <t>DIMETHYL ISOPHTHALATE</t>
  </si>
  <si>
    <t>1459-93-4</t>
  </si>
  <si>
    <t>MFCD00008433</t>
  </si>
  <si>
    <t>METHYL GLYCOLATE</t>
  </si>
  <si>
    <t>96-35-5</t>
  </si>
  <si>
    <t>MFCD00004667</t>
  </si>
  <si>
    <t>HYDROXYLAMINE</t>
  </si>
  <si>
    <t>7803-49-8</t>
  </si>
  <si>
    <t>MFCD00044522</t>
  </si>
  <si>
    <t>5-BROMOINDOLINE</t>
  </si>
  <si>
    <t>22190-33-6</t>
  </si>
  <si>
    <t>MFCD00027410</t>
  </si>
  <si>
    <t>1-METHYLCYCLOHEXANOL</t>
  </si>
  <si>
    <t>590-67-0</t>
  </si>
  <si>
    <t>MFCD00003857</t>
  </si>
  <si>
    <t>5-AMINO-1,3-DIMETHYLPYRAZOLE</t>
  </si>
  <si>
    <t>3524-32-1</t>
  </si>
  <si>
    <t>MFCD00051651</t>
  </si>
  <si>
    <t>ETHYL FORMIMIDATE HYDROCHLORIDE</t>
  </si>
  <si>
    <t>16694-46-5</t>
  </si>
  <si>
    <t>MFCD00192154</t>
  </si>
  <si>
    <t>3-CYANOBENZALDEHYDE</t>
  </si>
  <si>
    <t>24964-64-5</t>
  </si>
  <si>
    <t>MFCD00003344</t>
  </si>
  <si>
    <t>ETHYL LEVULINATE</t>
  </si>
  <si>
    <t>539-88-8</t>
  </si>
  <si>
    <t>MFCD00009209</t>
  </si>
  <si>
    <t>4-BROMO-2-HYDROXYTOLUENE</t>
  </si>
  <si>
    <t>36138-76-8</t>
  </si>
  <si>
    <t>MFCD08061906</t>
  </si>
  <si>
    <t>2,6-DICHLOROISONICOTINIC ACID</t>
  </si>
  <si>
    <t>5398-44-7</t>
  </si>
  <si>
    <t>MFCD00234147</t>
  </si>
  <si>
    <t>N,N-DIMETHYL-O-TOLUIDINE</t>
  </si>
  <si>
    <t>609-72-3</t>
  </si>
  <si>
    <t>MFCD00035789</t>
  </si>
  <si>
    <t>2,3,4-TRIMETHOXYBENZALDEHYDE</t>
  </si>
  <si>
    <t>2103-57-3</t>
  </si>
  <si>
    <t>MFCD00003310</t>
  </si>
  <si>
    <t>2-(2-CYANOPHENYLTHIO)BENZOIC ACID</t>
  </si>
  <si>
    <t>163725-12-0</t>
  </si>
  <si>
    <t>MFCD00075348</t>
  </si>
  <si>
    <t>METHYL 3-BROMOTHIOPHENE-2-CARBOXYLATE</t>
  </si>
  <si>
    <t>26137-08-6</t>
  </si>
  <si>
    <t>MFCD00173839</t>
  </si>
  <si>
    <t>2,5-DIBROMOTOLUENE</t>
  </si>
  <si>
    <t>615-59-8</t>
  </si>
  <si>
    <t>MFCD00000090</t>
  </si>
  <si>
    <t>2,6-DIMETHOXYPHENOL</t>
  </si>
  <si>
    <t>91-10-1</t>
  </si>
  <si>
    <t>MFCD00064434</t>
  </si>
  <si>
    <t>PENTAERYTHRITOL TRIBROMIDE</t>
  </si>
  <si>
    <t>1522-92-5</t>
  </si>
  <si>
    <t>MFCD00021982</t>
  </si>
  <si>
    <t>3,4-DIBROMOTHIOPHENE</t>
  </si>
  <si>
    <t>3141-26-2</t>
  </si>
  <si>
    <t>MFCD00005465</t>
  </si>
  <si>
    <t>3-NITRO-4-PYRIDONE</t>
  </si>
  <si>
    <t>15590-90-6</t>
  </si>
  <si>
    <t>MFCD00051957</t>
  </si>
  <si>
    <t>3-BROMOPROPIONAMIDE</t>
  </si>
  <si>
    <t>6320-96-3</t>
  </si>
  <si>
    <t>MFCD00143100</t>
  </si>
  <si>
    <t>2-HYDROXY-1-NAPHTHALDEHYDE</t>
  </si>
  <si>
    <t>5386-25-4</t>
  </si>
  <si>
    <t>MFCD00004005</t>
  </si>
  <si>
    <t>N,N'-DIBENZYLETHYLENEDIAMINE</t>
  </si>
  <si>
    <t>122-75-8</t>
  </si>
  <si>
    <t>MFCD00004771</t>
  </si>
  <si>
    <t>METHYL DICHLOROACETATE</t>
  </si>
  <si>
    <t>116-54-1</t>
  </si>
  <si>
    <t>MFCD00000843</t>
  </si>
  <si>
    <t>1,3-DIBROMO-2,2-DIMETHOXYPROPANE</t>
  </si>
  <si>
    <t>22094-18-4</t>
  </si>
  <si>
    <t>MFCD00051792</t>
  </si>
  <si>
    <t>1-(2-BROMO-ETHYL)-2-FLUORO-BENZENE</t>
  </si>
  <si>
    <t>91319-54-9</t>
  </si>
  <si>
    <t>MFCD04117466</t>
  </si>
  <si>
    <t>4-HYDROXYTHIOPHENOL</t>
  </si>
  <si>
    <t>637-89-8</t>
  </si>
  <si>
    <t>MFCD00004850</t>
  </si>
  <si>
    <t>4-METHOXYCARBONYLPHENYLBORONIC ACID</t>
  </si>
  <si>
    <t>99768-12-4</t>
  </si>
  <si>
    <t>MFCD01632203</t>
  </si>
  <si>
    <t>2,6-DICHLOROBENZYL CHLORIDE</t>
  </si>
  <si>
    <t>2014-83-7</t>
  </si>
  <si>
    <t>MFCD00000897</t>
  </si>
  <si>
    <t>ALPHA-TETRALONE</t>
  </si>
  <si>
    <t>529-34-0</t>
  </si>
  <si>
    <t>MFCD00001688</t>
  </si>
  <si>
    <t>(1R)-10-CAMPHORSULFONAMIDE</t>
  </si>
  <si>
    <t>72597-34-3</t>
  </si>
  <si>
    <t>MFCD00151500</t>
  </si>
  <si>
    <t>5-CHLORO-2-METHOXYBENZONITRILE</t>
  </si>
  <si>
    <t>55877-79-7</t>
  </si>
  <si>
    <t>MFCD00052867</t>
  </si>
  <si>
    <t>1-ISOPROPYL-4-PIPERIDONE</t>
  </si>
  <si>
    <t>5355-68-0</t>
  </si>
  <si>
    <t>MFCD00038035</t>
  </si>
  <si>
    <t>4-[4-(BROMOMETHYL)PHENYL]-1,2,3-THIADIAZOLE</t>
  </si>
  <si>
    <t>163798-92-3</t>
  </si>
  <si>
    <t>MFCD00052102</t>
  </si>
  <si>
    <t>5-AMINO-3-BROMO-2-CHLOROPYRIDINE</t>
  </si>
  <si>
    <t>130284-53-6</t>
  </si>
  <si>
    <t>MFCD03840433</t>
  </si>
  <si>
    <t>N-ACETYLETHANOLAMINE</t>
  </si>
  <si>
    <t>142-26-7</t>
  </si>
  <si>
    <t>MFCD00002836</t>
  </si>
  <si>
    <t>4-HYDROXYCYCLOHEXANECARBOXYLIC ACID</t>
  </si>
  <si>
    <t>17419-81-7</t>
  </si>
  <si>
    <t>MFCD00077974</t>
  </si>
  <si>
    <t>2-CHLORO-6-METHOXYISONICOTINIC ACID</t>
  </si>
  <si>
    <t>15855-06-8</t>
  </si>
  <si>
    <t>MFCD00173928</t>
  </si>
  <si>
    <t>FMOC-GLY-WANG RESIN</t>
  </si>
  <si>
    <t>9003-70-7</t>
  </si>
  <si>
    <t>MFCD00801253</t>
  </si>
  <si>
    <t>FMOC-MET-WANG RESIN</t>
  </si>
  <si>
    <t>55844-94-5</t>
  </si>
  <si>
    <t>MFCD00801264</t>
  </si>
  <si>
    <t>FMOC-VAL-WANG RESIN</t>
  </si>
  <si>
    <t>42074-68-0</t>
  </si>
  <si>
    <t>MFCD00801271</t>
  </si>
  <si>
    <t>4-(CHLOROMETHYL)-2-PHENYL-1,3-THIAZOLE</t>
  </si>
  <si>
    <t>4771-31-7</t>
  </si>
  <si>
    <t>MFCD00723503</t>
  </si>
  <si>
    <t>3-DIMETHYLAMINO-1-PROPANOL</t>
  </si>
  <si>
    <t>3179-63-3</t>
  </si>
  <si>
    <t>MFCD00002945</t>
  </si>
  <si>
    <t>2-METHYL-ISONICOTINIC ACID</t>
  </si>
  <si>
    <t>MFCD00513435</t>
  </si>
  <si>
    <t>CITRAZINIC ACID</t>
  </si>
  <si>
    <t>99-11-6</t>
  </si>
  <si>
    <t>MFCD00006274</t>
  </si>
  <si>
    <t>2-HYDROXYISONICOTINIC ACID</t>
  </si>
  <si>
    <t>169253-31-0</t>
  </si>
  <si>
    <t>MFCD01318566</t>
  </si>
  <si>
    <t>ETHYL 2-ETHYLACETOACETATE</t>
  </si>
  <si>
    <t>607-97-6</t>
  </si>
  <si>
    <t>MFCD00039898</t>
  </si>
  <si>
    <t>4-TERT-BUTYLCYCLOHEXANECARBOXYLIC ACID</t>
  </si>
  <si>
    <t>5451-55-8</t>
  </si>
  <si>
    <t>MFCD00042622</t>
  </si>
  <si>
    <t>2-(4-PYRIDYL)THIAZOLE-4-CARBOXYLIC ACID</t>
  </si>
  <si>
    <t>21278-86-4</t>
  </si>
  <si>
    <t>MFCD00171745</t>
  </si>
  <si>
    <t>3-FLUOROISONICOTINIC ACID</t>
  </si>
  <si>
    <t>393-53-3</t>
  </si>
  <si>
    <t>MFCD03789251</t>
  </si>
  <si>
    <t>2-HYDROXY-6-METHYLISONICOTINIC ACID</t>
  </si>
  <si>
    <t>86454-13-9</t>
  </si>
  <si>
    <t>MFCD02682019</t>
  </si>
  <si>
    <t>PYRIDAZINE-4-CARBOXYLIC ACID</t>
  </si>
  <si>
    <t>50681-25-9</t>
  </si>
  <si>
    <t>MFCD00011576</t>
  </si>
  <si>
    <t>METHYL HYDROGEN ISOPHTHALATE</t>
  </si>
  <si>
    <t>1877-71-0</t>
  </si>
  <si>
    <t>MFCD00029972</t>
  </si>
  <si>
    <t>2-AMINOPYRIDINE-4-CARBOXYLIC ACID</t>
  </si>
  <si>
    <t>13362-28-2</t>
  </si>
  <si>
    <t>MFCD00233714</t>
  </si>
  <si>
    <t>3-AMINOISONICOTINIC ACID</t>
  </si>
  <si>
    <t>7529-20-6</t>
  </si>
  <si>
    <t>MFCD00137840</t>
  </si>
  <si>
    <t>2-PHENYL-1,3-THIAZOLE-4-CARBOXYLIC ACID</t>
  </si>
  <si>
    <t>MFCD00141954</t>
  </si>
  <si>
    <t>PHTHALAMIC ACID</t>
  </si>
  <si>
    <t>88-97-1</t>
  </si>
  <si>
    <t>MFCD00025476</t>
  </si>
  <si>
    <t>1-METHYLPIPERIDINE-3-CARBOXYLIC ACID HYDROCHLORIDE</t>
  </si>
  <si>
    <t>19999-64-5</t>
  </si>
  <si>
    <t>MFCD00190236</t>
  </si>
  <si>
    <t>(1S,2R)-(+)-2-AMINO-1,2-DIPHENYLETHANOL</t>
  </si>
  <si>
    <t>23364-44-5</t>
  </si>
  <si>
    <t>MFCD00074959</t>
  </si>
  <si>
    <t>6-FLUORO-4-CHROMANONE</t>
  </si>
  <si>
    <t>66892-34-0</t>
  </si>
  <si>
    <t>MFCD00038654</t>
  </si>
  <si>
    <t>D-CAMPHOR</t>
  </si>
  <si>
    <t>464-49-3</t>
  </si>
  <si>
    <t>MFCD00064149</t>
  </si>
  <si>
    <t>5-CHLORO-2-METHYLBENZYLAMINE</t>
  </si>
  <si>
    <t>27917-13-1</t>
  </si>
  <si>
    <t>MFCD01310800</t>
  </si>
  <si>
    <t>2-CHLORO-6-METHYLBENZYLAMINE</t>
  </si>
  <si>
    <t>57264-46-7</t>
  </si>
  <si>
    <t>MFCD00052810</t>
  </si>
  <si>
    <t>3,5-DICHLOROFLUOROBENZENE</t>
  </si>
  <si>
    <t>1435-46-7</t>
  </si>
  <si>
    <t>MFCD00060652</t>
  </si>
  <si>
    <t>2-AMINO-4,6-DICHLORO-PYRIMIDINE-5-CARBALDEHYDE</t>
  </si>
  <si>
    <t>5604-46-6</t>
  </si>
  <si>
    <t>MFCD03001242</t>
  </si>
  <si>
    <t>3-AMINOPHENYLBORONIC ACID</t>
  </si>
  <si>
    <t>30418-59-8</t>
  </si>
  <si>
    <t>MFCD00007755</t>
  </si>
  <si>
    <t>N-METHYLURETHANE</t>
  </si>
  <si>
    <t>105-40-8</t>
  </si>
  <si>
    <t>MFCD00041924</t>
  </si>
  <si>
    <t>N-FLUOROBENZENESULFONIMIDE</t>
  </si>
  <si>
    <t>133745-75-2</t>
  </si>
  <si>
    <t>MFCD00144885</t>
  </si>
  <si>
    <t>DIBROMODIFLUOROMETHANE</t>
  </si>
  <si>
    <t>75-61-6</t>
  </si>
  <si>
    <t>MFCD00000367</t>
  </si>
  <si>
    <t>4-CHLORO-2-METHYLBENZYLAMINE</t>
  </si>
  <si>
    <t>27917-11-9</t>
  </si>
  <si>
    <t>MFCD00047932</t>
  </si>
  <si>
    <t>(S)-2-(2-AMINO-ETHYL)-PYRROLIDINE-1-CARBOXYLIC ACID TERT-BUTYL ESTER</t>
  </si>
  <si>
    <t>239483-09-1</t>
  </si>
  <si>
    <t>MFCD04115291</t>
  </si>
  <si>
    <t>1-(3,5-DICHLOROPHENYL)PIPERAZINE</t>
  </si>
  <si>
    <t>55827-50-4</t>
  </si>
  <si>
    <t>MFCD00040763</t>
  </si>
  <si>
    <t>(S)-3-AMINO-1-METHYL-AZEPAN-2-ONE</t>
  </si>
  <si>
    <t>209983-96-0</t>
  </si>
  <si>
    <t>MFCD01861210</t>
  </si>
  <si>
    <t>ISOPHTHALALDEHYDE</t>
  </si>
  <si>
    <t>626-19-7</t>
  </si>
  <si>
    <t>MFCD00003372</t>
  </si>
  <si>
    <t>ETHYL 4-HYDROXYBENZOATE</t>
  </si>
  <si>
    <t>120-47-8</t>
  </si>
  <si>
    <t>MFCD00002353</t>
  </si>
  <si>
    <t>3-AMINOTHIOPHENOL</t>
  </si>
  <si>
    <t>22948-02-3</t>
  </si>
  <si>
    <t>MFCD00007791</t>
  </si>
  <si>
    <t>PHENYLMAGNESIUM BROMIDE</t>
  </si>
  <si>
    <t>100-58-3</t>
  </si>
  <si>
    <t>MFCD00000038</t>
  </si>
  <si>
    <t>4-CHLORO-3-NITROTOLUENE</t>
  </si>
  <si>
    <t>89-60-1</t>
  </si>
  <si>
    <t>MFCD00007085</t>
  </si>
  <si>
    <t>3-HYDROXYMETHYL-1-METHYLPIPERIDINE</t>
  </si>
  <si>
    <t>7583-53-1</t>
  </si>
  <si>
    <t>MFCD00006497</t>
  </si>
  <si>
    <t>3'-AMINOACETOPHENONE</t>
  </si>
  <si>
    <t>99-03-6</t>
  </si>
  <si>
    <t>MFCD00007796</t>
  </si>
  <si>
    <t>2-AMINO-5-NITROBENZOIC ACID</t>
  </si>
  <si>
    <t>616-79-5</t>
  </si>
  <si>
    <t>MFCD00017039</t>
  </si>
  <si>
    <t>5-NITROSALICYLIC ACID</t>
  </si>
  <si>
    <t>96-97-9</t>
  </si>
  <si>
    <t>MFCD00007338</t>
  </si>
  <si>
    <t>(4-AMINOPHENYLTHIO)ACETIC ACID</t>
  </si>
  <si>
    <t>104-18-7</t>
  </si>
  <si>
    <t>MFCD00025360</t>
  </si>
  <si>
    <t>2-AMINO-4,5-DIFLUOROBENZOIC ACID</t>
  </si>
  <si>
    <t>83506-93-8</t>
  </si>
  <si>
    <t>MFCD00077509</t>
  </si>
  <si>
    <t>[(2-OXO-2H-CHROMEN-7-YL)OXY]ACETIC ACID</t>
  </si>
  <si>
    <t>126424-85-9</t>
  </si>
  <si>
    <t>MFCD00695616</t>
  </si>
  <si>
    <t>(2-CHLORO-4-NITROPHENOXY)ACETIC ACID</t>
  </si>
  <si>
    <t>MFCD03414519</t>
  </si>
  <si>
    <t>AMMONIUM BICARBONATE</t>
  </si>
  <si>
    <t>1066-33-7</t>
  </si>
  <si>
    <t>MFCD00012138</t>
  </si>
  <si>
    <t>TRANS-STILBENE</t>
  </si>
  <si>
    <t>103-30-0</t>
  </si>
  <si>
    <t>MFCD00064300</t>
  </si>
  <si>
    <t>CYCLOHEXYL METHYL KETONE</t>
  </si>
  <si>
    <t>823-76-7</t>
  </si>
  <si>
    <t>MFCD00040418</t>
  </si>
  <si>
    <t>4-BROMO-DL-PHENYLALANINE</t>
  </si>
  <si>
    <t>14091-15-7</t>
  </si>
  <si>
    <t>MFCD00002599</t>
  </si>
  <si>
    <t>2-AMINO-4-(4-CHLOROPHENYL)THIAZOLE</t>
  </si>
  <si>
    <t>2103-99-3</t>
  </si>
  <si>
    <t>MFCD00047058</t>
  </si>
  <si>
    <t>(S)-(+)-1-METHOXY-2-PROPANOL</t>
  </si>
  <si>
    <t>26550-55-0</t>
  </si>
  <si>
    <t>MFCD01632588</t>
  </si>
  <si>
    <t>5-CHLORO-2-METHYLBENZOXAZOLE</t>
  </si>
  <si>
    <t>19219-99-9</t>
  </si>
  <si>
    <t>MFCD00022850</t>
  </si>
  <si>
    <t>2-(TRIFLUOROACETYL)THIOPHENE</t>
  </si>
  <si>
    <t>651-70-7</t>
  </si>
  <si>
    <t>MFCD00041427</t>
  </si>
  <si>
    <t>5-(TRIFLUOROMETHYL)URACIL</t>
  </si>
  <si>
    <t>54-20-6</t>
  </si>
  <si>
    <t>MFCD00006024</t>
  </si>
  <si>
    <t>2-CYANO-5-FLUOROBENZYL BROMIDE</t>
  </si>
  <si>
    <t>421552-12-7</t>
  </si>
  <si>
    <t>MFCD08059542</t>
  </si>
  <si>
    <t>2-AMINO-4-(2-NAPHTHYL)THIAZOLE</t>
  </si>
  <si>
    <t>21331-43-1</t>
  </si>
  <si>
    <t>MFCD00046452</t>
  </si>
  <si>
    <t>1-PYRIDIN-2-YLMETHYL-PIPERAZINE</t>
  </si>
  <si>
    <t>298705-64-3</t>
  </si>
  <si>
    <t>MFCD01862551</t>
  </si>
  <si>
    <t>PHOSPHOMOLYBDIC ACID</t>
  </si>
  <si>
    <t>11104-88-4</t>
  </si>
  <si>
    <t>MFCD00011341</t>
  </si>
  <si>
    <t>L-TYROSINE</t>
  </si>
  <si>
    <t>60-18-4</t>
  </si>
  <si>
    <t>MFCD00002606</t>
  </si>
  <si>
    <t>1-ETHYNYL-1-CYCLOHEXANOL</t>
  </si>
  <si>
    <t>78-27-3</t>
  </si>
  <si>
    <t>MFCD00003858</t>
  </si>
  <si>
    <t>4-NITRO-L-PHENYLALANINE</t>
  </si>
  <si>
    <t>949-99-5</t>
  </si>
  <si>
    <t>MFCD00051221</t>
  </si>
  <si>
    <t>2-BROMO-3-METHOXYPYRIDINE</t>
  </si>
  <si>
    <t>24100-18-3</t>
  </si>
  <si>
    <t>MFCD01570896</t>
  </si>
  <si>
    <t>2-AMINO-4-(3,4-DIFLUOROPHENYL)THIAZOLE</t>
  </si>
  <si>
    <t>175135-32-7</t>
  </si>
  <si>
    <t>MFCD00052876</t>
  </si>
  <si>
    <t>1-PENTANOL</t>
  </si>
  <si>
    <t>71-41-0</t>
  </si>
  <si>
    <t>MFCD00002977</t>
  </si>
  <si>
    <t>CYCLOBUTANECARBONYL CHLORIDE</t>
  </si>
  <si>
    <t>5006-22-4</t>
  </si>
  <si>
    <t>MFCD00001319</t>
  </si>
  <si>
    <t>6-AMINONICOTINIC ACID</t>
  </si>
  <si>
    <t>3167-49-5</t>
  </si>
  <si>
    <t>MFCD00006326</t>
  </si>
  <si>
    <t>N,N-DIMETHYL-4-NITROSOANILINE</t>
  </si>
  <si>
    <t>138-89-6</t>
  </si>
  <si>
    <t>MFCD00002063</t>
  </si>
  <si>
    <t>2-CHLOROETHYL METHYL SULFIDE</t>
  </si>
  <si>
    <t>542-81-4</t>
  </si>
  <si>
    <t>MFCD00000978</t>
  </si>
  <si>
    <t>3,5-DIMETHYLISOXAZOLE-4-CARBOXYLIC ACID</t>
  </si>
  <si>
    <t>2510-36-3</t>
  </si>
  <si>
    <t>MFCD00051657</t>
  </si>
  <si>
    <t>MORPHOLIN-3-ONE</t>
  </si>
  <si>
    <t>109-11-5</t>
  </si>
  <si>
    <t>MFCD00631009</t>
  </si>
  <si>
    <t>(S)-(+)-1-METHYL-3-HYDROXYPYRROLIDINE</t>
  </si>
  <si>
    <t>104641-59-0</t>
  </si>
  <si>
    <t>MFCD03788748</t>
  </si>
  <si>
    <t>METHYL 3-AMINO-4-CYANOTHIOPHENE-2-CARBOXYLATE</t>
  </si>
  <si>
    <t>102123-28-4</t>
  </si>
  <si>
    <t>MFCD00052590</t>
  </si>
  <si>
    <t>TITANIUM (III) CHLORIDE-ALUMINUM (III) CHLORIDE</t>
  </si>
  <si>
    <t>12003-13-3</t>
  </si>
  <si>
    <t>MFCD00145412</t>
  </si>
  <si>
    <t>TRI-N-BUTYLPHOSPHINE</t>
  </si>
  <si>
    <t>998-40-3</t>
  </si>
  <si>
    <t>MFCD00009462</t>
  </si>
  <si>
    <t>1,3-BUTADIENE</t>
  </si>
  <si>
    <t>106-99-0</t>
  </si>
  <si>
    <t>MFCD00008659</t>
  </si>
  <si>
    <t>2,3-DIBROMOPROPENE</t>
  </si>
  <si>
    <t>513-31-5</t>
  </si>
  <si>
    <t>MFCD00000211</t>
  </si>
  <si>
    <t>PHENYL DICHLOROPHOSPHATE</t>
  </si>
  <si>
    <t>770-12-7</t>
  </si>
  <si>
    <t>MFCD00002067</t>
  </si>
  <si>
    <t>N,N-DIMETHYLETHYLAMINE</t>
  </si>
  <si>
    <t>598-56-1</t>
  </si>
  <si>
    <t>MFCD00009039</t>
  </si>
  <si>
    <t>2-BROMO-5-HYDROXYPYRIDINE</t>
  </si>
  <si>
    <t>55717-40-3</t>
  </si>
  <si>
    <t>MFCD04114184</t>
  </si>
  <si>
    <t>3-BROMO-5-HYDROXYPYRIDINE</t>
  </si>
  <si>
    <t>74115-13-2</t>
  </si>
  <si>
    <t>MFCD00661305</t>
  </si>
  <si>
    <t>4-AMINO-1,2,4-TRIAZOLE</t>
  </si>
  <si>
    <t>584-13-4</t>
  </si>
  <si>
    <t>MFCD00003099</t>
  </si>
  <si>
    <t>4-PENTEN-1-OL</t>
  </si>
  <si>
    <t>821-09-0</t>
  </si>
  <si>
    <t>MFCD00002975</t>
  </si>
  <si>
    <t>2-MERCAPTOBENZOXAZOLE</t>
  </si>
  <si>
    <t>2382-96-9</t>
  </si>
  <si>
    <t>MFCD00005769</t>
  </si>
  <si>
    <t>5-CYANO-2-PICOLINE</t>
  </si>
  <si>
    <t>3222-48-8</t>
  </si>
  <si>
    <t>MFCD00038042</t>
  </si>
  <si>
    <t>(S)-(+)-2-METHYLPIPERAZINE</t>
  </si>
  <si>
    <t>74879-18-8</t>
  </si>
  <si>
    <t>MFCD00171452</t>
  </si>
  <si>
    <t>5-AMINO-2-METHYLPYRIDINE</t>
  </si>
  <si>
    <t>3430-14-6</t>
  </si>
  <si>
    <t>MFCD00833389</t>
  </si>
  <si>
    <t>3-PROPOXYPHENYLBORONIC ACID</t>
  </si>
  <si>
    <t>149557-18-6</t>
  </si>
  <si>
    <t>MFCD03427190</t>
  </si>
  <si>
    <t>5-PYRIMIDINECARBOXYLIC ACID</t>
  </si>
  <si>
    <t>4595-61-3</t>
  </si>
  <si>
    <t>MFCD00856162</t>
  </si>
  <si>
    <t>2-CHLORO-6-METHYLPHENYL ISOCYANATE</t>
  </si>
  <si>
    <t>40398-01-4</t>
  </si>
  <si>
    <t>MFCD00037030</t>
  </si>
  <si>
    <t>4-(BROMOMETHYL)BENZENEBORONIC ACID PINACOL ESTER</t>
  </si>
  <si>
    <t>138500-85-3</t>
  </si>
  <si>
    <t>MFCD02179493</t>
  </si>
  <si>
    <t>1,1,1-TRIS(HYDROXYMETHYL)ETHANE</t>
  </si>
  <si>
    <t>77-85-0</t>
  </si>
  <si>
    <t>MFCD00004687</t>
  </si>
  <si>
    <t>CAMPHENE</t>
  </si>
  <si>
    <t>565-00-4</t>
  </si>
  <si>
    <t>MFCD00066603</t>
  </si>
  <si>
    <t>METHYL 3-BUTENOATE</t>
  </si>
  <si>
    <t>3724-55-8</t>
  </si>
  <si>
    <t>MFCD00082587</t>
  </si>
  <si>
    <t>5-BROMO-PYRIDINE-2-SULFONYL CHLORIDE</t>
  </si>
  <si>
    <t>874959-68-9</t>
  </si>
  <si>
    <t>MFCD06739112</t>
  </si>
  <si>
    <t>ETHYL L(-)-LACTATE</t>
  </si>
  <si>
    <t>687-47-8</t>
  </si>
  <si>
    <t>MFCD00004518</t>
  </si>
  <si>
    <t>1-(DIPHENYLMETHYL)-3-HYDROXYAZETIDINE</t>
  </si>
  <si>
    <t>18621-17-5</t>
  </si>
  <si>
    <t>MFCD00205109</t>
  </si>
  <si>
    <t>TRIMETHYLACETIC ANHYDRIDE</t>
  </si>
  <si>
    <t>1538-75-6</t>
  </si>
  <si>
    <t>MFCD00008842</t>
  </si>
  <si>
    <t>3-QUINUCLIDINOL</t>
  </si>
  <si>
    <t>1619-34-7</t>
  </si>
  <si>
    <t>MFCD00151326</t>
  </si>
  <si>
    <t>2-OXO-CYCLOPENTANEACETIC ACID</t>
  </si>
  <si>
    <t>1460-38-4</t>
  </si>
  <si>
    <t>MFCD02093672</t>
  </si>
  <si>
    <t>4'-FLUORO-2'-HYDROXYACETOPHENONE</t>
  </si>
  <si>
    <t>1481-27-2</t>
  </si>
  <si>
    <t>MFCD00143203</t>
  </si>
  <si>
    <t>3-METHYLPYRIDAZINE</t>
  </si>
  <si>
    <t>1632-76-4</t>
  </si>
  <si>
    <t>MFCD00006469</t>
  </si>
  <si>
    <t>5-PHENYLPENTA-2,4-DIENOIC ACID</t>
  </si>
  <si>
    <t>1552-94-9</t>
  </si>
  <si>
    <t>MFCD00014018</t>
  </si>
  <si>
    <t>(2-PHENOXYPHENYL)METHANOL</t>
  </si>
  <si>
    <t>13807-84-6</t>
  </si>
  <si>
    <t>MFCD00017297</t>
  </si>
  <si>
    <t>6-METHOXY-1-INDANONE</t>
  </si>
  <si>
    <t>13623-25-1</t>
  </si>
  <si>
    <t>MFCD00021232</t>
  </si>
  <si>
    <t>5-FORMYL-2-FURANCARBOXYLIC ACID</t>
  </si>
  <si>
    <t>13529-17-4</t>
  </si>
  <si>
    <t>MFCD00020924</t>
  </si>
  <si>
    <t>4-AMINO-2-CHLORO-6,7-DIMETHOXYQUINAZOLINE</t>
  </si>
  <si>
    <t>23680-84-4</t>
  </si>
  <si>
    <t>MFCD00051734</t>
  </si>
  <si>
    <t>4-(DIPROPYLAMINOSULFONYL)BENZOYL CHLORIDE</t>
  </si>
  <si>
    <t>29171-72-0</t>
  </si>
  <si>
    <t>MFCD00121817</t>
  </si>
  <si>
    <t>ETHYL 3-HYDROXY-4,6-DIMETHOXY-2-OXOINDOLINE-3-CARBOXYLATE</t>
  </si>
  <si>
    <t>23659-85-0</t>
  </si>
  <si>
    <t>MFCD00115004</t>
  </si>
  <si>
    <t>BOC-ARG-OH</t>
  </si>
  <si>
    <t>13726-76-6</t>
  </si>
  <si>
    <t>MFCD00042632</t>
  </si>
  <si>
    <t>6,7-DIMETHOXY-1-TETRALONE</t>
  </si>
  <si>
    <t>13575-75-2</t>
  </si>
  <si>
    <t>MFCD00134100</t>
  </si>
  <si>
    <t>ETHYL 2-BROMO-4-METHYL-1,3-THIAZOLE-5-CARBOXYLATE</t>
  </si>
  <si>
    <t>22900-83-0</t>
  </si>
  <si>
    <t>MFCD03791227</t>
  </si>
  <si>
    <t>3-ETHOXYBENZALDEHYDE</t>
  </si>
  <si>
    <t>22924-15-8</t>
  </si>
  <si>
    <t>MFCD00016606</t>
  </si>
  <si>
    <t>N-(4-AMINOPHENYL)MALEIMIDE</t>
  </si>
  <si>
    <t>29753-26-2</t>
  </si>
  <si>
    <t>MFCD00051191</t>
  </si>
  <si>
    <t>1-CHLORO-N,N,2-TRIMETHYLPROPENYLAMINE</t>
  </si>
  <si>
    <t>26189-59-3</t>
  </si>
  <si>
    <t>MFCD00800562</t>
  </si>
  <si>
    <t>2-METHYLVALERIC ACID</t>
  </si>
  <si>
    <t>22160-39-0</t>
  </si>
  <si>
    <t>MFCD00002671</t>
  </si>
  <si>
    <t>2-BROMOBENZOPHENONE</t>
  </si>
  <si>
    <t>13047-06-8</t>
  </si>
  <si>
    <t>MFCD00032462</t>
  </si>
  <si>
    <t>4-PHENYLCINNAMIC ACID</t>
  </si>
  <si>
    <t>13026-23-8</t>
  </si>
  <si>
    <t>MFCD00014010</t>
  </si>
  <si>
    <t>ETHYL TRIFLUOROPYRUVATE</t>
  </si>
  <si>
    <t>13081-18-0</t>
  </si>
  <si>
    <t>MFCD00114935</t>
  </si>
  <si>
    <t>3-(MORPHOLINE-4-SULFONYL)-PHENYLAMINE</t>
  </si>
  <si>
    <t>22184-97-0</t>
  </si>
  <si>
    <t>MFCD02090909</t>
  </si>
  <si>
    <t>3-(4-METHOXYPHENYL)PYRAZOLE</t>
  </si>
  <si>
    <t>27069-17-6</t>
  </si>
  <si>
    <t>MFCD00112008</t>
  </si>
  <si>
    <t>1-(2-CHLOROETHYL)-4-METHOXYBENZENE</t>
  </si>
  <si>
    <t>18217-00-0</t>
  </si>
  <si>
    <t>MFCD00044718</t>
  </si>
  <si>
    <t>4-HEPTYLAMINE</t>
  </si>
  <si>
    <t>16751-59-0</t>
  </si>
  <si>
    <t>MFCD00014814</t>
  </si>
  <si>
    <t>ETHYL 4-METHYLCINNAMATE</t>
  </si>
  <si>
    <t>20511-20-0</t>
  </si>
  <si>
    <t>MFCD00182491</t>
  </si>
  <si>
    <t>4-METHOXY-1-NAPHTHALDEHYDE</t>
  </si>
  <si>
    <t>15971-29-6</t>
  </si>
  <si>
    <t>MFCD00004006</t>
  </si>
  <si>
    <t>2-AMINO-5-IODOPYRIDINE</t>
  </si>
  <si>
    <t>20511-12-0</t>
  </si>
  <si>
    <t>MFCD00160312</t>
  </si>
  <si>
    <t>4-BROMO-2,6-DIMETHYLANISOLE</t>
  </si>
  <si>
    <t>14804-38-7</t>
  </si>
  <si>
    <t>MFCD00143259</t>
  </si>
  <si>
    <t>1-BENZYLPIPERIDINE-4-CARBOXYLIC ACID</t>
  </si>
  <si>
    <t>10315-07-8</t>
  </si>
  <si>
    <t>MFCD03371463</t>
  </si>
  <si>
    <t>2,4-DIMETHOXYBENZYLAMINE HYDROCHLORIDE</t>
  </si>
  <si>
    <t>20781-21-9</t>
  </si>
  <si>
    <t>MFCD00012854</t>
  </si>
  <si>
    <t>BOC-ILE-OH 5H2O</t>
  </si>
  <si>
    <t>13139-16-7</t>
  </si>
  <si>
    <t>MFCD09753136</t>
  </si>
  <si>
    <t>ALPHA-METHYLBENZYL ALCOHOL</t>
  </si>
  <si>
    <t>13323-81-4</t>
  </si>
  <si>
    <t>MFCD00004508</t>
  </si>
  <si>
    <t>2-(4-FLUOROPHENYL)OXIRANE</t>
  </si>
  <si>
    <t>18511-62-1</t>
  </si>
  <si>
    <t>MFCD00043994</t>
  </si>
  <si>
    <t>5,6,7,8-TETRAHYDROQUINOLINE</t>
  </si>
  <si>
    <t>10500-57-9</t>
  </si>
  <si>
    <t>MFCD00006734</t>
  </si>
  <si>
    <t>6-HYDROXY-3,4-DIHYDROQUINAZOLONE</t>
  </si>
  <si>
    <t>16064-10-1</t>
  </si>
  <si>
    <t>MFCD00804841</t>
  </si>
  <si>
    <t>3-BROMOTHIOPHENE-2-CARBONITRILE</t>
  </si>
  <si>
    <t>18791-98-5</t>
  </si>
  <si>
    <t>MFCD00068173</t>
  </si>
  <si>
    <t>4-N-BUTYLBENZOIC ACID</t>
  </si>
  <si>
    <t>20651-71-2</t>
  </si>
  <si>
    <t>MFCD00002571</t>
  </si>
  <si>
    <t>3-(2-BROMOPHENYL)PROPIONIC ACID</t>
  </si>
  <si>
    <t>15115-58-9</t>
  </si>
  <si>
    <t>MFCD01310791</t>
  </si>
  <si>
    <t>2-([3-(TRIFLUOROMETHYL)BENZOYL]AMINO)ACETIC ACID</t>
  </si>
  <si>
    <t>17794-48-8</t>
  </si>
  <si>
    <t>MFCD00029782</t>
  </si>
  <si>
    <t>4-BROMO-3-METHOXYANILINE</t>
  </si>
  <si>
    <t>19056-40-7</t>
  </si>
  <si>
    <t>MFCD05664063</t>
  </si>
  <si>
    <t>4-PHENYLPIPERIDINE HYDROCHLORIDE</t>
  </si>
  <si>
    <t>10272-49-8</t>
  </si>
  <si>
    <t>MFCD01632527</t>
  </si>
  <si>
    <t>(R)-(-)-CITRONELLYL BROMIDE</t>
  </si>
  <si>
    <t>10340-84-8</t>
  </si>
  <si>
    <t>MFCD00134453</t>
  </si>
  <si>
    <t>2-AMINO-4-(TRIFLUOROMETHYL)PYRIMIDINE</t>
  </si>
  <si>
    <t>16075-42-6</t>
  </si>
  <si>
    <t>MFCD00828624</t>
  </si>
  <si>
    <t>(5-PHENYL-TETRAZOL-2-YL)-ACETIC ACID</t>
  </si>
  <si>
    <t>21743-68-0</t>
  </si>
  <si>
    <t>MFCD00269327</t>
  </si>
  <si>
    <t>6-BROMO-1-HEXENE</t>
  </si>
  <si>
    <t>2695-47-8</t>
  </si>
  <si>
    <t>MFCD00000269</t>
  </si>
  <si>
    <t>2,6-DICHLORO-4-NITROPYRIDINE</t>
  </si>
  <si>
    <t>25194-01-8</t>
  </si>
  <si>
    <t>MFCD05670545</t>
  </si>
  <si>
    <t>(R)-(-)-3-QUINUCLIDINOL</t>
  </si>
  <si>
    <t>25333-42-0</t>
  </si>
  <si>
    <t>MFCD00211251</t>
  </si>
  <si>
    <t>2,6-DICHLOROTHIOPHENOL</t>
  </si>
  <si>
    <t>24966-39-0</t>
  </si>
  <si>
    <t>MFCD00004833</t>
  </si>
  <si>
    <t>4-CHLOROPHENYLACETYL CHLORIDE</t>
  </si>
  <si>
    <t>25026-34-0</t>
  </si>
  <si>
    <t>MFCD00037111</t>
  </si>
  <si>
    <t>3,4-DIHYDRO-3-METHYL-2(1H)-QUINAZOLINONE</t>
  </si>
  <si>
    <t>24365-65-9</t>
  </si>
  <si>
    <t>MFCD00192043</t>
  </si>
  <si>
    <t>4-BENZOYLPIPERIDINE HYDROCHLORIDE</t>
  </si>
  <si>
    <t>25519-80-6</t>
  </si>
  <si>
    <t>MFCD00066982</t>
  </si>
  <si>
    <t>1,2-BENZISOXAZOL-3-AMINE</t>
  </si>
  <si>
    <t>36216-80-5</t>
  </si>
  <si>
    <t>MFCD03407353</t>
  </si>
  <si>
    <t>(3-FLUORO-PHENYL)-METHANESULFONYL CHLORIDE</t>
  </si>
  <si>
    <t>24974-72-9</t>
  </si>
  <si>
    <t>MFCD04117456</t>
  </si>
  <si>
    <t>METHYL MALONYL CHLORIDE</t>
  </si>
  <si>
    <t>37517-81-0</t>
  </si>
  <si>
    <t>MFCD00013657</t>
  </si>
  <si>
    <t>5-AMINONICOTINIC ACID</t>
  </si>
  <si>
    <t>24242-19-1</t>
  </si>
  <si>
    <t>MFCD00129116</t>
  </si>
  <si>
    <t>N,N-DIMETHYLGLYCINE ETHYL ESTER</t>
  </si>
  <si>
    <t>33229-89-9</t>
  </si>
  <si>
    <t>MFCD00009175</t>
  </si>
  <si>
    <t>5-(4-FLUOROPHENYL)VALERIC ACID</t>
  </si>
  <si>
    <t>24484-22-8</t>
  </si>
  <si>
    <t>MFCD00800242</t>
  </si>
  <si>
    <t>4-IODOTHIOANISOLE</t>
  </si>
  <si>
    <t>35371-03-0</t>
  </si>
  <si>
    <t>MFCD00041454</t>
  </si>
  <si>
    <t>5-AMINO-3-TERT-BUTYL-1-METHYLPYRAZOLE</t>
  </si>
  <si>
    <t>118430-73-2</t>
  </si>
  <si>
    <t>MFCD00068002</t>
  </si>
  <si>
    <t>3-CHLORO-2-[(4-METHYLPHENYL)THIO]ANILINE</t>
  </si>
  <si>
    <t>199803-23-1</t>
  </si>
  <si>
    <t>MFCD00126509</t>
  </si>
  <si>
    <t>3-PIPERIDINECARBOXYLIC ACID T-BUTYL ESTER HCL</t>
  </si>
  <si>
    <t>301180-05-2</t>
  </si>
  <si>
    <t>MFCD04038695</t>
  </si>
  <si>
    <t>2-(DIFLUOROMETHOXY)BENZYLAMINE</t>
  </si>
  <si>
    <t>243863-36-7</t>
  </si>
  <si>
    <t>MFCD00236229</t>
  </si>
  <si>
    <t>1-(CHLOROMETHYL)NAPHTHALENE</t>
  </si>
  <si>
    <t>86-52-2</t>
  </si>
  <si>
    <t>MFCD00004042</t>
  </si>
  <si>
    <t>2-CHLORO-3-IODOPYRIDINE</t>
  </si>
  <si>
    <t>78607-36-0</t>
  </si>
  <si>
    <t>MFCD00661298</t>
  </si>
  <si>
    <t>METHYL 3-AMINO-5-(4-CHLOROPHENYL)THIOPHENE-2-CARBOXYLATE</t>
  </si>
  <si>
    <t>91076-93-6</t>
  </si>
  <si>
    <t>MFCD00052591</t>
  </si>
  <si>
    <t>AMINOACETAMIDINE DIHYDROBROMIDE</t>
  </si>
  <si>
    <t>69816-37-1</t>
  </si>
  <si>
    <t>MFCD00671486</t>
  </si>
  <si>
    <t>2,3,5,6-TETRABROMO-4-METHYL-4-NITRO-2,5-CYCLOHEXADIEN-1-ONE</t>
  </si>
  <si>
    <t>95111-49-2</t>
  </si>
  <si>
    <t>MFCD00067043</t>
  </si>
  <si>
    <t>3,4-DIETHOXYBENZALDEHYDE</t>
  </si>
  <si>
    <t>2029-94-9</t>
  </si>
  <si>
    <t>MFCD00016607</t>
  </si>
  <si>
    <t>2-PHENYL-1-BUTANOL</t>
  </si>
  <si>
    <t>2035-94-1</t>
  </si>
  <si>
    <t>MFCD00004742</t>
  </si>
  <si>
    <t>2,5-DICHLORO-1,4-PHENYLENEDIAMINE</t>
  </si>
  <si>
    <t>20103-09-7</t>
  </si>
  <si>
    <t>MFCD00007902</t>
  </si>
  <si>
    <t>O-XYLYLENE DIBROMIDE</t>
  </si>
  <si>
    <t>91-13-4</t>
  </si>
  <si>
    <t>MFCD00000175</t>
  </si>
  <si>
    <t>6-bromopyridine-2-sulfonyl chloride</t>
  </si>
  <si>
    <t>912934-77-1</t>
  </si>
  <si>
    <t>3-BROMO-2-FLUOROBENZOIC ACID</t>
  </si>
  <si>
    <t>161957-56-8</t>
  </si>
  <si>
    <t>MFCD00665763</t>
  </si>
  <si>
    <t>2,4-QUINOLINEDIOL</t>
  </si>
  <si>
    <t>86-95-3</t>
  </si>
  <si>
    <t>MFCD00006744</t>
  </si>
  <si>
    <t>5,7-DIMETHYL-4-HYDROXYPYRIDO[2,3-D]PYRIMIDINE</t>
  </si>
  <si>
    <t>1913-72-0</t>
  </si>
  <si>
    <t>MFCD00143415</t>
  </si>
  <si>
    <t>3-(TRIFLUOROMETHYL)BENZOIC ACID</t>
  </si>
  <si>
    <t>454-92-2</t>
  </si>
  <si>
    <t>MFCD00002519</t>
  </si>
  <si>
    <t>BENZYL CYANOACETATE</t>
  </si>
  <si>
    <t>14447-18-8</t>
  </si>
  <si>
    <t>MFCD00051719</t>
  </si>
  <si>
    <t>CHLOROACETONE</t>
  </si>
  <si>
    <t>78-95-5</t>
  </si>
  <si>
    <t>MFCD00000936</t>
  </si>
  <si>
    <t>N-(3-BROMOPROPYL)PHTHALIMIDE</t>
  </si>
  <si>
    <t>5460-29-7</t>
  </si>
  <si>
    <t>MFCD00005904</t>
  </si>
  <si>
    <t>2-BROMOETHYL PHENYL ETHER</t>
  </si>
  <si>
    <t>589-10-6</t>
  </si>
  <si>
    <t>MFCD00000234</t>
  </si>
  <si>
    <t>1-AMINO-3,3-DIETHOXYPROPANE</t>
  </si>
  <si>
    <t>41365-75-7</t>
  </si>
  <si>
    <t>MFCD00142581</t>
  </si>
  <si>
    <t>3-CHLORO-4-METHYLANILINE</t>
  </si>
  <si>
    <t>95-74-9</t>
  </si>
  <si>
    <t>MFCD00007773</t>
  </si>
  <si>
    <t>4-BROMODIPHENYL ETHER</t>
  </si>
  <si>
    <t>101-55-3</t>
  </si>
  <si>
    <t>MFCD00000094</t>
  </si>
  <si>
    <t>(TETRAHYDRO-2H-PYRAN-4-YL)METHANOL</t>
  </si>
  <si>
    <t>14774-37-9</t>
  </si>
  <si>
    <t>MFCD00457804</t>
  </si>
  <si>
    <t>2-(2-AMINOETHYL)-1,3-DIOXOLANE</t>
  </si>
  <si>
    <t>5754-35-8</t>
  </si>
  <si>
    <t>MFCD00142756</t>
  </si>
  <si>
    <t>N-TERT-BUTOXYCARBONYL-4-PIPERIDINEETHANOL</t>
  </si>
  <si>
    <t>89151-44-0</t>
  </si>
  <si>
    <t>MFCD03427086</t>
  </si>
  <si>
    <t>N-PROPARGYLPHTHALIMIDE</t>
  </si>
  <si>
    <t>7223-50-9</t>
  </si>
  <si>
    <t>MFCD00065028</t>
  </si>
  <si>
    <t>1-AMINOPIPERIDINE</t>
  </si>
  <si>
    <t>2213-43-6</t>
  </si>
  <si>
    <t>MFCD00006489</t>
  </si>
  <si>
    <t>(R)-(-)-1-AMINO-2-PROPANOL</t>
  </si>
  <si>
    <t>2799-16-8</t>
  </si>
  <si>
    <t>MFCD00064428</t>
  </si>
  <si>
    <t>TRANS-(-)-2-AMINOCYCLOPENTANOL HYDROCHLORIDE</t>
  </si>
  <si>
    <t>31775-67-4</t>
  </si>
  <si>
    <t>MFCD02683551</t>
  </si>
  <si>
    <t>5-(DI-TERT-BUTYLPHOSPHINO)-1', 3', 5'-TRIPHENYL-1'H-[1,4']BIPYRAZOLE</t>
  </si>
  <si>
    <t>894086-00-1</t>
  </si>
  <si>
    <t>MFCD09038440</t>
  </si>
  <si>
    <t>TRIMETHYLBOROXINE</t>
  </si>
  <si>
    <t>823-96-1</t>
  </si>
  <si>
    <t>MFCD00013354</t>
  </si>
  <si>
    <t>4-PIPERIDINEETHANOL</t>
  </si>
  <si>
    <t>622-26-4</t>
  </si>
  <si>
    <t>MFCD00006008</t>
  </si>
  <si>
    <t>METHYL DIMETHOXYACETATE</t>
  </si>
  <si>
    <t>89-91-8</t>
  </si>
  <si>
    <t>MFCD00008484</t>
  </si>
  <si>
    <t>2-AMINO-4-HYDROXY-6-METHYLPYRIMIDINE</t>
  </si>
  <si>
    <t>3977-29-5</t>
  </si>
  <si>
    <t>MFCD00006095</t>
  </si>
  <si>
    <t>5-BROMONICOTINAMIDE</t>
  </si>
  <si>
    <t>28733-43-9</t>
  </si>
  <si>
    <t>MFCD00173919</t>
  </si>
  <si>
    <t>2,4-DINITROBENZENESULFONYL CHLORIDE</t>
  </si>
  <si>
    <t>1656-44-6</t>
  </si>
  <si>
    <t>MFCD00007431</t>
  </si>
  <si>
    <t>METHYL 3-AMINO-4-METHYLTHIOPHENE-2-CARBOXYLATE</t>
  </si>
  <si>
    <t>85006-31-1</t>
  </si>
  <si>
    <t>MFCD00051822</t>
  </si>
  <si>
    <t>2-IMIDAZOLIDONE</t>
  </si>
  <si>
    <t>120-93-4</t>
  </si>
  <si>
    <t>MFCD00005257</t>
  </si>
  <si>
    <t>2,5-DIHYDROXY-1,4-DITHIANE</t>
  </si>
  <si>
    <t>40018-26-6</t>
  </si>
  <si>
    <t>MFCD00006659</t>
  </si>
  <si>
    <t>5-[2-CHLORO-5-(TRIFLUOROMETHYL)PHENYL]-2-FURALDEHYDE</t>
  </si>
  <si>
    <t>259196-40-2</t>
  </si>
  <si>
    <t>MFCD00274242</t>
  </si>
  <si>
    <t>3-CHLORO-2-FLUOROBENZALDEHYDE</t>
  </si>
  <si>
    <t>85070-48-0</t>
  </si>
  <si>
    <t>MFCD01631571</t>
  </si>
  <si>
    <t>2-AMINO-4-PHENYLTHIAZOLE</t>
  </si>
  <si>
    <t>MFCD00039680</t>
  </si>
  <si>
    <t>2-BROMO-5-NITROTHIAZOLE</t>
  </si>
  <si>
    <t>3034-48-8</t>
  </si>
  <si>
    <t>MFCD00005317</t>
  </si>
  <si>
    <t>2-HYDROXYIMINO-2-PHENYLACETONITRILE</t>
  </si>
  <si>
    <t>825-52-5</t>
  </si>
  <si>
    <t>MFCD00035803</t>
  </si>
  <si>
    <t>2-ETHYLPHENYLBORONIC ACID</t>
  </si>
  <si>
    <t>90002-36-1</t>
  </si>
  <si>
    <t>MFCD02093075</t>
  </si>
  <si>
    <t>4-NITROBENZYLAMINE HYDROCHLORIDE</t>
  </si>
  <si>
    <t>18600-42-5</t>
  </si>
  <si>
    <t>MFCD00012863</t>
  </si>
  <si>
    <t>2,6-DIMETHOXYPHENYLBORONIC ACID</t>
  </si>
  <si>
    <t>23112-96-1</t>
  </si>
  <si>
    <t>MFCD01318987</t>
  </si>
  <si>
    <t>4-(2-METHYL-1,3-THIAZOL-4-YL)ANILINE</t>
  </si>
  <si>
    <t>25021-49-2</t>
  </si>
  <si>
    <t>MFCD02691928</t>
  </si>
  <si>
    <t>2,5-DIHYDROXY-2,5-DIMETHYL-1,4-DITHIANE</t>
  </si>
  <si>
    <t>55704-78-4</t>
  </si>
  <si>
    <t>MFCD00010121</t>
  </si>
  <si>
    <t>N-CYANOMETHYLPIPERIDINE</t>
  </si>
  <si>
    <t>MFCD00023733</t>
  </si>
  <si>
    <t>PIPERONYLONITRILE</t>
  </si>
  <si>
    <t>MFCD00005820</t>
  </si>
  <si>
    <t>METHYL 2-AMINOTHIOPHENE-3-CARBOXYLATE</t>
  </si>
  <si>
    <t>4651-81-4</t>
  </si>
  <si>
    <t>MFCD00159547</t>
  </si>
  <si>
    <t>2-BENZYLOXYPYRIDIN-3-YLBORONIC ACID</t>
  </si>
  <si>
    <t>1072952-41-0</t>
  </si>
  <si>
    <t>MFCD06798264</t>
  </si>
  <si>
    <t>3-ETHYLPHENOL</t>
  </si>
  <si>
    <t>620-17-7</t>
  </si>
  <si>
    <t>MFCD00002311</t>
  </si>
  <si>
    <t>2-CHLORO-4-FLUOROBENZYLAMINE</t>
  </si>
  <si>
    <t>15205-11-5</t>
  </si>
  <si>
    <t>MFCD00042532</t>
  </si>
  <si>
    <t>N-ETHYLBENZYLAMINE</t>
  </si>
  <si>
    <t>14321-27-8</t>
  </si>
  <si>
    <t>MFCD00009031</t>
  </si>
  <si>
    <t>(2-METHOXYPHENYL)ACETONITRILE</t>
  </si>
  <si>
    <t>MFCD00001902</t>
  </si>
  <si>
    <t>1,6-DIBROMOHEXANE</t>
  </si>
  <si>
    <t>629-03-8</t>
  </si>
  <si>
    <t>MFCD00000272</t>
  </si>
  <si>
    <t>2-BROMO-6-NITROPHENOL</t>
  </si>
  <si>
    <t>13073-25-1</t>
  </si>
  <si>
    <t>MFCD02683216</t>
  </si>
  <si>
    <t>SODIUM HEXAFLUOROPHOSPHATE</t>
  </si>
  <si>
    <t>21324-39-0</t>
  </si>
  <si>
    <t>MFCD00011122</t>
  </si>
  <si>
    <t>3-CHLOROPHTHALIC ANHYDRIDE</t>
  </si>
  <si>
    <t>117-21-5</t>
  </si>
  <si>
    <t>MFCD00023107</t>
  </si>
  <si>
    <t>2,3-PYRAZINEDICARBOXYLIC ANHYDRIDE</t>
  </si>
  <si>
    <t>4744-50-7</t>
  </si>
  <si>
    <t>MFCD00179418</t>
  </si>
  <si>
    <t>SEMICARBAZIDE</t>
  </si>
  <si>
    <t>57-56-7</t>
  </si>
  <si>
    <t>MFCD00042824</t>
  </si>
  <si>
    <t>N-PHENYLMORPHOLINE</t>
  </si>
  <si>
    <t>92-53-5</t>
  </si>
  <si>
    <t>MFCD00006166</t>
  </si>
  <si>
    <t>4-CHLOROPHTHALIC ANHYDRIDE</t>
  </si>
  <si>
    <t>118-45-6</t>
  </si>
  <si>
    <t>MFCD00152354</t>
  </si>
  <si>
    <t>BIS(ACETONITRILE)DICHLOROPALLADIUM(II)</t>
  </si>
  <si>
    <t>14592-56-4</t>
  </si>
  <si>
    <t>MFCD00013122</t>
  </si>
  <si>
    <t>2-FLUOROETHANOL</t>
  </si>
  <si>
    <t>371-62-0</t>
  </si>
  <si>
    <t>MFCD00002828</t>
  </si>
  <si>
    <t>M-PHENYLENEDIAMINE</t>
  </si>
  <si>
    <t>108-45-2</t>
  </si>
  <si>
    <t>MFCD00007799</t>
  </si>
  <si>
    <t>ACETAL</t>
  </si>
  <si>
    <t>105-57-7</t>
  </si>
  <si>
    <t>MFCD00009243</t>
  </si>
  <si>
    <t>ETHYL 1-TERT-BUTOXYCARBONYLPIPERIDINE-4-CARBOXYLATE</t>
  </si>
  <si>
    <t>142851-03-4</t>
  </si>
  <si>
    <t>MFCD01763998</t>
  </si>
  <si>
    <t>2-CHLOROPYRIMIDINE</t>
  </si>
  <si>
    <t>1722-12-9</t>
  </si>
  <si>
    <t>MFCD00006060</t>
  </si>
  <si>
    <t>3,4-DIMETHYLBENZYL ALCOHOL</t>
  </si>
  <si>
    <t>MFCD00004647</t>
  </si>
  <si>
    <t>DIETHYL PYROCARBONATE</t>
  </si>
  <si>
    <t>1609-47-8</t>
  </si>
  <si>
    <t>MFCD00009106</t>
  </si>
  <si>
    <t>SODIUM ACETYLIDE</t>
  </si>
  <si>
    <t>1066-26-8</t>
  </si>
  <si>
    <t>MFCD00008568</t>
  </si>
  <si>
    <t>5,7-DIFLUORO-1,3-DIHYDRO-2H-INDOL-2-ONE</t>
  </si>
  <si>
    <t>247564-59-6</t>
  </si>
  <si>
    <t>MFCD01075219</t>
  </si>
  <si>
    <t>5-(5-ISOXAZYL)THIOPHENE-2-SULFONYL CHLORIDE</t>
  </si>
  <si>
    <t>551930-53-1</t>
  </si>
  <si>
    <t>MFCD02187482</t>
  </si>
  <si>
    <t>2-FLUORO-5-(METHYLSULFONYL)ANILINE</t>
  </si>
  <si>
    <t>387358-51-2</t>
  </si>
  <si>
    <t>MFCD01941314</t>
  </si>
  <si>
    <t>4-BROMO-1-METHYL-3-(TRIFLUOROMETHYL)-1H-PYRAZOLE</t>
  </si>
  <si>
    <t>497832-99-2</t>
  </si>
  <si>
    <t>MFCD04115415</t>
  </si>
  <si>
    <t>4-(2-THIENYL)-2-PYRIMIDINAMINE</t>
  </si>
  <si>
    <t>154321-60-5</t>
  </si>
  <si>
    <t>MFCD03001297</t>
  </si>
  <si>
    <t>BOC-(R)-3-AMINO-4-(3,4-DIFLUOROPHENYL)BUTANOIC ACID</t>
  </si>
  <si>
    <t>269396-59-0</t>
  </si>
  <si>
    <t>MFCD01860952</t>
  </si>
  <si>
    <t>4-BROMO-2,6-DIFLUOROBENZONITRILE</t>
  </si>
  <si>
    <t>123843-67-4</t>
  </si>
  <si>
    <t>MFCD01310981</t>
  </si>
  <si>
    <t>2-METHOXY-4-(4,4,5,5-TETRAMETHYL-1,3,2-DIOXABOROLAN-2-YL)PHENYL ACETATE</t>
  </si>
  <si>
    <t>811841-45-9</t>
  </si>
  <si>
    <t>MFCD03789257</t>
  </si>
  <si>
    <t>1-BENZYL-4-(4,4,5,5-TETRAMETHYL-1,3,2-DIOXABOROLAN-2-YL)-1H-PYRAZOLE</t>
  </si>
  <si>
    <t>761446-45-1</t>
  </si>
  <si>
    <t>MFCD03789252</t>
  </si>
  <si>
    <t>2-(PIPERAZIN-1-YL)-ACETIC ACID N-(3-PYRIDYL)-AMIDE 3 HCL</t>
  </si>
  <si>
    <t>667462-10-4</t>
  </si>
  <si>
    <t>MFCD03844727</t>
  </si>
  <si>
    <t>2-BROMOBENZYLMERCAPTAN</t>
  </si>
  <si>
    <t>143888-85-1</t>
  </si>
  <si>
    <t>MFCD04038925</t>
  </si>
  <si>
    <t>4-(BROMOMETHYL)TETRAHYDROPYRAN</t>
  </si>
  <si>
    <t>125552-89-8</t>
  </si>
  <si>
    <t>MFCD03788561</t>
  </si>
  <si>
    <t>4-FLUORO-3-(TRIFLUOROMETHYL)PHENYLACETIC ACID</t>
  </si>
  <si>
    <t>220227-47-4</t>
  </si>
  <si>
    <t>MFCD00061190</t>
  </si>
  <si>
    <t>3-(TRIFLUOROMETHOXY)HYDROCINNAMIC ACID</t>
  </si>
  <si>
    <t>168833-77-0</t>
  </si>
  <si>
    <t>MFCD01317834</t>
  </si>
  <si>
    <t>METHYL 3-AMINO-4-(METHYLSULFONYL)THIOPHENE-2-CARBOXYLATE</t>
  </si>
  <si>
    <t>175201-73-7</t>
  </si>
  <si>
    <t>MFCD00067932</t>
  </si>
  <si>
    <t>(S)-(+)-CITRONELLYL BROMIDE</t>
  </si>
  <si>
    <t>143615-81-0</t>
  </si>
  <si>
    <t>MFCD00134459</t>
  </si>
  <si>
    <t>2-PROPYLPHENYL ISOCYANATE</t>
  </si>
  <si>
    <t>190774-57-3</t>
  </si>
  <si>
    <t>MFCD00673045</t>
  </si>
  <si>
    <t>4-FLUORO-2-(TRIFLUOROMETHYL)BENZONITRILE</t>
  </si>
  <si>
    <t>194853-86-6</t>
  </si>
  <si>
    <t>MFCD00061283</t>
  </si>
  <si>
    <t>2'-FLUORO-5'-(TRIFLUOROMETHYL)ACETOPHENONE</t>
  </si>
  <si>
    <t>202264-53-7</t>
  </si>
  <si>
    <t>MFCD00061248</t>
  </si>
  <si>
    <t>ADOGEN(R) 464</t>
  </si>
  <si>
    <t>63393-96-4</t>
  </si>
  <si>
    <t>MFCD00132827</t>
  </si>
  <si>
    <t>2,5-DIFLUOROANISOLE</t>
  </si>
  <si>
    <t>75626-17-4</t>
  </si>
  <si>
    <t>MFCD00042561</t>
  </si>
  <si>
    <t>2-AMINO-4-TERT-BUTYLTHIAZOLE</t>
  </si>
  <si>
    <t>74370-93-7</t>
  </si>
  <si>
    <t>MFCD00051644</t>
  </si>
  <si>
    <t>3-BROMO-6-CHLOROCHROMONE</t>
  </si>
  <si>
    <t>73220-38-9</t>
  </si>
  <si>
    <t>MFCD02093123</t>
  </si>
  <si>
    <t>HEXAFLUORO-2-(P-TOLYL)ISOPROPANOL</t>
  </si>
  <si>
    <t>2010-61-9</t>
  </si>
  <si>
    <t>MFCD00015357</t>
  </si>
  <si>
    <t>(S)-(+)-1-AMINOINDAN</t>
  </si>
  <si>
    <t>61341-86-4</t>
  </si>
  <si>
    <t>MFCD00216670</t>
  </si>
  <si>
    <t>3,5-DIMETHYLPYRAZIN-2-AMINE</t>
  </si>
  <si>
    <t>91678-81-8</t>
  </si>
  <si>
    <t>MFCD00107172</t>
  </si>
  <si>
    <t>4-AMINO-3-FLUOROBENZOTRIFLUORIDE</t>
  </si>
  <si>
    <t>69409-98-9</t>
  </si>
  <si>
    <t>MFCD01631629</t>
  </si>
  <si>
    <t>2-CHLORO-5-NITROPHENYL ISOCYANATE</t>
  </si>
  <si>
    <t>68622-16-2</t>
  </si>
  <si>
    <t>MFCD00037065</t>
  </si>
  <si>
    <t>4-TETRAZOL-1-YL-BENZOIC ACID</t>
  </si>
  <si>
    <t>78190-05-3</t>
  </si>
  <si>
    <t>MFCD00574246</t>
  </si>
  <si>
    <t>3-CHLORO-2-CYANOTHIOPHENE</t>
  </si>
  <si>
    <t>147123-67-9</t>
  </si>
  <si>
    <t>MFCD03408005</t>
  </si>
  <si>
    <t>METHYL ISOCYANOACETATE</t>
  </si>
  <si>
    <t>39687-95-1</t>
  </si>
  <si>
    <t>MFCD00000006</t>
  </si>
  <si>
    <t>TRICHLOROACETYL ISOCYANATE</t>
  </si>
  <si>
    <t>3019-71-4</t>
  </si>
  <si>
    <t>MFCD00002033</t>
  </si>
  <si>
    <t>4-HYDROXY-1-METHYL-2-QUINOLONE</t>
  </si>
  <si>
    <t>1677-46-9</t>
  </si>
  <si>
    <t>MFCD00024052</t>
  </si>
  <si>
    <t>4-BROMOPHENETHYL BROMIDE</t>
  </si>
  <si>
    <t>1746-28-7</t>
  </si>
  <si>
    <t>MFCD00045052</t>
  </si>
  <si>
    <t>N-(METHOXYMETHYL)-N-(TRIMETHYLSILYLMETHYL)BENZYLAMINE</t>
  </si>
  <si>
    <t>93102-05-7</t>
  </si>
  <si>
    <t>MFCD00674005</t>
  </si>
  <si>
    <t>TERT-BUTYL (R)-(+)-4-FORMYL-2,2-DIMETHYL-3-OXAZOLIDINECARBOXYLATE</t>
  </si>
  <si>
    <t>95715-87-0</t>
  </si>
  <si>
    <t>MFCD00674064</t>
  </si>
  <si>
    <t>3-CYANOBENZOYL CHLORIDE</t>
  </si>
  <si>
    <t>1711-11-1</t>
  </si>
  <si>
    <t>MFCD00011545</t>
  </si>
  <si>
    <t>3-METHOXYACRYLONITRILE</t>
  </si>
  <si>
    <t>60838-50-8</t>
  </si>
  <si>
    <t>MFCD00044798</t>
  </si>
  <si>
    <t>1,3-BENZODIOXOLE-5-SULFONYL CHLORIDE</t>
  </si>
  <si>
    <t>115010-10-1</t>
  </si>
  <si>
    <t>MFCD04974524</t>
  </si>
  <si>
    <t>2-CHLORO-3-(TRIFLUOROMETHYL)PYRIDINE</t>
  </si>
  <si>
    <t>65753-47-1</t>
  </si>
  <si>
    <t>MFCD00042223</t>
  </si>
  <si>
    <t>BIS(2-OXO-3-OXAZOLIDINYL)PHOSPHINIC CHLORIDE</t>
  </si>
  <si>
    <t>68641-49-6</t>
  </si>
  <si>
    <t>MFCD00010077</t>
  </si>
  <si>
    <t>1-(4-BROMOBENZYL)PIPERAZINE</t>
  </si>
  <si>
    <t>91345-62-9</t>
  </si>
  <si>
    <t>MFCD02177416</t>
  </si>
  <si>
    <t>5-FLUORO-2-METHYLPHENYL ISOCYANATE</t>
  </si>
  <si>
    <t>67191-93-9</t>
  </si>
  <si>
    <t>MFCD00037072</t>
  </si>
  <si>
    <t>1-(BROMOMETHYL)ISOQUINOLINE HYDROBROMIDE</t>
  </si>
  <si>
    <t>337508-56-2</t>
  </si>
  <si>
    <t>MFCD03086096</t>
  </si>
  <si>
    <t>TFFH</t>
  </si>
  <si>
    <t>164298-23-1</t>
  </si>
  <si>
    <t>MFCD02684443</t>
  </si>
  <si>
    <t>1-BOC-4-AMINO-PIPERIDINE HYDROCHLORIDE</t>
  </si>
  <si>
    <t>189819-75-8</t>
  </si>
  <si>
    <t>MFCD01321014</t>
  </si>
  <si>
    <t>5-FLUORO-2-(TRIFLUOROMETHYL)BENZYLAMINE</t>
  </si>
  <si>
    <t>231291-14-8</t>
  </si>
  <si>
    <t>MFCD00236288</t>
  </si>
  <si>
    <t>3-(TRIFLUOROMETHYLTHIO)PHENYLACETIC ACID</t>
  </si>
  <si>
    <t>239080-04-7</t>
  </si>
  <si>
    <t>MFCD00236350</t>
  </si>
  <si>
    <t>2-FLUORO-3-(TRIFLUOROMETHYL)PHENYLACETIC ACID</t>
  </si>
  <si>
    <t>178748-05-5</t>
  </si>
  <si>
    <t>MFCD00061185</t>
  </si>
  <si>
    <t>4-P-TOLYLPYRIMIDIN-2-YLAMINE</t>
  </si>
  <si>
    <t>263276-44-4</t>
  </si>
  <si>
    <t>MFCD00665911</t>
  </si>
  <si>
    <t>4-(4,6-DIMETHOXYPYRIMIDIN-2-YL)ANILINE</t>
  </si>
  <si>
    <t>387350-86-9</t>
  </si>
  <si>
    <t>MFCD01319482</t>
  </si>
  <si>
    <t>3-(4,6-DIMETHOXYPYRIMIDIN-2-YL)ANILINE</t>
  </si>
  <si>
    <t>387350-84-7</t>
  </si>
  <si>
    <t>MFCD01319521</t>
  </si>
  <si>
    <t>3-CHLORO-2-FLUOROPHENYLACETIC ACID</t>
  </si>
  <si>
    <t>261762-96-3</t>
  </si>
  <si>
    <t>MFCD01631554</t>
  </si>
  <si>
    <t>3-(DIFLUOROMETHOXY)BROMOBENZENE</t>
  </si>
  <si>
    <t>262587-05-3</t>
  </si>
  <si>
    <t>MFCD00236233</t>
  </si>
  <si>
    <t>4-(4-FLUOROPHENOXY)BENZOIC ACID</t>
  </si>
  <si>
    <t>129623-61-6</t>
  </si>
  <si>
    <t>MFCD01631892</t>
  </si>
  <si>
    <t>1,1,1-TRIFLUORO-2,3-EPOXYPROPANE</t>
  </si>
  <si>
    <t>130025-34-2</t>
  </si>
  <si>
    <t>MFCD00041506</t>
  </si>
  <si>
    <t>1-BOC-PIPERIDIN-4-YLACETIC ACID</t>
  </si>
  <si>
    <t>157688-46-5</t>
  </si>
  <si>
    <t>MFCD00800239</t>
  </si>
  <si>
    <t>METHYLTRIOCTYLAMMONIUM CHLORIDE</t>
  </si>
  <si>
    <t>5137-55-3</t>
  </si>
  <si>
    <t>MFCD00011862</t>
  </si>
  <si>
    <t>2-CHLORO-3-METHYLPYRAZINE</t>
  </si>
  <si>
    <t>95-58-9</t>
  </si>
  <si>
    <t>MFCD00023279</t>
  </si>
  <si>
    <t>ACETONITRILE</t>
  </si>
  <si>
    <t>75-05-8</t>
  </si>
  <si>
    <t>MFCD00001878</t>
  </si>
  <si>
    <t>ANTHRAQUINONE</t>
  </si>
  <si>
    <t>84-65-1</t>
  </si>
  <si>
    <t>MFCD00001188</t>
  </si>
  <si>
    <t>3-NITROBENZONITRILE</t>
  </si>
  <si>
    <t>619-24-9</t>
  </si>
  <si>
    <t>MFCD00007194</t>
  </si>
  <si>
    <t>2,6-DIHYDROXYPYRIDINE</t>
  </si>
  <si>
    <t>626-06-2</t>
  </si>
  <si>
    <t>MFCD00129028</t>
  </si>
  <si>
    <t>2,7-DIHYDROXYNAPHTHALENE</t>
  </si>
  <si>
    <t>582-17-2</t>
  </si>
  <si>
    <t>MFCD00004085</t>
  </si>
  <si>
    <t>4-HYDROXYQUINOLINE</t>
  </si>
  <si>
    <t>529-37-3</t>
  </si>
  <si>
    <t>MFCD00006777</t>
  </si>
  <si>
    <t>ETHYL NICOTINATE</t>
  </si>
  <si>
    <t>614-18-6</t>
  </si>
  <si>
    <t>MFCD00006389</t>
  </si>
  <si>
    <t>M-NITROPHENYLHYDRAZINE</t>
  </si>
  <si>
    <t>619-27-2</t>
  </si>
  <si>
    <t>MFCD00044581</t>
  </si>
  <si>
    <t>2-BROMOBUTANE</t>
  </si>
  <si>
    <t>78-76-2</t>
  </si>
  <si>
    <t>MFCD00000156</t>
  </si>
  <si>
    <t>FURFURYL MERCAPTAN</t>
  </si>
  <si>
    <t>98-02-2</t>
  </si>
  <si>
    <t>MFCD00003254</t>
  </si>
  <si>
    <t>N-CARBOXYETHYLRHODANINE</t>
  </si>
  <si>
    <t>7025-19-6</t>
  </si>
  <si>
    <t>MFCD00022558</t>
  </si>
  <si>
    <t>5-(4-CHLOROPHENYL)-2-FURALDEHYDE</t>
  </si>
  <si>
    <t>34035-03-5</t>
  </si>
  <si>
    <t>MFCD00195947</t>
  </si>
  <si>
    <t>TRIPHENYLMETHYL MERCAPTAN</t>
  </si>
  <si>
    <t>3695-77-0</t>
  </si>
  <si>
    <t>MFCD00004854</t>
  </si>
  <si>
    <t>N-PROPYLTHIOUREA</t>
  </si>
  <si>
    <t>927-67-3</t>
  </si>
  <si>
    <t>MFCD00041195</t>
  </si>
  <si>
    <t>CARBAZOLE</t>
  </si>
  <si>
    <t>86-74-8</t>
  </si>
  <si>
    <t>MFCD00004960</t>
  </si>
  <si>
    <t>4-BROMO-5-CHLORO-2-METHYLANILINE</t>
  </si>
  <si>
    <t>30273-47-3</t>
  </si>
  <si>
    <t>MFCD07782182</t>
  </si>
  <si>
    <t>TRIDECANEDIOIC ACID</t>
  </si>
  <si>
    <t>505-52-2</t>
  </si>
  <si>
    <t>MFCD00002740</t>
  </si>
  <si>
    <t>2-AMINO-4-METHYL-5-NITROPYRIDINE</t>
  </si>
  <si>
    <t>21901-40-6</t>
  </si>
  <si>
    <t>MFCD00010692</t>
  </si>
  <si>
    <t>2,5-DIMETHYLBENZOIC ACID</t>
  </si>
  <si>
    <t>610-72-0</t>
  </si>
  <si>
    <t>MFCD00002482</t>
  </si>
  <si>
    <t>2,4-DICHLOROBENZOIC ACID</t>
  </si>
  <si>
    <t>50-84-0</t>
  </si>
  <si>
    <t>MFCD00002414</t>
  </si>
  <si>
    <t>1,2-DIAMINO-4,5-DIFLUOROBENZENE</t>
  </si>
  <si>
    <t>76179-40-3</t>
  </si>
  <si>
    <t>MFCD00061131</t>
  </si>
  <si>
    <t>INDOLE-3-ACETIC ACID</t>
  </si>
  <si>
    <t>87-51-4</t>
  </si>
  <si>
    <t>MFCD00005636</t>
  </si>
  <si>
    <t>2-ETHYLBUTYRIC ACID</t>
  </si>
  <si>
    <t>88-09-5</t>
  </si>
  <si>
    <t>MFCD00002670</t>
  </si>
  <si>
    <t>2-AMINO-5-CYCLOPROPYL-1,3,4-THIADIAZOLE</t>
  </si>
  <si>
    <t>57235-50-4</t>
  </si>
  <si>
    <t>MFCD00051649</t>
  </si>
  <si>
    <t>2,5-DIFLUOROBENZYL ALCOHOL</t>
  </si>
  <si>
    <t>75853-20-2</t>
  </si>
  <si>
    <t>MFCD00010627</t>
  </si>
  <si>
    <t>4-(BENZYLOXYCARBONYLAMINO)-3-FLUOROPHENYLBORONIC ACID</t>
  </si>
  <si>
    <t>874290-60-5</t>
  </si>
  <si>
    <t>MFCD08235098</t>
  </si>
  <si>
    <t>3-FLUORO-4-((4-METHOXYBENZYLOXY)CARBAMOYL)PHENYLBORONIC ACID</t>
  </si>
  <si>
    <t>913835-49-1</t>
  </si>
  <si>
    <t>MFCD08235097</t>
  </si>
  <si>
    <t>1-BENZYL-3-[4-(4,4,5,5-TETRAMETHYL-1,3,2-DIOXABOROLAN-2-YL)PHENYL]UREA</t>
  </si>
  <si>
    <t>874290-98-9</t>
  </si>
  <si>
    <t>MFCD08689513</t>
  </si>
  <si>
    <t>4-(3-(4-METHOXYBENZYL)UREIDO)PHENYLBORONIC ACID, PINACOL ESTER</t>
  </si>
  <si>
    <t>874298-21-2</t>
  </si>
  <si>
    <t>MFCD09027293</t>
  </si>
  <si>
    <t>4-(BENZAMIDO)BENZENEBORONIC ACID</t>
  </si>
  <si>
    <t>397843-80-0</t>
  </si>
  <si>
    <t>MFCD08235089</t>
  </si>
  <si>
    <t>DIHYDROXYACETONE</t>
  </si>
  <si>
    <t>96-26-4</t>
  </si>
  <si>
    <t>MFCD00004670</t>
  </si>
  <si>
    <t>5-AMINO-3-(2-THIENYL)PYRAZOLE</t>
  </si>
  <si>
    <t>96799-03-0</t>
  </si>
  <si>
    <t>MFCD00051815</t>
  </si>
  <si>
    <t>2,4-DICHLORO-5-METHYLPYRIMIDINE</t>
  </si>
  <si>
    <t>1780-31-0</t>
  </si>
  <si>
    <t>MFCD00023197</t>
  </si>
  <si>
    <t>4-(CYANOMETHYL)BENZENEBORONIC ACID PINACOL ESTER</t>
  </si>
  <si>
    <t>138500-86-4</t>
  </si>
  <si>
    <t>MFCD02179459</t>
  </si>
  <si>
    <t>N-METHYLBUTYLAMINE</t>
  </si>
  <si>
    <t>110-68-9</t>
  </si>
  <si>
    <t>MFCD00009426</t>
  </si>
  <si>
    <t>1,2,3,4-TETRAHYDRO-1-NAPHTHYLAMINE</t>
  </si>
  <si>
    <t>2217-40-5</t>
  </si>
  <si>
    <t>MFCD00001740</t>
  </si>
  <si>
    <t>1-FORMYLPIPERAZINE</t>
  </si>
  <si>
    <t>7755-92-2</t>
  </si>
  <si>
    <t>MFCD00005963</t>
  </si>
  <si>
    <t>(4-METHANESULFONYLAMINOMETHYLPHENYL)BORONIC ACID</t>
  </si>
  <si>
    <t>850568-38-6</t>
  </si>
  <si>
    <t>MFCD06659816</t>
  </si>
  <si>
    <t>N-(4-OXOCYCLOHEXYL)ACETAMIDE</t>
  </si>
  <si>
    <t>27514-08-5</t>
  </si>
  <si>
    <t>MFCD03703462</t>
  </si>
  <si>
    <t>OXALACETIC ACID</t>
  </si>
  <si>
    <t>328-42-7</t>
  </si>
  <si>
    <t>MFCD00002592</t>
  </si>
  <si>
    <t>5,6,7,8-TETRAHYDRO-2-NAPHTHOIC ACID</t>
  </si>
  <si>
    <t>1131-63-1</t>
  </si>
  <si>
    <t>MFCD01861899</t>
  </si>
  <si>
    <t>METHYLSULFAMIC ACID</t>
  </si>
  <si>
    <t>MFCD00010870</t>
  </si>
  <si>
    <t>BENZYLOXYACETYL CHLORIDE</t>
  </si>
  <si>
    <t>19810-31-2</t>
  </si>
  <si>
    <t>MFCD00010768</t>
  </si>
  <si>
    <t>CYTIDINE</t>
  </si>
  <si>
    <t>65-46-3</t>
  </si>
  <si>
    <t>MFCD00006545</t>
  </si>
  <si>
    <t>TRIETHYLAMMONIUM ACETATE</t>
  </si>
  <si>
    <t>5204-74-0</t>
  </si>
  <si>
    <t>MFCD00151725</t>
  </si>
  <si>
    <t>TRIETHYLAMMONIUM FORMATE</t>
  </si>
  <si>
    <t>15715-58-9</t>
  </si>
  <si>
    <t>MFCD00466938</t>
  </si>
  <si>
    <t>5-ACETYL-2,4-DIMETHYLTHIAZOLE</t>
  </si>
  <si>
    <t>38205-60-6</t>
  </si>
  <si>
    <t>MFCD00005331</t>
  </si>
  <si>
    <t>D-LEUCINE</t>
  </si>
  <si>
    <t>328-38-6</t>
  </si>
  <si>
    <t>MFCD00063088</t>
  </si>
  <si>
    <t>(R)-(-)-3-HYDROXY-2-METHYLPROPIONIC ACID METHYL ESTER</t>
  </si>
  <si>
    <t>72657-23-9</t>
  </si>
  <si>
    <t>MFCD00063450</t>
  </si>
  <si>
    <t>2-MERCAPTONICOTINIC ACID</t>
  </si>
  <si>
    <t>38521-46-9</t>
  </si>
  <si>
    <t>MFCD00010102</t>
  </si>
  <si>
    <t>6-CHLORONICOTINYL CHLORIDE</t>
  </si>
  <si>
    <t>66608-11-5</t>
  </si>
  <si>
    <t>MFCD00051775</t>
  </si>
  <si>
    <t>N,N-DIMETHYLACRYLAMIDE</t>
  </si>
  <si>
    <t>MFCD00008626</t>
  </si>
  <si>
    <t>2-CHLOROBENZENEACETYL CHLORIDE</t>
  </si>
  <si>
    <t>51512-09-5</t>
  </si>
  <si>
    <t>MFCD00130223</t>
  </si>
  <si>
    <t>BETA-D-RIBOFURANOSE 1,2,3,5-TETRAACETATE</t>
  </si>
  <si>
    <t>13035-61-5</t>
  </si>
  <si>
    <t>MFCD00005358</t>
  </si>
  <si>
    <t>5-BROMOTHIOPHENE-2-CARBOXALDEHYDE</t>
  </si>
  <si>
    <t>4701-17-1</t>
  </si>
  <si>
    <t>MFCD00005432</t>
  </si>
  <si>
    <t>METHYL CHLORIDE</t>
  </si>
  <si>
    <t>74-87-3</t>
  </si>
  <si>
    <t>MFCD00000872</t>
  </si>
  <si>
    <t>(R)-3-HYDROXYPIPERIDINE HYDROCHLORIDE</t>
  </si>
  <si>
    <t>198976-43-1</t>
  </si>
  <si>
    <t>MFCD00192221</t>
  </si>
  <si>
    <t>2-METHYL-1,6-NAPHTHYRIDINE-3-CARBOXYLIC ACID</t>
  </si>
  <si>
    <t>387350-63-2</t>
  </si>
  <si>
    <t>MFCD00202955</t>
  </si>
  <si>
    <t>N-BOC-NORTROPINONE</t>
  </si>
  <si>
    <t>185099-67-6</t>
  </si>
  <si>
    <t>MFCD00673779</t>
  </si>
  <si>
    <t>IODOMETHYL METHYL ETHER</t>
  </si>
  <si>
    <t>13057-19-7</t>
  </si>
  <si>
    <t>MFCD00134516</t>
  </si>
  <si>
    <t>ETHYL 2-FLUOROBENZOATE</t>
  </si>
  <si>
    <t>443-26-5</t>
  </si>
  <si>
    <t>MFCD00039214</t>
  </si>
  <si>
    <t xml:space="preserve">(4R)-4-(2-Hydroxyethyl)-2,2-dimethyl-1,3-dioxolane </t>
  </si>
  <si>
    <t>70005-89-9</t>
  </si>
  <si>
    <t>MFCD02682966</t>
  </si>
  <si>
    <t>2,4,4,6-TETRABROMO-2,5-CYCLOHEXADIENONE</t>
  </si>
  <si>
    <t>20244-61-5</t>
  </si>
  <si>
    <t>MFCD00001589</t>
  </si>
  <si>
    <t>3-SULFAMOYL-BENZOIC ACID</t>
  </si>
  <si>
    <t>636-76-0</t>
  </si>
  <si>
    <t>MFCD01122318</t>
  </si>
  <si>
    <t>MALONIC ACID MONO-TERT-BUTYL ESTER</t>
  </si>
  <si>
    <t>40052-13-9</t>
  </si>
  <si>
    <t>MFCD00191886</t>
  </si>
  <si>
    <t>5-BROMOINDOLE-2-CARBOXYLIC ACID</t>
  </si>
  <si>
    <t>7254-19-5</t>
  </si>
  <si>
    <t>MFCD00022705</t>
  </si>
  <si>
    <t>ETHYL DIAZOACETATE</t>
  </si>
  <si>
    <t>623-73-4</t>
  </si>
  <si>
    <t>MFCD00001989</t>
  </si>
  <si>
    <t>4-DIMETHYLAMINOBUTYRALDEHYDE DIETHYL ACETAL</t>
  </si>
  <si>
    <t>1116-77-4</t>
  </si>
  <si>
    <t>MFCD00671479</t>
  </si>
  <si>
    <t>4,4-PIPERIDINEDIOL HYDROCHLORIDE</t>
  </si>
  <si>
    <t>320589-77-3</t>
  </si>
  <si>
    <t>MFCD00150616</t>
  </si>
  <si>
    <t>DIETHYL BROMOMALONATE</t>
  </si>
  <si>
    <t>685-87-0</t>
  </si>
  <si>
    <t>MFCD00009138</t>
  </si>
  <si>
    <t>METHYL 2-ACETAMIDO-5-CHLOROBENZOATE</t>
  </si>
  <si>
    <t>20676-54-4</t>
  </si>
  <si>
    <t>MFCD00144759</t>
  </si>
  <si>
    <t>5-BROMOTHIAZOLE</t>
  </si>
  <si>
    <t>3034-55-7</t>
  </si>
  <si>
    <t>MFCD07787394</t>
  </si>
  <si>
    <t>ETHYL PIPECOLINATE</t>
  </si>
  <si>
    <t>15862-72-3</t>
  </si>
  <si>
    <t>MFCD00005980</t>
  </si>
  <si>
    <t>LITHIUM TETRACHLOROCUPRATE</t>
  </si>
  <si>
    <t>15489-27-7</t>
  </si>
  <si>
    <t>MFCD00011081</t>
  </si>
  <si>
    <t>3-PHENYL-1-PROPANOL</t>
  </si>
  <si>
    <t>122-97-4</t>
  </si>
  <si>
    <t>MFCD00002950</t>
  </si>
  <si>
    <t>3-PHENYLPROPIONALDEHYDE</t>
  </si>
  <si>
    <t>104-53-0</t>
  </si>
  <si>
    <t>MFCD00007021</t>
  </si>
  <si>
    <t>3-(3,4,5-TRIMETHOXYPHENYL)PROPIONIC ACID</t>
  </si>
  <si>
    <t>25173-72-2</t>
  </si>
  <si>
    <t>MFCD00002775</t>
  </si>
  <si>
    <t>2,4-DIHYDROXY-3-NITROPYRIDINE</t>
  </si>
  <si>
    <t>89282-12-2</t>
  </si>
  <si>
    <t>MFCD01075671</t>
  </si>
  <si>
    <t>N-(2-METHOXYETHYL)ISOPROPYLAMINE</t>
  </si>
  <si>
    <t>104678-18-4</t>
  </si>
  <si>
    <t>MFCD00144828</t>
  </si>
  <si>
    <t>L-CYSTEINE</t>
  </si>
  <si>
    <t>52-90-4</t>
  </si>
  <si>
    <t>MFCD00064306</t>
  </si>
  <si>
    <t>1-(2-MORPHOLINOETHYL)-1H-PYRAZOLE-4-BORONIC ACID, PINACOL ESTER</t>
  </si>
  <si>
    <t>864754-18-7</t>
  </si>
  <si>
    <t>MFCD08062342</t>
  </si>
  <si>
    <t>3,5-DICHLOROPHENYLHYDRAZINE HYDROCHLORIDE</t>
  </si>
  <si>
    <t>63352-99-8</t>
  </si>
  <si>
    <t>MFCD00012938</t>
  </si>
  <si>
    <t>SAMARIUM(II) IODIDE</t>
  </si>
  <si>
    <t>32248-43-4</t>
  </si>
  <si>
    <t>MFCD00058873</t>
  </si>
  <si>
    <t>DIETHYL METHYLMALONATE</t>
  </si>
  <si>
    <t>609-08-5</t>
  </si>
  <si>
    <t>MFCD00009162</t>
  </si>
  <si>
    <t>TRIMETHYLPHOSPHINE</t>
  </si>
  <si>
    <t>594-09-2</t>
  </si>
  <si>
    <t>MFCD00008510</t>
  </si>
  <si>
    <t>THIOPHENOL</t>
  </si>
  <si>
    <t>108-98-5</t>
  </si>
  <si>
    <t>MFCD00004826</t>
  </si>
  <si>
    <t>2-IODO-2-METHYLPROPANE</t>
  </si>
  <si>
    <t>558-17-8</t>
  </si>
  <si>
    <t>MFCD00001068</t>
  </si>
  <si>
    <t>1-HYDROXY-7-AZABENZOTRIAZOLE</t>
  </si>
  <si>
    <t>39968-33-7</t>
  </si>
  <si>
    <t>MFCD00210053</t>
  </si>
  <si>
    <t>BENZHYDRYL BROMIDE</t>
  </si>
  <si>
    <t>776-74-9</t>
  </si>
  <si>
    <t>MFCD00000134</t>
  </si>
  <si>
    <t>FMOC-D-CYS(TRT)-OH</t>
  </si>
  <si>
    <t>103213-32-7</t>
  </si>
  <si>
    <t>MFCD00151922</t>
  </si>
  <si>
    <t>(1,3-DIOXOLAN-2-YLMETHYL)TRIPHENYLPHOSPHONIUM BROMIDE</t>
  </si>
  <si>
    <t>52509-14-5</t>
  </si>
  <si>
    <t>MFCD00011966</t>
  </si>
  <si>
    <t>5-AZACYTOSINE</t>
  </si>
  <si>
    <t>931-86-2</t>
  </si>
  <si>
    <t>MFCD00006033</t>
  </si>
  <si>
    <t>4-(METHANESULFONYL)PHENYLBORONIC ACID, PINACOL ESTER</t>
  </si>
  <si>
    <t>603143-27-7</t>
  </si>
  <si>
    <t>MFCD05863921</t>
  </si>
  <si>
    <t>4-[4-(4,4,5,5-TETRAMETHYL-1,3,2-DIOXABOROLAN-2-YL)BENZYL]MORPHOLINE</t>
  </si>
  <si>
    <t>364794-79-6</t>
  </si>
  <si>
    <t>MFCD04974052</t>
  </si>
  <si>
    <t>2-BROMOMETHYL-4-NITROANISOLE</t>
  </si>
  <si>
    <t>3913-23-3</t>
  </si>
  <si>
    <t>MFCD00007329</t>
  </si>
  <si>
    <t>3-(TRIFLUOROMETHYL)BENZENESULFONYL CHLORIDE</t>
  </si>
  <si>
    <t>777-44-6</t>
  </si>
  <si>
    <t>MFCD00014724</t>
  </si>
  <si>
    <t>2'-FLUORO-6'-(TRIFLUOROMETHYL)ACETOPHENONE</t>
  </si>
  <si>
    <t>174013-29-7</t>
  </si>
  <si>
    <t>MFCD00061249</t>
  </si>
  <si>
    <t>THIOPHENOL SODIUM SALT</t>
  </si>
  <si>
    <t>930-69-8</t>
  </si>
  <si>
    <t>MFCD00066460</t>
  </si>
  <si>
    <t>1-NAPHTHALENEACETHYDRAZIDE</t>
  </si>
  <si>
    <t>34800-90-3</t>
  </si>
  <si>
    <t>MFCD00014318</t>
  </si>
  <si>
    <t>2-(TRIBUTYLSTANNYL)FURAN</t>
  </si>
  <si>
    <t>118486-94-5</t>
  </si>
  <si>
    <t>MFCD00192512</t>
  </si>
  <si>
    <t>METHYL 3-(4-HYDROXYPHENYL)PROPIONATE</t>
  </si>
  <si>
    <t>5597-50-2</t>
  </si>
  <si>
    <t>MFCD00071577</t>
  </si>
  <si>
    <t>2,3-DICHLOROBENZYL BROMIDE</t>
  </si>
  <si>
    <t>57915-78-3</t>
  </si>
  <si>
    <t>MFCD03701317</t>
  </si>
  <si>
    <t>ALPHA-BROMO-M-XYLENE</t>
  </si>
  <si>
    <t>620-13-3</t>
  </si>
  <si>
    <t>MFCD00000177</t>
  </si>
  <si>
    <t>4-[3-(4,4,5,5-TETRAMETHYL-1,3,2-DIOXABOROLAN-2-YL)BENZYL]MORPHOLINE</t>
  </si>
  <si>
    <t>364794-80-9</t>
  </si>
  <si>
    <t>MFCD06797489</t>
  </si>
  <si>
    <t>3-CHLORO-4-(TRIFLUOROMETHOXY)BENZYL BROMIDE</t>
  </si>
  <si>
    <t>261763-18-2</t>
  </si>
  <si>
    <t>MFCD01631560</t>
  </si>
  <si>
    <t>ACETYL BROMIDE</t>
  </si>
  <si>
    <t>506-96-7</t>
  </si>
  <si>
    <t>MFCD00000114</t>
  </si>
  <si>
    <t>METHACRYLAMIDE</t>
  </si>
  <si>
    <t>79-39-0</t>
  </si>
  <si>
    <t>MFCD00008018</t>
  </si>
  <si>
    <t>3-(3-PYRIDYL)PROPIONIC ACID</t>
  </si>
  <si>
    <t>3724-19-4</t>
  </si>
  <si>
    <t>MFCD00274197</t>
  </si>
  <si>
    <t>5-METHYLPYRIMIDINE</t>
  </si>
  <si>
    <t>2036-41-1</t>
  </si>
  <si>
    <t>MFCD00047386</t>
  </si>
  <si>
    <t>BOC-D-PIPECOLIC ACID</t>
  </si>
  <si>
    <t>118552-55-9</t>
  </si>
  <si>
    <t>MFCD00237380</t>
  </si>
  <si>
    <t>BISMUTH POTASSIUM IODIDE</t>
  </si>
  <si>
    <t>41944-01-8</t>
  </si>
  <si>
    <t>MFCD00151577</t>
  </si>
  <si>
    <t>PHENYLPHOSPHONIC DICHLORIDE</t>
  </si>
  <si>
    <t>824-72-6</t>
  </si>
  <si>
    <t>MFCD00002070</t>
  </si>
  <si>
    <t>1,4-DIIODOBENZENE</t>
  </si>
  <si>
    <t>624-38-4</t>
  </si>
  <si>
    <t>MFCD00001054</t>
  </si>
  <si>
    <t>1-PHENYL-1-PROPYNE</t>
  </si>
  <si>
    <t>673-32-5</t>
  </si>
  <si>
    <t>MFCD00009272</t>
  </si>
  <si>
    <t>4-PROPOXYBENZENEBORONIC ACID</t>
  </si>
  <si>
    <t>186497-67-6</t>
  </si>
  <si>
    <t>MFCD03427189</t>
  </si>
  <si>
    <t>4-FLUOROPIPERIDINE HYDROCHLORIDE</t>
  </si>
  <si>
    <t>57395-89-8</t>
  </si>
  <si>
    <t>MFCD03452786</t>
  </si>
  <si>
    <t>6-(4-FLUOROPHENYL)PYRIDIN-3-YLBORONIC ACID</t>
  </si>
  <si>
    <t>107944-20-7</t>
  </si>
  <si>
    <t>MFCD09037487</t>
  </si>
  <si>
    <t>1-METHYL-1H-PYRAZOLE-4-CARBALDEHYDE</t>
  </si>
  <si>
    <t>25016-11-9</t>
  </si>
  <si>
    <t>MFCD00460465</t>
  </si>
  <si>
    <t>CYCLOBUTANECARBOXYLIC ACID</t>
  </si>
  <si>
    <t>3721-95-7</t>
  </si>
  <si>
    <t>MFCD00001323</t>
  </si>
  <si>
    <t>1-BENZYL-3-PYRROLIDINONE</t>
  </si>
  <si>
    <t>775-16-6</t>
  </si>
  <si>
    <t>MFCD00005342</t>
  </si>
  <si>
    <t>2-CHLORO-3-(TRIFLUOROMETHYL)QUINOXALINE</t>
  </si>
  <si>
    <t>254732-51-9</t>
  </si>
  <si>
    <t>MFCD00243891</t>
  </si>
  <si>
    <t>3-AMINO-5-TERT-BUTYLTHIOPHENE-2-CARBOXYLIC ACID</t>
  </si>
  <si>
    <t>746671-67-0</t>
  </si>
  <si>
    <t>MFCD00830178</t>
  </si>
  <si>
    <t>1,3-DIBROMO-5-ISOPROPYLBENZENE</t>
  </si>
  <si>
    <t>62655-20-3</t>
  </si>
  <si>
    <t>MFCD06657957</t>
  </si>
  <si>
    <t>4-(4,5-DIHYDRO-1,3-OXAZOL-2-YL)ANILINE</t>
  </si>
  <si>
    <t>54472-46-7</t>
  </si>
  <si>
    <t>MFCD00126802</t>
  </si>
  <si>
    <t>PHENYLACETIC ACID-3-BORONIC ACID PINACOL ESTER</t>
  </si>
  <si>
    <t>79775-05-6</t>
  </si>
  <si>
    <t>MFCD04973389</t>
  </si>
  <si>
    <t>H-HYP(TBU)-OTBU HCL</t>
  </si>
  <si>
    <t>367453-05-2</t>
  </si>
  <si>
    <t>MFCD01862362</t>
  </si>
  <si>
    <t>2-(4-FLUORO-PHENYL)-ETHANESULFONYL CHLORIDE</t>
  </si>
  <si>
    <t>405219-34-3</t>
  </si>
  <si>
    <t>MFCD04117461</t>
  </si>
  <si>
    <t>1-[3-CHLORO-5-(TRIFLUOROMETHYL)-2-PYRIDINYL]-N-(2-HYDROXYETHYL)-4-PIPERIDINECARBOXAMIDE</t>
  </si>
  <si>
    <t>MFCD00172258</t>
  </si>
  <si>
    <t>2-(1-BROMO-2-NAPHTHYLOXY) ETHANOL</t>
  </si>
  <si>
    <t>MFCD00080427</t>
  </si>
  <si>
    <t>3-BROMO-6-CHLORO-7-METHYLCHROMONE</t>
  </si>
  <si>
    <t>263365-48-6</t>
  </si>
  <si>
    <t>MFCD02093235</t>
  </si>
  <si>
    <t>TRANS-2-[2-(2-BROMOPHENYL)-2-OXOETHYL]CYCLOPENTANE-1-CARBOXYLIC ACID</t>
  </si>
  <si>
    <t>733740-67-5</t>
  </si>
  <si>
    <t>MFCD01311209</t>
  </si>
  <si>
    <t>ETHYL 8-(2-BROMOPHENYL)-8-OXOOCTANOATE</t>
  </si>
  <si>
    <t>898751-34-3</t>
  </si>
  <si>
    <t>MFCD01320206</t>
  </si>
  <si>
    <t>TRANS-4-[2-(2-BROMOPHENYL)-2-OXOETHYL]CYCLOHEXANE-1-CARBOXYLIC ACID</t>
  </si>
  <si>
    <t>MFCD01319858</t>
  </si>
  <si>
    <t>TRANS-4-[2-(3-BROMOPHENYL)-2-OXOETHYL]CYCLOHEXANE-1-CARBOXYLIC ACID</t>
  </si>
  <si>
    <t>MFCD01319852</t>
  </si>
  <si>
    <t>CIS-3-[2-(2-BROMOPHENYL)-2-OXOETHYL]CYCLOPENTANE-1-CARBOXYLIC ACID</t>
  </si>
  <si>
    <t>733740-39-1</t>
  </si>
  <si>
    <t>MFCD01319730</t>
  </si>
  <si>
    <t>6-(2-BROMOPHENYL)-6-OXOHEXANENITRILE</t>
  </si>
  <si>
    <t>884504-62-5</t>
  </si>
  <si>
    <t>MFCD02260536</t>
  </si>
  <si>
    <t>2-(2-BROMOPHENYL)ACETOPHENONE</t>
  </si>
  <si>
    <t>16897-97-5</t>
  </si>
  <si>
    <t>MFCD00204351</t>
  </si>
  <si>
    <t>ETHYL 6-(2-BROMOPHENYL)-6-OXOHEXANOATE</t>
  </si>
  <si>
    <t>898751-26-3</t>
  </si>
  <si>
    <t>MFCD00672062</t>
  </si>
  <si>
    <t>TRANS-2-[2-(3-BROMOPHENYL)-2-OXOETHYL]CYCLOPENTANE-1-CARBOXYLIC ACID</t>
  </si>
  <si>
    <t>733740-61-9</t>
  </si>
  <si>
    <t>MFCD01311210</t>
  </si>
  <si>
    <t>TRANS-2-[2-(3-BROMOPHENYL)-2-OXOETHYL]CYCLOHEXANE-1-CARBOXYLIC ACID</t>
  </si>
  <si>
    <t>735274-85-8</t>
  </si>
  <si>
    <t>MFCD01311373</t>
  </si>
  <si>
    <t>CIS-3-[2-(2-BROMOPHENYL)-2-OXOETHYL]CYCLOHEXANE-1-CARBOXYLIC ACID</t>
  </si>
  <si>
    <t>735275-20-4</t>
  </si>
  <si>
    <t>MFCD01319810</t>
  </si>
  <si>
    <t>TRANS-2-[2-(2-BROMOPHENYL)-2-OXOETHYL]CYCLOHEXANE-1-CARBOXYLIC ACID</t>
  </si>
  <si>
    <t>735274-92-7</t>
  </si>
  <si>
    <t>MFCD01311372</t>
  </si>
  <si>
    <t>CIS-4-[2-(3-BROMOPHENYL)-2-OXOETHYL]CYCLOHEXANE-1-CARBOXYLIC ACID</t>
  </si>
  <si>
    <t>MFCD01319836</t>
  </si>
  <si>
    <t>VINYLBORONIC ACID PINACOL ESTER</t>
  </si>
  <si>
    <t>75927-49-0</t>
  </si>
  <si>
    <t>MFCD00192492</t>
  </si>
  <si>
    <t>DICHLOROMETHYLSILANE</t>
  </si>
  <si>
    <t>20156-50-7</t>
  </si>
  <si>
    <t>MFCD00000494</t>
  </si>
  <si>
    <t>3-METHYLBENZYL ISOCYANATE</t>
  </si>
  <si>
    <t>61924-25-2</t>
  </si>
  <si>
    <t>MFCD00673059</t>
  </si>
  <si>
    <t>ETHYLMAGNESIUM CHLORIDE</t>
  </si>
  <si>
    <t>2386-64-3</t>
  </si>
  <si>
    <t>MFCD00000472</t>
  </si>
  <si>
    <t>2-MERCAPTOETHANOL</t>
  </si>
  <si>
    <t>60-24-2</t>
  </si>
  <si>
    <t>MFCD00004890</t>
  </si>
  <si>
    <t>ETHYL VINYL KETONE</t>
  </si>
  <si>
    <t>1629-58-9</t>
  </si>
  <si>
    <t>MFCD00009316</t>
  </si>
  <si>
    <t>SALICYLAMIDE</t>
  </si>
  <si>
    <t>65-45-2</t>
  </si>
  <si>
    <t>MFCD00007978</t>
  </si>
  <si>
    <t>TERT-BUTYL 4-IODOPYRAZOLE-1-CARBOXYLATE</t>
  </si>
  <si>
    <t>121669-70-3</t>
  </si>
  <si>
    <t>MFCD05663855</t>
  </si>
  <si>
    <t>5-AMINO-2-CHLOROPYRIDINE</t>
  </si>
  <si>
    <t>5350-93-6</t>
  </si>
  <si>
    <t>MFCD00006243</t>
  </si>
  <si>
    <t>2-ACETYLNAPHTHALENE</t>
  </si>
  <si>
    <t>93-08-3</t>
  </si>
  <si>
    <t>MFCD00004108</t>
  </si>
  <si>
    <t>4-PHENYLBENZALDEHYDE</t>
  </si>
  <si>
    <t>3218-36-8</t>
  </si>
  <si>
    <t>MFCD00006947</t>
  </si>
  <si>
    <t>BROMOTRICHLOROMETHANE</t>
  </si>
  <si>
    <t>75-62-7</t>
  </si>
  <si>
    <t>MFCD00000783</t>
  </si>
  <si>
    <t>4-BROMO-3-METHYLPYRAZOLE</t>
  </si>
  <si>
    <t>13808-64-5</t>
  </si>
  <si>
    <t>MFCD00005241</t>
  </si>
  <si>
    <t>3-METHYL-4-NITROBENZONITRILE</t>
  </si>
  <si>
    <t>96784-54-2</t>
  </si>
  <si>
    <t>MFCD00017615</t>
  </si>
  <si>
    <t>3-CYANOINDOLE</t>
  </si>
  <si>
    <t>5457-28-3</t>
  </si>
  <si>
    <t>MFCD00022717</t>
  </si>
  <si>
    <t>2-CHLORO-3-(TRIFLUOROMETHYL)BENZOIC ACID</t>
  </si>
  <si>
    <t>39226-97-6</t>
  </si>
  <si>
    <t>MFCD00792415</t>
  </si>
  <si>
    <t>1-METHYL-2-BENZIMIDAZOLINONE</t>
  </si>
  <si>
    <t>1849-01-0</t>
  </si>
  <si>
    <t>MFCD00142654</t>
  </si>
  <si>
    <t>4,6-DIHYDROXY-5-METHYLPYRIMIDINE</t>
  </si>
  <si>
    <t>63447-38-1</t>
  </si>
  <si>
    <t>MFCD04037280</t>
  </si>
  <si>
    <t>2,3-DIBROMOMALEIMIDE</t>
  </si>
  <si>
    <t>1122-10-7</t>
  </si>
  <si>
    <t>MFCD00185696</t>
  </si>
  <si>
    <t>4,5-DICHLOROPHTHALIMIDE</t>
  </si>
  <si>
    <t>15997-89-4</t>
  </si>
  <si>
    <t>MFCD00015886</t>
  </si>
  <si>
    <t>IMIDAZOLE-1-SULFONIC ACID DIMETHYL AMINE</t>
  </si>
  <si>
    <t>78162-58-0</t>
  </si>
  <si>
    <t>MFCD00955713</t>
  </si>
  <si>
    <t>1-METHYL-3-INDOLECARBOXYLIC ACID</t>
  </si>
  <si>
    <t>32387-21-6</t>
  </si>
  <si>
    <t>MFCD01321244</t>
  </si>
  <si>
    <t>4,5-DICHLOROPHTHALIC ACID</t>
  </si>
  <si>
    <t>56962-08-4</t>
  </si>
  <si>
    <t>MFCD00002493</t>
  </si>
  <si>
    <t>2-(2-BROMOETHOXY)TETRAHYDRO-2H-PYRAN</t>
  </si>
  <si>
    <t>172797-67-0</t>
  </si>
  <si>
    <t>MFCD01321310</t>
  </si>
  <si>
    <t>METHYL TRICHLOROACETATE</t>
  </si>
  <si>
    <t>598-99-2</t>
  </si>
  <si>
    <t>MFCD00000794</t>
  </si>
  <si>
    <t>IODOACETAMIDE</t>
  </si>
  <si>
    <t>144-48-9</t>
  </si>
  <si>
    <t>MFCD00008028</t>
  </si>
  <si>
    <t>IMIDAZO[1,2-A]PYRIDINE</t>
  </si>
  <si>
    <t>274-76-0</t>
  </si>
  <si>
    <t>MFCD00005553</t>
  </si>
  <si>
    <t>2,3-DIBROMO-N-METHYLMALEIMIDE</t>
  </si>
  <si>
    <t>3005-27-4</t>
  </si>
  <si>
    <t>MFCD00102284</t>
  </si>
  <si>
    <t>3,5-DICHLOROBENZYL ALCOHOL</t>
  </si>
  <si>
    <t>60211-57-6</t>
  </si>
  <si>
    <t>MFCD00004634</t>
  </si>
  <si>
    <t>2-METHYL-4-NITROANILINE</t>
  </si>
  <si>
    <t>99-52-5</t>
  </si>
  <si>
    <t>MFCD00007734</t>
  </si>
  <si>
    <t>2,6-DICHLOROBENZALDEHYDE</t>
  </si>
  <si>
    <t>83-38-5</t>
  </si>
  <si>
    <t>MFCD00003307</t>
  </si>
  <si>
    <t>1-BENZYL-3-PYRROLIDINOL</t>
  </si>
  <si>
    <t>775-15-5</t>
  </si>
  <si>
    <t>MFCD00012132</t>
  </si>
  <si>
    <t>2-METHYLMALONAMIDE</t>
  </si>
  <si>
    <t>1113-63-9</t>
  </si>
  <si>
    <t>MFCD00043625</t>
  </si>
  <si>
    <t>2,6-DICHLOROBENZYL BROMIDE</t>
  </si>
  <si>
    <t>20443-98-5</t>
  </si>
  <si>
    <t>MFCD00000577</t>
  </si>
  <si>
    <t>203-AMINOPYRROLIDINE</t>
  </si>
  <si>
    <t>79286-79-6</t>
  </si>
  <si>
    <t>MFCD00059018</t>
  </si>
  <si>
    <t>3-METHYL-4-NITROBENZOIC ACID</t>
  </si>
  <si>
    <t>3113-71-1</t>
  </si>
  <si>
    <t>MFCD00007168</t>
  </si>
  <si>
    <t>3,4-DIHYDROXYBENZALDEHYDE</t>
  </si>
  <si>
    <t>139-85-5</t>
  </si>
  <si>
    <t>MFCD00003370</t>
  </si>
  <si>
    <t>1,2-DINITROBENZENE</t>
  </si>
  <si>
    <t>528-29-0</t>
  </si>
  <si>
    <t>MFCD00007093</t>
  </si>
  <si>
    <t>2-METHYL-2-PROPENE-1-SULFONIC ACID SODIUM SALT</t>
  </si>
  <si>
    <t>1561-92-8</t>
  </si>
  <si>
    <t>MFCD00065344</t>
  </si>
  <si>
    <t>1-OCTADECANOL</t>
  </si>
  <si>
    <t>112-92-5</t>
  </si>
  <si>
    <t>MFCD00002823</t>
  </si>
  <si>
    <t>POTASSIUM FORMATE</t>
  </si>
  <si>
    <t>590-29-4</t>
  </si>
  <si>
    <t>MFCD00013100</t>
  </si>
  <si>
    <t>2,2'-DINITROBIPHENYL</t>
  </si>
  <si>
    <t>2436-96-6</t>
  </si>
  <si>
    <t>MFCD00007127</t>
  </si>
  <si>
    <t>LAURYLAMINE</t>
  </si>
  <si>
    <t>124-22-1</t>
  </si>
  <si>
    <t>MFCD00008154</t>
  </si>
  <si>
    <t>GLUTARIC ACID</t>
  </si>
  <si>
    <t>110-94-1</t>
  </si>
  <si>
    <t>MFCD00004410</t>
  </si>
  <si>
    <t>1-DECANOL</t>
  </si>
  <si>
    <t>112-30-1</t>
  </si>
  <si>
    <t>MFCD00004747</t>
  </si>
  <si>
    <t>1,2-DIFLUOROBENZENE</t>
  </si>
  <si>
    <t>367-11-3</t>
  </si>
  <si>
    <t>MFCD00000284</t>
  </si>
  <si>
    <t>TRIPROPYLAMINE</t>
  </si>
  <si>
    <t>102-69-2</t>
  </si>
  <si>
    <t>MFCD00009363</t>
  </si>
  <si>
    <t>CUMENE</t>
  </si>
  <si>
    <t>98-82-8</t>
  </si>
  <si>
    <t>MFCD00008881</t>
  </si>
  <si>
    <t>EUGENOL</t>
  </si>
  <si>
    <t>97-53-0</t>
  </si>
  <si>
    <t>MFCD00008654</t>
  </si>
  <si>
    <t>TRI-N-OCTYLAMINE</t>
  </si>
  <si>
    <t>1116-76-3</t>
  </si>
  <si>
    <t>MFCD00009560</t>
  </si>
  <si>
    <t>ETHYL DIFLUOROACETATE</t>
  </si>
  <si>
    <t>454-31-9</t>
  </si>
  <si>
    <t>MFCD00013578</t>
  </si>
  <si>
    <t>BOC-LEU-OH H2O</t>
  </si>
  <si>
    <t>MFCD00065582</t>
  </si>
  <si>
    <t>TETRAPHENYLPHOSPHONIUM BROMIDE</t>
  </si>
  <si>
    <t>2751-90-8</t>
  </si>
  <si>
    <t>MFCD00011915</t>
  </si>
  <si>
    <t>METHYLCYCLOHEXANE</t>
  </si>
  <si>
    <t>108-87-2</t>
  </si>
  <si>
    <t>MFCD00001497</t>
  </si>
  <si>
    <t>TERT-BUTYL PEROXYBENZOATE</t>
  </si>
  <si>
    <t>614-45-9</t>
  </si>
  <si>
    <t>MFCD00008802</t>
  </si>
  <si>
    <t>DIBUTYL PHTHALATE</t>
  </si>
  <si>
    <t>84-74-2</t>
  </si>
  <si>
    <t>MFCD00009441</t>
  </si>
  <si>
    <t>METHYL CHLORODIFLUOROACETATE</t>
  </si>
  <si>
    <t>1514-87-0</t>
  </si>
  <si>
    <t>MFCD00000775</t>
  </si>
  <si>
    <t>2-METHYL-2-BUTANOL</t>
  </si>
  <si>
    <t>75-85-4</t>
  </si>
  <si>
    <t>MFCD00004478</t>
  </si>
  <si>
    <t>TRIMETHYL PHOSPHATE</t>
  </si>
  <si>
    <t>512-56-1</t>
  </si>
  <si>
    <t>MFCD00008348</t>
  </si>
  <si>
    <t>OLEYL ALCOHOL</t>
  </si>
  <si>
    <t>143-28-2</t>
  </si>
  <si>
    <t>MFCD00002993</t>
  </si>
  <si>
    <t>1-NONANOL</t>
  </si>
  <si>
    <t>143-08-8</t>
  </si>
  <si>
    <t>MFCD00002990</t>
  </si>
  <si>
    <t>DIBORANE</t>
  </si>
  <si>
    <t>19287-45-7</t>
  </si>
  <si>
    <t>MFCD01310566</t>
  </si>
  <si>
    <t>2-METHYLTHIAZOLE</t>
  </si>
  <si>
    <t>3581-87-1</t>
  </si>
  <si>
    <t>MFCD00053144</t>
  </si>
  <si>
    <t>UNDECYLENIC ACID</t>
  </si>
  <si>
    <t>112-38-9</t>
  </si>
  <si>
    <t>MFCD00004442</t>
  </si>
  <si>
    <t>TRIMETHYLHYDROQUINONE</t>
  </si>
  <si>
    <t>700-13-0</t>
  </si>
  <si>
    <t>MFCD00002346</t>
  </si>
  <si>
    <t>3-CHLOROPHENYL ISOCYANATE</t>
  </si>
  <si>
    <t>2909-38-8</t>
  </si>
  <si>
    <t>MFCD00002016</t>
  </si>
  <si>
    <t>3-FLUORO-5-(TRIFLUOROMETHYL)PHENYL ISOCYANATE</t>
  </si>
  <si>
    <t>302912-19-2</t>
  </si>
  <si>
    <t>MFCD01863577</t>
  </si>
  <si>
    <t>3-AMINO-5-TERT-BUTYLISOXAZOLE</t>
  </si>
  <si>
    <t>55809-36-4</t>
  </si>
  <si>
    <t>MFCD00055620</t>
  </si>
  <si>
    <t>4-NITROPHENYLBORONIC ACID, PINACOL ESTER</t>
  </si>
  <si>
    <t>171364-83-3</t>
  </si>
  <si>
    <t>MFCD02179437</t>
  </si>
  <si>
    <t>3-AMINO-2-FLUOROBENZOTRIFLUORIDE</t>
  </si>
  <si>
    <t>123973-25-1</t>
  </si>
  <si>
    <t>MFCD00061241</t>
  </si>
  <si>
    <t>3,5-BIS(TRIFLUOROMETHYL)PHENYL ISOCYANATE</t>
  </si>
  <si>
    <t>16588-74-2</t>
  </si>
  <si>
    <t>MFCD00013559</t>
  </si>
  <si>
    <t>5-AMINO-2-FLUOROBENZOTRIFLUORIDE</t>
  </si>
  <si>
    <t>2357-47-3</t>
  </si>
  <si>
    <t>MFCD00007834</t>
  </si>
  <si>
    <t>3-AMINO-5-FLUOROBENZOTRIFLUORIDE</t>
  </si>
  <si>
    <t>454-67-1</t>
  </si>
  <si>
    <t>MFCD00061315</t>
  </si>
  <si>
    <t>METHYL CYANOACETATE</t>
  </si>
  <si>
    <t>105-34-0</t>
  </si>
  <si>
    <t>MFCD00001939</t>
  </si>
  <si>
    <t>3-BROMO-4-CHLORONITROBENZENE</t>
  </si>
  <si>
    <t>16588-26-4</t>
  </si>
  <si>
    <t>MFCD00100437</t>
  </si>
  <si>
    <t>3'-NITROACETOPHENONE</t>
  </si>
  <si>
    <t>121-89-1</t>
  </si>
  <si>
    <t>MFCD00007259</t>
  </si>
  <si>
    <t>DIETHYL ALLYLMALONATE</t>
  </si>
  <si>
    <t>2049-80-1</t>
  </si>
  <si>
    <t>MFCD00009155</t>
  </si>
  <si>
    <t>1,3-DICHLOROBENZENE</t>
  </si>
  <si>
    <t>541-73-1</t>
  </si>
  <si>
    <t>MFCD00000573</t>
  </si>
  <si>
    <t>4-AMINOPHENYLACETIC ACID</t>
  </si>
  <si>
    <t>1197-55-3</t>
  </si>
  <si>
    <t>MFCD00007916</t>
  </si>
  <si>
    <t>4-ETHYLPHENYLMAGNESIUM BROMIDE</t>
  </si>
  <si>
    <t>22873-28-5</t>
  </si>
  <si>
    <t>MFCD01311467</t>
  </si>
  <si>
    <t>5-BROMOPYRIDINE-2-CARBOXYLIC ACID</t>
  </si>
  <si>
    <t>30766-11-1</t>
  </si>
  <si>
    <t>MFCD00234149</t>
  </si>
  <si>
    <t>N-METHOXY-N-METHYLACETAMIDE</t>
  </si>
  <si>
    <t>78191-00-1</t>
  </si>
  <si>
    <t>MFCD00060098</t>
  </si>
  <si>
    <t>3-IODOBENZOIC ACID</t>
  </si>
  <si>
    <t>618-51-9</t>
  </si>
  <si>
    <t>MFCD00002496</t>
  </si>
  <si>
    <t>LEVULINIC ACID</t>
  </si>
  <si>
    <t>123-76-2</t>
  </si>
  <si>
    <t>MFCD00002796</t>
  </si>
  <si>
    <t>METHYL CROTONATE</t>
  </si>
  <si>
    <t>623-43-8</t>
  </si>
  <si>
    <t>MFCD00009287</t>
  </si>
  <si>
    <t>ETHYL HYDROGEN MALONATE</t>
  </si>
  <si>
    <t>1071-46-1</t>
  </si>
  <si>
    <t>MFCD00020490</t>
  </si>
  <si>
    <t>METHYL N-BENZYL-3-PYRROLIDINECARBOXYLATE</t>
  </si>
  <si>
    <t>17012-21-4</t>
  </si>
  <si>
    <t>MFCD04038678</t>
  </si>
  <si>
    <t>5-BROMOISATOIC ANHYDRIDE</t>
  </si>
  <si>
    <t>4692-98-2</t>
  </si>
  <si>
    <t>MFCD00016921</t>
  </si>
  <si>
    <t>2-ETHYL-1-BUTANOL</t>
  </si>
  <si>
    <t>97-95-0</t>
  </si>
  <si>
    <t>MFCD00004744</t>
  </si>
  <si>
    <t>D-METHIONINE</t>
  </si>
  <si>
    <t>348-67-4</t>
  </si>
  <si>
    <t>MFCD00002622</t>
  </si>
  <si>
    <t>3-PIPERIDINEMETHANOL</t>
  </si>
  <si>
    <t>4606-65-9</t>
  </si>
  <si>
    <t>MFCD00005997</t>
  </si>
  <si>
    <t>METHYL 4-[(CHLOROSULFONYL)METHYL]BENZOATE</t>
  </si>
  <si>
    <t>130047-14-2</t>
  </si>
  <si>
    <t>MFCD07778383</t>
  </si>
  <si>
    <t>2-ACETYLTHIAZOLE</t>
  </si>
  <si>
    <t>24295-03-2</t>
  </si>
  <si>
    <t>MFCD00005324</t>
  </si>
  <si>
    <t>ALPHA-TOLUENESULFONYL CHLORIDE</t>
  </si>
  <si>
    <t>1939-99-7</t>
  </si>
  <si>
    <t>MFCD00007455</t>
  </si>
  <si>
    <t>3-(AMINOMETHYL)PIPERIDINE</t>
  </si>
  <si>
    <t>23099-21-0</t>
  </si>
  <si>
    <t>MFCD03427344</t>
  </si>
  <si>
    <t>4-BROMO-2-CHLOROBENZENESULFONYL CHLORIDE</t>
  </si>
  <si>
    <t>351003-52-6</t>
  </si>
  <si>
    <t>MFCD03094630</t>
  </si>
  <si>
    <t>2,5-DICHLOROBENZENESULFONYL CHLORIDE</t>
  </si>
  <si>
    <t>5402-73-3</t>
  </si>
  <si>
    <t>MFCD00007429</t>
  </si>
  <si>
    <t>4-FLUORO-2-METHYLBENZENESULFONYL CHLORIDE</t>
  </si>
  <si>
    <t>7079-48-3</t>
  </si>
  <si>
    <t>MFCD03094390</t>
  </si>
  <si>
    <t>2,3,4-TRICHLOROBENZENESULFONYL CHLORIDE</t>
  </si>
  <si>
    <t>34732-09-7</t>
  </si>
  <si>
    <t>MFCD00024871</t>
  </si>
  <si>
    <t>3-CHLORO-2-FLUOROBENZENESULFONYL CHLORIDE</t>
  </si>
  <si>
    <t>351003-48-0</t>
  </si>
  <si>
    <t>MFCD03094234</t>
  </si>
  <si>
    <t>(4-CHLORO-PHENYL)-METHANESULFONYL CHLORIDE</t>
  </si>
  <si>
    <t>6966-45-6</t>
  </si>
  <si>
    <t>MFCD01631927</t>
  </si>
  <si>
    <t>2-CHLORO-4-(TRIFLUOROMETHYL)BENZENESULFONYL CHLORIDE</t>
  </si>
  <si>
    <t>175205-54-6</t>
  </si>
  <si>
    <t>MFCD00052912</t>
  </si>
  <si>
    <t>2,4-DIMETHYLBENZENESULFONYL CHLORIDE</t>
  </si>
  <si>
    <t>609-60-9</t>
  </si>
  <si>
    <t>MFCD00156143</t>
  </si>
  <si>
    <t>4'-TERT-BUTYLACETOPHENONE</t>
  </si>
  <si>
    <t>943-27-1</t>
  </si>
  <si>
    <t>MFCD00017256</t>
  </si>
  <si>
    <t>1-NAPHTHALENESULFONYL CHLORIDE</t>
  </si>
  <si>
    <t>85-46-1</t>
  </si>
  <si>
    <t>MFCD00003984</t>
  </si>
  <si>
    <t>2,4-DICHLOROBENZENESULFONYL CHLORIDE</t>
  </si>
  <si>
    <t>16271-33-3</t>
  </si>
  <si>
    <t>MFCD00052712</t>
  </si>
  <si>
    <t>3,5-DIMETHYLISOXAZOLE-4-SULFONYL CHLORIDE</t>
  </si>
  <si>
    <t>80466-79-1</t>
  </si>
  <si>
    <t>MFCD00052554</t>
  </si>
  <si>
    <t>2-CHLORO-6-METHYLBENZENESULFONYL CHLORIDE</t>
  </si>
  <si>
    <t>25300-37-2</t>
  </si>
  <si>
    <t>MFCD00051767</t>
  </si>
  <si>
    <t>2-FLUORO-5-METHYLBENZENESULFONYL CHLORIDE</t>
  </si>
  <si>
    <t>870704-14-6</t>
  </si>
  <si>
    <t>MFCD04039785</t>
  </si>
  <si>
    <t>2-CHLORO-4,5-DIFLUOROBENZENESULFONYL CHLORIDE</t>
  </si>
  <si>
    <t>67475-58-5</t>
  </si>
  <si>
    <t>MFCD02091388</t>
  </si>
  <si>
    <t>2,3-DICHLOROBENZENESULFONYL CHLORIDE</t>
  </si>
  <si>
    <t>82417-45-6</t>
  </si>
  <si>
    <t>MFCD00051844</t>
  </si>
  <si>
    <t>4-CHLORO-2,5-DIMETHYLBENZENESULFONYL CHLORIDE</t>
  </si>
  <si>
    <t>88-49-3</t>
  </si>
  <si>
    <t>MFCD00044017</t>
  </si>
  <si>
    <t>CYCLOPENTANESULFONYL CHLORIDE</t>
  </si>
  <si>
    <t>26394-17-2</t>
  </si>
  <si>
    <t>MFCD04117774</t>
  </si>
  <si>
    <t>8-QUINOLINESULFONYL CHLORIDE</t>
  </si>
  <si>
    <t>18704-37-5</t>
  </si>
  <si>
    <t>MFCD00006808</t>
  </si>
  <si>
    <t>4-CHLORO-2-FLUOROBENZENESULFONYL CHLORIDE</t>
  </si>
  <si>
    <t>141337-26-0</t>
  </si>
  <si>
    <t>MFCD03094560</t>
  </si>
  <si>
    <t>5-(HYDROXYMETHYL)-2-IODOPHENOL</t>
  </si>
  <si>
    <t>773869-57-1</t>
  </si>
  <si>
    <t>MFCD06202863</t>
  </si>
  <si>
    <t>3-CYANOBENZYLSULFONYL CHLORIDE</t>
  </si>
  <si>
    <t>56106-01-5</t>
  </si>
  <si>
    <t>MFCD09046692</t>
  </si>
  <si>
    <t>1-BENZOTHIOPHENE-3-SULFONYL CHLORIDE</t>
  </si>
  <si>
    <t>18494-87-6</t>
  </si>
  <si>
    <t>MFCD02681897</t>
  </si>
  <si>
    <t>4-CHLOROPHENYLUREA</t>
  </si>
  <si>
    <t>140-38-5</t>
  </si>
  <si>
    <t>MFCD00014788</t>
  </si>
  <si>
    <t>3,4-DICHLOROBENZENESULFONYL CHLORIDE</t>
  </si>
  <si>
    <t>98-31-7</t>
  </si>
  <si>
    <t>MFCD00041255</t>
  </si>
  <si>
    <t>2,4-DICHLORO-5-METHYLBENZENESULFONYL CHLORIDE</t>
  </si>
  <si>
    <t>28286-86-4</t>
  </si>
  <si>
    <t>MFCD00044016</t>
  </si>
  <si>
    <t>1-PHENYL-1-CYCLOPROPANECARBOXYLIC ACID</t>
  </si>
  <si>
    <t>6120-95-2</t>
  </si>
  <si>
    <t>MFCD00001288</t>
  </si>
  <si>
    <t>3-FLUORO-4-METHYLBENZENESULFONYL CHLORIDE</t>
  </si>
  <si>
    <t>90260-13-2</t>
  </si>
  <si>
    <t>MFCD03094389</t>
  </si>
  <si>
    <t>2-ACETYL-5-CYANOTHIOPHENE</t>
  </si>
  <si>
    <t>88653-55-8</t>
  </si>
  <si>
    <t>MFCD00052314</t>
  </si>
  <si>
    <t>1-BENZOTHIOPHENE-3-CARBOXYLIC ACID</t>
  </si>
  <si>
    <t>5381-25-9</t>
  </si>
  <si>
    <t>MFCD01846406</t>
  </si>
  <si>
    <t>3-(3,4-DICHLOROPHENYL)PROPIONIC ACID</t>
  </si>
  <si>
    <t>25173-68-6</t>
  </si>
  <si>
    <t>MFCD00016551</t>
  </si>
  <si>
    <t>5-CHLORO-BENZO[B]THIOPHENE-3-CARBOXYLIC ACID</t>
  </si>
  <si>
    <t>16361-24-3</t>
  </si>
  <si>
    <t>MFCD00052301</t>
  </si>
  <si>
    <t>3-(4-METHOXYPHENYL)PROPIONIC ACID</t>
  </si>
  <si>
    <t>1929-29-9</t>
  </si>
  <si>
    <t>MFCD00002777</t>
  </si>
  <si>
    <t>4-(TRIFLUOROMETHYL)HYDROCINNAMIC ACID</t>
  </si>
  <si>
    <t>53473-36-2</t>
  </si>
  <si>
    <t>MFCD00674032</t>
  </si>
  <si>
    <t>3-(4-BROMOPHENYL)PROPIONIC ACID</t>
  </si>
  <si>
    <t>1643-30-7</t>
  </si>
  <si>
    <t>MFCD01310793</t>
  </si>
  <si>
    <t>ALPHA-METHYLHYDROCINNAMIC ACID</t>
  </si>
  <si>
    <t>1009-67-2</t>
  </si>
  <si>
    <t>MFCD00192301</t>
  </si>
  <si>
    <t>5-METHYL-2-THIOPHENECARBOXYLIC ACID</t>
  </si>
  <si>
    <t>1918-79-2</t>
  </si>
  <si>
    <t>MFCD00005439</t>
  </si>
  <si>
    <t>INDOLE-3-CARBOXYLIC ACID</t>
  </si>
  <si>
    <t>771-50-6</t>
  </si>
  <si>
    <t>MFCD00005624</t>
  </si>
  <si>
    <t>5-FLUORO-2-METHYLBENZENESULFONYL CHLORIDE</t>
  </si>
  <si>
    <t>445-05-6</t>
  </si>
  <si>
    <t>MFCD00052958</t>
  </si>
  <si>
    <t>3-METHYLBENZOFURAN-2-CARBOXYLIC ACID</t>
  </si>
  <si>
    <t>24673-56-1</t>
  </si>
  <si>
    <t>MFCD00060511</t>
  </si>
  <si>
    <t>5-METHYLINDOLE-2-CARBOXYLIC ACID</t>
  </si>
  <si>
    <t>10241-97-1</t>
  </si>
  <si>
    <t>MFCD00047166</t>
  </si>
  <si>
    <t>1H-INDENE-3-CARBOXYLIC ACID</t>
  </si>
  <si>
    <t>5020-21-3</t>
  </si>
  <si>
    <t>MFCD00086207</t>
  </si>
  <si>
    <t>BENZO[B]THIOPHENE-2-CARBOXYLIC ACID</t>
  </si>
  <si>
    <t>6314-28-9</t>
  </si>
  <si>
    <t>MFCD00051636</t>
  </si>
  <si>
    <t>1H-PYRAZOLE-3-CARBOXYLIC ACID</t>
  </si>
  <si>
    <t>1621-91-6</t>
  </si>
  <si>
    <t>MFCD00077436</t>
  </si>
  <si>
    <t>3-METHYLPIPERIDINE</t>
  </si>
  <si>
    <t>626-56-2</t>
  </si>
  <si>
    <t>MFCD00005994</t>
  </si>
  <si>
    <t>4-METHOXYPHENYL CHLOROFORMATE</t>
  </si>
  <si>
    <t>7693-41-6</t>
  </si>
  <si>
    <t>MFCD00013258</t>
  </si>
  <si>
    <t>4-CHLOROPHENYL CHLOROFORMATE</t>
  </si>
  <si>
    <t>7693-45-0</t>
  </si>
  <si>
    <t>MFCD00000638</t>
  </si>
  <si>
    <t>P-TOLYL CHLOROFORMATE</t>
  </si>
  <si>
    <t>937-62-2</t>
  </si>
  <si>
    <t>MFCD00013255</t>
  </si>
  <si>
    <t>2-METHOXYPHENYL CHLOROFORMATE</t>
  </si>
  <si>
    <t>2293-75-6</t>
  </si>
  <si>
    <t>MFCD02093715</t>
  </si>
  <si>
    <t>5-ISOQUINOLINESULFONIC ACID</t>
  </si>
  <si>
    <t>27655-40-9</t>
  </si>
  <si>
    <t>MFCD00134089</t>
  </si>
  <si>
    <t>2-PHENYLETHANETHIOAMIDE</t>
  </si>
  <si>
    <t>645-54-5</t>
  </si>
  <si>
    <t>MFCD00022177</t>
  </si>
  <si>
    <t>1-(4-METHYLPHENYL)-1-CYCLOPROPANECARBOXYLIC ACID</t>
  </si>
  <si>
    <t>83846-66-6</t>
  </si>
  <si>
    <t>MFCD00066918</t>
  </si>
  <si>
    <t>CYCLOPROPANESULFONYL CHLORIDE</t>
  </si>
  <si>
    <t>139631-62-2</t>
  </si>
  <si>
    <t>MFCD01631933</t>
  </si>
  <si>
    <t>3-(AMINOMETHYL)-1-N-BOC-PYRROLIDINE</t>
  </si>
  <si>
    <t>270912-72-6</t>
  </si>
  <si>
    <t>MFCD01861798</t>
  </si>
  <si>
    <t>2-ACETYL-5-METHYLFURAN</t>
  </si>
  <si>
    <t>1193-79-9</t>
  </si>
  <si>
    <t>MFCD00003243</t>
  </si>
  <si>
    <t>2-ACETYL-1-METHYLPYRROLE</t>
  </si>
  <si>
    <t>932-16-1</t>
  </si>
  <si>
    <t>MFCD00003089</t>
  </si>
  <si>
    <t>3-ACETYL-2,5-DIMETHYLTHIOPHENE</t>
  </si>
  <si>
    <t>MFCD00009763</t>
  </si>
  <si>
    <t>2-ACETYLBENZOFURAN</t>
  </si>
  <si>
    <t>1646-26-0</t>
  </si>
  <si>
    <t>MFCD00005849</t>
  </si>
  <si>
    <t>DIMETHYL 1,4-CYCLOHEXANEDICARBOXYLATE</t>
  </si>
  <si>
    <t>94-60-0</t>
  </si>
  <si>
    <t>MFCD00001460</t>
  </si>
  <si>
    <t>Z-D-ASP(OTBU)-OH H2O</t>
  </si>
  <si>
    <t>71449-08-6</t>
  </si>
  <si>
    <t>MFCD00153327</t>
  </si>
  <si>
    <t>METHYL 2-AMINO-4-CHLOROBENZOATE</t>
  </si>
  <si>
    <t>5900-58-3</t>
  </si>
  <si>
    <t>MFCD00017568</t>
  </si>
  <si>
    <t>BROMOTRIMETHYLSILANE</t>
  </si>
  <si>
    <t>2857-97-8</t>
  </si>
  <si>
    <t>MFCD00000048</t>
  </si>
  <si>
    <t>SDS</t>
  </si>
  <si>
    <t>151-21-3</t>
  </si>
  <si>
    <t>MFCD00036175</t>
  </si>
  <si>
    <t>6-BROMO-2-NAPHTHOIC ACID</t>
  </si>
  <si>
    <t>5773-80-8</t>
  </si>
  <si>
    <t>MFCD01075720</t>
  </si>
  <si>
    <t>METHYL 2-AMINOTHIAZOLE-4-CARBOXYLATE</t>
  </si>
  <si>
    <t>118452-04-3</t>
  </si>
  <si>
    <t>MFCD00622441</t>
  </si>
  <si>
    <t>4-PHENOXYBENZENESULFONYL CHLORIDE</t>
  </si>
  <si>
    <t>1623-92-3</t>
  </si>
  <si>
    <t>MFCD00625748</t>
  </si>
  <si>
    <t>OXAZOLE</t>
  </si>
  <si>
    <t>288-42-6</t>
  </si>
  <si>
    <t>MFCD00009751</t>
  </si>
  <si>
    <t>4-FLUORO-1-INDANONE</t>
  </si>
  <si>
    <t>699-99-0</t>
  </si>
  <si>
    <t>MFCD00797829</t>
  </si>
  <si>
    <t>2-AMINO-6-NITROBENZOTHIAZOLE</t>
  </si>
  <si>
    <t>6285-57-0</t>
  </si>
  <si>
    <t>MFCD00005786</t>
  </si>
  <si>
    <t>FERROCENE</t>
  </si>
  <si>
    <t>102-54-5</t>
  </si>
  <si>
    <t>MFCD00001427</t>
  </si>
  <si>
    <t>5-BROMO-1-METHYL-1H-IMIDAZOLE</t>
  </si>
  <si>
    <t>1003-21-0</t>
  </si>
  <si>
    <t>MFCD01632218</t>
  </si>
  <si>
    <t>IODOTRIBUTYLTIN</t>
  </si>
  <si>
    <t>7342-47-4</t>
  </si>
  <si>
    <t>MFCD00074996</t>
  </si>
  <si>
    <t>3,5-BIS(TRIFLUOROMETHYL)BENZENESULFONYL CHLORIDE</t>
  </si>
  <si>
    <t>39234-86-1</t>
  </si>
  <si>
    <t>MFCD00014725</t>
  </si>
  <si>
    <t>2-AMINO-6-CHLOROBENZOTHIAZOLE</t>
  </si>
  <si>
    <t>95-24-9</t>
  </si>
  <si>
    <t>MFCD00053557</t>
  </si>
  <si>
    <t>4-ACETAMIDOPHENYLBORONIC ACID</t>
  </si>
  <si>
    <t>101251-09-6</t>
  </si>
  <si>
    <t>MFCD02179451</t>
  </si>
  <si>
    <t>2-HYDROXYTETRAHYDROPYRAN</t>
  </si>
  <si>
    <t>694-54-2</t>
  </si>
  <si>
    <t>MFCD02683093</t>
  </si>
  <si>
    <t>DIHYDROCOUMARIN</t>
  </si>
  <si>
    <t>119-84-6</t>
  </si>
  <si>
    <t>MFCD00006881</t>
  </si>
  <si>
    <t>NICOTINOYL CHLORIDE HYDROCHLORIDE</t>
  </si>
  <si>
    <t>20260-53-1</t>
  </si>
  <si>
    <t>MFCD00012820</t>
  </si>
  <si>
    <t>1,1,4,7,7-PENTAMETHYLDIETHYLENETRIAMINE</t>
  </si>
  <si>
    <t>3030-47-5</t>
  </si>
  <si>
    <t>MFCD00014876</t>
  </si>
  <si>
    <t>4-MORPHOLINYLCARBONYL CHLORIDE</t>
  </si>
  <si>
    <t>15159-40-7</t>
  </si>
  <si>
    <t>MFCD00037053</t>
  </si>
  <si>
    <t>PHTHALAZINE</t>
  </si>
  <si>
    <t>253-52-1</t>
  </si>
  <si>
    <t>MFCD00006908</t>
  </si>
  <si>
    <t>BENZYLIDENEMALONONITRILE</t>
  </si>
  <si>
    <t>2700-22-3</t>
  </si>
  <si>
    <t>MFCD00001855</t>
  </si>
  <si>
    <t>4-(AMINOMETHYL)-1-N-BOC-ANILINE</t>
  </si>
  <si>
    <t>220298-96-4</t>
  </si>
  <si>
    <t>MFCD02183573</t>
  </si>
  <si>
    <t>METHYL 2-BROMOMETHYL BENZOATE</t>
  </si>
  <si>
    <t>2417-73-4</t>
  </si>
  <si>
    <t>MFCD03425900</t>
  </si>
  <si>
    <t>LITHIUM 2-THIENYLCYANOCUPRATE</t>
  </si>
  <si>
    <t>112426-02-5</t>
  </si>
  <si>
    <t>MFCD00013443</t>
  </si>
  <si>
    <t>2-PENTENENITRILE</t>
  </si>
  <si>
    <t>13284-42-9</t>
  </si>
  <si>
    <t>MFCD00001936</t>
  </si>
  <si>
    <t>TETRACHLOROCYCLOPROPENE</t>
  </si>
  <si>
    <t>6262-42-6</t>
  </si>
  <si>
    <t>MFCD00001267</t>
  </si>
  <si>
    <t>L-MENTHONE</t>
  </si>
  <si>
    <t>10458-14-7</t>
  </si>
  <si>
    <t>MFCD00001634</t>
  </si>
  <si>
    <t>3,4-PYRIDINEDICARBOXYLIC ACID</t>
  </si>
  <si>
    <t>490-11-9</t>
  </si>
  <si>
    <t>MFCD00006392</t>
  </si>
  <si>
    <t>1-BENZOTHIOPHENE-3-CARBALDEHYDE</t>
  </si>
  <si>
    <t>5381-20-4</t>
  </si>
  <si>
    <t>MFCD00052376</t>
  </si>
  <si>
    <t>15-CROWN-5</t>
  </si>
  <si>
    <t>33100-27-5</t>
  </si>
  <si>
    <t>MFCD00005110</t>
  </si>
  <si>
    <t>O-PHENYLENEDIAMINE DIHYDROCHLORIDE</t>
  </si>
  <si>
    <t>615-28-1</t>
  </si>
  <si>
    <t>MFCD00012966</t>
  </si>
  <si>
    <t>3-IODOANILINE</t>
  </si>
  <si>
    <t>626-01-7</t>
  </si>
  <si>
    <t>MFCD00007781</t>
  </si>
  <si>
    <t>4-METHYL-3-THIOSEMICARBAZIDE</t>
  </si>
  <si>
    <t>6610-29-3</t>
  </si>
  <si>
    <t>MFCD00007617</t>
  </si>
  <si>
    <t>5-BROMO-2-HYDROXYNICOTINIC ACID</t>
  </si>
  <si>
    <t>104612-36-4</t>
  </si>
  <si>
    <t>MFCD07363801</t>
  </si>
  <si>
    <t>1-PENTANETHIOL</t>
  </si>
  <si>
    <t>110-66-7</t>
  </si>
  <si>
    <t>MFCD00004907</t>
  </si>
  <si>
    <t>ETHYL 4-AMINOBUTYRATE HYDROCHLORIDE</t>
  </si>
  <si>
    <t>6937-16-2</t>
  </si>
  <si>
    <t>MFCD00012915</t>
  </si>
  <si>
    <t>3,4,5-TRIFLUOROPHENYLBORONIC ACID</t>
  </si>
  <si>
    <t>143418-49-9</t>
  </si>
  <si>
    <t>MFCD02093069</t>
  </si>
  <si>
    <t>2-HYDROXY-3-METHOXYBENZOIC ACID</t>
  </si>
  <si>
    <t>877-22-5</t>
  </si>
  <si>
    <t>MFCD00002445</t>
  </si>
  <si>
    <t>L-LYSINE MONOHYDROCHLORIDE</t>
  </si>
  <si>
    <t>10098-89-2</t>
  </si>
  <si>
    <t>MFCD00064564</t>
  </si>
  <si>
    <t>N,N'-DIBENZYLETHYLENEDIAMINE DIACETATE</t>
  </si>
  <si>
    <t>MFCD00040588</t>
  </si>
  <si>
    <t>3-BROMOCINNAMIC ACID</t>
  </si>
  <si>
    <t>14473-91-7</t>
  </si>
  <si>
    <t>MFCD00004382</t>
  </si>
  <si>
    <t>TRIETHYLBORANE</t>
  </si>
  <si>
    <t>97-94-9</t>
  </si>
  <si>
    <t>MFCD00009022</t>
  </si>
  <si>
    <t>TETRAETHYL ORTHOCARBONATE</t>
  </si>
  <si>
    <t>78-09-1</t>
  </si>
  <si>
    <t>MFCD00009221</t>
  </si>
  <si>
    <t>RUTHENIUM(III) CHLORIDE</t>
  </si>
  <si>
    <t>10049-08-8</t>
  </si>
  <si>
    <t>MFCD00011208</t>
  </si>
  <si>
    <t>3-(METHYLSULFONYLAMINO)PHENYLBORONIC ACID</t>
  </si>
  <si>
    <t>148355-75-3</t>
  </si>
  <si>
    <t>MFCD02179478</t>
  </si>
  <si>
    <t>METHYL 4-(4,4,5,5-TETRAMETHYL-1,3,2-DIOXABOROLAN-2-YL)BENZOATE</t>
  </si>
  <si>
    <t>17136-80-0</t>
  </si>
  <si>
    <t>MFCD02179438</t>
  </si>
  <si>
    <t>2-METHOXY-5-PYRIDINEBORONIC ACID</t>
  </si>
  <si>
    <t>163105-89-3</t>
  </si>
  <si>
    <t>MFCD02093044</t>
  </si>
  <si>
    <t>N-[4-(4,4,5,5-TETRAMETHYL-1,3,2-DIOXABOROLAN-2-YL)PHENYL]SUCCINAMIC ACID</t>
  </si>
  <si>
    <t>480424-98-4</t>
  </si>
  <si>
    <t>MFCD03789267</t>
  </si>
  <si>
    <t>3-(TOLUENE-4-SULFONYLAMINO)PHENYLBORONIC ACID, PINACOL ESTER</t>
  </si>
  <si>
    <t>796061-08-0</t>
  </si>
  <si>
    <t>MFCD05663863</t>
  </si>
  <si>
    <t>4-BENZYLOXYBENZYL ALCOHOL</t>
  </si>
  <si>
    <t>836-43-1</t>
  </si>
  <si>
    <t>MFCD00004654</t>
  </si>
  <si>
    <t>3,5-DIMETHYLPYRAZOLE-4-BORONIC ACID, PINACOL ESTER</t>
  </si>
  <si>
    <t>857530-80-4</t>
  </si>
  <si>
    <t>MFCD05663852</t>
  </si>
  <si>
    <t>2-BENZYLOXYANILINE</t>
  </si>
  <si>
    <t>20012-63-9</t>
  </si>
  <si>
    <t>MFCD03093873</t>
  </si>
  <si>
    <t>5-(2-METHYLTHIOPHENE)-4,4,5,5-TETRAMETHYL-1,3,2-DIOXABOROLANE</t>
  </si>
  <si>
    <t>476004-80-5</t>
  </si>
  <si>
    <t>MFCD05664108</t>
  </si>
  <si>
    <t>PYRIDINE-4-BORONIC ACID PINACOL ESTER</t>
  </si>
  <si>
    <t>181219-01-2</t>
  </si>
  <si>
    <t>MFCD01319051</t>
  </si>
  <si>
    <t>4-CYANO-3-FLUOROPHENYLBORONIC ACID</t>
  </si>
  <si>
    <t>843663-18-3</t>
  </si>
  <si>
    <t>MFCD03411549</t>
  </si>
  <si>
    <t>ADIPIC ACID MONOMETHYL ESTER</t>
  </si>
  <si>
    <t>627-91-8</t>
  </si>
  <si>
    <t>MFCD00004418</t>
  </si>
  <si>
    <t>N-ETHYL-BETA-ALANINENITRILE</t>
  </si>
  <si>
    <t>21539-47-9</t>
  </si>
  <si>
    <t>MFCD00087227</t>
  </si>
  <si>
    <t>METHYL METHYLSULFINYLMETHYL SULFIDE</t>
  </si>
  <si>
    <t>33577-16-1</t>
  </si>
  <si>
    <t>MFCD00002091</t>
  </si>
  <si>
    <t>ISOPROPENYLMAGNESIUM BROMIDE</t>
  </si>
  <si>
    <t>13291-18-4</t>
  </si>
  <si>
    <t>MFCD00192240</t>
  </si>
  <si>
    <t>2-NITRO-M-XYLENE</t>
  </si>
  <si>
    <t>81-20-9</t>
  </si>
  <si>
    <t>MFCD00007181</t>
  </si>
  <si>
    <t>2,3-DIFLUOROBENZALDEHYDE</t>
  </si>
  <si>
    <t>2646-91-5</t>
  </si>
  <si>
    <t>MFCD00010292</t>
  </si>
  <si>
    <t>4-BROMO-2-FLUOROBENZALDEHYDE</t>
  </si>
  <si>
    <t>57848-46-1</t>
  </si>
  <si>
    <t>MFCD00143261</t>
  </si>
  <si>
    <t>1,3-BIS(TRIFLUOROMETHYL)BENZENE</t>
  </si>
  <si>
    <t>402-31-3</t>
  </si>
  <si>
    <t>MFCD00000392</t>
  </si>
  <si>
    <t>4-IODOBENZONITRILE</t>
  </si>
  <si>
    <t>3058-39-7</t>
  </si>
  <si>
    <t>MFCD00051310</t>
  </si>
  <si>
    <t>4-(4,4,5,5-TETRAMETHYL-1,3,2-DIOXABOROLAN-2-YL)PHENOL</t>
  </si>
  <si>
    <t>269409-70-3</t>
  </si>
  <si>
    <t>MFCD02093756</t>
  </si>
  <si>
    <t>4-HYDROXY-3-NITROPYRIDINE</t>
  </si>
  <si>
    <t>5435-54-1</t>
  </si>
  <si>
    <t>MFCD00128874</t>
  </si>
  <si>
    <t>4-PHENYLCYCLOHEXANONE</t>
  </si>
  <si>
    <t>4894-75-1</t>
  </si>
  <si>
    <t>MFCD00001641</t>
  </si>
  <si>
    <t>2,4-BIS(TRIFLUOROMETHYL)PHENYLBORONIC ACID</t>
  </si>
  <si>
    <t>153254-09-2</t>
  </si>
  <si>
    <t>MFCD01631349</t>
  </si>
  <si>
    <t>5-AMINOVALERIC ACID HYDROCHLORIDE</t>
  </si>
  <si>
    <t>627-95-2</t>
  </si>
  <si>
    <t>MFCD00012919</t>
  </si>
  <si>
    <t>HOMOMORPHOLINE HYDROCHLORIDE</t>
  </si>
  <si>
    <t>178312-62-4</t>
  </si>
  <si>
    <t>MFCD02683070</t>
  </si>
  <si>
    <t>METHYL 4-IODOBUTYRATE</t>
  </si>
  <si>
    <t>14273-85-9</t>
  </si>
  <si>
    <t>MFCD00674066</t>
  </si>
  <si>
    <t>DIMETHYL TRANS-1,4-CYCLOHEXANEDICARBOXYLATE</t>
  </si>
  <si>
    <t>3399-22-2</t>
  </si>
  <si>
    <t>MFCD00063917</t>
  </si>
  <si>
    <t>N-ACETYLHOMOPIPERAZINE</t>
  </si>
  <si>
    <t>61903-11-5</t>
  </si>
  <si>
    <t>MFCD00674492</t>
  </si>
  <si>
    <t>[1,4]DIAZEPAN-5-ONE</t>
  </si>
  <si>
    <t>34376-54-0</t>
  </si>
  <si>
    <t>MFCD00766804</t>
  </si>
  <si>
    <t>N-CBZ-NORTROPINONE</t>
  </si>
  <si>
    <t>130753-13-8</t>
  </si>
  <si>
    <t>MFCD07776632</t>
  </si>
  <si>
    <t>2,5-DIBROMOTHIAZOLE</t>
  </si>
  <si>
    <t>4175-78-4</t>
  </si>
  <si>
    <t>MFCD00016891</t>
  </si>
  <si>
    <t>2-AMINO-5-(4-METHOXYPHENYL)-1,3,4-THIADIAZOLE</t>
  </si>
  <si>
    <t>1014-25-1</t>
  </si>
  <si>
    <t>MFCD00813220</t>
  </si>
  <si>
    <t>2,6-DICHLOROBENZOTHIAZOLE</t>
  </si>
  <si>
    <t>3622-23-9</t>
  </si>
  <si>
    <t>MFCD00044101</t>
  </si>
  <si>
    <t>3-MERCAPTOPROPIONIC ACID</t>
  </si>
  <si>
    <t>107-96-0</t>
  </si>
  <si>
    <t>MFCD00004897</t>
  </si>
  <si>
    <t>MERCURY(II) SULFATE</t>
  </si>
  <si>
    <t>13766-44-4</t>
  </si>
  <si>
    <t>MFCD00011047</t>
  </si>
  <si>
    <t>2-AMINO-6-(TRIFLUOROMETHYL)PYRIDINE</t>
  </si>
  <si>
    <t>34486-24-3</t>
  </si>
  <si>
    <t>MFCD03093868</t>
  </si>
  <si>
    <t>3-(CHLOROMETHYL)BENZOYL CHLORIDE</t>
  </si>
  <si>
    <t>63024-77-1</t>
  </si>
  <si>
    <t>MFCD00000682</t>
  </si>
  <si>
    <t>5-AMINOBENZIMIDAZOLONE</t>
  </si>
  <si>
    <t>95-23-8</t>
  </si>
  <si>
    <t>MFCD00053555</t>
  </si>
  <si>
    <t>2,3-DIMETHYL-2-BUTENE</t>
  </si>
  <si>
    <t>563-79-1</t>
  </si>
  <si>
    <t>MFCD00008897</t>
  </si>
  <si>
    <t>T-BUTYL N-(2-OXOETHYL)CABAMATE</t>
  </si>
  <si>
    <t>89711-08-0</t>
  </si>
  <si>
    <t>MFCD01321273</t>
  </si>
  <si>
    <t>BOC-LYS(TFA)-OH</t>
  </si>
  <si>
    <t>16965-06-3</t>
  </si>
  <si>
    <t>MFCD00037104</t>
  </si>
  <si>
    <t>N-(2-METHOXYETHYL)METHYLAMINE</t>
  </si>
  <si>
    <t>38256-93-8</t>
  </si>
  <si>
    <t>MFCD00144829</t>
  </si>
  <si>
    <t>4-METHYLCYCLOHEXANOL</t>
  </si>
  <si>
    <t>589-91-3</t>
  </si>
  <si>
    <t>MFCD00001449</t>
  </si>
  <si>
    <t>ETHYL 3-PHENYLPROPIONATE</t>
  </si>
  <si>
    <t>2021-28-5</t>
  </si>
  <si>
    <t>MFCD00009206</t>
  </si>
  <si>
    <t>3-CHLORO-4-METHYLPHENOL</t>
  </si>
  <si>
    <t>615-62-3</t>
  </si>
  <si>
    <t>MFCD00060319</t>
  </si>
  <si>
    <t>DL-3-(TRIFLUOROMETHYL)PIPERIDINE</t>
  </si>
  <si>
    <t>768-31-0</t>
  </si>
  <si>
    <t>MFCD02183561</t>
  </si>
  <si>
    <t>4-CHLORO-3-METHYLPHENOL</t>
  </si>
  <si>
    <t>59-50-7</t>
  </si>
  <si>
    <t>MFCD00002323</t>
  </si>
  <si>
    <t>1-METHYL-3,5-DINITRO-1H-PYRIDIN-2-ONE</t>
  </si>
  <si>
    <t>14150-94-8</t>
  </si>
  <si>
    <t>MFCD00456280</t>
  </si>
  <si>
    <t>HOMOPHTHALIC ACID</t>
  </si>
  <si>
    <t>89-51-0</t>
  </si>
  <si>
    <t>MFCD00004326</t>
  </si>
  <si>
    <t>1-AMINO-2,6-DIMETHYLPIPERIDINE</t>
  </si>
  <si>
    <t>39135-39-2</t>
  </si>
  <si>
    <t>MFCD00006490</t>
  </si>
  <si>
    <t>4,6-DIHYDROXY-5-NITROPYRIMIDINE</t>
  </si>
  <si>
    <t>2164-83-2</t>
  </si>
  <si>
    <t>MFCD00006110</t>
  </si>
  <si>
    <t>2-HYDROXY-5-NITROBENZALDEHYDE</t>
  </si>
  <si>
    <t>97-51-8</t>
  </si>
  <si>
    <t>MFCD00007337</t>
  </si>
  <si>
    <t>2,4,5-TRIBROMOIMIDAZOLE</t>
  </si>
  <si>
    <t>2034-22-2</t>
  </si>
  <si>
    <t>MFCD00005184</t>
  </si>
  <si>
    <t>2,2,2-TRIFLUOROACETOPHENONE</t>
  </si>
  <si>
    <t>434-45-7</t>
  </si>
  <si>
    <t>MFCD00000420</t>
  </si>
  <si>
    <t>1-(ETHOXYCARBONYLMETHYL)PIPERAZINE</t>
  </si>
  <si>
    <t>40004-08-8</t>
  </si>
  <si>
    <t>MFCD00040739</t>
  </si>
  <si>
    <t>2-BROMO-3,3,3-TRIFLUOROPROPENE</t>
  </si>
  <si>
    <t>1514-82-5</t>
  </si>
  <si>
    <t>MFCD00077469</t>
  </si>
  <si>
    <t>2,5-DIBROMOTHIOPHENE</t>
  </si>
  <si>
    <t>3141-27-3</t>
  </si>
  <si>
    <t>MFCD00005420</t>
  </si>
  <si>
    <t>2-IODOPYRIDINE</t>
  </si>
  <si>
    <t>5029-67-4</t>
  </si>
  <si>
    <t>MFCD00464928</t>
  </si>
  <si>
    <t>D-TERT-LEUCINE</t>
  </si>
  <si>
    <t>26782-71-8</t>
  </si>
  <si>
    <t>MFCD00004265</t>
  </si>
  <si>
    <t>1-(METHYLSULFONYL)PIPERAZINE HYDROCHLORIDE</t>
  </si>
  <si>
    <t>55276-43-2</t>
  </si>
  <si>
    <t>MFCD02018964</t>
  </si>
  <si>
    <t>1-BOC-4-[3-(ETHOXYCARBONYL)PHENYL]PIPERAZINE</t>
  </si>
  <si>
    <t>261925-94-4</t>
  </si>
  <si>
    <t>MFCD07369778</t>
  </si>
  <si>
    <t>N-PIPERIDIN-4-YL-ACETAMIDE</t>
  </si>
  <si>
    <t>5810-56-0</t>
  </si>
  <si>
    <t>MFCD05254805</t>
  </si>
  <si>
    <t>4-BENZYLOXYPHENYLBORONIC ACID, PINACOL ESTER</t>
  </si>
  <si>
    <t>754226-40-9</t>
  </si>
  <si>
    <t>MFCD04974107</t>
  </si>
  <si>
    <t>4-BENZYLOXY-3-CHLOROPHENYLBORONIC ACID</t>
  </si>
  <si>
    <t>845551-44-2</t>
  </si>
  <si>
    <t>MFCD04115642</t>
  </si>
  <si>
    <t>METHYL THIOSALICYLATE</t>
  </si>
  <si>
    <t>MFCD00060678</t>
  </si>
  <si>
    <t>4-FLUORO-2-METHOXYPHENYLBORONIC ACID</t>
  </si>
  <si>
    <t>179899-07-1</t>
  </si>
  <si>
    <t>MFCD03788423</t>
  </si>
  <si>
    <t>ALPHA-AMINOISOBUTYRIC ACID METHYL ESTER HYDROCHLORIDE</t>
  </si>
  <si>
    <t>15028-41-8</t>
  </si>
  <si>
    <t>MFCD00214247</t>
  </si>
  <si>
    <t>2,6-DIFLUORO-3-METHOXYPHENYLBORONIC ACID</t>
  </si>
  <si>
    <t>870779-02-5</t>
  </si>
  <si>
    <t>MFCD06657880</t>
  </si>
  <si>
    <t>2-(METHYLTHIO)ANILINE</t>
  </si>
  <si>
    <t>2987-53-3</t>
  </si>
  <si>
    <t>MFCD00007708</t>
  </si>
  <si>
    <t>(4-tert-butoxycarbonyl amino-cyclohexyl)-acetic acid</t>
  </si>
  <si>
    <t>344933-31-9</t>
  </si>
  <si>
    <t>5-BROMO-1-PENTANOL</t>
  </si>
  <si>
    <t>34626-51-2</t>
  </si>
  <si>
    <t>MFCD00061101</t>
  </si>
  <si>
    <t>5-AMINO-1-N-METHYLINDOLE</t>
  </si>
  <si>
    <t>102308-97-4</t>
  </si>
  <si>
    <t>MFCD03839873</t>
  </si>
  <si>
    <t>1,1,1-TRIFLUORO-2-PHENYL-3-BUTYN-2-OL</t>
  </si>
  <si>
    <t>99727-20-5</t>
  </si>
  <si>
    <t>MFCD00792447</t>
  </si>
  <si>
    <t>4-METHOXY-2-METHYLPHENYLBORONIC ACID</t>
  </si>
  <si>
    <t>208399-66-0</t>
  </si>
  <si>
    <t>MFCD02684315</t>
  </si>
  <si>
    <t>H-LYS(NICOTINOYL)-OH HCL</t>
  </si>
  <si>
    <t>158276-23-4</t>
  </si>
  <si>
    <t>MFCD03093488</t>
  </si>
  <si>
    <t>4-(1H-1,2,4-TRIAZOL-1-YL)ANILINE</t>
  </si>
  <si>
    <t>6523-49-5</t>
  </si>
  <si>
    <t>MFCD00171470</t>
  </si>
  <si>
    <t>L-2-AMINOBUTYRIC ACID</t>
  </si>
  <si>
    <t>1492-24-6</t>
  </si>
  <si>
    <t>MFCD00064415</t>
  </si>
  <si>
    <t>4-(4,4,5,5-TETRAMETHYL-1,3,2-DIOXABOROLAN-2-YL)-1H-PYRAZOLE</t>
  </si>
  <si>
    <t>269410-08-4</t>
  </si>
  <si>
    <t>MFCD03453063</t>
  </si>
  <si>
    <t>2,3-DIHYDROBENZOFURAN-5-BORONIC ACID</t>
  </si>
  <si>
    <t>227305-69-3</t>
  </si>
  <si>
    <t>MFCD02681979</t>
  </si>
  <si>
    <t>3-(CHLOROMETHYL)BENZOIC ACID</t>
  </si>
  <si>
    <t>31719-77-4</t>
  </si>
  <si>
    <t>MFCD00191922</t>
  </si>
  <si>
    <t>RARECHEM AK ML 0562</t>
  </si>
  <si>
    <t>39982-49-5</t>
  </si>
  <si>
    <t>MFCD03789622</t>
  </si>
  <si>
    <t>5-AMINO-1H-[1,2,4]-TRIAZOLE-3-CARBOXYLIC ACID METHYL ESTER</t>
  </si>
  <si>
    <t>3641-14-3</t>
  </si>
  <si>
    <t>MFCD00297193</t>
  </si>
  <si>
    <t>3,5-DIAMINO-1,2,4-TRIAZOLE</t>
  </si>
  <si>
    <t>1455-77-2</t>
  </si>
  <si>
    <t>MFCD00005233</t>
  </si>
  <si>
    <t>6-HYDROXY-4-(TRIFLUOROMETHYL)NICOTINIC ACID</t>
  </si>
  <si>
    <t>849020-87-7</t>
  </si>
  <si>
    <t>MFCD06245493</t>
  </si>
  <si>
    <t>4-ACETAMIDOBENZYL ALCOHOL</t>
  </si>
  <si>
    <t>16375-88-5</t>
  </si>
  <si>
    <t>MFCD00016868</t>
  </si>
  <si>
    <t>(4-PYRID-4-YLPHENYL)METHANOL</t>
  </si>
  <si>
    <t>217192-22-8</t>
  </si>
  <si>
    <t>MFCD04114576</t>
  </si>
  <si>
    <t>3-(TRIFLUOROMETHYL)PYRIDINE-2-CARBOXYLIC ACID</t>
  </si>
  <si>
    <t>87407-12-3</t>
  </si>
  <si>
    <t>MFCD07375386</t>
  </si>
  <si>
    <t>2-NAPHTHALENEMETHANOL</t>
  </si>
  <si>
    <t>1592-38-7</t>
  </si>
  <si>
    <t>MFCD00004124</t>
  </si>
  <si>
    <t>2-ISOCYANATOETHYL METHACRYLATE</t>
  </si>
  <si>
    <t>30674-80-7</t>
  </si>
  <si>
    <t>MFCD00080536</t>
  </si>
  <si>
    <t>1-[4-(BROMOMETHYL)PHENYL]-1H-1,2,4-TRIAZOLE 0.5 HYDROBROMIDE</t>
  </si>
  <si>
    <t>58419-69-5</t>
  </si>
  <si>
    <t>MFCD04113600</t>
  </si>
  <si>
    <t>6-NITRO-2-BENZOXAZOLINONE</t>
  </si>
  <si>
    <t>4694-91-1</t>
  </si>
  <si>
    <t>MFCD00463755</t>
  </si>
  <si>
    <t>4-(4'-FLUOROBENZYL)PIPERIDINE</t>
  </si>
  <si>
    <t>92822-02-1</t>
  </si>
  <si>
    <t>MFCD03839825</t>
  </si>
  <si>
    <t>(1S,4S)-2-BOC-2,5-DIAZABICYCLO[2.2.1]HEPTANE</t>
  </si>
  <si>
    <t>113451-59-5</t>
  </si>
  <si>
    <t>MFCD01569250</t>
  </si>
  <si>
    <t>ETHYL ACETOPYRUVATE</t>
  </si>
  <si>
    <t>615-79-2</t>
  </si>
  <si>
    <t>MFCD00009124</t>
  </si>
  <si>
    <t>5-AMINO-2-CHLOROBENZOTRIFLUORIDE</t>
  </si>
  <si>
    <t>320-51-4</t>
  </si>
  <si>
    <t>MFCD00007846</t>
  </si>
  <si>
    <t>4,7-DIMETHOXY-1,10-PHENANTHROLINE</t>
  </si>
  <si>
    <t>92149-07-0</t>
  </si>
  <si>
    <t>MFCD00233883</t>
  </si>
  <si>
    <t>CYCLOHEXYLTRIPHENYLPHOSPHONIUM BROMIDE</t>
  </si>
  <si>
    <t>7333-51-9</t>
  </si>
  <si>
    <t>MFCD00031667</t>
  </si>
  <si>
    <t>(2-ETHOXY-5-TRIFLUOROMETHYLPHENYL)BORONIC ACID</t>
  </si>
  <si>
    <t>850593-10-1</t>
  </si>
  <si>
    <t>MFCD06801695</t>
  </si>
  <si>
    <t>THIAZOLE-5-CARBOXYLIC ACID</t>
  </si>
  <si>
    <t>14527-41-4</t>
  </si>
  <si>
    <t>MFCD03428539</t>
  </si>
  <si>
    <t>2-AMINO-6-METHYLPYRAZINE</t>
  </si>
  <si>
    <t>5521-56-2</t>
  </si>
  <si>
    <t>MFCD08235193</t>
  </si>
  <si>
    <t>1-(P-TOLYL)PIPERAZINE DIHYDROCHLORIDE</t>
  </si>
  <si>
    <t>13078-14-3</t>
  </si>
  <si>
    <t>MFCD00035286</t>
  </si>
  <si>
    <t>7-FLUOROINDOLE</t>
  </si>
  <si>
    <t>387-44-0</t>
  </si>
  <si>
    <t>MFCD01074502</t>
  </si>
  <si>
    <t>ISOBUTYRONITRILE</t>
  </si>
  <si>
    <t>78-82-0</t>
  </si>
  <si>
    <t>MFCD00001873</t>
  </si>
  <si>
    <t>GLYCINE HYDROCHLORIDE</t>
  </si>
  <si>
    <t>6000-43-7</t>
  </si>
  <si>
    <t>MFCD00012872</t>
  </si>
  <si>
    <t>THIOPHENE-3-BORONIC ACID</t>
  </si>
  <si>
    <t>6165-69-1</t>
  </si>
  <si>
    <t>MFCD00151851</t>
  </si>
  <si>
    <t>N-METHYL-P-ANISIDINE</t>
  </si>
  <si>
    <t>5961-59-1</t>
  </si>
  <si>
    <t>MFCD00008399</t>
  </si>
  <si>
    <t>AD-mix-β</t>
  </si>
  <si>
    <t>O-TOLUOYL CHLORIDE</t>
  </si>
  <si>
    <t>933-88-0</t>
  </si>
  <si>
    <t>MFCD00000668</t>
  </si>
  <si>
    <t>BOC-D-SER(BZL)-OH</t>
  </si>
  <si>
    <t>47173-80-8</t>
  </si>
  <si>
    <t>MFCD00038248</t>
  </si>
  <si>
    <t>3-BROMO-2-HYDROXYBENZALDEHYDE</t>
  </si>
  <si>
    <t>1829-34-1</t>
  </si>
  <si>
    <t>MFCD00016587</t>
  </si>
  <si>
    <t>3-FLUORO-N-METHYLANILINE</t>
  </si>
  <si>
    <t>1978-37-6</t>
  </si>
  <si>
    <t>MFCD02683095</t>
  </si>
  <si>
    <t>4-ACETYLPHENYLBORONIC ACID</t>
  </si>
  <si>
    <t>149104-90-5</t>
  </si>
  <si>
    <t>MFCD01074667</t>
  </si>
  <si>
    <t>3-FLUORO-4-METHOXYPHENYLACETIC ACID</t>
  </si>
  <si>
    <t>452-14-2</t>
  </si>
  <si>
    <t>MFCD00060353</t>
  </si>
  <si>
    <t>2-METHOXY-N-METHYLANILINE</t>
  </si>
  <si>
    <t>10541-78-3</t>
  </si>
  <si>
    <t>MFCD03093822</t>
  </si>
  <si>
    <t>METHYL 2,2-DIFLUORO-2-(FLUOROSULFONYL)ACETATE</t>
  </si>
  <si>
    <t>680-15-9</t>
  </si>
  <si>
    <t>MFCD00144316</t>
  </si>
  <si>
    <t>4,4'-BIS(CHLOROMETHYL)-1,1'-BIPHENYL</t>
  </si>
  <si>
    <t>1667-10-3</t>
  </si>
  <si>
    <t>MFCD00674019</t>
  </si>
  <si>
    <t>D-THREONINE</t>
  </si>
  <si>
    <t>632-20-2</t>
  </si>
  <si>
    <t>MFCD00064269</t>
  </si>
  <si>
    <t>N,N-DIMETHYL-M-PHENYLENEDIAMINE DIHYDROCHLORIDE</t>
  </si>
  <si>
    <t>3575-32-4</t>
  </si>
  <si>
    <t>MFCD00012971</t>
  </si>
  <si>
    <t>METHYL 1-METHYLIMIDAZOLE-5-CARBOXYLATE</t>
  </si>
  <si>
    <t>17289-20-2</t>
  </si>
  <si>
    <t>MFCD01567300</t>
  </si>
  <si>
    <t>VITAMIN B6</t>
  </si>
  <si>
    <t>65-23-6</t>
  </si>
  <si>
    <t>MFCD00006335</t>
  </si>
  <si>
    <t>(DHQD)2PHAL</t>
  </si>
  <si>
    <t>140853-10-7</t>
  </si>
  <si>
    <t>MFCD00198107</t>
  </si>
  <si>
    <t>3-AMINO-1,2-PROPANEDIOL</t>
  </si>
  <si>
    <t>616-30-8</t>
  </si>
  <si>
    <t>MFCD00008140</t>
  </si>
  <si>
    <t>2-(DIHYDROXYBORYL)-3-THIOPHENECARBOXYLIC ACID</t>
  </si>
  <si>
    <t>519054-53-6</t>
  </si>
  <si>
    <t>MFCD03407366</t>
  </si>
  <si>
    <t>3-ALLYLOXY-1,2-PROPANEDIOL</t>
  </si>
  <si>
    <t>123-34-2</t>
  </si>
  <si>
    <t>MFCD00004721</t>
  </si>
  <si>
    <t>(4S)-(+)-4-(2-HYDROXYETHYL)-2,2-DIMETHYL-1,3-DIOXOLANE</t>
  </si>
  <si>
    <t>32233-43-5</t>
  </si>
  <si>
    <t>MFCD02682967</t>
  </si>
  <si>
    <t>SOLKETAL</t>
  </si>
  <si>
    <t>100-79-8</t>
  </si>
  <si>
    <t>MFCD00063238</t>
  </si>
  <si>
    <t>DI-TERT-BUTYLCHLOROSILANE</t>
  </si>
  <si>
    <t>56310-18-0</t>
  </si>
  <si>
    <t>MFCD00010755</t>
  </si>
  <si>
    <t>10-UNDECEN-1-OL</t>
  </si>
  <si>
    <t>112-43-6</t>
  </si>
  <si>
    <t>MFCD00004750</t>
  </si>
  <si>
    <t>BARIUM IODIDE</t>
  </si>
  <si>
    <t>13718-00-8</t>
  </si>
  <si>
    <t>MFCD00003452</t>
  </si>
  <si>
    <t>3-FLUOROCATECHOL</t>
  </si>
  <si>
    <t>363-52-0</t>
  </si>
  <si>
    <t>MFCD00042582</t>
  </si>
  <si>
    <t>3-METHOXY-4-NITROBENZOIC ACID</t>
  </si>
  <si>
    <t>5081-36-7</t>
  </si>
  <si>
    <t>MFCD00007353</t>
  </si>
  <si>
    <t>(R)-(-)-MANDELIC ACID</t>
  </si>
  <si>
    <t>611-71-2</t>
  </si>
  <si>
    <t>MFCD00064251</t>
  </si>
  <si>
    <t>4-NITRO-1-NAPHTHOL</t>
  </si>
  <si>
    <t>605-62-9</t>
  </si>
  <si>
    <t>MFCD02179392</t>
  </si>
  <si>
    <t>BISMUTH(III) CHLORIDE</t>
  </si>
  <si>
    <t>7787-60-2</t>
  </si>
  <si>
    <t>MFCD00003461</t>
  </si>
  <si>
    <t>5-METHYLINDOLE</t>
  </si>
  <si>
    <t>614-96-0</t>
  </si>
  <si>
    <t>MFCD00005680</t>
  </si>
  <si>
    <t>2-AMINO-4-METHYL-3-NITROPYRIDINE</t>
  </si>
  <si>
    <t>6635-86-5</t>
  </si>
  <si>
    <t>MFCD00006315</t>
  </si>
  <si>
    <t>3-ACETYL-2,4-DIMETHYLPYRROLE</t>
  </si>
  <si>
    <t>2386-25-6</t>
  </si>
  <si>
    <t>MFCD00005221</t>
  </si>
  <si>
    <t>1-TERT-BUTYL-2-THIOUREA</t>
  </si>
  <si>
    <t>7204-48-0</t>
  </si>
  <si>
    <t>MFCD00041192</t>
  </si>
  <si>
    <t>4-(1H-IMIDAZOL-1-YL)ANILINE</t>
  </si>
  <si>
    <t>2221-00-3</t>
  </si>
  <si>
    <t>MFCD01074865</t>
  </si>
  <si>
    <t>4-(4-METHYL-4H-1,2,4-TRIAZOL-3-YL)ANILINE</t>
  </si>
  <si>
    <t>690632-18-9</t>
  </si>
  <si>
    <t>MFCD06200885</t>
  </si>
  <si>
    <t>3-FURANCARBOTHIOAMIDE</t>
  </si>
  <si>
    <t>59918-68-2</t>
  </si>
  <si>
    <t>MFCD02179222</t>
  </si>
  <si>
    <t>2,6-DIFLUOROBENZAMIDE</t>
  </si>
  <si>
    <t>18063-03-1</t>
  </si>
  <si>
    <t>MFCD00007972</t>
  </si>
  <si>
    <t>3-(2-METHYL-1H-IMIDAZOL-1-YL)BENZYLAMINE</t>
  </si>
  <si>
    <t>912569-62-1</t>
  </si>
  <si>
    <t>MFCD09065015</t>
  </si>
  <si>
    <t>DIMETHYL GLUTARATE</t>
  </si>
  <si>
    <t>1119-40-0</t>
  </si>
  <si>
    <t>MFCD00008468</t>
  </si>
  <si>
    <t>CHLORODIPHENYLPHOSPHINE</t>
  </si>
  <si>
    <t>1079-66-9</t>
  </si>
  <si>
    <t>MFCD00000529</t>
  </si>
  <si>
    <t>2-ETHYL-1-HEXANOL</t>
  </si>
  <si>
    <t>104-76-7</t>
  </si>
  <si>
    <t>MFCD00004746</t>
  </si>
  <si>
    <t>DIETHYL IODOMETHYLPHOSPHONATE</t>
  </si>
  <si>
    <t>10419-77-9</t>
  </si>
  <si>
    <t>MFCD00041386</t>
  </si>
  <si>
    <t>2,5-DIMETHOXY-3-TETRAHYDROFURANCARBOXALDEHYDE</t>
  </si>
  <si>
    <t>50634-05-4</t>
  </si>
  <si>
    <t>MFCD00010283</t>
  </si>
  <si>
    <t>TRIS(DIMETHYLAMINO)METHANE</t>
  </si>
  <si>
    <t>5762-56-1</t>
  </si>
  <si>
    <t>MFCD00008322</t>
  </si>
  <si>
    <t>2-FORMYLFURAN-5-BORONIC ACID</t>
  </si>
  <si>
    <t>27329-70-0</t>
  </si>
  <si>
    <t>MFCD01114696</t>
  </si>
  <si>
    <t>(R)-(+)-4-(METHOXYMETHYL)-1,3-DIOXOLAN-2-ONE</t>
  </si>
  <si>
    <t>185836-34-4</t>
  </si>
  <si>
    <t>MFCD01321303</t>
  </si>
  <si>
    <t>2,2,2-TRIFLUOROETHYLAMINE</t>
  </si>
  <si>
    <t>753-90-2</t>
  </si>
  <si>
    <t>MFCD00008132</t>
  </si>
  <si>
    <t>2-(3-BROMOPROPOXY)TETRAHYDRO-2H-PYRAN</t>
  </si>
  <si>
    <t>33821-94-2</t>
  </si>
  <si>
    <t>MFCD00058593</t>
  </si>
  <si>
    <t>5-ETHYL-2-THIOPHENECARBOXALDEHYDE</t>
  </si>
  <si>
    <t>36880-33-8</t>
  </si>
  <si>
    <t>MFCD00143457</t>
  </si>
  <si>
    <t>(R)-GLYCIDYL BUTYRATE</t>
  </si>
  <si>
    <t>60456-26-0</t>
  </si>
  <si>
    <t>MFCD00075120</t>
  </si>
  <si>
    <t>4,5-DIMETHYLTHIOPHENE-2-CARBOXALDEHYDE</t>
  </si>
  <si>
    <t>5928-48-3</t>
  </si>
  <si>
    <t>MFCD02093897</t>
  </si>
  <si>
    <t>BIS(PYRIDINE)IODONIUM TETRAFLUOROBORATE</t>
  </si>
  <si>
    <t>15656-28-7</t>
  </si>
  <si>
    <t>MFCD03703393</t>
  </si>
  <si>
    <t>N,N-DIMETHYLBENZYLAMINE</t>
  </si>
  <si>
    <t>103-83-3</t>
  </si>
  <si>
    <t>MFCD00008329</t>
  </si>
  <si>
    <t>3-ACETYL-1-PROPANOL</t>
  </si>
  <si>
    <t>1071-73-4</t>
  </si>
  <si>
    <t>MFCD00002961</t>
  </si>
  <si>
    <t>3-(TRIFLUOROMETHYL)PHENOL</t>
  </si>
  <si>
    <t>98-17-9</t>
  </si>
  <si>
    <t>MFCD00002299</t>
  </si>
  <si>
    <t>1-(2-AMINOETHYL)-2-IMIDAZOLIDONE</t>
  </si>
  <si>
    <t>4432-64-8</t>
  </si>
  <si>
    <t>MFCD00086348</t>
  </si>
  <si>
    <t>1-BUTYL-2-THIOUREA</t>
  </si>
  <si>
    <t>1516-32-1</t>
  </si>
  <si>
    <t>MFCD00022173</t>
  </si>
  <si>
    <t>D-PHENYLALANINE METHYL ESTER HYDROCHLORIDE</t>
  </si>
  <si>
    <t>13033-84-6</t>
  </si>
  <si>
    <t>MFCD00066112</t>
  </si>
  <si>
    <t>ETHYL TERT-BUTYLACETATE</t>
  </si>
  <si>
    <t>5340-78-3</t>
  </si>
  <si>
    <t>MFCD00026911</t>
  </si>
  <si>
    <t>H-D-MET-OME HCL</t>
  </si>
  <si>
    <t>69630-60-0</t>
  </si>
  <si>
    <t>MFCD00070385</t>
  </si>
  <si>
    <t>2,4-DIHYDROXYBENZALDEHYDE</t>
  </si>
  <si>
    <t>95-01-2</t>
  </si>
  <si>
    <t>MFCD00011686</t>
  </si>
  <si>
    <t>4-NITRO-1H-PYRAZOLE</t>
  </si>
  <si>
    <t>2075-46-9</t>
  </si>
  <si>
    <t>MFCD00159626</t>
  </si>
  <si>
    <t>D-VALINE METHYL ESTER HYDROCHLORIDE</t>
  </si>
  <si>
    <t>21685-47-2</t>
  </si>
  <si>
    <t>MFCD00237309</t>
  </si>
  <si>
    <t>L-METHIONINE METHYL ESTER HYDROCHLORIDE</t>
  </si>
  <si>
    <t>2491-18-1</t>
  </si>
  <si>
    <t>MFCD00012491</t>
  </si>
  <si>
    <t>3-ETHOXYSALICYLALDEHYDE</t>
  </si>
  <si>
    <t>492-88-6</t>
  </si>
  <si>
    <t>MFCD00003323</t>
  </si>
  <si>
    <t>L-PHENYLALANINE METHYL ESTER HYDROCHLORIDE</t>
  </si>
  <si>
    <t>7524-50-7</t>
  </si>
  <si>
    <t>MFCD00012489</t>
  </si>
  <si>
    <t>DL-PHENYLALANINE METHYL ESTER HYDROCHLORIDE</t>
  </si>
  <si>
    <t>MFCD00066113</t>
  </si>
  <si>
    <t>DL-SERINE METHYL ESTER HYDROCHLORIDE</t>
  </si>
  <si>
    <t>MFCD00012593</t>
  </si>
  <si>
    <t>2-CHLORO-5-METHYLBENZOIC ACID</t>
  </si>
  <si>
    <t>6342-60-5</t>
  </si>
  <si>
    <t>MFCD00045798</t>
  </si>
  <si>
    <t>4,4'-DIPYRIDYL DISULFIDE</t>
  </si>
  <si>
    <t>2645-22-9</t>
  </si>
  <si>
    <t>MFCD00006423</t>
  </si>
  <si>
    <t>BIS(DIBENZYLIDENEACETONE)PALLADIUM</t>
  </si>
  <si>
    <t>32005-36-0</t>
  </si>
  <si>
    <t>MFCD00051942</t>
  </si>
  <si>
    <t>2-CHLORO-6-METHYLPHENYL ISOTHIOCYANATE</t>
  </si>
  <si>
    <t>19241-34-0</t>
  </si>
  <si>
    <t>MFCD00039643</t>
  </si>
  <si>
    <t>2-METHYLBENZYL CHLORIDE</t>
  </si>
  <si>
    <t>552-45-4</t>
  </si>
  <si>
    <t>MFCD00000899</t>
  </si>
  <si>
    <t>METHANESULFONYL CHLORIDE</t>
  </si>
  <si>
    <t>124-63-0</t>
  </si>
  <si>
    <t>MFCD00007454</t>
  </si>
  <si>
    <t>1-(TERT-BUTYL)-3,5-DIMETHYL-1H-PYRAZOLE-4-CARBALDEHYDE</t>
  </si>
  <si>
    <t>647824-51-9</t>
  </si>
  <si>
    <t>MFCD00120293</t>
  </si>
  <si>
    <t>3,5-DIMETHYL-1-PHENYL-1H-PYRAZOLE-4-CARBALDEHYDE</t>
  </si>
  <si>
    <t>22042-79-1</t>
  </si>
  <si>
    <t>MFCD00051396</t>
  </si>
  <si>
    <t>4-CHLORO-2,6-DIAMINOPYRIMIDINE</t>
  </si>
  <si>
    <t>156-83-2</t>
  </si>
  <si>
    <t>MFCD00006097</t>
  </si>
  <si>
    <t>HEXAFLUOROPHOSPHORIC ACID</t>
  </si>
  <si>
    <t>16940-81-1</t>
  </si>
  <si>
    <t>MFCD00011350</t>
  </si>
  <si>
    <t>3,4-DIFLUOROBENZONITRILE</t>
  </si>
  <si>
    <t>6424-62-0</t>
  </si>
  <si>
    <t>MFCD00011666</t>
  </si>
  <si>
    <t>4-NITROPHENETOLE</t>
  </si>
  <si>
    <t>100-29-8</t>
  </si>
  <si>
    <t>MFCD00007330</t>
  </si>
  <si>
    <t>4-CHLORO-2-FLUOROPHENYLACETONITRILE</t>
  </si>
  <si>
    <t>75279-53-7</t>
  </si>
  <si>
    <t>MFCD01312758</t>
  </si>
  <si>
    <t>4-(METHYLSULFONYL) PHENYLACETONITRILE</t>
  </si>
  <si>
    <t>25025-07-4</t>
  </si>
  <si>
    <t>MFCD00079775</t>
  </si>
  <si>
    <t>ETHYL 2-PHENYLACETOACETATE</t>
  </si>
  <si>
    <t>MFCD00040490</t>
  </si>
  <si>
    <t>2-(TRIFLUOROMETHYL)PHENYLACETONITRILE</t>
  </si>
  <si>
    <t>3038-47-9</t>
  </si>
  <si>
    <t>MFCD00001903</t>
  </si>
  <si>
    <t>3-METHYL-2,4-PENTANEDIONE</t>
  </si>
  <si>
    <t>815-57-6</t>
  </si>
  <si>
    <t>MFCD00008762</t>
  </si>
  <si>
    <t>3-Benzyl-2,4-pentanedione</t>
  </si>
  <si>
    <t>1134-87-8</t>
  </si>
  <si>
    <t>2,4-DIBROMOPHENYL ISOCYANATE</t>
  </si>
  <si>
    <t>55076-90-9</t>
  </si>
  <si>
    <t>MFCD00037026</t>
  </si>
  <si>
    <t>4,4'-DIFLUOROBENZHYDROL</t>
  </si>
  <si>
    <t>365-24-2</t>
  </si>
  <si>
    <t>MFCD00000357</t>
  </si>
  <si>
    <t>4-BROMO-2-CHLOROPHENYL ISOCYANATE</t>
  </si>
  <si>
    <t>190774-47-1</t>
  </si>
  <si>
    <t>MFCD00673048</t>
  </si>
  <si>
    <t>2-CHLORO-4-METHYLPHENYL ISOCYANATE</t>
  </si>
  <si>
    <t>40398-00-3</t>
  </si>
  <si>
    <t>MFCD03701592</t>
  </si>
  <si>
    <t>2,4-DIMETHOXYPHENYL ISOCYANATE</t>
  </si>
  <si>
    <t>84370-87-6</t>
  </si>
  <si>
    <t>MFCD00002005</t>
  </si>
  <si>
    <t>4-BROMO-2-METHOXY-PHENYLAMINE</t>
  </si>
  <si>
    <t>59557-91-4</t>
  </si>
  <si>
    <t>MFCD01204266</t>
  </si>
  <si>
    <t>2-METHOXYPHENYL ISOCYANATE</t>
  </si>
  <si>
    <t>700-87-8</t>
  </si>
  <si>
    <t>MFCD00002004</t>
  </si>
  <si>
    <t>2-BROMO-4-METHOXY-PHENYLAMINE</t>
  </si>
  <si>
    <t>32338-02-6</t>
  </si>
  <si>
    <t>MFCD09029057</t>
  </si>
  <si>
    <t>DIBUTYLTIN DICHLORIDE</t>
  </si>
  <si>
    <t>683-18-1</t>
  </si>
  <si>
    <t>MFCD00000518</t>
  </si>
  <si>
    <t>2-BROMO-4-METHYLPHENYL ISOCYANATE</t>
  </si>
  <si>
    <t>71189-13-4</t>
  </si>
  <si>
    <t>MFCD03701593</t>
  </si>
  <si>
    <t>4-CHLORO-2-METHYLPHENYL ISOCYANATE</t>
  </si>
  <si>
    <t>37408-18-7</t>
  </si>
  <si>
    <t>MFCD00019914</t>
  </si>
  <si>
    <t>2,4-DIMETHYLPHENYL ISOCYANATE</t>
  </si>
  <si>
    <t>51163-29-2</t>
  </si>
  <si>
    <t>MFCD00013853</t>
  </si>
  <si>
    <t>4-BROMO-2-METHYLPHENYL ISOCYANATE</t>
  </si>
  <si>
    <t>1591-98-6</t>
  </si>
  <si>
    <t>MFCD00037039</t>
  </si>
  <si>
    <t>4-METHOXY-2-METHYLPHENYL ISOCYANATE</t>
  </si>
  <si>
    <t>60385-06-0</t>
  </si>
  <si>
    <t>MFCD00013852</t>
  </si>
  <si>
    <t>2,4-DICHLOROPHENYL ISOCYANATE</t>
  </si>
  <si>
    <t>2612-57-9</t>
  </si>
  <si>
    <t>MFCD00002001</t>
  </si>
  <si>
    <t>2-BROMOPHENYL ISOCYANATE</t>
  </si>
  <si>
    <t>1592-00-3</t>
  </si>
  <si>
    <t>MFCD00001995</t>
  </si>
  <si>
    <t>MUCIC ACID</t>
  </si>
  <si>
    <t>526-99-8</t>
  </si>
  <si>
    <t>MFCD00004239</t>
  </si>
  <si>
    <t>SODIUM TETRAPHENYLBORATE</t>
  </si>
  <si>
    <t>143-66-8</t>
  </si>
  <si>
    <t>MFCD00011494</t>
  </si>
  <si>
    <t>DODECANEDIOIC ACID</t>
  </si>
  <si>
    <t>693-23-2</t>
  </si>
  <si>
    <t>MFCD00002735</t>
  </si>
  <si>
    <t>3,5-DIMETHYLPIPERIDINE</t>
  </si>
  <si>
    <t>35794-11-7</t>
  </si>
  <si>
    <t>MFCD00005996</t>
  </si>
  <si>
    <t>BENZYLTRIMETHYLAMMONIUM CHLORIDE</t>
  </si>
  <si>
    <t>56-93-9</t>
  </si>
  <si>
    <t>MFCD00011782</t>
  </si>
  <si>
    <t>2-HYDROXY-6-(TRIFLUOROMETHYL)NICOTINIC ACID</t>
  </si>
  <si>
    <t>191595-63-8</t>
  </si>
  <si>
    <t>MFCD01862657</t>
  </si>
  <si>
    <t>2-CHLORO-5-(TRIFLUOROMETHYL)BENZOIC ACID</t>
  </si>
  <si>
    <t>657-06-7</t>
  </si>
  <si>
    <t>MFCD00061094</t>
  </si>
  <si>
    <t>2-ACETYL-5-BROMOTHIOPHENE</t>
  </si>
  <si>
    <t>5370-25-2</t>
  </si>
  <si>
    <t>MFCD00014528</t>
  </si>
  <si>
    <t>4-METHOXY-3-(TRIFLUOROMETHYL)BENZOIC ACID</t>
  </si>
  <si>
    <t>213598-09-5</t>
  </si>
  <si>
    <t>MFCD01091014</t>
  </si>
  <si>
    <t>P-(METHYLSULFONYL)BENZYL ALCOHOL</t>
  </si>
  <si>
    <t>22821-77-8</t>
  </si>
  <si>
    <t>MFCD03425695</t>
  </si>
  <si>
    <t>4-[(4,6-DIMETHYLPYRIMIDIN-2-YL)THIO]ANILINE</t>
  </si>
  <si>
    <t>102243-12-9</t>
  </si>
  <si>
    <t>MFCD00203030</t>
  </si>
  <si>
    <t>2-METHYL-4-(TRIFLUOROMETHYL)-1,3-THIAZOLE-5-CARBOXYLIC ACID</t>
  </si>
  <si>
    <t>117724-63-7</t>
  </si>
  <si>
    <t>MFCD00173295</t>
  </si>
  <si>
    <t>5-CHLORO-1-METHYL-3-(TRIFLUOROMETHYL)-1H-PYRAZOLE-4-CARBOXYLIC ACID</t>
  </si>
  <si>
    <t>128455-63-0</t>
  </si>
  <si>
    <t>MFCD00215443</t>
  </si>
  <si>
    <t>4-ACETAMIDOBENZONITRILE</t>
  </si>
  <si>
    <t>35704-19-9</t>
  </si>
  <si>
    <t>MFCD00001814</t>
  </si>
  <si>
    <t>5-CHLORO-2-(TRIFLUOROMETHYL)BENZOIC ACID</t>
  </si>
  <si>
    <t>142994-09-0</t>
  </si>
  <si>
    <t>MFCD01631353</t>
  </si>
  <si>
    <t>4-CHLORO-3-(TRIFLUOROMETHYL)BENZOIC ACID</t>
  </si>
  <si>
    <t>1737-36-6</t>
  </si>
  <si>
    <t>MFCD01631468</t>
  </si>
  <si>
    <t>2-METHYL-6-(TRIFLUOROMETHYL)PYRIDINE-3-CARBOXYLIC ACID</t>
  </si>
  <si>
    <t>261635-93-2</t>
  </si>
  <si>
    <t>MFCD01311990</t>
  </si>
  <si>
    <t>2-METHYL-5-(TRIFLUOROMETHYL)BENZOIC ACID</t>
  </si>
  <si>
    <t>13055-63-5</t>
  </si>
  <si>
    <t>MFCD01631589</t>
  </si>
  <si>
    <t>4-METHYL-3-(TRIFLUOROMETHYL)BENZOIC ACID</t>
  </si>
  <si>
    <t>261952-01-6</t>
  </si>
  <si>
    <t>MFCD01631592</t>
  </si>
  <si>
    <t>1-ACETYLGUANIDINE</t>
  </si>
  <si>
    <t>5699-40-1</t>
  </si>
  <si>
    <t>MFCD00075615</t>
  </si>
  <si>
    <t>4-CHLOROBENZONITRILE</t>
  </si>
  <si>
    <t>623-03-0</t>
  </si>
  <si>
    <t>MFCD00001813</t>
  </si>
  <si>
    <t>SEBACOYL CHLORIDE</t>
  </si>
  <si>
    <t>111-19-3</t>
  </si>
  <si>
    <t>MFCD00000770</t>
  </si>
  <si>
    <t>1,3-ACETONEDICARBOXYLIC ACID</t>
  </si>
  <si>
    <t>542-05-2</t>
  </si>
  <si>
    <t>MFCD00002711</t>
  </si>
  <si>
    <t>4-BROMOPHENYL ACETIC ACID METHYL ESTER</t>
  </si>
  <si>
    <t>41841-16-1</t>
  </si>
  <si>
    <t>MFCD00126844</t>
  </si>
  <si>
    <t>HEXAFLUOROACETONE</t>
  </si>
  <si>
    <t>684-16-2</t>
  </si>
  <si>
    <t>MFCD00000422</t>
  </si>
  <si>
    <t>CITRAL</t>
  </si>
  <si>
    <t>5392-40-5</t>
  </si>
  <si>
    <t>MFCD00006997</t>
  </si>
  <si>
    <t>L-PROLINOL</t>
  </si>
  <si>
    <t>23356-96-9</t>
  </si>
  <si>
    <t>MFCD00005255</t>
  </si>
  <si>
    <t>2-BROMOBENZYL ALCOHOL</t>
  </si>
  <si>
    <t>18982-54-2</t>
  </si>
  <si>
    <t>MFCD00004600</t>
  </si>
  <si>
    <t>2,2'-OXYDIETHANETHIOL</t>
  </si>
  <si>
    <t>MFCD00004889</t>
  </si>
  <si>
    <t>L-(-)-MALIC ACID</t>
  </si>
  <si>
    <t>97-67-6</t>
  </si>
  <si>
    <t>MFCD00064213</t>
  </si>
  <si>
    <t>(4,4,5,5-TETRAMETHYL-1,3,2-DIOXABOROLAN-2-YL)BENZENE</t>
  </si>
  <si>
    <t>24388-23-6</t>
  </si>
  <si>
    <t>MFCD00966985</t>
  </si>
  <si>
    <t>ETHYL 3-CHLOROBENZOATE</t>
  </si>
  <si>
    <t>1128-76-3</t>
  </si>
  <si>
    <t>MFCD00013634</t>
  </si>
  <si>
    <t>1-(2-BROMO-ETHOXY)-2-FLUORO-BENZENE</t>
  </si>
  <si>
    <t>193220-21-2</t>
  </si>
  <si>
    <t>MFCD02030568</t>
  </si>
  <si>
    <t>4-METHOXY-3-METHYLPHENYLACETONITRILE</t>
  </si>
  <si>
    <t>75391-57-0</t>
  </si>
  <si>
    <t>MFCD00040891</t>
  </si>
  <si>
    <t>3-CHLORO-5-FLUOROPHENYLACETONITRILE</t>
  </si>
  <si>
    <t>493038-93-0</t>
  </si>
  <si>
    <t>MFCD04038259</t>
  </si>
  <si>
    <t>PHTHALOYL CHLORIDE</t>
  </si>
  <si>
    <t>88-95-9</t>
  </si>
  <si>
    <t>MFCD00000666</t>
  </si>
  <si>
    <t>N-FORMYLMORPHOLINE</t>
  </si>
  <si>
    <t>4394-85-8</t>
  </si>
  <si>
    <t>MFCD00006170</t>
  </si>
  <si>
    <t>ETHYL MALONYL CHLORIDE</t>
  </si>
  <si>
    <t>36239-09-5</t>
  </si>
  <si>
    <t>MFCD00000736</t>
  </si>
  <si>
    <t>2-BROMOMETHYL-QUINOLINE</t>
  </si>
  <si>
    <t>5632-15-5</t>
  </si>
  <si>
    <t>MFCD08062399</t>
  </si>
  <si>
    <t>3-METHOXY-1-(2-BROMOETHYL)BENZENE</t>
  </si>
  <si>
    <t>2146-61-4</t>
  </si>
  <si>
    <t>MFCD07369789</t>
  </si>
  <si>
    <t>4-NITROINDAN</t>
  </si>
  <si>
    <t>34701-14-9</t>
  </si>
  <si>
    <t>MFCD00078173</t>
  </si>
  <si>
    <t>6-CHLORONICOTINALDEHYDE</t>
  </si>
  <si>
    <t>23100-12-1</t>
  </si>
  <si>
    <t>MFCD03095223</t>
  </si>
  <si>
    <t>3,3,3-TRIFLUOROPROPIONALDEHYDE</t>
  </si>
  <si>
    <t>460-40-2</t>
  </si>
  <si>
    <t>MFCD00156074</t>
  </si>
  <si>
    <t>3-METHYL-4-(4,4,5,5-TETRAMETHYL-1,3,2-DIOXABOROLAN-2-YL)BENZALDEHYDE</t>
  </si>
  <si>
    <t>1073354-66-1</t>
  </si>
  <si>
    <t>MFCD08669583</t>
  </si>
  <si>
    <t>5-(HYDROXYMETHYL)FURFURAL</t>
  </si>
  <si>
    <t>67-47-0</t>
  </si>
  <si>
    <t>MFCD00003234</t>
  </si>
  <si>
    <t>3-FLUORO-5-FORMYLPYRIDINE</t>
  </si>
  <si>
    <t>39891-04-8</t>
  </si>
  <si>
    <t>MFCD07778429</t>
  </si>
  <si>
    <t>3-ETHYL-2,4-PENTANEDIONE</t>
  </si>
  <si>
    <t>1540-34-7</t>
  </si>
  <si>
    <t>MFCD00008764</t>
  </si>
  <si>
    <t>PUTRESCINE DIHYDROCHLORIDE</t>
  </si>
  <si>
    <t>333-93-7</t>
  </si>
  <si>
    <t>MFCD00012526</t>
  </si>
  <si>
    <t>O-(TETRAHYDRO-2H-PYRAN-2-YL)HYDROXYLAMINE</t>
  </si>
  <si>
    <t>6723-30-4</t>
  </si>
  <si>
    <t>MFCD01321374</t>
  </si>
  <si>
    <t>DL-2-HYDROXY-N-BUTYRIC ACID</t>
  </si>
  <si>
    <t>600-15-7</t>
  </si>
  <si>
    <t>MFCD00070502</t>
  </si>
  <si>
    <t>ETHYL BROMODIFLUOROACETATE</t>
  </si>
  <si>
    <t>667-27-6</t>
  </si>
  <si>
    <t>MFCD00042069</t>
  </si>
  <si>
    <t>3,3-DIMETHYLBUTYRIC ACID</t>
  </si>
  <si>
    <t>1070-83-3</t>
  </si>
  <si>
    <t>MFCD00002715</t>
  </si>
  <si>
    <t>3-AMINOPYRIDINE-4-CARBOXALDEHYDE</t>
  </si>
  <si>
    <t>55279-29-3</t>
  </si>
  <si>
    <t>MFCD06410684</t>
  </si>
  <si>
    <t>OXAZOLE-5-CARBOXYLIC ACID</t>
  </si>
  <si>
    <t>118994-90-4</t>
  </si>
  <si>
    <t>MFCD04114931</t>
  </si>
  <si>
    <t>2-IODOPHENYLACETIC ACID</t>
  </si>
  <si>
    <t>18698-96-9</t>
  </si>
  <si>
    <t>MFCD00046546</t>
  </si>
  <si>
    <t>THIAZOLE-5-CARBOXALDEHYDE</t>
  </si>
  <si>
    <t>1003-32-3</t>
  </si>
  <si>
    <t>MFCD02179516</t>
  </si>
  <si>
    <t>2-METHYL-2H-PYRAZOLE-3-CARBALDEHYDE</t>
  </si>
  <si>
    <t>27258-33-9</t>
  </si>
  <si>
    <t>MFCD03419801</t>
  </si>
  <si>
    <t>6-METHYLPYRIDINE-3-SULFONIC ACID</t>
  </si>
  <si>
    <t>4808-69-9</t>
  </si>
  <si>
    <t>MFCD01646153</t>
  </si>
  <si>
    <t>2,4-DICHLOROBENZYL CYANIDE</t>
  </si>
  <si>
    <t>6306-60-1</t>
  </si>
  <si>
    <t>MFCD00001899</t>
  </si>
  <si>
    <t>O-TOLYL ISOTHIOCYANATE</t>
  </si>
  <si>
    <t>614-69-7</t>
  </si>
  <si>
    <t>MFCD00004802</t>
  </si>
  <si>
    <t>PYRROLE-2-CARBOXYLIC ACID</t>
  </si>
  <si>
    <t>634-97-9</t>
  </si>
  <si>
    <t>MFCD00005219</t>
  </si>
  <si>
    <t>TRIETHYLOXONIUM TETRAFLUOROBORATE</t>
  </si>
  <si>
    <t>368-39-8</t>
  </si>
  <si>
    <t>MFCD00044423</t>
  </si>
  <si>
    <t>3-AMINOSALICYLIC ACID</t>
  </si>
  <si>
    <t>570-23-0</t>
  </si>
  <si>
    <t>MFCD00010299</t>
  </si>
  <si>
    <t>ETHYL N-HYDROXYACETIMIDATE</t>
  </si>
  <si>
    <t>10576-12-2</t>
  </si>
  <si>
    <t>MFCD00002114</t>
  </si>
  <si>
    <t>3-CHLORO-2-NITROBENZOIC ACID</t>
  </si>
  <si>
    <t>4771-47-5</t>
  </si>
  <si>
    <t>MFCD00007087</t>
  </si>
  <si>
    <t>2-METHYL-3-NITROBENZOIC ACID</t>
  </si>
  <si>
    <t>1975-50-4</t>
  </si>
  <si>
    <t>MFCD00007160</t>
  </si>
  <si>
    <t>3-CHLOROPROPIONYL CHLORIDE</t>
  </si>
  <si>
    <t>625-36-5</t>
  </si>
  <si>
    <t>MFCD00000747</t>
  </si>
  <si>
    <t>5-CHLORO-2-METHYLPHENYLHYDRAZINE HYDROCHLORIDE</t>
  </si>
  <si>
    <t>MFCD04038837</t>
  </si>
  <si>
    <t>3-(METHYLSULFONYL)ANILINE HYDROCHLORIDE</t>
  </si>
  <si>
    <t>80213-28-1</t>
  </si>
  <si>
    <t>MFCD00216487</t>
  </si>
  <si>
    <t>TERT-BUTYL (2S,3R)-(+)-6-OXO-2,3-DIPHENYL-4-MORPHOLINECARBOXYLATE</t>
  </si>
  <si>
    <t>112741-50-1</t>
  </si>
  <si>
    <t>MFCD00074953</t>
  </si>
  <si>
    <t>1-(5-AMINO-2-METHOXYPHENYL)-4-METHYLPIPERAZINE</t>
  </si>
  <si>
    <t>148546-78-5</t>
  </si>
  <si>
    <t>MFCD03425377</t>
  </si>
  <si>
    <t>1-(4-METHYLAMINO-PHENYL)-ETHANONE</t>
  </si>
  <si>
    <t>17687-47-7</t>
  </si>
  <si>
    <t>MFCD09261160</t>
  </si>
  <si>
    <t>2-AMINO-5-(DIETHYLAMINO)TOLUENE MONOHYDROCHLORIDE</t>
  </si>
  <si>
    <t>2051-79-8</t>
  </si>
  <si>
    <t>MFCD00035466</t>
  </si>
  <si>
    <t>3-METHOXYBENZYL CHLORIDE</t>
  </si>
  <si>
    <t>824-98-6</t>
  </si>
  <si>
    <t>MFCD00000907</t>
  </si>
  <si>
    <t>2-(2-CHLORO-PHENYL)-PROPIONIC ACID</t>
  </si>
  <si>
    <t>2184-85-2</t>
  </si>
  <si>
    <t>MFCD06658208</t>
  </si>
  <si>
    <t>3-(5,5-DIMETHYL-1,3,2-DIOXABORINAN-2-YL)PYRIDINE</t>
  </si>
  <si>
    <t>845885-86-1</t>
  </si>
  <si>
    <t>MFCD03425979</t>
  </si>
  <si>
    <t>METHYL CIS-1-BOC-4-HYDROXY-D-PROLINATE</t>
  </si>
  <si>
    <t>114676-69-6</t>
  </si>
  <si>
    <t>MFCD00797548</t>
  </si>
  <si>
    <t>DIETHYL 2-METHYLGLUTARATE</t>
  </si>
  <si>
    <t>18545-83-0</t>
  </si>
  <si>
    <t>MFCD00039897</t>
  </si>
  <si>
    <t>2-CHLORO-1-(1-METHYL-2-PHENYL-1H-INDOL-3-YL)-ETHANONE</t>
  </si>
  <si>
    <t>721892-15-5</t>
  </si>
  <si>
    <t>MFCD04605790</t>
  </si>
  <si>
    <t>ETHYLENEDIAMINETETRAACETIC ACID DISODIUM SALT DIHYDRATE</t>
  </si>
  <si>
    <t>6381-92-6</t>
  </si>
  <si>
    <t>MFCD00150037</t>
  </si>
  <si>
    <t>2-(METHYLTHIO)ETHANOL</t>
  </si>
  <si>
    <t>5271-38-5</t>
  </si>
  <si>
    <t>MFCD00002908</t>
  </si>
  <si>
    <t>N,N-DIMETHYLFORMAMIDE</t>
  </si>
  <si>
    <t>68-12-2</t>
  </si>
  <si>
    <t>MFCD00003284</t>
  </si>
  <si>
    <t>4-BROMO-2-IODO-N-TOSYL-7-AZAINDOLE</t>
  </si>
  <si>
    <t>480423-17-4</t>
  </si>
  <si>
    <t>MFCD11109388</t>
  </si>
  <si>
    <t>4(5)-AMINO-1H-IMIDAZOLE-5(4)-CARBONITRILE</t>
  </si>
  <si>
    <t>MFCD00129663</t>
  </si>
  <si>
    <t>DIACETONE-D-GLUCOSE</t>
  </si>
  <si>
    <t>14686-89-6</t>
  </si>
  <si>
    <t>MFCD00005544</t>
  </si>
  <si>
    <t>2,4-DICHLOROTOLUENE</t>
  </si>
  <si>
    <t>95-73-8</t>
  </si>
  <si>
    <t>MFCD00000583</t>
  </si>
  <si>
    <t>3-(3-CHLOROPHENYL)PROPIONIC ACID</t>
  </si>
  <si>
    <t>21640-48-2</t>
  </si>
  <si>
    <t>MFCD01310801</t>
  </si>
  <si>
    <t>3,4-DIFLUOROPHENYLHYDRAZINE HYDROCHLORIDE</t>
  </si>
  <si>
    <t>40594-37-4</t>
  </si>
  <si>
    <t>MFCD03094170</t>
  </si>
  <si>
    <t>2-IODOIMIDAZOLE</t>
  </si>
  <si>
    <t>3034-62-6</t>
  </si>
  <si>
    <t>MFCD00159701</t>
  </si>
  <si>
    <t>CUMYLAMINE</t>
  </si>
  <si>
    <t>585-32-0</t>
  </si>
  <si>
    <t>MFCD00134680</t>
  </si>
  <si>
    <t>DL-2-PHENYLGLYCINOL</t>
  </si>
  <si>
    <t>7568-92-5</t>
  </si>
  <si>
    <t>MFCD00130145</t>
  </si>
  <si>
    <t>2-MERCAPTO-1-METHYLIMIDAZOLE</t>
  </si>
  <si>
    <t>223768-14-7</t>
  </si>
  <si>
    <t>MFCD00179321</t>
  </si>
  <si>
    <t>3,3,3-TRIFLUOROPROPENE</t>
  </si>
  <si>
    <t>32718-30-2</t>
  </si>
  <si>
    <t>MFCD00039265</t>
  </si>
  <si>
    <t>3-BROMO-2-METHYLPYRIDINE</t>
  </si>
  <si>
    <t>38749-79-0</t>
  </si>
  <si>
    <t>MFCD00191224</t>
  </si>
  <si>
    <t>O-(MESITYLSULFONYL)HYDROXYLAMINE</t>
  </si>
  <si>
    <t>36016-40-7</t>
  </si>
  <si>
    <t>MFCD08275028</t>
  </si>
  <si>
    <t>N N-THIOBISPHTHALIMIDE</t>
  </si>
  <si>
    <t>7764-29-6</t>
  </si>
  <si>
    <t>MFCD00014581</t>
  </si>
  <si>
    <t>2,4-DIMETHYLBENZYL BROMIDE</t>
  </si>
  <si>
    <t>78831-87-5</t>
  </si>
  <si>
    <t>MFCD03844740</t>
  </si>
  <si>
    <t>2,5-DIMETHYLBENZYL BROMIDE</t>
  </si>
  <si>
    <t>50837-53-1</t>
  </si>
  <si>
    <t>MFCD03844737</t>
  </si>
  <si>
    <t>5-ETHYL-2-FURALDEHYDE</t>
  </si>
  <si>
    <t>23074-10-4</t>
  </si>
  <si>
    <t>MFCD00030605</t>
  </si>
  <si>
    <t>2,6-DIMETHYLPHENOL</t>
  </si>
  <si>
    <t>576-26-1</t>
  </si>
  <si>
    <t>MFCD00002240</t>
  </si>
  <si>
    <t>ALPHA-BROMO-GAMMA-BUTYROLACTONE</t>
  </si>
  <si>
    <t>5061-21-2</t>
  </si>
  <si>
    <t>MFCD00005387</t>
  </si>
  <si>
    <t>(-)-CAMPHOR</t>
  </si>
  <si>
    <t>464-48-2</t>
  </si>
  <si>
    <t>MFCD00064148</t>
  </si>
  <si>
    <t>(S)-(+)-MTPA-CL</t>
  </si>
  <si>
    <t>20445-33-4</t>
  </si>
  <si>
    <t>MFCD00067105</t>
  </si>
  <si>
    <t>CYCLOPROPYLACETIC ACID</t>
  </si>
  <si>
    <t>5239-82-7</t>
  </si>
  <si>
    <t>MFCD00041544</t>
  </si>
  <si>
    <t>N-VINYLFORMAMIDE</t>
  </si>
  <si>
    <t>13162-05-5</t>
  </si>
  <si>
    <t>MFCD00081206</t>
  </si>
  <si>
    <t>DIPHENYL SULFIDE</t>
  </si>
  <si>
    <t>139-66-2</t>
  </si>
  <si>
    <t>MFCD00003064</t>
  </si>
  <si>
    <t>5-HYDROXYMETHYLTHIAZOLE</t>
  </si>
  <si>
    <t>38585-74-9</t>
  </si>
  <si>
    <t>MFCD04115732</t>
  </si>
  <si>
    <t>AZETIDINE-3-CARBOXYLIC ACID</t>
  </si>
  <si>
    <t>36476-78-5</t>
  </si>
  <si>
    <t>MFCD00191763</t>
  </si>
  <si>
    <t>2-METHYLBUTYRALDEHYDE</t>
  </si>
  <si>
    <t>96-17-3</t>
  </si>
  <si>
    <t>MFCD00006984</t>
  </si>
  <si>
    <t>3,5-DIFLUOROBENZYL BROMIDE</t>
  </si>
  <si>
    <t>141776-91-2</t>
  </si>
  <si>
    <t>MFCD00010304</t>
  </si>
  <si>
    <t>3,4,5-TRIFLUOROBENZYL BROMIDE</t>
  </si>
  <si>
    <t>220141-72-0</t>
  </si>
  <si>
    <t>MFCD00083528</t>
  </si>
  <si>
    <t>3,3-DIMETHYLBUTYLAMINE</t>
  </si>
  <si>
    <t>15673-00-4</t>
  </si>
  <si>
    <t>MFCD00008201</t>
  </si>
  <si>
    <t>3-(TRIFLUOROMETHYL)PHENYLACETIC ACID</t>
  </si>
  <si>
    <t>351-35-9</t>
  </si>
  <si>
    <t>MFCD00004339</t>
  </si>
  <si>
    <t>4-(TRIFLUOROMETHYL)CYCLOHEXANONE</t>
  </si>
  <si>
    <t>75091-99-5</t>
  </si>
  <si>
    <t>MFCD00102145</t>
  </si>
  <si>
    <t>2,5-DIFLUOROPHENYLACETIC ACID</t>
  </si>
  <si>
    <t>85068-27-5</t>
  </si>
  <si>
    <t>MFCD00010000</t>
  </si>
  <si>
    <t>2-(TRIFLUOROMETHYL)PHENYLACETIC ACID</t>
  </si>
  <si>
    <t>3038-48-0</t>
  </si>
  <si>
    <t>MFCD00004327</t>
  </si>
  <si>
    <t>HEXANAL</t>
  </si>
  <si>
    <t>66-25-1</t>
  </si>
  <si>
    <t>MFCD00007027</t>
  </si>
  <si>
    <t>2,4-DICHLOROPHENYLACETIC ACID</t>
  </si>
  <si>
    <t>19719-28-9</t>
  </si>
  <si>
    <t>MFCD00004318</t>
  </si>
  <si>
    <t>TRIDECANAL</t>
  </si>
  <si>
    <t>10486-19-8</t>
  </si>
  <si>
    <t>MFCD00007018</t>
  </si>
  <si>
    <t>2-PHENOXYETHANOL</t>
  </si>
  <si>
    <t>122-99-6</t>
  </si>
  <si>
    <t>MFCD00002857</t>
  </si>
  <si>
    <t>HEPTANOIC ACID</t>
  </si>
  <si>
    <t>111-14-8</t>
  </si>
  <si>
    <t>MFCD00004426</t>
  </si>
  <si>
    <t>TRIPHENYL PHOSPHATE</t>
  </si>
  <si>
    <t>115-86-6</t>
  </si>
  <si>
    <t>MFCD00003031</t>
  </si>
  <si>
    <t>PHOSPHOROUS ACID</t>
  </si>
  <si>
    <t>13598-36-2</t>
  </si>
  <si>
    <t>MFCD00137258</t>
  </si>
  <si>
    <t>MOLYBDENUM HEXACARBONYL</t>
  </si>
  <si>
    <t>13939-06-5</t>
  </si>
  <si>
    <t>MFCD00003466</t>
  </si>
  <si>
    <t>DIMETHYL (2-OXOPROPYL)PHOSPHONATE</t>
  </si>
  <si>
    <t>4202-14-6</t>
  </si>
  <si>
    <t>MFCD00008769</t>
  </si>
  <si>
    <t>2-BUTYL-2-ETHYL-1,3-PROPANEDIOL</t>
  </si>
  <si>
    <t>115-84-4</t>
  </si>
  <si>
    <t>MFCD00004697</t>
  </si>
  <si>
    <t>1,2-BIS(2-IODOETHOXY)ETHANE</t>
  </si>
  <si>
    <t>36839-55-1</t>
  </si>
  <si>
    <t>MFCD00075008</t>
  </si>
  <si>
    <t>4-AMINOBUTYRIC ACID METHYL ESTER, HYDROCHLORIDE</t>
  </si>
  <si>
    <t>13031-60-2</t>
  </si>
  <si>
    <t>MFCD00043270</t>
  </si>
  <si>
    <t>1,1,3,3-TETRAETHOXYPROPANE</t>
  </si>
  <si>
    <t>122-31-6</t>
  </si>
  <si>
    <t>MFCD00009240</t>
  </si>
  <si>
    <t>TRICYCLOHEXYLPHOSPHINE</t>
  </si>
  <si>
    <t>2622-14-2</t>
  </si>
  <si>
    <t>MFCD00003853</t>
  </si>
  <si>
    <t>DIMETHYLAMINOACETALDEHYDE DIETHYL ACETAL</t>
  </si>
  <si>
    <t>3616-56-6</t>
  </si>
  <si>
    <t>MFCD00009232</t>
  </si>
  <si>
    <t>4-CYANOINDOLE</t>
  </si>
  <si>
    <t>16136-52-0</t>
  </si>
  <si>
    <t>MFCD00152045</t>
  </si>
  <si>
    <t>2'-HYDROXY-5'-METHYLACETOPHENONE</t>
  </si>
  <si>
    <t>1450-72-2</t>
  </si>
  <si>
    <t>MFCD00002380</t>
  </si>
  <si>
    <t>2-HYDROXY-4-METHYL-3-NITROPYRIDINE</t>
  </si>
  <si>
    <t>21901-18-8</t>
  </si>
  <si>
    <t>MFCD00010689</t>
  </si>
  <si>
    <t>2-CHLORO-4,6-DIMETHOXYPYRIMIDINE</t>
  </si>
  <si>
    <t>13223-25-1</t>
  </si>
  <si>
    <t>MFCD00274530</t>
  </si>
  <si>
    <t>1-BENZYL-3-AMINOPYRROLIDINE</t>
  </si>
  <si>
    <t>18471-40-4</t>
  </si>
  <si>
    <t>MFCD00059036</t>
  </si>
  <si>
    <t>4-CHLORO-6-(1H-PYRAZOL-1-YL)PYRIMIDINE</t>
  </si>
  <si>
    <t>114833-95-3</t>
  </si>
  <si>
    <t>MFCD00297274</t>
  </si>
  <si>
    <t>4-CHLORO-2-PHENYLPYRIMIDINE</t>
  </si>
  <si>
    <t>14790-42-2</t>
  </si>
  <si>
    <t>MFCD00234601</t>
  </si>
  <si>
    <t>2-(4-BROMOPHENYL)-4-CHLORO-6-METHYLPYRIMIDINE</t>
  </si>
  <si>
    <t>97513-47-8</t>
  </si>
  <si>
    <t>MFCD00697485</t>
  </si>
  <si>
    <t>2,4-DIMETHYLPYRROLE</t>
  </si>
  <si>
    <t>625-82-1</t>
  </si>
  <si>
    <t>MFCD00192088</t>
  </si>
  <si>
    <t>3-AMINO-5-BROMOPYRIDINE</t>
  </si>
  <si>
    <t>13535-01-8</t>
  </si>
  <si>
    <t>MFCD01646060</t>
  </si>
  <si>
    <t>3,4-DICHLOROPHENETHYLAMINE</t>
  </si>
  <si>
    <t>21581-45-3</t>
  </si>
  <si>
    <t>MFCD00060617</t>
  </si>
  <si>
    <t>1-CYANOACETYLPIPERIDINE</t>
  </si>
  <si>
    <t>15029-30-8</t>
  </si>
  <si>
    <t>MFCD00006487</t>
  </si>
  <si>
    <t>4-BROMO-3-CHLOROANILINE</t>
  </si>
  <si>
    <t>21402-26-6</t>
  </si>
  <si>
    <t>MFCD00041311</t>
  </si>
  <si>
    <t>BOC-ON</t>
  </si>
  <si>
    <t>58632-95-4</t>
  </si>
  <si>
    <t>MFCD00001863</t>
  </si>
  <si>
    <t>2,5-DIMETHYLPYRROLE</t>
  </si>
  <si>
    <t>625-84-3</t>
  </si>
  <si>
    <t>MFCD00005223</t>
  </si>
  <si>
    <t>3-(4-PYRIDIN-4-YL-THIAZOL-2-YL)-PHENYLAMINE</t>
  </si>
  <si>
    <t>MFCD06739801</t>
  </si>
  <si>
    <t>3-(4,5-DIPHENYL-THIAZOL-2-YL)-PHENYLAMINE</t>
  </si>
  <si>
    <t>MFCD06739767</t>
  </si>
  <si>
    <t>CARBOPHENOTHION</t>
  </si>
  <si>
    <t>786-19-6</t>
  </si>
  <si>
    <t>MFCD00128009</t>
  </si>
  <si>
    <t>METHYL 3-(AMINOMETHYL)BENZOATE HYDROCHLORIDE</t>
  </si>
  <si>
    <t>17841-68-8</t>
  </si>
  <si>
    <t>MFCD04039173</t>
  </si>
  <si>
    <t>2-HYDROXY-4-METHOXYANILINE HYDROCHLORIDE</t>
  </si>
  <si>
    <t>39547-15-4</t>
  </si>
  <si>
    <t>MFCD00052002</t>
  </si>
  <si>
    <t>2-BROMOOCTANE</t>
  </si>
  <si>
    <t>557-35-7</t>
  </si>
  <si>
    <t>MFCD00040823</t>
  </si>
  <si>
    <t>(R)-PIPERAZINE-2-CARBOXYLIC ACID</t>
  </si>
  <si>
    <t>24182-11-4</t>
  </si>
  <si>
    <t>MFCD01318683</t>
  </si>
  <si>
    <t>ALPHA,ALPHA'-DICHLORO-P-XYLENE</t>
  </si>
  <si>
    <t>623-25-6</t>
  </si>
  <si>
    <t>MFCD00000920</t>
  </si>
  <si>
    <t>3-(CHLOROMETHYL)BENZAMIDE</t>
  </si>
  <si>
    <t>135654-16-9</t>
  </si>
  <si>
    <t>MFCD00175948</t>
  </si>
  <si>
    <t>SODIUM PERCARBONATE</t>
  </si>
  <si>
    <t>15630-89-4</t>
  </si>
  <si>
    <t>MFCD00043204</t>
  </si>
  <si>
    <t>HEXAMETHYLENEDIAMINE</t>
  </si>
  <si>
    <t>124-09-4</t>
  </si>
  <si>
    <t>MFCD00008243</t>
  </si>
  <si>
    <t>OCTANOIC ACID</t>
  </si>
  <si>
    <t>124-07-2</t>
  </si>
  <si>
    <t>MFCD00004429</t>
  </si>
  <si>
    <t>2-OCTANONE</t>
  </si>
  <si>
    <t>111-13-7</t>
  </si>
  <si>
    <t>MFCD00009540</t>
  </si>
  <si>
    <t>2,6-DIISOPROPYLANILINE</t>
  </si>
  <si>
    <t>24544-04-5</t>
  </si>
  <si>
    <t>MFCD00008887</t>
  </si>
  <si>
    <t>1-BROMODODECANE</t>
  </si>
  <si>
    <t>143-15-7</t>
  </si>
  <si>
    <t>MFCD00000225</t>
  </si>
  <si>
    <t>9-OCTADECENE</t>
  </si>
  <si>
    <t>27070-58-2</t>
  </si>
  <si>
    <t>MFCD00209669</t>
  </si>
  <si>
    <t>2-BROMOACRYLIC ACID</t>
  </si>
  <si>
    <t>10443-65-9</t>
  </si>
  <si>
    <t>MFCD00014333</t>
  </si>
  <si>
    <t>GUANIDINE NITRATE</t>
  </si>
  <si>
    <t>506-93-4</t>
  </si>
  <si>
    <t>MFCD00013028</t>
  </si>
  <si>
    <t>3-ETHYLPYRIDINE</t>
  </si>
  <si>
    <t>536-78-7</t>
  </si>
  <si>
    <t>MFCD00006413</t>
  </si>
  <si>
    <t>5-BROMOTHIOPHENE-2-SULFONAMIDE</t>
  </si>
  <si>
    <t>53595-65-6</t>
  </si>
  <si>
    <t>MFCD00067990</t>
  </si>
  <si>
    <t>3-BROMO-4-METHYLTHIOPHENE</t>
  </si>
  <si>
    <t>30318-99-1</t>
  </si>
  <si>
    <t>MFCD00130084</t>
  </si>
  <si>
    <t>2-IODO-5-METHYLTHIOPHENE</t>
  </si>
  <si>
    <t>16494-36-3</t>
  </si>
  <si>
    <t>MFCD00022492</t>
  </si>
  <si>
    <t>2-BROMO-5-NITROTHIOPHENE</t>
  </si>
  <si>
    <t>13195-50-1</t>
  </si>
  <si>
    <t>MFCD00022493</t>
  </si>
  <si>
    <t>METHYL 4-(BROMOMETHYL)-3-METHOXYBENZOATE</t>
  </si>
  <si>
    <t>70264-94-7</t>
  </si>
  <si>
    <t>MFCD00270115</t>
  </si>
  <si>
    <t>AMMONIUM P-TOLUENESULFONIC ACID</t>
  </si>
  <si>
    <t>4124-42-9</t>
  </si>
  <si>
    <t>MFCD00273375</t>
  </si>
  <si>
    <t>3,5,5-TRIMETHYLHEXANAL</t>
  </si>
  <si>
    <t>5435-64-3</t>
  </si>
  <si>
    <t>MFCD00010441</t>
  </si>
  <si>
    <t>3-METHOXYPHENYLACETONITRILE</t>
  </si>
  <si>
    <t>19924-43-7</t>
  </si>
  <si>
    <t>MFCD00001910</t>
  </si>
  <si>
    <t>4-(CHLOROMETHYL)-N-(5-METHYLISOXAZOL-3-YL)BENZAMIDE</t>
  </si>
  <si>
    <t>261704-37-4</t>
  </si>
  <si>
    <t>MFCD01571293</t>
  </si>
  <si>
    <t>2-AMINO-5-NITROTHIAZOLE</t>
  </si>
  <si>
    <t>121-66-4</t>
  </si>
  <si>
    <t>MFCD00005326</t>
  </si>
  <si>
    <t>4-(3,4-DIMETHOXY-PHENYL)-THIAZOL-2-YLAMINE</t>
  </si>
  <si>
    <t>51837-85-5</t>
  </si>
  <si>
    <t>MFCD01088726</t>
  </si>
  <si>
    <t>ISOBUTYL ISOTHIOCYANATE</t>
  </si>
  <si>
    <t>591-82-2</t>
  </si>
  <si>
    <t>MFCD00022062</t>
  </si>
  <si>
    <t>INDOLE-2-CARBOHYDRAZIDE</t>
  </si>
  <si>
    <t>5055-39-0</t>
  </si>
  <si>
    <t>MFCD02293210</t>
  </si>
  <si>
    <t>1-METHYL-2-PHENYL-1H-BENZOIMIDAZOL-5-YLAMINE</t>
  </si>
  <si>
    <t>21444-76-8</t>
  </si>
  <si>
    <t>MFCD03872216</t>
  </si>
  <si>
    <t>(S)-(+)-2,2-DIMETHYL-1,3-DIOXOLANE-4-YLMETHYL P-TOLUENESULFONATE</t>
  </si>
  <si>
    <t>23735-43-5</t>
  </si>
  <si>
    <t>MFCD00063234</t>
  </si>
  <si>
    <t>ACRIDINE</t>
  </si>
  <si>
    <t>260-94-6</t>
  </si>
  <si>
    <t>MFCD00005025</t>
  </si>
  <si>
    <t>LITHIUM IODIDE</t>
  </si>
  <si>
    <t>10377-51-2</t>
  </si>
  <si>
    <t>MFCD00011092</t>
  </si>
  <si>
    <t>2,2-DIFLUORO-1,3-BENZODIOXOLE-5-CARBOXYLIC ACID</t>
  </si>
  <si>
    <t>656-46-2</t>
  </si>
  <si>
    <t>MFCD00792417</t>
  </si>
  <si>
    <t>PIPERONYLIC ACID</t>
  </si>
  <si>
    <t>94-53-1</t>
  </si>
  <si>
    <t>MFCD00005830</t>
  </si>
  <si>
    <t>CYCLOLEUCINE</t>
  </si>
  <si>
    <t>52-52-8</t>
  </si>
  <si>
    <t>MFCD00001381</t>
  </si>
  <si>
    <t>2-FLUORO-4-METHOXYBENZALDEHYDE</t>
  </si>
  <si>
    <t>331-64-6</t>
  </si>
  <si>
    <t>MFCD00236679</t>
  </si>
  <si>
    <t>THIONICOTINAMIDE</t>
  </si>
  <si>
    <t>4621-66-3</t>
  </si>
  <si>
    <t>MFCD00006399</t>
  </si>
  <si>
    <t>CYANURIC ACID</t>
  </si>
  <si>
    <t>108-80-5</t>
  </si>
  <si>
    <t>MFCD00082990</t>
  </si>
  <si>
    <t>HISTAMINE DIHYDROCHLORIDE</t>
  </si>
  <si>
    <t>56-92-8</t>
  </si>
  <si>
    <t>MFCD00012703</t>
  </si>
  <si>
    <t>N-METHYLMALEIMIDE</t>
  </si>
  <si>
    <t>930-88-1</t>
  </si>
  <si>
    <t>MFCD00005508</t>
  </si>
  <si>
    <t>N,O-BIS(TRIMETHYLSILYL)TRIFLUOROACETAMIDE</t>
  </si>
  <si>
    <t>25561-30-2</t>
  </si>
  <si>
    <t>MFCD00008269</t>
  </si>
  <si>
    <t>METHYL 3,4-DIAMINOBENZOATE</t>
  </si>
  <si>
    <t>36692-49-6</t>
  </si>
  <si>
    <t>MFCD00017098</t>
  </si>
  <si>
    <t>DL-M-TYROSINE</t>
  </si>
  <si>
    <t>775-06-4</t>
  </si>
  <si>
    <t>MFCD00002597</t>
  </si>
  <si>
    <t>DIPHENYLACETIC ACID</t>
  </si>
  <si>
    <t>117-34-0</t>
  </si>
  <si>
    <t>MFCD00004251</t>
  </si>
  <si>
    <t>3,3'-DIFLUOROBENZOPHENONE</t>
  </si>
  <si>
    <t>345-70-0</t>
  </si>
  <si>
    <t>MFCD00000337</t>
  </si>
  <si>
    <t>METHYL 1H-PYRROLE-2-CARBOXYLATE</t>
  </si>
  <si>
    <t>1193-62-0</t>
  </si>
  <si>
    <t>MFCD00817048</t>
  </si>
  <si>
    <t>TRIMELLITIC ANHYDRIDE</t>
  </si>
  <si>
    <t>552-30-7</t>
  </si>
  <si>
    <t>MFCD00005925</t>
  </si>
  <si>
    <t>5-BROMOSALICYLIC ACID</t>
  </si>
  <si>
    <t>89-55-4</t>
  </si>
  <si>
    <t>MFCD00002455</t>
  </si>
  <si>
    <t>CYCLOPENTYL ISOCYANIDE</t>
  </si>
  <si>
    <t>68498-54-4</t>
  </si>
  <si>
    <t>MFCD02664624</t>
  </si>
  <si>
    <t>4-FLUOROPHENYL ISOCYANIDE</t>
  </si>
  <si>
    <t>24075-34-1</t>
  </si>
  <si>
    <t>MFCD04117575</t>
  </si>
  <si>
    <t>CYCLOHEXYL ISOCYANIDE</t>
  </si>
  <si>
    <t>931-53-3</t>
  </si>
  <si>
    <t>MFCD00003839</t>
  </si>
  <si>
    <t>TERT-BUTYL ISOCYANIDE</t>
  </si>
  <si>
    <t>7188-38-7</t>
  </si>
  <si>
    <t>MFCD00000002</t>
  </si>
  <si>
    <t>4-BROMOBUTYRYL CHLORIDE</t>
  </si>
  <si>
    <t>927-58-2</t>
  </si>
  <si>
    <t>MFCD00000753</t>
  </si>
  <si>
    <t>2-FLUORO-5-(TRIFLUOROMETHYL)BENZALDEHYDE</t>
  </si>
  <si>
    <t>146137-78-2</t>
  </si>
  <si>
    <t>MFCD00061311</t>
  </si>
  <si>
    <t>PYRIDOXAL HYDROCHLORIDE</t>
  </si>
  <si>
    <t>65-22-5</t>
  </si>
  <si>
    <t>MFCD00012809</t>
  </si>
  <si>
    <t>2,4-DIMETHOXYBENZYL ALCOHOL</t>
  </si>
  <si>
    <t>7314-44-5</t>
  </si>
  <si>
    <t>MFCD00004614</t>
  </si>
  <si>
    <t>2,2'-(ETHYLENEDITHIO)DIETHANOL</t>
  </si>
  <si>
    <t>5244-34-8</t>
  </si>
  <si>
    <t>MFCD00002911</t>
  </si>
  <si>
    <t>DIMETHYL CYANODITHIOIMINOCARBONATE</t>
  </si>
  <si>
    <t>10191-60-3</t>
  </si>
  <si>
    <t>MFCD00009825</t>
  </si>
  <si>
    <t>DIBENZYL PHOSPHITE</t>
  </si>
  <si>
    <t>17176-77-1</t>
  </si>
  <si>
    <t>MFCD00004774</t>
  </si>
  <si>
    <t>O-BENZYLHYDROXYLAMINE</t>
  </si>
  <si>
    <t>622-33-3</t>
  </si>
  <si>
    <t>MFCD00221709</t>
  </si>
  <si>
    <t>2-CHLORO-4-METHYLANILINE</t>
  </si>
  <si>
    <t>615-65-6</t>
  </si>
  <si>
    <t>MFCD00007666</t>
  </si>
  <si>
    <t>SODIUM DICYANAMIDE</t>
  </si>
  <si>
    <t>1934-75-4</t>
  </si>
  <si>
    <t>MFCD00003535</t>
  </si>
  <si>
    <t>DECAHYDRO-2-NAPHTHOL</t>
  </si>
  <si>
    <t>825-51-4</t>
  </si>
  <si>
    <t>MFCD00004132</t>
  </si>
  <si>
    <t>6-METHYL-5-HEPTEN-2-ONE</t>
  </si>
  <si>
    <t>110-93-0</t>
  </si>
  <si>
    <t>MFCD00008905</t>
  </si>
  <si>
    <t>3,5-DIMETHYL-4-HYDROXYBENZALDEHYDE</t>
  </si>
  <si>
    <t>2233-18-3</t>
  </si>
  <si>
    <t>MFCD00006946</t>
  </si>
  <si>
    <t>2-CHLORO-4-NITROPHENOL</t>
  </si>
  <si>
    <t>619-08-9</t>
  </si>
  <si>
    <t>MFCD00043910</t>
  </si>
  <si>
    <t>2-NITROPHENYLPYRUVIC ACID</t>
  </si>
  <si>
    <t>5461-32-5</t>
  </si>
  <si>
    <t>MFCD00007191</t>
  </si>
  <si>
    <t>N,N-DIMETHYLBENZAMIDE</t>
  </si>
  <si>
    <t>611-74-5</t>
  </si>
  <si>
    <t>MFCD00008320</t>
  </si>
  <si>
    <t>ETHYL (METHYLTHIO)ACETATE</t>
  </si>
  <si>
    <t>4455-13-4</t>
  </si>
  <si>
    <t>MFCD00009182</t>
  </si>
  <si>
    <t>5-CHLOROVANILLIN</t>
  </si>
  <si>
    <t>19463-48-0</t>
  </si>
  <si>
    <t>MFCD00016982</t>
  </si>
  <si>
    <t xml:space="preserve">序号 </t>
  </si>
  <si>
    <t>structure</t>
  </si>
  <si>
    <t xml:space="preserve">CAS </t>
  </si>
  <si>
    <t xml:space="preserve">商品中文名称 </t>
  </si>
  <si>
    <t xml:space="preserve">英文名 </t>
  </si>
  <si>
    <t xml:space="preserve">规格 </t>
  </si>
  <si>
    <t xml:space="preserve">包装 </t>
  </si>
  <si>
    <t xml:space="preserve">品牌 </t>
  </si>
  <si>
    <t xml:space="preserve">价格 </t>
  </si>
  <si>
    <t xml:space="preserve">库存 </t>
  </si>
  <si>
    <t xml:space="preserve">采购类别 </t>
  </si>
  <si>
    <t>预计到货时间</t>
  </si>
  <si>
    <t xml:space="preserve">MDL </t>
  </si>
  <si>
    <t xml:space="preserve">操作 </t>
  </si>
  <si>
    <t xml:space="preserve">商品编码 </t>
  </si>
  <si>
    <t xml:space="preserve">库存地 </t>
  </si>
  <si>
    <t xml:space="preserve">是否备库 </t>
  </si>
  <si>
    <t xml:space="preserve">商品目录 </t>
  </si>
  <si>
    <t xml:space="preserve">原厂商品编码 </t>
  </si>
  <si>
    <t xml:space="preserve">代理商商品编码 </t>
  </si>
  <si>
    <t>化合物性质</t>
  </si>
  <si>
    <t xml:space="preserve">购买记录 </t>
  </si>
  <si>
    <t>4-硝基苯酚(易制爆)</t>
  </si>
  <si>
    <t>4-Nitrophenol</t>
  </si>
  <si>
    <t>AR,Store in dark,玻璃瓶</t>
  </si>
  <si>
    <t>100g</t>
  </si>
  <si>
    <t>Greagent</t>
  </si>
  <si>
    <t>化学试剂</t>
  </si>
  <si>
    <t>上海</t>
  </si>
  <si>
    <t>是</t>
  </si>
  <si>
    <t xml:space="preserve">1CN00210522 泰坦化学目录商品   </t>
  </si>
  <si>
    <t>82343A</t>
  </si>
  <si>
    <t>详细</t>
  </si>
  <si>
    <t>有</t>
  </si>
  <si>
    <t>100047-36-7</t>
  </si>
  <si>
    <t>4-氨基吡啶-2-甲酸</t>
  </si>
  <si>
    <t>97％</t>
  </si>
  <si>
    <t>1G</t>
  </si>
  <si>
    <t>J&amp;K</t>
  </si>
  <si>
    <t>天津</t>
  </si>
  <si>
    <t>否</t>
  </si>
  <si>
    <t xml:space="preserve">1CN00210518 韶远目录商品   </t>
  </si>
  <si>
    <t>SY004104-5G</t>
  </si>
  <si>
    <t>无</t>
  </si>
  <si>
    <t>对甲氧基苯乙酮</t>
  </si>
  <si>
    <t>4-Methoxyacetophenone</t>
  </si>
  <si>
    <t>98％+</t>
  </si>
  <si>
    <t>25g</t>
  </si>
  <si>
    <t>ADAMAS</t>
  </si>
  <si>
    <t xml:space="preserve">1CN00100005 百灵威目录商品   </t>
  </si>
  <si>
    <t>JK287680-1G</t>
  </si>
  <si>
    <t>对甲氧基苯甲酸</t>
  </si>
  <si>
    <t>P-Methoxybenzoic Acid</t>
  </si>
  <si>
    <t>99％+</t>
  </si>
  <si>
    <t>SY004104-25G</t>
  </si>
  <si>
    <t xml:space="preserve">1CN00220006 阿法埃莎目录商品   </t>
  </si>
  <si>
    <t>A12634.03</t>
  </si>
  <si>
    <t xml:space="preserve">1CN00210153 西格玛目录商品   </t>
  </si>
  <si>
    <t>V900750-1G</t>
  </si>
  <si>
    <t>1001-53-2</t>
  </si>
  <si>
    <t>N-乙酰基乙二胺</t>
  </si>
  <si>
    <t>N-Acetylethylenediamine</t>
  </si>
  <si>
    <t>25GM</t>
  </si>
  <si>
    <t>韶远</t>
  </si>
  <si>
    <t>82343B</t>
  </si>
  <si>
    <t>10017-11-5</t>
  </si>
  <si>
    <t xml:space="preserve">Allylamine Hydrochloride </t>
  </si>
  <si>
    <t>25G</t>
  </si>
  <si>
    <t>TCI</t>
  </si>
  <si>
    <t>JK287680-5G</t>
  </si>
  <si>
    <t>10022-66-9</t>
  </si>
  <si>
    <t>二水合锇酸钾</t>
  </si>
  <si>
    <t>Potassium osmate(VI) dihydrate</t>
  </si>
  <si>
    <t>95％</t>
  </si>
  <si>
    <t>1GM</t>
  </si>
  <si>
    <t>竺钥化工</t>
  </si>
  <si>
    <t>284734-1G</t>
  </si>
  <si>
    <t>1003-40-3</t>
  </si>
  <si>
    <t>4-氨基吡啶盐酸盐</t>
  </si>
  <si>
    <t>4-AMINOPYRIDINE（Hcl</t>
  </si>
  <si>
    <t>5GM</t>
  </si>
  <si>
    <t>Bellen</t>
  </si>
  <si>
    <t>V900750-5G</t>
  </si>
  <si>
    <t>10034-85-2</t>
  </si>
  <si>
    <t>氢碘酸, ACS, 55-58％</t>
  </si>
  <si>
    <t>Hydriodic acid, ACS, 55-58％</t>
  </si>
  <si>
    <t>55-58％</t>
  </si>
  <si>
    <t>50ml</t>
  </si>
  <si>
    <t>Alfa Aesar</t>
  </si>
  <si>
    <t>SY004104-100G</t>
  </si>
  <si>
    <t>溴化苄</t>
  </si>
  <si>
    <t>Benzyl Bromide</t>
  </si>
  <si>
    <t>CP</t>
  </si>
  <si>
    <t>A12634.06</t>
  </si>
  <si>
    <t>苯甲胺</t>
  </si>
  <si>
    <t>Benzylamine</t>
  </si>
  <si>
    <t>250ml</t>
  </si>
  <si>
    <t>284734-5G</t>
  </si>
  <si>
    <t>苯甲醇</t>
  </si>
  <si>
    <t>Benzyl Alcohol</t>
  </si>
  <si>
    <t>AR</t>
  </si>
  <si>
    <t>500ML</t>
  </si>
  <si>
    <t>JK287680-25G</t>
  </si>
  <si>
    <t>1006-94-6</t>
  </si>
  <si>
    <t>5-甲氧基吲哚</t>
  </si>
  <si>
    <t>5-Methoxyindole</t>
  </si>
  <si>
    <t>97+％</t>
  </si>
  <si>
    <t>A12634.14</t>
  </si>
  <si>
    <t>2,2-二甲基-1,3-二氧戊环-4-甲醇</t>
  </si>
  <si>
    <t>Solketal</t>
  </si>
  <si>
    <t>82344A</t>
  </si>
  <si>
    <t>1008-91-9</t>
  </si>
  <si>
    <t>1-(4-吡啶基)哌嗪</t>
  </si>
  <si>
    <t>1-(4-Pyridyl)piperazine</t>
  </si>
  <si>
    <t>SY004104-6G</t>
  </si>
  <si>
    <t>乌洛托品/六次甲基四胺(易制爆)</t>
  </si>
  <si>
    <t>Hexamethylenetetramine</t>
  </si>
  <si>
    <t>500g</t>
  </si>
  <si>
    <t>JK287680-2G</t>
  </si>
  <si>
    <t>10102-17-7</t>
  </si>
  <si>
    <t>硫代硫酸钠</t>
  </si>
  <si>
    <t>Sodium Thiosulfate Pentahydrate</t>
  </si>
  <si>
    <t>500GM</t>
  </si>
  <si>
    <t>SY004104-26G</t>
  </si>
  <si>
    <t>1011-65-0</t>
  </si>
  <si>
    <t>5-吲哚甲酸甲酯</t>
  </si>
  <si>
    <t>Methyl Indole-5-carboxylate</t>
  </si>
  <si>
    <t>5G</t>
  </si>
  <si>
    <t>A12634.04</t>
  </si>
  <si>
    <t>1014-23-9</t>
  </si>
  <si>
    <t>5-(4-硝基苯基)-1,3-噁唑(易制爆)</t>
  </si>
  <si>
    <t>5-(4-Nitrophenyl)-1,3-oxazole</t>
  </si>
  <si>
    <t>V900750-2G</t>
  </si>
  <si>
    <t>10167-97-2</t>
  </si>
  <si>
    <t>2-Amino-5-methoxypyridine</t>
  </si>
  <si>
    <t>&gt;97％</t>
  </si>
  <si>
    <t>1 G</t>
  </si>
  <si>
    <t>PharmaBlock</t>
  </si>
  <si>
    <t>82344B</t>
  </si>
  <si>
    <t>2-氨基-5-甲氧基吡啶</t>
  </si>
  <si>
    <t>凯方医药</t>
  </si>
  <si>
    <t>JK287680-6G</t>
  </si>
  <si>
    <t>284734-2G</t>
  </si>
  <si>
    <t>5-METHOXY-PYRIDIN-2-YLAMINE</t>
  </si>
  <si>
    <t>书亚医药</t>
  </si>
  <si>
    <t>V900750-6G</t>
  </si>
  <si>
    <t>4-氯烟酸</t>
  </si>
  <si>
    <t>4-Chloronicotinic Acid</t>
  </si>
  <si>
    <t>SY004104-101G</t>
  </si>
  <si>
    <t>苯醚</t>
  </si>
  <si>
    <t>Diphenyl oxide</t>
  </si>
  <si>
    <t>250ML</t>
  </si>
  <si>
    <t>子钦化工</t>
  </si>
  <si>
    <t>A12634.07</t>
  </si>
  <si>
    <t>101908-41-2</t>
  </si>
  <si>
    <t>N1-(2,4-二甲氧基苯基)-2-氯乙胺</t>
  </si>
  <si>
    <t>N1-(2,4-DIMETHOXYPHENYL)-2-CHLOROACETAMIDE</t>
  </si>
  <si>
    <t>APOLLO</t>
  </si>
  <si>
    <t>284734-6G</t>
  </si>
  <si>
    <t>10201-73-7</t>
  </si>
  <si>
    <t>2-氨基-4-甲氧基吡啶</t>
  </si>
  <si>
    <t>4-Methoxypyridin-2-Amine</t>
  </si>
  <si>
    <t>1g</t>
  </si>
  <si>
    <t>JK287680-26G</t>
  </si>
  <si>
    <t>A12634.15</t>
  </si>
  <si>
    <t>82345A</t>
  </si>
  <si>
    <t>2-Amino-4-methoxypyridine</t>
  </si>
  <si>
    <t>SY004104-7G</t>
  </si>
  <si>
    <t>95％+</t>
  </si>
  <si>
    <t>JK287680-3G</t>
  </si>
  <si>
    <t>1-甲基-1H-吲哚-5-胺</t>
  </si>
  <si>
    <t>5-Amino-1-N-Methylindole</t>
  </si>
  <si>
    <t>SY004104-27G</t>
  </si>
  <si>
    <t>102368-13-8</t>
  </si>
  <si>
    <t>1,1'-THIOCARBONYLDI-2(1H)-PYRIDONE, 97％</t>
  </si>
  <si>
    <t>ALDRICH</t>
  </si>
  <si>
    <t>A12634.05</t>
  </si>
  <si>
    <t>V900750-3G</t>
  </si>
  <si>
    <t>1,1'-硫代羰基二-2(1H)-吡啶酮, 95％</t>
  </si>
  <si>
    <t>1,1'-Thiocarbonyldi-2(1H)-pyridone, 95％</t>
  </si>
  <si>
    <t>5g</t>
  </si>
  <si>
    <t>82345B</t>
  </si>
  <si>
    <t>JK287680-7G</t>
  </si>
  <si>
    <t>284734-3G</t>
  </si>
  <si>
    <t>V900750-7G</t>
  </si>
  <si>
    <t>SY004104-102G</t>
  </si>
  <si>
    <t>5-甲基吲哚-2-甲酸, 99％</t>
  </si>
  <si>
    <t>5-Methylindole-2-carboxylic acid, 99％</t>
  </si>
  <si>
    <t>99％</t>
  </si>
  <si>
    <t>A12634.08</t>
  </si>
  <si>
    <t>10242-01-0</t>
  </si>
  <si>
    <t>5-甲氧基-1H-吲哚-3-甲酸</t>
  </si>
  <si>
    <t>5-Methoxy-3-indolecarboxylic acid</t>
  </si>
  <si>
    <t>284734-7G</t>
  </si>
  <si>
    <t>JK287680-27G</t>
  </si>
  <si>
    <t>10242-02-1</t>
  </si>
  <si>
    <t>5-甲基-3-吲哚甲酸</t>
  </si>
  <si>
    <t>5-METHYL-1H-INDOLE-3-CARBOXYLIC ACID</t>
  </si>
  <si>
    <t>A12634.16</t>
  </si>
  <si>
    <t>102-51-2</t>
  </si>
  <si>
    <t>4-甲氧基邻苯二胺</t>
  </si>
  <si>
    <t>4-METHOXY-O-PHENYLENEDIAMINE</t>
  </si>
  <si>
    <t>82346A</t>
  </si>
  <si>
    <t>SY004104-8G</t>
  </si>
  <si>
    <t>JK287680-4G</t>
  </si>
  <si>
    <t>SY004104-28G</t>
  </si>
  <si>
    <t>10294-26-5</t>
  </si>
  <si>
    <t>硫酸银</t>
  </si>
  <si>
    <t>Silver sulfate</t>
  </si>
  <si>
    <t>99.8％+</t>
  </si>
  <si>
    <t>V900750-4G</t>
  </si>
  <si>
    <t>10294-33-4</t>
  </si>
  <si>
    <t>三溴化硼</t>
  </si>
  <si>
    <t>Boron tribromide</t>
  </si>
  <si>
    <t>BELLEN</t>
  </si>
  <si>
    <t>82346B</t>
  </si>
  <si>
    <t>Boron Tribromide</t>
  </si>
  <si>
    <t>20毫升/瓶 4N</t>
  </si>
  <si>
    <t>20毫升/瓶</t>
  </si>
  <si>
    <t>国产</t>
  </si>
  <si>
    <t>JK287680-8G</t>
  </si>
  <si>
    <t>1034297-69-2</t>
  </si>
  <si>
    <t>6-甲氧基吡啶-2-硼酸频哪醇酯</t>
  </si>
  <si>
    <t>6-Methoxypyridine-2-boronic acid pinacol ester</t>
  </si>
  <si>
    <t>284734-4G</t>
  </si>
  <si>
    <t>苯基异硫氰酸酯</t>
  </si>
  <si>
    <t>98％,sequenation grade</t>
  </si>
  <si>
    <t>V900750-8G</t>
  </si>
  <si>
    <t>苯乙酸（易制毒2）</t>
  </si>
  <si>
    <t>Phenylacetic acid</t>
  </si>
  <si>
    <t>100GM</t>
  </si>
  <si>
    <t>凌峰化学</t>
  </si>
  <si>
    <t>SY004104-103G</t>
  </si>
  <si>
    <t>硫代乙酸钾</t>
  </si>
  <si>
    <t>Potassium Thioacetate</t>
  </si>
  <si>
    <t>A12634.09</t>
  </si>
  <si>
    <t>10406-05-0</t>
  </si>
  <si>
    <t>5-氯吲哚-3-羧酸</t>
  </si>
  <si>
    <t>5-Chloroindole-3-carboxylic acid</t>
  </si>
  <si>
    <t>284734-8G</t>
  </si>
  <si>
    <t>JK287680-28G</t>
  </si>
  <si>
    <t>10406-06-1</t>
  </si>
  <si>
    <t>5-溴吲哚-3-羧酸</t>
  </si>
  <si>
    <t>5-Bromo-1H-Indole-3-Carboxylic Acid</t>
  </si>
  <si>
    <t>97％+</t>
  </si>
  <si>
    <t>A12634.17</t>
  </si>
  <si>
    <t>3-苯基丙醛</t>
  </si>
  <si>
    <t>1CN00210153 西格玛目录商品  </t>
  </si>
  <si>
    <t>82347A</t>
  </si>
  <si>
    <t>对氯苯甲醛</t>
  </si>
  <si>
    <t>4-Chlorobenzaldehyde</t>
  </si>
  <si>
    <t>100G</t>
  </si>
  <si>
    <r>
      <rPr>
        <sz val="10"/>
        <color indexed="8"/>
        <rFont val="Arial Unicode MS"/>
        <family val="2"/>
        <charset val="134"/>
      </rPr>
      <t>1CN00210153 西格玛目录商品  </t>
    </r>
  </si>
  <si>
    <t>SY004104-9G</t>
  </si>
  <si>
    <t>105170-27-2</t>
  </si>
  <si>
    <t>2-溴-5-甲氧基吡啶</t>
  </si>
  <si>
    <t>2-Bromo-5-Methoxypyridine</t>
  </si>
  <si>
    <r>
      <rPr>
        <sz val="10"/>
        <color indexed="8"/>
        <rFont val="Arial Unicode MS"/>
        <family val="2"/>
        <charset val="134"/>
      </rPr>
      <t>1CN00210519 韶远目录商品  </t>
    </r>
  </si>
  <si>
    <t>10517-21-2</t>
  </si>
  <si>
    <t>5-氯吲哚-2-甲酸</t>
  </si>
  <si>
    <t>5-Chloroindole-2-Carboxylic Acid</t>
  </si>
  <si>
    <t>1CN00220007 阿法埃莎目录商品  </t>
  </si>
  <si>
    <t>SY004104-29G</t>
  </si>
  <si>
    <t>氰乙酸甲酯</t>
  </si>
  <si>
    <t>Methyl Cyanoacetate</t>
  </si>
  <si>
    <t>1CN00210154 西格玛目录商品  </t>
  </si>
  <si>
    <t>溴乙酸乙酯</t>
  </si>
  <si>
    <t>Ethyl Bromoacetate</t>
  </si>
  <si>
    <t>98％</t>
  </si>
  <si>
    <r>
      <rPr>
        <sz val="10"/>
        <color indexed="8"/>
        <rFont val="Arial Unicode MS"/>
        <family val="2"/>
        <charset val="134"/>
      </rPr>
      <t>1CN00100006 百灵威目录商品  </t>
    </r>
  </si>
  <si>
    <t>105434-90-0</t>
  </si>
  <si>
    <t>5-氨基-吡唑-3-甲酸乙酯</t>
  </si>
  <si>
    <t>Ethyl 5-Amino-1H-Pyrazole-3-Carboxylate</t>
  </si>
  <si>
    <t>82347B</t>
  </si>
  <si>
    <t>丙二酸二乙酯</t>
  </si>
  <si>
    <t>Ethyl Malonate</t>
  </si>
  <si>
    <t>JK287680-9G</t>
  </si>
  <si>
    <t>105596-63-2</t>
  </si>
  <si>
    <t>2-甲氧基-4-吡啶甲酸</t>
  </si>
  <si>
    <t>2-Methoxy-4-Pyridinecarboxylic Acid</t>
  </si>
  <si>
    <r>
      <rPr>
        <sz val="10"/>
        <color indexed="8"/>
        <rFont val="Arial Unicode MS"/>
        <family val="2"/>
        <charset val="134"/>
      </rPr>
      <t>1CN00210520 韶远目录商品  </t>
    </r>
  </si>
  <si>
    <t>V900750-9G</t>
  </si>
  <si>
    <t>106092-09-5</t>
  </si>
  <si>
    <t>(S)-2,6-二氨基-4,5,6,7-四氢苯并噻唑</t>
  </si>
  <si>
    <t>1CN00220008 阿法埃莎目录商品  </t>
  </si>
  <si>
    <t>SY004104-104G</t>
  </si>
  <si>
    <t>4-氯苯胺</t>
  </si>
  <si>
    <t>A12634.10</t>
  </si>
  <si>
    <t>284734-9G</t>
  </si>
  <si>
    <t>碳酸氢铵</t>
  </si>
  <si>
    <t>Ammonium Bicarbonate</t>
  </si>
  <si>
    <t>JK287680-29G</t>
  </si>
  <si>
    <t>1066-54-2</t>
  </si>
  <si>
    <t>三甲基硅乙炔</t>
  </si>
  <si>
    <t>Ethynyltrimethylsilane</t>
  </si>
  <si>
    <t>25ML</t>
  </si>
  <si>
    <t>A12634.18</t>
  </si>
  <si>
    <t>82348A</t>
  </si>
  <si>
    <t>1068-55-9</t>
  </si>
  <si>
    <t>ISOPROPYLMAGNESIUM CHLORIDE, 2.0M SOLUTI ON IN TETRAHYDROFURAN</t>
  </si>
  <si>
    <t>100ML</t>
  </si>
  <si>
    <t>SY004104-10G</t>
  </si>
  <si>
    <t>106-93-4</t>
  </si>
  <si>
    <t>1,2-二溴乙烷</t>
  </si>
  <si>
    <t>1,2-Dibromoethane</t>
  </si>
  <si>
    <t>SY004104-30G</t>
  </si>
  <si>
    <t>3-溴丙炔</t>
  </si>
  <si>
    <t>Propargyl Bromide, Pure</t>
  </si>
  <si>
    <t>3-溴丙炔, 纯品</t>
  </si>
  <si>
    <t>107-06-2</t>
  </si>
  <si>
    <t>1,2-二氯乙烷</t>
  </si>
  <si>
    <t>500ml</t>
  </si>
  <si>
    <t>实试</t>
  </si>
  <si>
    <t>82348B</t>
  </si>
  <si>
    <t>乙二胺(无水)(易制爆)</t>
  </si>
  <si>
    <t>Ethylenediamine Anhydrate</t>
  </si>
  <si>
    <t>500毫升/瓶 AR</t>
  </si>
  <si>
    <t>500毫升/瓶</t>
  </si>
  <si>
    <t>1CN00210155 西格玛目录商品  </t>
  </si>
  <si>
    <t>JK287680-10G</t>
  </si>
  <si>
    <t>107-21-1</t>
  </si>
  <si>
    <t>乙二醇</t>
  </si>
  <si>
    <r>
      <rPr>
        <sz val="10"/>
        <color indexed="8"/>
        <rFont val="Arial Unicode MS"/>
        <family val="2"/>
        <charset val="134"/>
      </rPr>
      <t>1CN00100007 百灵威目录商品  </t>
    </r>
  </si>
  <si>
    <t>1072-82-8</t>
  </si>
  <si>
    <t>3-乙酰基吡咯</t>
  </si>
  <si>
    <t>1-(1H-Pyrrol-3-Yl)Ethan-1-One</t>
  </si>
  <si>
    <t>10GM</t>
  </si>
  <si>
    <t>天习化工</t>
  </si>
  <si>
    <t>V900750-10G</t>
  </si>
  <si>
    <t>邻苯二甲酰亚胺化钾</t>
  </si>
  <si>
    <t>Potassium Phthalimide</t>
  </si>
  <si>
    <t>SY004104-105G</t>
  </si>
  <si>
    <t>1075-76-9</t>
  </si>
  <si>
    <t>3-苯胺基丙腈</t>
  </si>
  <si>
    <t>3-Anilinopropionitrile</t>
  </si>
  <si>
    <t>A12634.11</t>
  </si>
  <si>
    <t>107-91-5</t>
  </si>
  <si>
    <t>2-氰基乙酰胺</t>
  </si>
  <si>
    <t>2-Cyanoacetamide</t>
  </si>
  <si>
    <r>
      <rPr>
        <sz val="10"/>
        <color indexed="8"/>
        <rFont val="Arial Unicode MS"/>
        <family val="2"/>
        <charset val="134"/>
      </rPr>
      <t>1CN00210521 韶远目录商品  </t>
    </r>
  </si>
  <si>
    <t>284734-10G</t>
  </si>
  <si>
    <t>琥珀酸酐</t>
  </si>
  <si>
    <t>50G</t>
  </si>
  <si>
    <t>1CN00220009 阿法埃莎目录商品  </t>
  </si>
  <si>
    <t>JK287680-30G</t>
  </si>
  <si>
    <t>3-氯苯胺</t>
  </si>
  <si>
    <t>5ML</t>
  </si>
  <si>
    <t>A12634.19</t>
  </si>
  <si>
    <t>2,4-二甲基吡啶</t>
  </si>
  <si>
    <t>2,4-Dimethylpyridine</t>
  </si>
  <si>
    <t>82349A</t>
  </si>
  <si>
    <t>三聚氰酰氯</t>
  </si>
  <si>
    <t>Cyanuric Chloride</t>
  </si>
  <si>
    <t>SY004104-11G</t>
  </si>
  <si>
    <t>108-88-3</t>
  </si>
  <si>
    <t>甲苯(三类易制毒)</t>
  </si>
  <si>
    <t>Toluene</t>
  </si>
  <si>
    <t>博浩</t>
  </si>
  <si>
    <t>SY004104-31G</t>
  </si>
  <si>
    <t>82349B</t>
  </si>
  <si>
    <t>N-甲基哌嗪</t>
  </si>
  <si>
    <t>N-Methylpiperazine</t>
  </si>
  <si>
    <t>50ML</t>
  </si>
  <si>
    <t>JK287680-11G</t>
  </si>
  <si>
    <t>2-溴吡啶</t>
  </si>
  <si>
    <t>2-Bromopyridine</t>
  </si>
  <si>
    <t>2-PICOLINE, 98％</t>
  </si>
  <si>
    <t>V900750-11G</t>
  </si>
  <si>
    <t>109-72-8</t>
  </si>
  <si>
    <t>正丁基锂, 2.5M 己烷溶液</t>
  </si>
  <si>
    <t>N-Butyllithium, 2.5M Solution In Hexanes</t>
  </si>
  <si>
    <t>2.5M Solution In Hexanes</t>
  </si>
  <si>
    <t>华伦化工</t>
  </si>
  <si>
    <t>1CN00210156 西格玛目录商品  </t>
  </si>
  <si>
    <t>SY004104-106G</t>
  </si>
  <si>
    <t>正丁胺</t>
  </si>
  <si>
    <t>N-Butylamine</t>
  </si>
  <si>
    <r>
      <rPr>
        <sz val="10"/>
        <color indexed="8"/>
        <rFont val="Arial Unicode MS"/>
        <family val="2"/>
        <charset val="134"/>
      </rPr>
      <t>1CN00100008 百灵威目录商品  </t>
    </r>
  </si>
  <si>
    <t>A12634.12</t>
  </si>
  <si>
    <t>109-75-1</t>
  </si>
  <si>
    <t>烯丙基腈</t>
  </si>
  <si>
    <t>3-Butenenitrile</t>
  </si>
  <si>
    <t>100ml</t>
  </si>
  <si>
    <t>284734-11G</t>
  </si>
  <si>
    <t>109-84-2</t>
  </si>
  <si>
    <t>2-羟乙基肼</t>
  </si>
  <si>
    <t>2-Hydroxyethylhydrazine</t>
  </si>
  <si>
    <t>tech. 88％</t>
  </si>
  <si>
    <t>JK287680-31G</t>
  </si>
  <si>
    <t>2-甲烷氧基乙基胺, 98％</t>
  </si>
  <si>
    <t>2-Methoxyethylamine, 98％</t>
  </si>
  <si>
    <t>A12634.20</t>
  </si>
  <si>
    <t>甲酸乙酯</t>
  </si>
  <si>
    <t>Ethyl formate</t>
  </si>
  <si>
    <r>
      <rPr>
        <sz val="10"/>
        <color indexed="8"/>
        <rFont val="Arial Unicode MS"/>
        <family val="2"/>
        <charset val="134"/>
      </rPr>
      <t>1CN00210522 韶远目录商品  </t>
    </r>
  </si>
  <si>
    <t>82350A</t>
  </si>
  <si>
    <t>1CN00220010 阿法埃莎目录商品  </t>
  </si>
  <si>
    <t>SY004104-12G</t>
  </si>
  <si>
    <t>1099-45-2</t>
  </si>
  <si>
    <t>乙氧甲酰基亚甲基三苯基膦</t>
  </si>
  <si>
    <t>Ethyl (Triphenylphosphoranylidene)Acetate</t>
  </si>
  <si>
    <t>吡咯</t>
  </si>
  <si>
    <t>SY004104-32G</t>
  </si>
  <si>
    <t>109-99-9</t>
  </si>
  <si>
    <t>TETRAHYDROFURAN</t>
  </si>
  <si>
    <t>H2O ≤0.005％，含分子筛，99.5％</t>
  </si>
  <si>
    <t>1L</t>
  </si>
  <si>
    <t>SIAL</t>
  </si>
  <si>
    <t>无水四氢呋喃</t>
  </si>
  <si>
    <t>TETRAHYDROFURAN ANHYDROUS, 99.9％, INHIBI TOR-FREE</t>
  </si>
  <si>
    <t>99.9％ H2O 小于0.002％</t>
  </si>
  <si>
    <t>2L</t>
  </si>
  <si>
    <t>82350B</t>
  </si>
  <si>
    <t>JK287680-12G</t>
  </si>
  <si>
    <t>小于等于0.005 ％ Water</t>
  </si>
  <si>
    <t>V900750-12G</t>
  </si>
  <si>
    <t>四氢呋喃</t>
  </si>
  <si>
    <t>Tetrahydrofuran</t>
  </si>
  <si>
    <t>AR级别(永华)</t>
  </si>
  <si>
    <t>SY004104-107G</t>
  </si>
  <si>
    <t>99％ 批号20130524</t>
  </si>
  <si>
    <t>A12634.13</t>
  </si>
  <si>
    <t>284734-12G</t>
  </si>
  <si>
    <t>1CN00210157 西格玛目录商品  </t>
  </si>
  <si>
    <t>JK287680-32G</t>
  </si>
  <si>
    <r>
      <rPr>
        <sz val="10"/>
        <color indexed="8"/>
        <rFont val="Arial Unicode MS"/>
        <family val="2"/>
        <charset val="134"/>
      </rPr>
      <t>1CN00100009 百灵威目录商品  </t>
    </r>
  </si>
  <si>
    <t>A12634.21</t>
  </si>
  <si>
    <t>82351A</t>
  </si>
  <si>
    <t>亚硝酸异戊酯</t>
  </si>
  <si>
    <t>97％,stabilized</t>
  </si>
  <si>
    <t>SY004104-13G</t>
  </si>
  <si>
    <t>正己烷</t>
  </si>
  <si>
    <t>110-71-4</t>
  </si>
  <si>
    <t>1,2-二甲氧基乙烷</t>
  </si>
  <si>
    <t>1,2-Dimethoxyethane</t>
  </si>
  <si>
    <r>
      <rPr>
        <sz val="10"/>
        <color indexed="8"/>
        <rFont val="Arial Unicode MS"/>
        <family val="2"/>
        <charset val="134"/>
      </rPr>
      <t>1CN00210523 韶远目录商品  </t>
    </r>
  </si>
  <si>
    <t>SY004104-33G</t>
  </si>
  <si>
    <t>110-86-1</t>
  </si>
  <si>
    <t>吡啶</t>
  </si>
  <si>
    <t>Pyridine</t>
  </si>
  <si>
    <t>1CN00220011 阿法埃莎目录商品  </t>
  </si>
  <si>
    <t>哌啶(二类易制毒)</t>
  </si>
  <si>
    <t>PENTAMETHYLENEIMINE</t>
  </si>
  <si>
    <t>分析纯</t>
  </si>
  <si>
    <t>润捷化学</t>
  </si>
  <si>
    <t>吗啉</t>
  </si>
  <si>
    <t>98％,for analysis ACS</t>
  </si>
  <si>
    <t>82351B</t>
  </si>
  <si>
    <t>111258-23-2</t>
  </si>
  <si>
    <t>4-甲氧吲哚-2-羧酸甲脂,99％</t>
  </si>
  <si>
    <t>Methyl 4-methoxyindole-2-carboxylate, 99％</t>
  </si>
  <si>
    <t>JK287680-13G</t>
  </si>
  <si>
    <t>3-碘吡啶</t>
  </si>
  <si>
    <t>V900750-13G</t>
  </si>
  <si>
    <t>3-Iodopyridine</t>
  </si>
  <si>
    <t>SY004104-108G</t>
  </si>
  <si>
    <t>1121-78-4</t>
  </si>
  <si>
    <t>5-羟基-2-甲基吡啶</t>
  </si>
  <si>
    <t>5-Hydroxy-2-Picoline</t>
  </si>
  <si>
    <t>284734-13G</t>
  </si>
  <si>
    <t>1122-56-1</t>
  </si>
  <si>
    <t>环己甲酰胺</t>
  </si>
  <si>
    <t>10G</t>
  </si>
  <si>
    <t>JK287680-33G</t>
  </si>
  <si>
    <t>A12634.22</t>
  </si>
  <si>
    <t>4-二甲氨基吡啶</t>
  </si>
  <si>
    <t>4-Dimethylaminopyridine</t>
  </si>
  <si>
    <t>82352A</t>
  </si>
  <si>
    <t>1125-80-0</t>
  </si>
  <si>
    <t>3-甲基异喹啉</t>
  </si>
  <si>
    <t>3-Methylisoquinoline</t>
  </si>
  <si>
    <t>1CN00210158 西格玛目录商品  </t>
  </si>
  <si>
    <t>SY004104-14G</t>
  </si>
  <si>
    <t>1126-00-7</t>
  </si>
  <si>
    <t>1-苯基吡唑</t>
  </si>
  <si>
    <r>
      <rPr>
        <sz val="10"/>
        <color indexed="8"/>
        <rFont val="Arial Unicode MS"/>
        <family val="2"/>
        <charset val="134"/>
      </rPr>
      <t>1CN00100010 百灵威目录商品  </t>
    </r>
  </si>
  <si>
    <t>SY004104-34G</t>
  </si>
  <si>
    <t>112926-00-8</t>
  </si>
  <si>
    <t>变色硅胶</t>
  </si>
  <si>
    <t>250G</t>
  </si>
  <si>
    <t>苄氧羰基-甘氨酸</t>
  </si>
  <si>
    <t>Cbz-Gly-OH</t>
  </si>
  <si>
    <t>117-99-7</t>
  </si>
  <si>
    <t>2-羟基苯并苯酮, 99％</t>
  </si>
  <si>
    <t>2-Hydroxybenzophenone, 99％</t>
  </si>
  <si>
    <r>
      <rPr>
        <sz val="10"/>
        <color indexed="8"/>
        <rFont val="Arial Unicode MS"/>
        <family val="2"/>
        <charset val="134"/>
      </rPr>
      <t>1CN00210524 韶远目录商品  </t>
    </r>
  </si>
  <si>
    <t>82352B</t>
  </si>
  <si>
    <t>2-氯苯甲酸</t>
  </si>
  <si>
    <t>2-Chlorobenzoic Acid</t>
  </si>
  <si>
    <t>1CN00220012 阿法埃莎目录商品  </t>
  </si>
  <si>
    <t>JK287680-14G</t>
  </si>
  <si>
    <t>1191-15-7</t>
  </si>
  <si>
    <t>DIISOBUTYLALUMINUM HYDRIDE, 1.0M SOLUTIO N IN CYCLOHEXANE</t>
  </si>
  <si>
    <t>119-32-4</t>
  </si>
  <si>
    <t>3-硝基-4-甲基苯胺</t>
  </si>
  <si>
    <t>4-Methyl-3-nitroaniline</t>
  </si>
  <si>
    <t>V900750-14G</t>
  </si>
  <si>
    <t>水杨酸甲酯</t>
  </si>
  <si>
    <t>SY004104-109G</t>
  </si>
  <si>
    <t>1193-71-1</t>
  </si>
  <si>
    <t>2,4-二甲基-5-氨基吡啶</t>
  </si>
  <si>
    <t>5-AMINO-2,4-DIMETHYLPYRIDINE</t>
  </si>
  <si>
    <t>119-39-1</t>
  </si>
  <si>
    <t>2,3-二氮杂萘酮</t>
  </si>
  <si>
    <t>1(2H)-Phthalazinone</t>
  </si>
  <si>
    <t>284734-14G</t>
  </si>
  <si>
    <t>1195-14-8</t>
  </si>
  <si>
    <t>2-甲基苯并噻吩</t>
  </si>
  <si>
    <t>2-METHYLBENZO[B]THIOPHENE</t>
  </si>
  <si>
    <t>JK287680-34G</t>
  </si>
  <si>
    <t>1202-04-6</t>
  </si>
  <si>
    <t>吲哚-2-羧酸甲酯</t>
  </si>
  <si>
    <t>Indole-2-Carboxylic Acid Methyl Ester</t>
  </si>
  <si>
    <t>A12634.23</t>
  </si>
  <si>
    <t>INDOLE-2-CARBOXYLIC ACID METHYL ESTER</t>
  </si>
  <si>
    <t>82353A</t>
  </si>
  <si>
    <t>120-46-7</t>
  </si>
  <si>
    <t>二苯甲酰基甲烷</t>
  </si>
  <si>
    <t>Dibenzoylmethane</t>
  </si>
  <si>
    <t>SY004104-15G</t>
  </si>
  <si>
    <t>吲哚</t>
  </si>
  <si>
    <t>Indole</t>
  </si>
  <si>
    <t>12081-16-2</t>
  </si>
  <si>
    <t>U-DICHLOROTETRAETHYLENEDIRHODIUM(I)</t>
  </si>
  <si>
    <t>100MG</t>
  </si>
  <si>
    <t>SY004104-35G</t>
  </si>
  <si>
    <t>12125-02-9</t>
  </si>
  <si>
    <t>氯化铵</t>
  </si>
  <si>
    <t>Ammonium Chloride</t>
  </si>
  <si>
    <t>1CN00210159 西格玛目录商品  </t>
  </si>
  <si>
    <r>
      <rPr>
        <sz val="10"/>
        <color indexed="8"/>
        <rFont val="Arial Unicode MS"/>
        <family val="2"/>
        <charset val="134"/>
      </rPr>
      <t>1CN00100011 百灵威目录商品  </t>
    </r>
  </si>
  <si>
    <t>121-44-8</t>
  </si>
  <si>
    <t>三乙胺</t>
  </si>
  <si>
    <t>82353B</t>
  </si>
  <si>
    <t>JK287680-15G</t>
  </si>
  <si>
    <t>1,1'-双(二苯基膦)二茂铁 (DPPF)</t>
  </si>
  <si>
    <t>1,1'-Bis(diphenylphosphino)ferrocene (DPPF)</t>
  </si>
  <si>
    <t>亚磷酸三乙酯</t>
  </si>
  <si>
    <t>Triethyl Phosphite</t>
  </si>
  <si>
    <r>
      <rPr>
        <sz val="10"/>
        <color indexed="8"/>
        <rFont val="Arial Unicode MS"/>
        <family val="2"/>
        <charset val="134"/>
      </rPr>
      <t>1CN00210525 韶远目录商品  </t>
    </r>
  </si>
  <si>
    <t>V900750-15G</t>
  </si>
  <si>
    <t>苯乙醛</t>
  </si>
  <si>
    <t>1CN00220013 阿法埃莎目录商品  </t>
  </si>
  <si>
    <t>SY004104-110G</t>
  </si>
  <si>
    <t>对甲氧基苯基丙酮</t>
  </si>
  <si>
    <t>4-Methoxyphenylacetone</t>
  </si>
  <si>
    <t>茴香醛</t>
  </si>
  <si>
    <t>284734-15G</t>
  </si>
  <si>
    <t>乙酰丙酮</t>
  </si>
  <si>
    <t>2,4-Pentanedione</t>
  </si>
  <si>
    <t>JK287680-35G</t>
  </si>
  <si>
    <t>四氢吡咯</t>
  </si>
  <si>
    <t>Pyrrolidine</t>
  </si>
  <si>
    <t>A12634.24</t>
  </si>
  <si>
    <t>82354A</t>
  </si>
  <si>
    <t>SY004104-16G</t>
  </si>
  <si>
    <t>123811-74-5</t>
  </si>
  <si>
    <t>4-甲氧基吡啶-2-羧酸</t>
  </si>
  <si>
    <t>4-methoxypicolinic acid</t>
  </si>
  <si>
    <t>1，4-二氧六环</t>
  </si>
  <si>
    <t>1,4-Dioxane</t>
  </si>
  <si>
    <t>SY004104-36G</t>
  </si>
  <si>
    <t>二甲胺，33％水溶液</t>
  </si>
  <si>
    <t>Dimethylamine</t>
  </si>
  <si>
    <t>33％水溶液</t>
  </si>
  <si>
    <t>国药</t>
  </si>
  <si>
    <t>124-41-4</t>
  </si>
  <si>
    <t>甲醇钠</t>
  </si>
  <si>
    <t>82354B</t>
  </si>
  <si>
    <t>四氢噻吩砜</t>
  </si>
  <si>
    <t>1CN00210160 西格玛目录商品  </t>
  </si>
  <si>
    <t>JK287680-16G</t>
  </si>
  <si>
    <t>127-08-2</t>
  </si>
  <si>
    <t>乙酸钾</t>
  </si>
  <si>
    <r>
      <rPr>
        <sz val="10"/>
        <color indexed="8"/>
        <rFont val="Arial Unicode MS"/>
        <family val="2"/>
        <charset val="134"/>
      </rPr>
      <t>1CN00100012 百灵威目录商品  </t>
    </r>
  </si>
  <si>
    <t>N,N-二甲基乙酰胺</t>
  </si>
  <si>
    <t>V900750-16G</t>
  </si>
  <si>
    <t>128072-94-6</t>
  </si>
  <si>
    <t>Ethyl 5-(trifluoromethyl)-pyridine-2-carboxylate</t>
  </si>
  <si>
    <t>500MG</t>
  </si>
  <si>
    <t>SY004104-111G</t>
  </si>
  <si>
    <t>N-溴代丁二酰亚胺</t>
  </si>
  <si>
    <t>N-Bromosuccinimide</t>
  </si>
  <si>
    <t>100％</t>
  </si>
  <si>
    <t>中乃生物</t>
  </si>
  <si>
    <t>N-氯代琥珀酰亚胺</t>
  </si>
  <si>
    <t>97.5％</t>
  </si>
  <si>
    <r>
      <rPr>
        <sz val="10"/>
        <color indexed="8"/>
        <rFont val="Arial Unicode MS"/>
        <family val="2"/>
        <charset val="134"/>
      </rPr>
      <t>1CN00210526 韶远目录商品  </t>
    </r>
  </si>
  <si>
    <t>284734-16G</t>
  </si>
  <si>
    <t>1303-96-4</t>
  </si>
  <si>
    <t>十水合四硼酸钠</t>
  </si>
  <si>
    <t>Sodium Tetraborate Decahydrate</t>
  </si>
  <si>
    <t>1CN00220014 阿法埃莎目录商品  </t>
  </si>
  <si>
    <t>JK287680-36G</t>
  </si>
  <si>
    <t>130645-48-6</t>
  </si>
  <si>
    <t>2-溴-4-甲基嘧啶, 97％</t>
  </si>
  <si>
    <t>2-Bromo-4-methylpyrimidine, 97％</t>
  </si>
  <si>
    <t>A12634.25</t>
  </si>
  <si>
    <t>1310-58-3</t>
  </si>
  <si>
    <t>氢氧化钾</t>
  </si>
  <si>
    <t>82355A</t>
  </si>
  <si>
    <t>1310-66-3</t>
  </si>
  <si>
    <t>氢氧化锂一水合物</t>
  </si>
  <si>
    <t>Lithium Hydroxide</t>
  </si>
  <si>
    <t>SY004104-17G</t>
  </si>
  <si>
    <t>1310-73-2</t>
  </si>
  <si>
    <t>氢氧化钠</t>
  </si>
  <si>
    <t>SY004104-37G</t>
  </si>
  <si>
    <t>82355B</t>
  </si>
  <si>
    <t>JK287680-17G</t>
  </si>
  <si>
    <t>V900750-17G</t>
  </si>
  <si>
    <t>1CN00210161 西格玛目录商品  </t>
  </si>
  <si>
    <t>SY004104-112G</t>
  </si>
  <si>
    <r>
      <rPr>
        <sz val="10"/>
        <color indexed="8"/>
        <rFont val="Arial Unicode MS"/>
        <family val="2"/>
        <charset val="134"/>
      </rPr>
      <t>1CN00100013 百灵威目录商品  </t>
    </r>
  </si>
  <si>
    <t>284734-17G</t>
  </si>
  <si>
    <t>1313-82-2</t>
  </si>
  <si>
    <t>硫化钠</t>
  </si>
  <si>
    <t>Sodium Sulfide</t>
  </si>
  <si>
    <t>JK287680-37G</t>
  </si>
  <si>
    <t>1314-15-4</t>
  </si>
  <si>
    <t>二氧化铂(无水)</t>
  </si>
  <si>
    <t>Platinum(IV) oxide, anhydrous, Premion, 99.95％ (metals basis), Pt 84.4％ min</t>
  </si>
  <si>
    <t>85％Pt</t>
  </si>
  <si>
    <t>冶金</t>
  </si>
  <si>
    <t>A12634.26</t>
  </si>
  <si>
    <r>
      <rPr>
        <sz val="10"/>
        <color indexed="8"/>
        <rFont val="Arial Unicode MS"/>
        <family val="2"/>
        <charset val="134"/>
      </rPr>
      <t>1CN00210527 韶远目录商品  </t>
    </r>
  </si>
  <si>
    <t>82356A</t>
  </si>
  <si>
    <t>三异丙基氯硅烷</t>
  </si>
  <si>
    <t>Triisopropylsilyl chloride</t>
  </si>
  <si>
    <t>1CN00220015 阿法埃莎目录商品  </t>
  </si>
  <si>
    <t>SY004104-18G</t>
  </si>
  <si>
    <t>1317-38-0</t>
  </si>
  <si>
    <t>氧化铜(II)</t>
  </si>
  <si>
    <t>Cupric Oxide</t>
  </si>
  <si>
    <t>SY004104-38G</t>
  </si>
  <si>
    <t>1317-39-1</t>
  </si>
  <si>
    <t>氧化亚铜</t>
  </si>
  <si>
    <t>Copper(I) Oxide, 97％</t>
  </si>
  <si>
    <t>13280-60-9</t>
  </si>
  <si>
    <t>5-氨基-2-硝基苯甲酸(易制爆)</t>
  </si>
  <si>
    <t>5-Amino-2-nitrobenzoic acid</t>
  </si>
  <si>
    <t>Store in a cool, dry area.,玻璃瓶</t>
  </si>
  <si>
    <t>5-氨基-2-硝基苯酸, 95％(易制爆)</t>
  </si>
  <si>
    <t>5-Amino-2-nitrobenzoic acid, 95％</t>
  </si>
  <si>
    <t>82356B</t>
  </si>
  <si>
    <t>1330-20-7</t>
  </si>
  <si>
    <t>二甲苯</t>
  </si>
  <si>
    <t>Xylene</t>
  </si>
  <si>
    <t>JK287680-18G</t>
  </si>
  <si>
    <t>4-氨基-1-丁醇</t>
  </si>
  <si>
    <t>4-Amino-1-butanol</t>
  </si>
  <si>
    <t>攀鸿化工</t>
  </si>
  <si>
    <t>1333-82-0</t>
  </si>
  <si>
    <t>氧化铬</t>
  </si>
  <si>
    <t>99.5％</t>
  </si>
  <si>
    <t>V900750-18G</t>
  </si>
  <si>
    <t>1335-23-5</t>
  </si>
  <si>
    <t>碘化亚铜</t>
  </si>
  <si>
    <t>Copper(I) Iodide</t>
  </si>
  <si>
    <t>SY004104-113G</t>
  </si>
  <si>
    <t>1336-21-6</t>
  </si>
  <si>
    <t>氨水</t>
  </si>
  <si>
    <t>284734-18G</t>
  </si>
  <si>
    <t>1CN00210162 西格玛目录商品  </t>
  </si>
  <si>
    <t>JK287680-38G</t>
  </si>
  <si>
    <r>
      <rPr>
        <sz val="10"/>
        <color indexed="8"/>
        <rFont val="Arial Unicode MS"/>
        <family val="2"/>
        <charset val="134"/>
      </rPr>
      <t>1CN00100014 百灵威目录商品  </t>
    </r>
  </si>
  <si>
    <t>A12634.27</t>
  </si>
  <si>
    <t>134-03-2</t>
  </si>
  <si>
    <t>L-抗坏血酸钠, 98％</t>
  </si>
  <si>
    <t>Vetec</t>
  </si>
  <si>
    <t>82357A</t>
  </si>
  <si>
    <t>邻氨基苯甲酸甲酯</t>
  </si>
  <si>
    <t>Methyl Anthranilate</t>
  </si>
  <si>
    <t>SY004104-19G</t>
  </si>
  <si>
    <r>
      <rPr>
        <sz val="10"/>
        <color indexed="8"/>
        <rFont val="Arial Unicode MS"/>
        <family val="2"/>
        <charset val="134"/>
      </rPr>
      <t>1CN00210528 韶远目录商品  </t>
    </r>
  </si>
  <si>
    <t>SY004104-39G</t>
  </si>
  <si>
    <t>13466-43-8</t>
  </si>
  <si>
    <t>2-羟基-3-溴吡啶</t>
  </si>
  <si>
    <t>1CN00220016 阿法埃莎目录商品  </t>
  </si>
  <si>
    <t>13472-45-2</t>
  </si>
  <si>
    <t>钨酸钠</t>
  </si>
  <si>
    <t>Sodiumtungstate</t>
  </si>
  <si>
    <t>13679-70-4</t>
  </si>
  <si>
    <t>5-甲基-2-噻吩甲醛</t>
  </si>
  <si>
    <t>5-Methyl-2-thiophenecarboxaldehyde</t>
  </si>
  <si>
    <t>82357B</t>
  </si>
  <si>
    <t>2-氨基苯并噻唑</t>
  </si>
  <si>
    <t>Benzothiazole-2-ylamine</t>
  </si>
  <si>
    <t>JK287680-19G</t>
  </si>
  <si>
    <t>2-氨基苯硫醇</t>
  </si>
  <si>
    <t>13716-12-6</t>
  </si>
  <si>
    <t>三叔丁基膦</t>
  </si>
  <si>
    <t>10 wt.％ solution in hexane</t>
  </si>
  <si>
    <t>10ML</t>
  </si>
  <si>
    <t>V900750-19G</t>
  </si>
  <si>
    <t>13726-14-2</t>
  </si>
  <si>
    <t>3-甲氧基-4-氯苯胺</t>
  </si>
  <si>
    <t>4-Chloro-3-Methoxyaniline</t>
  </si>
  <si>
    <t>SY004104-114G</t>
  </si>
  <si>
    <t>13726-16-4</t>
  </si>
  <si>
    <t>3-甲氧基-4-氯苯甲醛</t>
  </si>
  <si>
    <t>13831-03-3</t>
  </si>
  <si>
    <t>叔丁基丙炔酸酯</t>
  </si>
  <si>
    <t>Tert-Butyl Propiolate</t>
  </si>
  <si>
    <t>284734-19G</t>
  </si>
  <si>
    <t>TERT-BUTYL PROPIOLATE</t>
  </si>
  <si>
    <t>90％</t>
  </si>
  <si>
    <t>瑞一医药</t>
  </si>
  <si>
    <t>JK287680-39G</t>
  </si>
  <si>
    <t>A12634.28</t>
  </si>
  <si>
    <t>二(三苯基膦)氯化钯</t>
  </si>
  <si>
    <t>Bis(Triphenylphosphine)Palladium(II) Chloride</t>
  </si>
  <si>
    <t>97％,15.1％Pd</t>
  </si>
  <si>
    <t>奥普迪诗</t>
  </si>
  <si>
    <t>82358A</t>
  </si>
  <si>
    <t>1CN00210163 西格玛目录商品  </t>
  </si>
  <si>
    <t>SY004104-20G</t>
  </si>
  <si>
    <r>
      <rPr>
        <sz val="10"/>
        <color indexed="8"/>
        <rFont val="Arial Unicode MS"/>
        <family val="2"/>
        <charset val="134"/>
      </rPr>
      <t>1CN00100015 百灵威目录商品  </t>
    </r>
  </si>
  <si>
    <t>140-28-3</t>
  </si>
  <si>
    <t>N,N'-二苄基乙二胺</t>
  </si>
  <si>
    <t>N,N-Dibenzylethylenediamine</t>
  </si>
  <si>
    <t>SY004104-40G</t>
  </si>
  <si>
    <t>硼烷四氢呋喃络合物</t>
  </si>
  <si>
    <t>1M solution in THF</t>
  </si>
  <si>
    <t>14047-29-1</t>
  </si>
  <si>
    <t>4-羧基苯硼酸</t>
  </si>
  <si>
    <t>4-Carboxybenzeneboronic Acid</t>
  </si>
  <si>
    <t>141-30-0</t>
  </si>
  <si>
    <t>3,6-二氯哒嗪</t>
  </si>
  <si>
    <t>3,6-Dichloropyridazine</t>
  </si>
  <si>
    <r>
      <rPr>
        <sz val="10"/>
        <color indexed="8"/>
        <rFont val="Arial Unicode MS"/>
        <family val="2"/>
        <charset val="134"/>
      </rPr>
      <t>1CN00210529 韶远目录商品  </t>
    </r>
  </si>
  <si>
    <t>82358B</t>
  </si>
  <si>
    <t>141-78-6</t>
  </si>
  <si>
    <t>乙酸乙酯</t>
  </si>
  <si>
    <t>Ethyl Acetate</t>
  </si>
  <si>
    <t>1CN00220017 阿法埃莎目录商品  </t>
  </si>
  <si>
    <t>JK287680-20G</t>
  </si>
  <si>
    <t>5公斤/桶 不含包装</t>
  </si>
  <si>
    <t>5公斤/桶</t>
  </si>
  <si>
    <t>LABPARTNER</t>
  </si>
  <si>
    <t>乙酸乙酯（ZJ-1 至 ZJ-6选用）</t>
  </si>
  <si>
    <t>工业级</t>
  </si>
  <si>
    <t>5KG/桶 不含包装</t>
  </si>
  <si>
    <t>博浩化工</t>
  </si>
  <si>
    <t>V900750-20G</t>
  </si>
  <si>
    <t>SY004104-115G</t>
  </si>
  <si>
    <t>284734-20G</t>
  </si>
  <si>
    <t>JK287680-40G</t>
  </si>
  <si>
    <t>A12634.29</t>
  </si>
  <si>
    <t>82359A</t>
  </si>
  <si>
    <t>SY004104-21G</t>
  </si>
  <si>
    <t>SY004104-41G</t>
  </si>
  <si>
    <t>乙酸乙酯不含包装</t>
  </si>
  <si>
    <t>ETHYL ACETATE</t>
  </si>
  <si>
    <t>1CN00210164 西格玛目录商品  </t>
  </si>
  <si>
    <r>
      <rPr>
        <sz val="10"/>
        <color indexed="8"/>
        <rFont val="Arial Unicode MS"/>
        <family val="2"/>
        <charset val="134"/>
      </rPr>
      <t>1CN00100016 百灵威目录商品  </t>
    </r>
  </si>
  <si>
    <t>82359B</t>
  </si>
  <si>
    <t>JK287680-21G</t>
  </si>
  <si>
    <r>
      <rPr>
        <sz val="10"/>
        <color indexed="8"/>
        <rFont val="Arial Unicode MS"/>
        <family val="2"/>
        <charset val="134"/>
      </rPr>
      <t>1CN00210530 韶远目录商品  </t>
    </r>
  </si>
  <si>
    <t>V900750-21G</t>
  </si>
  <si>
    <t>1CN00220018 阿法埃莎目录商品  </t>
  </si>
  <si>
    <t>SY004104-116G</t>
  </si>
  <si>
    <t>284734-21G</t>
  </si>
  <si>
    <t>JK287680-41G</t>
  </si>
  <si>
    <t>A12634.30</t>
  </si>
  <si>
    <t>82360A</t>
  </si>
  <si>
    <t>SY004104-22G</t>
  </si>
  <si>
    <t>SY004104-42G</t>
  </si>
  <si>
    <t>82360B</t>
  </si>
  <si>
    <t>1CN00210165 西格玛目录商品  </t>
  </si>
  <si>
    <t>JK287680-22G</t>
  </si>
  <si>
    <r>
      <rPr>
        <sz val="10"/>
        <color indexed="8"/>
        <rFont val="Arial Unicode MS"/>
        <family val="2"/>
        <charset val="134"/>
      </rPr>
      <t>1CN00100017 百灵威目录商品  </t>
    </r>
  </si>
  <si>
    <t>V900750-22G</t>
  </si>
  <si>
    <t>SY004104-117G</t>
  </si>
  <si>
    <r>
      <rPr>
        <sz val="10"/>
        <color indexed="8"/>
        <rFont val="Arial Unicode MS"/>
        <family val="2"/>
        <charset val="134"/>
      </rPr>
      <t>1CN00210531 韶远目录商品  </t>
    </r>
  </si>
  <si>
    <t>284734-22G</t>
  </si>
  <si>
    <t>1CN00220019 阿法埃莎目录商品  </t>
  </si>
  <si>
    <t>JK287680-42G</t>
  </si>
  <si>
    <t>A12634.31</t>
  </si>
  <si>
    <t>82361A</t>
  </si>
  <si>
    <t>SY004104-23G</t>
  </si>
  <si>
    <t>SY004104-43G</t>
  </si>
  <si>
    <t>82361B</t>
  </si>
  <si>
    <t>乙酰乙酸乙酯</t>
  </si>
  <si>
    <t>3-Oxobutyric Acid Ethyl Ester</t>
  </si>
  <si>
    <t>JK287680-23G</t>
  </si>
  <si>
    <t>2-羟基吡啶</t>
  </si>
  <si>
    <t>2-Hydroxypyridine</t>
  </si>
  <si>
    <t>四(三苯基膦)钯</t>
  </si>
  <si>
    <t>Tetrakis(Triphenylphosphine)Palladium</t>
  </si>
  <si>
    <t>98％,9.0-9.2％Pd</t>
  </si>
  <si>
    <t>V900750-23G</t>
  </si>
  <si>
    <t>1CN00210166 西格玛目录商品  </t>
  </si>
  <si>
    <t>SY004104-118G</t>
  </si>
  <si>
    <t>142253-55-2</t>
  </si>
  <si>
    <t>1-Boc-azetidine-3-carboxylic acid</t>
  </si>
  <si>
    <r>
      <rPr>
        <sz val="10"/>
        <color indexed="8"/>
        <rFont val="Arial Unicode MS"/>
        <family val="2"/>
        <charset val="134"/>
      </rPr>
      <t>1CN00100018 百灵威目录商品  </t>
    </r>
  </si>
  <si>
    <t>1423-60-5</t>
  </si>
  <si>
    <t>3-丁炔-2-酮</t>
  </si>
  <si>
    <t>284734-23G</t>
  </si>
  <si>
    <t>142-71-2</t>
  </si>
  <si>
    <t>醋酸铜</t>
  </si>
  <si>
    <t>Cupric acetate</t>
  </si>
  <si>
    <t>JK287680-43G</t>
  </si>
  <si>
    <t>14338-36-4</t>
  </si>
  <si>
    <t>3-氨基苯乙酸</t>
  </si>
  <si>
    <t>3-Aminophenylacetic Acid</t>
  </si>
  <si>
    <t>A12634.32</t>
  </si>
  <si>
    <t>14348-41-5</t>
  </si>
  <si>
    <t>3-溴-4-羟基苯甲酸</t>
  </si>
  <si>
    <t>3-Bromo-4-Hydroxybenzoic Acid Hydrate</t>
  </si>
  <si>
    <r>
      <rPr>
        <sz val="10"/>
        <color indexed="8"/>
        <rFont val="Arial Unicode MS"/>
        <family val="2"/>
        <charset val="134"/>
      </rPr>
      <t>1CN00210532 韶远目录商品  </t>
    </r>
  </si>
  <si>
    <t>82362A</t>
  </si>
  <si>
    <t>14371-10-9</t>
  </si>
  <si>
    <t>反-肉桂醛</t>
  </si>
  <si>
    <t>99％,暂不提供手性纯度</t>
  </si>
  <si>
    <t>1CN00220020 阿法埃莎目录商品  </t>
  </si>
  <si>
    <t>SY004104-24G</t>
  </si>
  <si>
    <t>碳酸氢钠</t>
  </si>
  <si>
    <t>2-氯吡嗪</t>
  </si>
  <si>
    <t>2-Chloropyrazine</t>
  </si>
  <si>
    <t>SY004104-44G</t>
  </si>
  <si>
    <t>1462-86-8</t>
  </si>
  <si>
    <t>3-氨基-2-吡啶甲酸</t>
  </si>
  <si>
    <t>3-Amino-2-pyridinecarboxylic Acid</t>
  </si>
  <si>
    <t>双(三甲基硅烷基)乙炔</t>
  </si>
  <si>
    <t>Bis(trimethylsilyl)acetylene</t>
  </si>
  <si>
    <t>147123-47-5</t>
  </si>
  <si>
    <t>3-氨基噻吩-2-酰胺, 97％</t>
  </si>
  <si>
    <t>3-Aminothiophene-2-carboxamide, 97％</t>
  </si>
  <si>
    <t>250mg</t>
  </si>
  <si>
    <t>82362B</t>
  </si>
  <si>
    <t>1476-23-9</t>
  </si>
  <si>
    <t>ALLYL ISOCYANATE, 98％</t>
  </si>
  <si>
    <t>JK287680-24G</t>
  </si>
  <si>
    <t>1477-50-5</t>
  </si>
  <si>
    <t>吲哚-2-羧酸</t>
  </si>
  <si>
    <t>Indole-2-Carboxylic Acid</t>
  </si>
  <si>
    <t>Indole-2-carboxylic Acid</t>
  </si>
  <si>
    <t>V900750-24G</t>
  </si>
  <si>
    <t>14779-17-0</t>
  </si>
  <si>
    <t>2-氨基-5-甲基苯并噻唑</t>
  </si>
  <si>
    <t>2-AMINO-5-METHYLBENZOTHIAZOLE</t>
  </si>
  <si>
    <t>康满林</t>
  </si>
  <si>
    <t>SY004104-119G</t>
  </si>
  <si>
    <t>2-(7-偶氮苯并三氮唑)-N,N,N ,N -四甲基脲六氟磷酸酯</t>
  </si>
  <si>
    <t>284734-24G</t>
  </si>
  <si>
    <t>1CN00210167 西格玛目录商品  </t>
  </si>
  <si>
    <t>JK287680-44G</t>
  </si>
  <si>
    <t>对氨基苯甲酸</t>
  </si>
  <si>
    <t>4-Aminobenzoic Acid</t>
  </si>
  <si>
    <r>
      <rPr>
        <sz val="10"/>
        <color indexed="8"/>
        <rFont val="Arial Unicode MS"/>
        <family val="2"/>
        <charset val="134"/>
      </rPr>
      <t>1CN00100019 百灵威目录商品  </t>
    </r>
  </si>
  <si>
    <t>A12634.33</t>
  </si>
  <si>
    <t>82363A</t>
  </si>
  <si>
    <t>15069-92-8</t>
  </si>
  <si>
    <t>5-羟基-2-吡啶羧酸</t>
  </si>
  <si>
    <t>5-Hydroxypicolinic acid</t>
  </si>
  <si>
    <r>
      <rPr>
        <sz val="10"/>
        <color indexed="8"/>
        <rFont val="Arial Unicode MS"/>
        <family val="2"/>
        <charset val="134"/>
      </rPr>
      <t>1CN00210533 韶远目录商品  </t>
    </r>
  </si>
  <si>
    <t>SY004104-45G</t>
  </si>
  <si>
    <t>15128-52-6</t>
  </si>
  <si>
    <t>四氢咔唑酮</t>
  </si>
  <si>
    <t>1,2,3,9-Tetrahydro-4(H)-carbazol-4-one</t>
  </si>
  <si>
    <t>1CN00220021 阿法埃莎目录商品  </t>
  </si>
  <si>
    <t>153556-42-4</t>
  </si>
  <si>
    <t>4-溴-3-氟苯甲酸</t>
  </si>
  <si>
    <t>4-Bromo-3-fluorobenzoic acid</t>
  </si>
  <si>
    <t>15366-34-4</t>
  </si>
  <si>
    <t>3-吡唑羧酸甲酯</t>
  </si>
  <si>
    <t>METHYL 1H-PYRAZOLE-3-CARBOXYLATE</t>
  </si>
  <si>
    <t>82363B</t>
  </si>
  <si>
    <t>15574-49-9</t>
  </si>
  <si>
    <t>1,2-二甲基-5-羟基吲哚-3-甲酸乙酯</t>
  </si>
  <si>
    <t>Ethyl 5-Hydroxy-1,2-dimethylindole-3-carboxylate</t>
  </si>
  <si>
    <t>156-06-9</t>
  </si>
  <si>
    <t>苯基丙酮酸, 98％</t>
  </si>
  <si>
    <t>Phenylpyruvic acid, 98％</t>
  </si>
  <si>
    <t>V900750-25G</t>
  </si>
  <si>
    <t>156270-06-3</t>
  </si>
  <si>
    <t>1H-吡咯并[2,3-B]吡啶-3-甲酸</t>
  </si>
  <si>
    <t>1H-Pyrrolo[2,3-B]Pyridine-3-Carboxylic Acid</t>
  </si>
  <si>
    <t>SY004104-120G</t>
  </si>
  <si>
    <t>1571-72-8</t>
  </si>
  <si>
    <t>3-氨基-4-羟基苯甲酸</t>
  </si>
  <si>
    <t>3-Amino-4-hydroxybenzoic Acid</t>
  </si>
  <si>
    <t>1575-37-7</t>
  </si>
  <si>
    <t>4-溴邻苯二胺</t>
  </si>
  <si>
    <t>4-Bromo-1,2-diaminobenzene</t>
  </si>
  <si>
    <t>284734-25G</t>
  </si>
  <si>
    <t>15854-87-2</t>
  </si>
  <si>
    <t>4-碘吡啶</t>
  </si>
  <si>
    <t>4-Iodopyridine</t>
  </si>
  <si>
    <t>JK287680-45G</t>
  </si>
  <si>
    <t>16063-69-7</t>
  </si>
  <si>
    <t>2,4,6-三氯吡啶</t>
  </si>
  <si>
    <t>2,4,6-Trichloropyridine</t>
  </si>
  <si>
    <t>A12634.34</t>
  </si>
  <si>
    <t>DIETHYL PYROCARBONATE, 97％</t>
  </si>
  <si>
    <t>82364A</t>
  </si>
  <si>
    <t>16096-32-5</t>
  </si>
  <si>
    <t>4-甲基吲哚</t>
  </si>
  <si>
    <t>4-Methylindole</t>
  </si>
  <si>
    <t>1CN00210168 西格玛目录商品  </t>
  </si>
  <si>
    <t>161265-03-8</t>
  </si>
  <si>
    <t>9，9-二甲基-4，5-双(二苯基磷)占吨</t>
  </si>
  <si>
    <t>9,9-Dimethyl-4,5-Bis(Diphenylphosphino) Xanthene</t>
  </si>
  <si>
    <t>MERYER</t>
  </si>
  <si>
    <r>
      <rPr>
        <sz val="10"/>
        <color indexed="8"/>
        <rFont val="Arial Unicode MS"/>
        <family val="2"/>
        <charset val="134"/>
      </rPr>
      <t>1CN00100020 百灵威目录商品  </t>
    </r>
  </si>
  <si>
    <t>16133-49-6</t>
  </si>
  <si>
    <t>5-甲氧基-2-硝基苯胺(易制爆)</t>
  </si>
  <si>
    <t>5-Methoxy-2-Nitroaniline</t>
  </si>
  <si>
    <t>Store in a cool, dry area,玻璃瓶</t>
  </si>
  <si>
    <t>SY004104-46G</t>
  </si>
  <si>
    <t>16153-81-4</t>
  </si>
  <si>
    <t>4-(4-甲基-1-哌嗪基)苯胺</t>
  </si>
  <si>
    <t>4-(4-Methylpiperazino)aniline</t>
  </si>
  <si>
    <t>吡唑-3-羧酸</t>
  </si>
  <si>
    <t>1H-Pyrazole-3-Carboxylic Acid</t>
  </si>
  <si>
    <r>
      <rPr>
        <sz val="10"/>
        <color indexed="8"/>
        <rFont val="Arial Unicode MS"/>
        <family val="2"/>
        <charset val="134"/>
      </rPr>
      <t>1CN00210534 韶远目录商品  </t>
    </r>
  </si>
  <si>
    <t>82364B</t>
  </si>
  <si>
    <t>5-METHYL-2-THIOPHENEBORONIC ACID</t>
  </si>
  <si>
    <t>1CN00220022 阿法埃莎目录商品  </t>
  </si>
  <si>
    <t>甲基叔丁基醚</t>
  </si>
  <si>
    <t>Methyl Tert-Butyl Ether</t>
  </si>
  <si>
    <t>V900750-26G</t>
  </si>
  <si>
    <t>5-氯-2-硝基苯胺(易制爆)</t>
  </si>
  <si>
    <t>5-Chloro-2-Nitroaniline</t>
  </si>
  <si>
    <t>SY004104-121G</t>
  </si>
  <si>
    <t>284734-26G</t>
  </si>
  <si>
    <t>1643-19-2</t>
  </si>
  <si>
    <t>四丁基溴化铵, 99％</t>
  </si>
  <si>
    <t>JK287680-46G</t>
  </si>
  <si>
    <t>164365-88-2</t>
  </si>
  <si>
    <t>4-(BOC-AMINO)BUTYL BROMIDE</t>
  </si>
  <si>
    <t>A12634.35</t>
  </si>
  <si>
    <t>2-IODO-5-METHYLTHIOPHENE, 97％</t>
  </si>
  <si>
    <t>82365A</t>
  </si>
  <si>
    <t>2-甲氧基烟酸</t>
  </si>
  <si>
    <t>2-Methoxynicotinic Acid</t>
  </si>
  <si>
    <t>16588-34-4</t>
  </si>
  <si>
    <t>3-硝基-4-氯苯甲醛</t>
  </si>
  <si>
    <t>1664-54-6</t>
  </si>
  <si>
    <t>3-(3-氨基苯基)丙酸, 97％</t>
  </si>
  <si>
    <t>3-(3-Aminophenyl)propionic acid, 97％</t>
  </si>
  <si>
    <t>SY004104-47G</t>
  </si>
  <si>
    <t>1CN00210169 西格玛目录商品  </t>
  </si>
  <si>
    <t>吲哚-6-甲酸</t>
  </si>
  <si>
    <r>
      <rPr>
        <sz val="10"/>
        <color indexed="8"/>
        <rFont val="Arial Unicode MS"/>
        <family val="2"/>
        <charset val="134"/>
      </rPr>
      <t>1CN00100021 百灵威目录商品  </t>
    </r>
  </si>
  <si>
    <t>16712-20-2</t>
  </si>
  <si>
    <t>氯化锂单水合物</t>
  </si>
  <si>
    <t>Lithium Chloride Hydrate</t>
  </si>
  <si>
    <t>82365B</t>
  </si>
  <si>
    <t>16732-73-3</t>
  </si>
  <si>
    <t>6-METHOXYINDOLE-2-CARBOXYLIC ACID</t>
  </si>
  <si>
    <t>Aldrich</t>
  </si>
  <si>
    <t>16732-75-5</t>
  </si>
  <si>
    <t>6-氯吲哚-2-羧酸</t>
  </si>
  <si>
    <t>6-Chloroindole-2-carboxylic acid</t>
  </si>
  <si>
    <t>MATRIX</t>
  </si>
  <si>
    <r>
      <rPr>
        <sz val="10"/>
        <color indexed="8"/>
        <rFont val="Arial Unicode MS"/>
        <family val="2"/>
        <charset val="134"/>
      </rPr>
      <t>1CN00210535 韶远目录商品  </t>
    </r>
  </si>
  <si>
    <t>V900750-27G</t>
  </si>
  <si>
    <t>1679-64-7</t>
  </si>
  <si>
    <t>对苯二甲酸单甲酯</t>
  </si>
  <si>
    <t>mono-Methyl terephthalate</t>
  </si>
  <si>
    <t>1CN00220023 阿法埃莎目录商品  </t>
  </si>
  <si>
    <t>SY004104-122G</t>
  </si>
  <si>
    <t>16853-85-3</t>
  </si>
  <si>
    <t>四氢锂铝</t>
  </si>
  <si>
    <t>16940-66-2</t>
  </si>
  <si>
    <t>硼氢化钠(易制爆)</t>
  </si>
  <si>
    <t>Sodium borohydride</t>
  </si>
  <si>
    <t>AR(永华)</t>
  </si>
  <si>
    <t>284734-27G</t>
  </si>
  <si>
    <t>JK287680-47G</t>
  </si>
  <si>
    <t>16949-15-8</t>
  </si>
  <si>
    <t>LITHIUM BOROHYDRIDE, &gt;=90％(易制爆)</t>
  </si>
  <si>
    <t>LITHIUM BOROHYDRIDE, &gt;=90％</t>
  </si>
  <si>
    <t>A12634.36</t>
  </si>
  <si>
    <t>171919-37-2</t>
  </si>
  <si>
    <t>1-Methyl-7-azaindole-3-carboxylic acid</t>
  </si>
  <si>
    <t>82366A</t>
  </si>
  <si>
    <t>1759-53-1</t>
  </si>
  <si>
    <t>环丙基甲酸</t>
  </si>
  <si>
    <t>Cyclopropanecarboxylic Acid</t>
  </si>
  <si>
    <t>17640-15-2</t>
  </si>
  <si>
    <t>METHYL CYANOFORMATE, 99％</t>
  </si>
  <si>
    <t>17745-45-8</t>
  </si>
  <si>
    <t>正丙硼酸, 98％</t>
  </si>
  <si>
    <t>1-Propylboronic acid, 98％</t>
  </si>
  <si>
    <t>SY004104-48G</t>
  </si>
  <si>
    <t>17920-35-3</t>
  </si>
  <si>
    <t>2-氨基-6-甲氧基吡啶</t>
  </si>
  <si>
    <t>2-Amino-6-methoxypyridine</t>
  </si>
  <si>
    <t>1798-85-2</t>
  </si>
  <si>
    <t>1-溴-3-环丙烷基苯</t>
  </si>
  <si>
    <t>1-Bromo-3-cyclopropylbenzene</t>
  </si>
  <si>
    <t>三甲基硅烷化重氮甲烷</t>
  </si>
  <si>
    <t>(Trimethylsilyl)Diazomethane</t>
  </si>
  <si>
    <t>2.0M in Hexane</t>
  </si>
  <si>
    <t>25ml</t>
  </si>
  <si>
    <t>82366B</t>
  </si>
  <si>
    <t>(三甲硅烷)重氮甲烷,2M /正己烷</t>
  </si>
  <si>
    <t>(Trimethylsilyl)diazomethane, 2M in hexanes</t>
  </si>
  <si>
    <t>2M in hexanes</t>
  </si>
  <si>
    <t>1CN00210170 西格玛目录商品  </t>
  </si>
  <si>
    <r>
      <rPr>
        <sz val="10"/>
        <color indexed="8"/>
        <rFont val="Arial Unicode MS"/>
        <family val="2"/>
        <charset val="134"/>
      </rPr>
      <t>1CN00100022 百灵威目录商品  </t>
    </r>
  </si>
  <si>
    <t>18144-47-3</t>
  </si>
  <si>
    <t>4-氨基苯甲酸叔丁酯</t>
  </si>
  <si>
    <t>tert-Butyl 4-aminobenzoate</t>
  </si>
  <si>
    <t>V900750-28G</t>
  </si>
  <si>
    <t>3-氨基吡唑</t>
  </si>
  <si>
    <t>3-Aminopyrazole</t>
  </si>
  <si>
    <t>SY004104-123G</t>
  </si>
  <si>
    <t>183802-98-4</t>
  </si>
  <si>
    <t>5-溴-2-氯苯酚</t>
  </si>
  <si>
    <t>5-Bromo-2-Chlorophenol</t>
  </si>
  <si>
    <t>18413-14-4</t>
  </si>
  <si>
    <t>乙基肼盐酸盐</t>
  </si>
  <si>
    <t>Ethylhydrazine hydrochloride</t>
  </si>
  <si>
    <r>
      <rPr>
        <sz val="10"/>
        <color indexed="8"/>
        <rFont val="Arial Unicode MS"/>
        <family val="2"/>
        <charset val="134"/>
      </rPr>
      <t>1CN00210536 韶远目录商品  </t>
    </r>
  </si>
  <si>
    <t>284734-28G</t>
  </si>
  <si>
    <t>1849-65-6</t>
  </si>
  <si>
    <t>4-氯-2-巯基苯并噻唑</t>
  </si>
  <si>
    <t>1CN00220024 阿法埃莎目录商品  </t>
  </si>
  <si>
    <t>JK287680-48G</t>
  </si>
  <si>
    <t>间苯二甲酸单甲酯</t>
  </si>
  <si>
    <t>Mono-Methyl Isophthalate</t>
  </si>
  <si>
    <t>A12634.37</t>
  </si>
  <si>
    <t>对溴苯乙酸</t>
  </si>
  <si>
    <t>4-Bromophenylacetic Acid</t>
  </si>
  <si>
    <t>82367A</t>
  </si>
  <si>
    <t>188975-88-4</t>
  </si>
  <si>
    <t>N-BOC-4-氧代氮杂环庚烷</t>
  </si>
  <si>
    <t>1-Boc-hexahydro-1H-azepin-4-one</t>
  </si>
  <si>
    <t>N-Boc-4-氧代氮杂环庚烷</t>
  </si>
  <si>
    <t>N-Boc-hexahydro-1H-azepin-4-one</t>
  </si>
  <si>
    <t>SY004104-49G</t>
  </si>
  <si>
    <t>1892-57-5</t>
  </si>
  <si>
    <t>1-（3-二甲基氨丙基）-3-乙基碳酰亚胺,98％</t>
  </si>
  <si>
    <t>1-(3-Dimethylaminopropyl)-3-ethylcarbodiimide, 98％</t>
  </si>
  <si>
    <t>5-甲基-2-噻吩甲酸</t>
  </si>
  <si>
    <t>5-Methyl-2-Thiophenecarboxylic Acid</t>
  </si>
  <si>
    <t>82367B</t>
  </si>
  <si>
    <t>1937-19-5</t>
  </si>
  <si>
    <t>氨基胍盐酸盐</t>
  </si>
  <si>
    <t>Aminoguanidine Hydrochloride</t>
  </si>
  <si>
    <t>19398-06-2</t>
  </si>
  <si>
    <t>2-乙基苯基肼 盐酸盐, 98％</t>
  </si>
  <si>
    <t>2-Ethylphenylhydrazine hydrochloride, 98％</t>
  </si>
  <si>
    <t>10g</t>
  </si>
  <si>
    <t>2-乙炔基吡啶</t>
  </si>
  <si>
    <t>2-Ethynylpyridine</t>
  </si>
  <si>
    <t>1ml</t>
  </si>
  <si>
    <t>V900750-29G</t>
  </si>
  <si>
    <t>19755-53-4</t>
  </si>
  <si>
    <t>2-溴-3-硝基吡啶</t>
  </si>
  <si>
    <t>2-Bromo-3-nitropyridine</t>
  </si>
  <si>
    <t>1CN00210171 西格玛目录商品  </t>
  </si>
  <si>
    <t>SY004104-124G</t>
  </si>
  <si>
    <t>19819-95-5</t>
  </si>
  <si>
    <t>2-氯苯乙醇</t>
  </si>
  <si>
    <t>2-Chlorophenethyl Alcohol</t>
  </si>
  <si>
    <t>96％</t>
  </si>
  <si>
    <r>
      <rPr>
        <sz val="10"/>
        <color indexed="8"/>
        <rFont val="Arial Unicode MS"/>
        <family val="2"/>
        <charset val="134"/>
      </rPr>
      <t>1CN00100023 百灵威目录商品  </t>
    </r>
  </si>
  <si>
    <t>284734-29G</t>
  </si>
  <si>
    <t>溴乙醛缩二乙醇</t>
  </si>
  <si>
    <t>Bromoacetaldehyde Diethyl Acetal</t>
  </si>
  <si>
    <t>JK287680-49G</t>
  </si>
  <si>
    <t>20357-15-7</t>
  </si>
  <si>
    <t>1,2-二甲基吲哚-3-甲酸</t>
  </si>
  <si>
    <t>1,2-Dimethylindole-3-carboxylic acid</t>
  </si>
  <si>
    <t>A12634.38</t>
  </si>
  <si>
    <t>20357-25-9</t>
  </si>
  <si>
    <t>6-硝基藜芦醛</t>
  </si>
  <si>
    <t>6-Nitroveratraldehyde</t>
  </si>
  <si>
    <t>Room Temperature,玻璃瓶</t>
  </si>
  <si>
    <r>
      <rPr>
        <sz val="10"/>
        <color indexed="8"/>
        <rFont val="Arial Unicode MS"/>
        <family val="2"/>
        <charset val="134"/>
      </rPr>
      <t>1CN00210537 韶远目录商品  </t>
    </r>
  </si>
  <si>
    <t>82368A</t>
  </si>
  <si>
    <t>甲基三苯基碘化膦</t>
  </si>
  <si>
    <t>Methyltriphenylphosphonium Iodide</t>
  </si>
  <si>
    <t>95+％</t>
  </si>
  <si>
    <t>1CN00220025 阿法埃莎目录商品  </t>
  </si>
  <si>
    <t>2-溴丙二醛</t>
  </si>
  <si>
    <t>2-Bromomalonaldehyde</t>
  </si>
  <si>
    <t>20698-04-8</t>
  </si>
  <si>
    <t>3,6-DIIODOPYRIDAZINE, 97％</t>
  </si>
  <si>
    <t>SY004104-50G</t>
  </si>
  <si>
    <t>4-溴吡唑</t>
  </si>
  <si>
    <t>4-Bromo-1H-Pyrazole</t>
  </si>
  <si>
    <t>211308-81-5</t>
  </si>
  <si>
    <t>2-氨基-5-氯-3-碘吡啶,95％</t>
  </si>
  <si>
    <t>2-Amino-5-Chloro-3-Iodopyridine</t>
  </si>
  <si>
    <t>21230-43-3</t>
  </si>
  <si>
    <t>ethyl 3-amino-1-methyl-1H-pyrazole-4-carboxylate</t>
  </si>
  <si>
    <t>82368B</t>
  </si>
  <si>
    <t>21717-96-4</t>
  </si>
  <si>
    <t>2-氨基-5-氟吡啶</t>
  </si>
  <si>
    <t>2-Amino-5-fluoropyridine</t>
  </si>
  <si>
    <t>21745-41-5</t>
  </si>
  <si>
    <t>3-氯邻苯二胺</t>
  </si>
  <si>
    <t>3-chlorobenzene-1,2-diamine</t>
  </si>
  <si>
    <t>3-Chloro-o-phenylenediamine</t>
  </si>
  <si>
    <t>V900750-30G</t>
  </si>
  <si>
    <t>21971-21-1</t>
  </si>
  <si>
    <t>2-氯-4-甲氧基苯甲酸</t>
  </si>
  <si>
    <t>2-Chloro-4-Methoxybenzoic Acid</t>
  </si>
  <si>
    <t>SY004104-125G</t>
  </si>
  <si>
    <t>2199-43-1</t>
  </si>
  <si>
    <t>吡咯-2-甲酸乙酯</t>
  </si>
  <si>
    <t>Ethyl Pyrrole-2-carboxylate</t>
  </si>
  <si>
    <t>2206-27-1</t>
  </si>
  <si>
    <t>氘代DMSO-D6</t>
  </si>
  <si>
    <t>Dimethyl Sulfoxide-D6</t>
  </si>
  <si>
    <t>(D,99.8％)+TMS(0.03％)</t>
  </si>
  <si>
    <t>50 g</t>
  </si>
  <si>
    <t>284734-30G</t>
  </si>
  <si>
    <t>1CN00210172 西格玛目录商品  </t>
  </si>
  <si>
    <t>JK287680-50G</t>
  </si>
  <si>
    <r>
      <rPr>
        <sz val="10"/>
        <color indexed="8"/>
        <rFont val="Arial Unicode MS"/>
        <family val="2"/>
        <charset val="134"/>
      </rPr>
      <t>1CN00100024 百灵威目录商品  </t>
    </r>
  </si>
  <si>
    <t>A12634.39</t>
  </si>
  <si>
    <t>82369A</t>
  </si>
  <si>
    <t>(METHYL SULFOXIDE)-D6 + 0.03％ TMS (V/V)</t>
  </si>
  <si>
    <t>+ 0.03％ TMS (V/V)</t>
  </si>
  <si>
    <t>10X0.6ML</t>
  </si>
  <si>
    <r>
      <rPr>
        <sz val="10"/>
        <color indexed="8"/>
        <rFont val="Arial Unicode MS"/>
        <family val="2"/>
        <charset val="134"/>
      </rPr>
      <t>1CN00210538 韶远目录商品  </t>
    </r>
  </si>
  <si>
    <t>SY004104-51G</t>
  </si>
  <si>
    <t>1CN00220026 阿法埃莎目录商品  </t>
  </si>
  <si>
    <t>82369B</t>
  </si>
  <si>
    <t>1,2,3,4-四氢-1-萘胺</t>
  </si>
  <si>
    <t>1,2,3,4-Tetrahydro-1-naphthylamine</t>
  </si>
  <si>
    <t>V900750-31G</t>
  </si>
  <si>
    <t>22282-72-0</t>
  </si>
  <si>
    <t>2-羟基吡啶-4-甲酸</t>
  </si>
  <si>
    <t>SY004104-126G</t>
  </si>
  <si>
    <t>3-氨基噻吩－2－羧酸甲酯</t>
  </si>
  <si>
    <t>Methyl 3-Aminothiophene-2-Carboxylate</t>
  </si>
  <si>
    <t>2243-47-2</t>
  </si>
  <si>
    <t>3-氨基联苯</t>
  </si>
  <si>
    <t>284734-31G</t>
  </si>
  <si>
    <t>22536-65-8</t>
  </si>
  <si>
    <t>2-氯-5-甲氧基嘧啶</t>
  </si>
  <si>
    <t>2-Chloro-5-Methoxypyrimidine</t>
  </si>
  <si>
    <t>JK287680-51G</t>
  </si>
  <si>
    <t>22867-74-9</t>
  </si>
  <si>
    <t>7-乙基吲哚, 98+％</t>
  </si>
  <si>
    <t>7-Ethylindole, 98+％</t>
  </si>
  <si>
    <t>98+％</t>
  </si>
  <si>
    <t>A12634.40</t>
  </si>
  <si>
    <t>22913-24-2</t>
  </si>
  <si>
    <t>苯并噻吩-2-甲酸甲酯</t>
  </si>
  <si>
    <t>Methyl Benzo[b]thiophene-2-carboxylate</t>
  </si>
  <si>
    <t>82370A</t>
  </si>
  <si>
    <t>2302-25-2</t>
  </si>
  <si>
    <t>4-溴-1H-咪唑</t>
  </si>
  <si>
    <t>4-Bromo-1H-Imidazole</t>
  </si>
  <si>
    <t>1CN00210173 西格玛目录商品  </t>
  </si>
  <si>
    <t>2305-36-4</t>
  </si>
  <si>
    <t>2-氨基-4-甲基苯甲酸</t>
  </si>
  <si>
    <r>
      <rPr>
        <sz val="10"/>
        <color indexed="8"/>
        <rFont val="Arial Unicode MS"/>
        <family val="2"/>
        <charset val="134"/>
      </rPr>
      <t>1CN00100025 百灵威目录商品  </t>
    </r>
  </si>
  <si>
    <t>2318-25-4</t>
  </si>
  <si>
    <t>3-乙氧基-3-亚氨基丙酸乙酯盐酸盐</t>
  </si>
  <si>
    <t>Ethyl 3-ethoxy-3-iminopropionate hydrochloride</t>
  </si>
  <si>
    <t>SY004104-52G</t>
  </si>
  <si>
    <t>23628-31-1</t>
  </si>
  <si>
    <t>6-氨基-2-吡啶甲酸</t>
  </si>
  <si>
    <t>6-Aminopyridine-2-carboxylic Acid</t>
  </si>
  <si>
    <t>METHYL THIOGLYCOLATE, 95％</t>
  </si>
  <si>
    <t>巯基乙酸甲酯, 98％</t>
  </si>
  <si>
    <t>Methyl mercaptoacetate, 98％</t>
  </si>
  <si>
    <r>
      <rPr>
        <sz val="10"/>
        <color indexed="8"/>
        <rFont val="Arial Unicode MS"/>
        <family val="2"/>
        <charset val="134"/>
      </rPr>
      <t>1CN00210539 韶远目录商品  </t>
    </r>
  </si>
  <si>
    <t>82370B</t>
  </si>
  <si>
    <t>1CN00220027 阿法埃莎目录商品  </t>
  </si>
  <si>
    <t>巯基乙酸甲酯</t>
  </si>
  <si>
    <t>23688-89-3</t>
  </si>
  <si>
    <t>6-氯吡嗪-2-甲酸</t>
  </si>
  <si>
    <t>6-Chloropyrazine-2-carboxylic Acid</t>
  </si>
  <si>
    <t>V900750-32G</t>
  </si>
  <si>
    <t>23719-80-4</t>
  </si>
  <si>
    <t>环丙基溴化镁, 0.5M于THF中</t>
  </si>
  <si>
    <t>Cyclopropylmagnesium bromide, ca 0.5M in THF</t>
  </si>
  <si>
    <t>0.5M-0.7M in THF</t>
  </si>
  <si>
    <t>SY004104-127G</t>
  </si>
  <si>
    <t>24242-20-4</t>
  </si>
  <si>
    <t>5-氨基吡啶-2-羧酸</t>
  </si>
  <si>
    <t>5-Amino-2-pyridinecarboxylic acid</t>
  </si>
  <si>
    <t>284734-32G</t>
  </si>
  <si>
    <t>JK287680-52G</t>
  </si>
  <si>
    <t>BOC酸酐</t>
  </si>
  <si>
    <t>Di-Tert-Butyl Dicarbonate</t>
  </si>
  <si>
    <t>1KG</t>
  </si>
  <si>
    <t>A12634.41</t>
  </si>
  <si>
    <t>244-63-3</t>
  </si>
  <si>
    <t>9H-吡啶[3,4-b]吲哚</t>
  </si>
  <si>
    <t>9H-PYRIDO[3,4-B]INDOLE</t>
  </si>
  <si>
    <t>ACROS</t>
  </si>
  <si>
    <t>82371A</t>
  </si>
  <si>
    <t>丙炔胺</t>
  </si>
  <si>
    <t>2-Propynylamine</t>
  </si>
  <si>
    <t>24644-78-8</t>
  </si>
  <si>
    <t>4-METHYL-1-INDANONE, 97％</t>
  </si>
  <si>
    <t>4-甲基-1-茚酮</t>
  </si>
  <si>
    <t>4-METHYL-1-INDANONE</t>
  </si>
  <si>
    <t>SY004104-53G</t>
  </si>
  <si>
    <t>25148-68-9</t>
  </si>
  <si>
    <t>2-甲氨基苯胺双盐酸盐</t>
  </si>
  <si>
    <t>2-(Methylamino)aniline Dihydrochloride</t>
  </si>
  <si>
    <t>1CN00210174 西格玛目录商品  </t>
  </si>
  <si>
    <t>环丙基甲胺</t>
  </si>
  <si>
    <t>Cyclopropylmethylamine</t>
  </si>
  <si>
    <r>
      <rPr>
        <sz val="10"/>
        <color indexed="8"/>
        <rFont val="Arial Unicode MS"/>
        <family val="2"/>
        <charset val="134"/>
      </rPr>
      <t>1CN00100026 百灵威目录商品  </t>
    </r>
  </si>
  <si>
    <t>3-羧基苯硼酸</t>
  </si>
  <si>
    <t>3-Carboxyphenylboronic Acid</t>
  </si>
  <si>
    <t>82371B</t>
  </si>
  <si>
    <t>间羧基苯硼酸</t>
  </si>
  <si>
    <t>25710-20-7</t>
  </si>
  <si>
    <t>5-氯-2，3-二氨基吡啶, 98+％</t>
  </si>
  <si>
    <t>5-Chloro-2,3-diaminopyridine, 98+％</t>
  </si>
  <si>
    <t>25895-60-7</t>
  </si>
  <si>
    <t>氰基硼氢化钠</t>
  </si>
  <si>
    <t>Sodium Cyanotrihydridoborate</t>
  </si>
  <si>
    <t>Store under argon,玻璃瓶</t>
  </si>
  <si>
    <r>
      <rPr>
        <sz val="10"/>
        <color indexed="8"/>
        <rFont val="Arial Unicode MS"/>
        <family val="2"/>
        <charset val="134"/>
      </rPr>
      <t>1CN00210540 韶远目录商品  </t>
    </r>
  </si>
  <si>
    <t>V900750-33G</t>
  </si>
  <si>
    <t>1-羟基苯并三唑</t>
  </si>
  <si>
    <t>Hobt</t>
  </si>
  <si>
    <t>1CN00220028 阿法埃莎目录商品  </t>
  </si>
  <si>
    <t>SY004104-128G</t>
  </si>
  <si>
    <t>1-乙基-(3-二甲基氨基丙基)碳酰二亚胺盐酸盐</t>
  </si>
  <si>
    <t>Edc.Hcl</t>
  </si>
  <si>
    <t>284734-33G</t>
  </si>
  <si>
    <t>JK287680-53G</t>
  </si>
  <si>
    <t>2612-02-4</t>
  </si>
  <si>
    <t>2-羟基-5-甲氧基苯甲酸</t>
  </si>
  <si>
    <t>2-Hydroxy-5-methoxybenzoic Acid</t>
  </si>
  <si>
    <t>A12634.42</t>
  </si>
  <si>
    <t>氯铬酸吡啶酯</t>
  </si>
  <si>
    <t>Pyridinium Chlorochromate</t>
  </si>
  <si>
    <t>82372A</t>
  </si>
  <si>
    <t>26386-88-9</t>
  </si>
  <si>
    <t>叠氮化磷酸二苯酯，97％</t>
  </si>
  <si>
    <t>DIPHENYLPHOSPHORYL AZIDE, 97％</t>
  </si>
  <si>
    <t>26893-73-2</t>
  </si>
  <si>
    <t>6-甲氧基吡啶-2-甲酸</t>
  </si>
  <si>
    <t>6-Methoxypyridine-2-Carboxylic Acid</t>
  </si>
  <si>
    <t>6-Methoxypyridine-2-carboxylic Acid</t>
  </si>
  <si>
    <t>SY004104-54G</t>
  </si>
  <si>
    <t>271-29-4</t>
  </si>
  <si>
    <t>6-氮杂吲哚</t>
  </si>
  <si>
    <t>6-Azaindole</t>
  </si>
  <si>
    <t>271-34-1</t>
  </si>
  <si>
    <t>5-氮杂吲哚</t>
  </si>
  <si>
    <t>5-Azaindole</t>
  </si>
  <si>
    <t>82372B</t>
  </si>
  <si>
    <t>272-49-1</t>
  </si>
  <si>
    <t>4-氮杂吲哚</t>
  </si>
  <si>
    <t>4-Azaindole</t>
  </si>
  <si>
    <t>1CN00210175 西格玛目录商品  </t>
  </si>
  <si>
    <t>1,4-二叠氮双环[2.2.2]辛烷&gt;=98％</t>
  </si>
  <si>
    <r>
      <rPr>
        <sz val="10"/>
        <color indexed="8"/>
        <rFont val="Arial Unicode MS"/>
        <family val="2"/>
        <charset val="134"/>
      </rPr>
      <t>1CN00100027 百灵威目录商品  </t>
    </r>
  </si>
  <si>
    <t>28059-64-5</t>
  </si>
  <si>
    <t>邻苄基苯胺</t>
  </si>
  <si>
    <t>2-Benzylaniline</t>
  </si>
  <si>
    <t>V900750-34G</t>
  </si>
  <si>
    <t>2817-71-2</t>
  </si>
  <si>
    <t>1-乙基吡唑</t>
  </si>
  <si>
    <t>SY004104-129G</t>
  </si>
  <si>
    <t>28229-69-8</t>
  </si>
  <si>
    <t>3-溴苯乙醇</t>
  </si>
  <si>
    <t>3-Bromophenethyl Alcohol</t>
  </si>
  <si>
    <r>
      <rPr>
        <sz val="10"/>
        <color indexed="8"/>
        <rFont val="Arial Unicode MS"/>
        <family val="2"/>
        <charset val="134"/>
      </rPr>
      <t>1CN00210541 韶远目录商品  </t>
    </r>
  </si>
  <si>
    <t>284734-34G</t>
  </si>
  <si>
    <t>2835-97-4</t>
  </si>
  <si>
    <t>2-氨基-3-甲基苯酚</t>
  </si>
  <si>
    <t>2-Amino-3-methylphenol</t>
  </si>
  <si>
    <t>1CN00220029 阿法埃莎目录商品  </t>
  </si>
  <si>
    <t>JK287680-54G</t>
  </si>
  <si>
    <t>A12634.43</t>
  </si>
  <si>
    <t>吡唑</t>
  </si>
  <si>
    <t>Pyrazole</t>
  </si>
  <si>
    <t>82373A</t>
  </si>
  <si>
    <t>29046-78-4</t>
  </si>
  <si>
    <t>NICKEL(II) CHLORIDE ETHYLENE GLYCOL DIME</t>
  </si>
  <si>
    <t>29082-91-5</t>
  </si>
  <si>
    <t>4-甲氧基吡啶-2-甲酸</t>
  </si>
  <si>
    <t>29082-92-6</t>
  </si>
  <si>
    <t>5-甲氧基吡啶-2-羧酸</t>
  </si>
  <si>
    <t>5-Methoxypyridine-2-Carboxylic Acid</t>
  </si>
  <si>
    <t>SY004104-55G</t>
  </si>
  <si>
    <t>5-Methoxypyridine-2-carboxylic acid</t>
  </si>
  <si>
    <t>82373B</t>
  </si>
  <si>
    <t>290-87-9</t>
  </si>
  <si>
    <t>1,3,5-三嗪</t>
  </si>
  <si>
    <t>2941-62-0</t>
  </si>
  <si>
    <t>6-氨基-2-甲基苯并噻唑, 96％</t>
  </si>
  <si>
    <t>6-Amino-2-methylbenzothiazole, 96％</t>
  </si>
  <si>
    <t>V900750-35G</t>
  </si>
  <si>
    <t>四氢吡喃-4-酮</t>
  </si>
  <si>
    <t>Tetrahydro-4H-pyran-4-one</t>
  </si>
  <si>
    <t>1CN00210176 西格玛目录商品  </t>
  </si>
  <si>
    <t>SY004104-130G</t>
  </si>
  <si>
    <t>3006-96-0</t>
  </si>
  <si>
    <t>4-羟甲基苯甲酸</t>
  </si>
  <si>
    <t>4-(Hydroxymethyl)benzoic Acid</t>
  </si>
  <si>
    <r>
      <rPr>
        <sz val="10"/>
        <color indexed="8"/>
        <rFont val="Arial Unicode MS"/>
        <family val="2"/>
        <charset val="134"/>
      </rPr>
      <t>1CN00100028 百灵威目录商品  </t>
    </r>
  </si>
  <si>
    <t>三氯乙酰基异氰酸酯, 97％</t>
  </si>
  <si>
    <t>Trichloroacetyl isocyanate, 97％</t>
  </si>
  <si>
    <t>2g</t>
  </si>
  <si>
    <t>284734-35G</t>
  </si>
  <si>
    <t>JK287680-55G</t>
  </si>
  <si>
    <t>A12634.44</t>
  </si>
  <si>
    <t>3027-13-2</t>
  </si>
  <si>
    <t>3-甲氧基苯基丙酮, 97％</t>
  </si>
  <si>
    <t>3-Methoxyphenylacetone, 97％</t>
  </si>
  <si>
    <r>
      <rPr>
        <sz val="10"/>
        <color indexed="8"/>
        <rFont val="Arial Unicode MS"/>
        <family val="2"/>
        <charset val="134"/>
      </rPr>
      <t>1CN00210542 韶远目录商品  </t>
    </r>
  </si>
  <si>
    <t>82374A</t>
  </si>
  <si>
    <t>311-28-4</t>
  </si>
  <si>
    <t>四正丁基碘化铵</t>
  </si>
  <si>
    <t>Tetra-n-Butylammonium Iodide</t>
  </si>
  <si>
    <t>1CN00220030 阿法埃莎目录商品  </t>
  </si>
  <si>
    <t>3113-72-2</t>
  </si>
  <si>
    <t>5-甲基-2-硝基苯甲酸(易制爆)</t>
  </si>
  <si>
    <t>5-Methyl-2-Nitrobenzoic Acid</t>
  </si>
  <si>
    <t>SY004104-56G</t>
  </si>
  <si>
    <t>3125-64-2</t>
  </si>
  <si>
    <t>3-METHOXYPHENYL ISOTHIOCYANATE, 98％</t>
  </si>
  <si>
    <t>3-甲氧基异硫氰酸苯酯</t>
  </si>
  <si>
    <t>3147-50-0</t>
  </si>
  <si>
    <t>2,6-二羟基苯甲酰胺, 97％</t>
  </si>
  <si>
    <t>2,6-Dihydroxybenzamide, 97％</t>
  </si>
  <si>
    <t>82374B</t>
  </si>
  <si>
    <t>3147-64-6</t>
  </si>
  <si>
    <t>6-METHOXYSALICYLIC ACID, 98％</t>
  </si>
  <si>
    <t>31519-62-7</t>
  </si>
  <si>
    <t>2-Pyrimidinecarboxylic acid</t>
  </si>
  <si>
    <t>异氰酸苄酯</t>
  </si>
  <si>
    <t>Isocyanic Acid Benzyl Ester</t>
  </si>
  <si>
    <t>V900750-36G</t>
  </si>
  <si>
    <t>3176-50-9</t>
  </si>
  <si>
    <t>[1,2,4]三唑并[3,4-B][1,3,4]噻二唑-6-胺</t>
  </si>
  <si>
    <t>[1,2,4]triazolo[3,4-b][1,3,4]thiadiazol-6-amine</t>
  </si>
  <si>
    <t>ENAMINE</t>
  </si>
  <si>
    <t>SY004104-131G</t>
  </si>
  <si>
    <t>31872-62-5</t>
  </si>
  <si>
    <t>4-甲氧基-3-硝基吡啶</t>
  </si>
  <si>
    <t>4-Methoxy-3-Nitropyridine</t>
  </si>
  <si>
    <t>Store in a cool,dry area,玻璃瓶</t>
  </si>
  <si>
    <t>31912-02-4</t>
  </si>
  <si>
    <t>2-硝基苯乙酸乙酯(易制爆)</t>
  </si>
  <si>
    <t>Ethyl 2-Nitrophenylacetate</t>
  </si>
  <si>
    <t>284734-36G</t>
  </si>
  <si>
    <t>1-甲基-3-吲哚甲酸</t>
  </si>
  <si>
    <t>1-Methylindole-3-carboxylic Acid</t>
  </si>
  <si>
    <t>1CN00210177 西格玛目录商品  </t>
  </si>
  <si>
    <t>JK287680-56G</t>
  </si>
  <si>
    <r>
      <rPr>
        <sz val="10"/>
        <color indexed="8"/>
        <rFont val="Arial Unicode MS"/>
        <family val="2"/>
        <charset val="134"/>
      </rPr>
      <t>1CN00100029 百灵威目录商品  </t>
    </r>
  </si>
  <si>
    <t>A12634.45</t>
  </si>
  <si>
    <t>1-甲基-3-吲哚酸</t>
  </si>
  <si>
    <t>82375A</t>
  </si>
  <si>
    <t>1-甲基-3-羧基吲哚</t>
  </si>
  <si>
    <t>3240-34-4</t>
  </si>
  <si>
    <t>碘苯二乙酸酯</t>
  </si>
  <si>
    <t>(Diacetoxyiodo)Benzene</t>
  </si>
  <si>
    <t>三甲基乙酰氯</t>
  </si>
  <si>
    <t>Trimethylacetyl Chloride</t>
  </si>
  <si>
    <r>
      <rPr>
        <sz val="10"/>
        <color indexed="8"/>
        <rFont val="Arial Unicode MS"/>
        <family val="2"/>
        <charset val="134"/>
      </rPr>
      <t>1CN00210543 韶远目录商品  </t>
    </r>
  </si>
  <si>
    <t>SY004104-57G</t>
  </si>
  <si>
    <t>329-89-5</t>
  </si>
  <si>
    <t>6-氨基烟酰胺, 99％</t>
  </si>
  <si>
    <t>6-Aminonicotinamide, 99％</t>
  </si>
  <si>
    <t>1CN00220031 阿法埃莎目录商品  </t>
  </si>
  <si>
    <t>33216-52-3</t>
  </si>
  <si>
    <t>3,4,5-三氯吡啶</t>
  </si>
  <si>
    <t>3,4,5-Trichloropyridine</t>
  </si>
  <si>
    <t>3325-11-9</t>
  </si>
  <si>
    <t>5-氨基苯并三唑, 98％</t>
  </si>
  <si>
    <t>5-Amino-1H-benzotriazole, 98％</t>
  </si>
  <si>
    <t>82375B</t>
  </si>
  <si>
    <t>33252-32-3</t>
  </si>
  <si>
    <t>2-氨基-4-乙基吡啶, 97％</t>
  </si>
  <si>
    <t>2-Amino-4-ethylpyridine, 97％</t>
  </si>
  <si>
    <t>2.5g</t>
  </si>
  <si>
    <t>33522-03-1</t>
  </si>
  <si>
    <t>硫代异氰酸环戊酯, 98％</t>
  </si>
  <si>
    <t>Cyclopentyl isothiocyanate, 98％</t>
  </si>
  <si>
    <t>33631-05-9</t>
  </si>
  <si>
    <t>2-氨基-4-羟基吡啶</t>
  </si>
  <si>
    <t>2-Amino-4-hydroxypyridine</t>
  </si>
  <si>
    <t>V900750-37G</t>
  </si>
  <si>
    <t>3375-31-3</t>
  </si>
  <si>
    <t>乙酸钯(Ⅱ)</t>
  </si>
  <si>
    <t>Palladium(II) acetate</t>
  </si>
  <si>
    <t>Pd:47％</t>
  </si>
  <si>
    <t>SY004104-132G</t>
  </si>
  <si>
    <t>34420-17-2</t>
  </si>
  <si>
    <t>苯乙硼酸</t>
  </si>
  <si>
    <t>Phenethylboronic Acid</t>
  </si>
  <si>
    <t>344329-76-6</t>
  </si>
  <si>
    <t>4-甲酰胺基四氢吡喃</t>
  </si>
  <si>
    <t>284734-37G</t>
  </si>
  <si>
    <t>345-18-6</t>
  </si>
  <si>
    <t>5-氯-2-氟硝基苯(易制爆)</t>
  </si>
  <si>
    <t>5-Chloro-2-Fluoronitrobenzene</t>
  </si>
  <si>
    <t>JK287680-57G</t>
  </si>
  <si>
    <t>4-碘吡唑</t>
  </si>
  <si>
    <t>4-Iodopyrazole</t>
  </si>
  <si>
    <t>A12634.46</t>
  </si>
  <si>
    <t>82376A</t>
  </si>
  <si>
    <t>348-36-7</t>
  </si>
  <si>
    <t>5-氟吲哚-2-甲酸乙酯</t>
  </si>
  <si>
    <t>1CN00210178 西格玛目录商品  </t>
  </si>
  <si>
    <t>348-51-6</t>
  </si>
  <si>
    <t>1-氯-2-氟苯</t>
  </si>
  <si>
    <t>1-Chloro-2-Fluorobenzene</t>
  </si>
  <si>
    <r>
      <rPr>
        <sz val="10"/>
        <color indexed="8"/>
        <rFont val="Arial Unicode MS"/>
        <family val="2"/>
        <charset val="134"/>
      </rPr>
      <t>1CN00100030 百灵威目录商品  </t>
    </r>
  </si>
  <si>
    <t>3-乙酰基吡啶</t>
  </si>
  <si>
    <t>3-Acetylpyridine</t>
  </si>
  <si>
    <t>SY004104-58G</t>
  </si>
  <si>
    <t>对氟硝基苯(易制爆)</t>
  </si>
  <si>
    <t>4-Fluoronitrobenzene</t>
  </si>
  <si>
    <t>35161-71-8</t>
  </si>
  <si>
    <t>N-METHYLPROPARGYLAMINE, 95％</t>
  </si>
  <si>
    <t>35216-39-8</t>
  </si>
  <si>
    <t>3-甲砜基苯胺</t>
  </si>
  <si>
    <t>3-(Methylsulfonyl)aniline</t>
  </si>
  <si>
    <r>
      <rPr>
        <sz val="10"/>
        <color indexed="8"/>
        <rFont val="Arial Unicode MS"/>
        <family val="2"/>
        <charset val="134"/>
      </rPr>
      <t>1CN00210544 韶远目录商品  </t>
    </r>
  </si>
  <si>
    <t>82376B</t>
  </si>
  <si>
    <t>360575-28-6</t>
  </si>
  <si>
    <t>2-溴-6-氟苯甲醛</t>
  </si>
  <si>
    <t>2-Bromo-6-fluorobenzaldehyde</t>
  </si>
  <si>
    <t>1CN00220032 阿法埃莎目录商品  </t>
  </si>
  <si>
    <t>3609-53-8</t>
  </si>
  <si>
    <t>4-乙酰基苯甲酸甲酯</t>
  </si>
  <si>
    <t>Methyl 4-Acetylbenzoate</t>
  </si>
  <si>
    <t>3622-04-6</t>
  </si>
  <si>
    <t>苯并噻唑-2-甲酸</t>
  </si>
  <si>
    <t>benzo[d]thiazole-2-carboxylic acid</t>
  </si>
  <si>
    <t>V900750-38G</t>
  </si>
  <si>
    <t>363-51-9</t>
  </si>
  <si>
    <t>2-氯-6-氟苯胺</t>
  </si>
  <si>
    <t>2-Chloro-6-fluoroaniline</t>
  </si>
  <si>
    <t>SY004104-133G</t>
  </si>
  <si>
    <t>36404-89-4</t>
  </si>
  <si>
    <t>2-氧代-1,2-二氢吡啶-3-甲醛</t>
  </si>
  <si>
    <t>2-Oxo-1,2-dihydropyridine-3-carbaldehyde</t>
  </si>
  <si>
    <t>364-53-4</t>
  </si>
  <si>
    <t>3,4-二硝基氟苯</t>
  </si>
  <si>
    <t>3,4-Dinitrofluorobenzene</t>
  </si>
  <si>
    <t>284734-38G</t>
  </si>
  <si>
    <t>2-氟-5-溴硝基苯(易制爆)</t>
  </si>
  <si>
    <t>5-Bromo-2-fluoronitrobenzene</t>
  </si>
  <si>
    <t>JK287680-58G</t>
  </si>
  <si>
    <t>3658-95-5</t>
  </si>
  <si>
    <t>丁醛二乙缩醛</t>
  </si>
  <si>
    <t>A12634.47</t>
  </si>
  <si>
    <t>3674-13-3</t>
  </si>
  <si>
    <t>2，3-二溴丙酸乙酯</t>
  </si>
  <si>
    <t>Ethyl 2,3-Dibromopropionate</t>
  </si>
  <si>
    <t>82377A</t>
  </si>
  <si>
    <t>36810-87-4</t>
  </si>
  <si>
    <t>异硫氰酸氢糠酯, 98％</t>
  </si>
  <si>
    <t>Tetrahydrofurfuryl isothiocyanate, 98％</t>
  </si>
  <si>
    <t>3694-52-8</t>
  </si>
  <si>
    <t>3-硝基-1,2-苯二胺</t>
  </si>
  <si>
    <t>对氟苯胺</t>
  </si>
  <si>
    <t>4-Fluoroaniline</t>
  </si>
  <si>
    <t>SY004104-59G</t>
  </si>
  <si>
    <t>3-氟苯胺</t>
  </si>
  <si>
    <t>1CN00210179 西格玛目录商品  </t>
  </si>
  <si>
    <t>间氟苯胺</t>
  </si>
  <si>
    <t>3-Fluoroaniline</t>
  </si>
  <si>
    <r>
      <rPr>
        <sz val="10"/>
        <color indexed="8"/>
        <rFont val="Arial Unicode MS"/>
        <family val="2"/>
        <charset val="134"/>
      </rPr>
      <t>1CN00100031 百灵威目录商品  </t>
    </r>
  </si>
  <si>
    <t>374538-03-1</t>
  </si>
  <si>
    <t>2-(甲氧基羰基)苯硼酸</t>
  </si>
  <si>
    <t>82377B</t>
  </si>
  <si>
    <t>37718-11-9</t>
  </si>
  <si>
    <t>1H-吡唑-4-甲酸</t>
  </si>
  <si>
    <t>4-PYRAZOLECARBOXYLIC ACID</t>
  </si>
  <si>
    <t>4-吡唑甲酸</t>
  </si>
  <si>
    <t>4-Pyrazolecarboxylic Acid</t>
  </si>
  <si>
    <r>
      <rPr>
        <sz val="10"/>
        <color indexed="8"/>
        <rFont val="Arial Unicode MS"/>
        <family val="2"/>
        <charset val="134"/>
      </rPr>
      <t>1CN00210545 韶远目录商品  </t>
    </r>
  </si>
  <si>
    <t>V900750-39G</t>
  </si>
  <si>
    <t>1CN00220033 阿法埃莎目录商品  </t>
  </si>
  <si>
    <t>SY004104-134G</t>
  </si>
  <si>
    <t>1 H-PYRAZOLE-4-CARBOXYLIC ACID</t>
  </si>
  <si>
    <t>三溴化吡啶鎓</t>
  </si>
  <si>
    <t>Pyridinium tribromide</t>
  </si>
  <si>
    <t>284734-39G</t>
  </si>
  <si>
    <t>间硝基苄溴</t>
  </si>
  <si>
    <t>3-Nitrobenzyl Bromide</t>
  </si>
  <si>
    <t>JK287680-59G</t>
  </si>
  <si>
    <t>39684-80-5</t>
  </si>
  <si>
    <t>N-(2-溴乙基)氨基甲酸叔丁酯</t>
  </si>
  <si>
    <t>Tert-Butyl N-(2-Bromoethyl)Carbamate</t>
  </si>
  <si>
    <t>A12634.48</t>
  </si>
  <si>
    <t>82378A</t>
  </si>
  <si>
    <t>2-(Boc-氨基)乙基溴</t>
  </si>
  <si>
    <t>2-(Boc-amino)ethyl Bromide</t>
  </si>
  <si>
    <t>N-Boc-溴乙胺</t>
  </si>
  <si>
    <t>TERT-BUTYL N-(2-BROMOETHYL)CARBAMATE</t>
  </si>
  <si>
    <t>39856-58-1</t>
  </si>
  <si>
    <t>2-溴-3-氨基吡啶</t>
  </si>
  <si>
    <t>SY004104-60G</t>
  </si>
  <si>
    <t>4021-07-2</t>
  </si>
  <si>
    <t>3-甲基-2-吡啶甲酸</t>
  </si>
  <si>
    <t>3-methylpicolinic acid</t>
  </si>
  <si>
    <t>COMBI-BLCOKS</t>
  </si>
  <si>
    <t>407-25-0</t>
  </si>
  <si>
    <t>三氟乙酸酐</t>
  </si>
  <si>
    <t>Trifluoroacetic Anhydride</t>
  </si>
  <si>
    <t>82378B</t>
  </si>
  <si>
    <t>2-氯苯肼盐酸盐</t>
  </si>
  <si>
    <t>1-(2-Chlorophenyl)Hydrazine Hydrochloride</t>
  </si>
  <si>
    <t>1CN00210180 西格玛目录商品  </t>
  </si>
  <si>
    <t>41421-28-7</t>
  </si>
  <si>
    <t>5-(3-氯苯基)-1H-四唑, 98+％</t>
  </si>
  <si>
    <t>5-(3-Chlorophenyl)-1H-tetrazole, 98+％</t>
  </si>
  <si>
    <r>
      <rPr>
        <sz val="10"/>
        <color indexed="8"/>
        <rFont val="Arial Unicode MS"/>
        <family val="2"/>
        <charset val="134"/>
      </rPr>
      <t>1CN00100032 百灵威目录商品  </t>
    </r>
  </si>
  <si>
    <t>41680-34-6</t>
  </si>
  <si>
    <t>3-氨基吡唑-4-甲酸</t>
  </si>
  <si>
    <t>3-Aminopyrazole-4-carboxylic Acid</t>
  </si>
  <si>
    <t>V900750-40G</t>
  </si>
  <si>
    <t>42087-80-9</t>
  </si>
  <si>
    <t>4-氯-2-硝基苯甲酸甲酯</t>
  </si>
  <si>
    <t>Methyl 4-chloro-2-nitrobenzoate</t>
  </si>
  <si>
    <t>SY004104-135G</t>
  </si>
  <si>
    <t>42142-52-9</t>
  </si>
  <si>
    <t>N-甲基-3-苯基-3-羟基丙胺</t>
  </si>
  <si>
    <t>3-Hydroxy-N-Methyl-3-Phenyl-Propylamine</t>
  </si>
  <si>
    <r>
      <rPr>
        <sz val="10"/>
        <color indexed="8"/>
        <rFont val="Arial Unicode MS"/>
        <family val="2"/>
        <charset val="134"/>
      </rPr>
      <t>1CN00210546 韶远目录商品  </t>
    </r>
  </si>
  <si>
    <t>284734-40G</t>
  </si>
  <si>
    <t>4276-09-9</t>
  </si>
  <si>
    <t>D-缬氨醇</t>
  </si>
  <si>
    <t>D-VALINAL</t>
  </si>
  <si>
    <t>50GM</t>
  </si>
  <si>
    <t>TITAN</t>
  </si>
  <si>
    <t>1CN00220034 阿法埃莎目录商品  </t>
  </si>
  <si>
    <t>JK287680-60G</t>
  </si>
  <si>
    <t>429-41-4</t>
  </si>
  <si>
    <t>四丁基氟化铵</t>
  </si>
  <si>
    <t>Tetrabutylammonium fluoride</t>
  </si>
  <si>
    <t>A12634.49</t>
  </si>
  <si>
    <t>4294-95-5</t>
  </si>
  <si>
    <t>2-氨基-4-甲氧基苯甲酸</t>
  </si>
  <si>
    <t>2-AMINO-4-METHOXY-BENZOIC ACID</t>
  </si>
  <si>
    <t>82379A</t>
  </si>
  <si>
    <t>43120-28-1</t>
  </si>
  <si>
    <t>Methyl 1H-indazole-3-carboxylate</t>
  </si>
  <si>
    <t>4318-37-0</t>
  </si>
  <si>
    <t>N-甲基高哌嗪</t>
  </si>
  <si>
    <t>N-Methyl Homopiperazine</t>
  </si>
  <si>
    <t>5ml</t>
  </si>
  <si>
    <t>1-METHYLHOMOPIPERAZINE, 98％</t>
  </si>
  <si>
    <t>SY004104-61G</t>
  </si>
  <si>
    <t>4334-87-6</t>
  </si>
  <si>
    <t>3-乙氧羰基苯硼酸</t>
  </si>
  <si>
    <t>4334-88-7</t>
  </si>
  <si>
    <t>4-乙氧羰基苯硼酸</t>
  </si>
  <si>
    <t>4-Ethoxycarbonylphenylboronic acid</t>
  </si>
  <si>
    <t>434-75-3</t>
  </si>
  <si>
    <t>2-氯-6-氟苯甲酸</t>
  </si>
  <si>
    <t>2-Chloro-6-Fluorobenzoic Acid</t>
  </si>
  <si>
    <t>82379B</t>
  </si>
  <si>
    <t>4376-18-5</t>
  </si>
  <si>
    <t>酞酸氢甲酯, 97％</t>
  </si>
  <si>
    <t>Methyl hydrogen phthalate, 97％</t>
  </si>
  <si>
    <t>5-甲氧基吲哚-2-羧酸</t>
  </si>
  <si>
    <t>5克/瓶 97％</t>
  </si>
  <si>
    <t xml:space="preserve">5克/瓶 </t>
  </si>
  <si>
    <t>ALFA</t>
  </si>
  <si>
    <t>4426-76-0</t>
  </si>
  <si>
    <t>2-异硫代苯并二氢吡喃-4-酮, 98％</t>
  </si>
  <si>
    <t>2-Thioisochroman-4-one, 98％</t>
  </si>
  <si>
    <t>V900750-41G</t>
  </si>
  <si>
    <t>445264-60-8</t>
  </si>
  <si>
    <t>5-甲氧基-3-嘧啶频那醇硼酸酯</t>
  </si>
  <si>
    <t>3-METHOXYPYRIDINE-5-BORONIC ACID PINACOL ESTER</t>
  </si>
  <si>
    <t>1CN00210181 西格玛目录商品  </t>
  </si>
  <si>
    <t>SY004104-136G</t>
  </si>
  <si>
    <t>4461-33-0</t>
  </si>
  <si>
    <t>苯甲酰异氰酸酯, tech. 90％</t>
  </si>
  <si>
    <t>Benzoyl isocyanate, tech. 90％</t>
  </si>
  <si>
    <t>tech. 90％</t>
  </si>
  <si>
    <r>
      <rPr>
        <sz val="10"/>
        <color indexed="8"/>
        <rFont val="Arial Unicode MS"/>
        <family val="2"/>
        <charset val="134"/>
      </rPr>
      <t>1CN00100033 百灵威目录商品  </t>
    </r>
  </si>
  <si>
    <t>4518-10-9</t>
  </si>
  <si>
    <t>3-氨基苯甲酸甲酯</t>
  </si>
  <si>
    <t>Methyl 3-Aminobenzoate</t>
  </si>
  <si>
    <t>284734-41G</t>
  </si>
  <si>
    <t>3-三氟甲基苯甲酸</t>
  </si>
  <si>
    <t>3-(Trifluoromethyl)benzoic Acid</t>
  </si>
  <si>
    <t>JK287680-61G</t>
  </si>
  <si>
    <t>A12634.50</t>
  </si>
  <si>
    <t>4-三氟甲基苯甲酸</t>
  </si>
  <si>
    <t>4-(Trifluoromethyl)Benzoic Acid</t>
  </si>
  <si>
    <r>
      <rPr>
        <sz val="10"/>
        <color indexed="8"/>
        <rFont val="Arial Unicode MS"/>
        <family val="2"/>
        <charset val="134"/>
      </rPr>
      <t>1CN00210547 韶远目录商品  </t>
    </r>
  </si>
  <si>
    <t>82380A</t>
  </si>
  <si>
    <t>4595-60-2</t>
  </si>
  <si>
    <t>2-溴嘧啶</t>
  </si>
  <si>
    <t>2-Bromopyrimidine</t>
  </si>
  <si>
    <t>1CN00220035 阿法埃莎目录商品  </t>
  </si>
  <si>
    <t>463-71-8</t>
  </si>
  <si>
    <t>硫光气</t>
  </si>
  <si>
    <t>Thiophosgene</t>
  </si>
  <si>
    <t>SY004104-62G</t>
  </si>
  <si>
    <t>100g　</t>
  </si>
  <si>
    <t>N,N-二甲基甲酰胺二甲基缩醛</t>
  </si>
  <si>
    <t>N,N-Dimethylformamide Dimethyl Acetal</t>
  </si>
  <si>
    <t>82380B</t>
  </si>
  <si>
    <t>2-氨基噻吩-3-甲酸甲酯</t>
  </si>
  <si>
    <t>Methyl 2-Aminothiophene-3-carboxylate</t>
  </si>
  <si>
    <t>PROPIOLIC ACID, 95％</t>
  </si>
  <si>
    <t>V900750-42G</t>
  </si>
  <si>
    <t>SY004104-137G</t>
  </si>
  <si>
    <t>丙炔酸</t>
  </si>
  <si>
    <t>284734-42G</t>
  </si>
  <si>
    <t>471-34-1</t>
  </si>
  <si>
    <t>碳酸钙</t>
  </si>
  <si>
    <t>Calcium carbonate</t>
  </si>
  <si>
    <t>1CN00210182 西格玛目录商品  </t>
  </si>
  <si>
    <t>JK287680-62G</t>
  </si>
  <si>
    <t>4755-81-1</t>
  </si>
  <si>
    <t xml:space="preserve">Methyl 2-Chloroacetoacetate </t>
  </si>
  <si>
    <r>
      <rPr>
        <sz val="10"/>
        <color indexed="8"/>
        <rFont val="Arial Unicode MS"/>
        <family val="2"/>
        <charset val="134"/>
      </rPr>
      <t>1CN00100034 百灵威目录商品  </t>
    </r>
  </si>
  <si>
    <t>A12634.51</t>
  </si>
  <si>
    <t>2-氯乙酰乙酸甲酯</t>
  </si>
  <si>
    <t>Methyl 2-Chloroacetoacetate</t>
  </si>
  <si>
    <t>25克/瓶 95％</t>
  </si>
  <si>
    <t>25克/瓶</t>
  </si>
  <si>
    <t>82381A</t>
  </si>
  <si>
    <t>3-氯-2-硝基苯甲酸(易制爆)</t>
  </si>
  <si>
    <t>3-Chloro-2-Nitrobenzoic Acid</t>
  </si>
  <si>
    <t>Room temperature.,玻璃瓶</t>
  </si>
  <si>
    <t>4790-79-8</t>
  </si>
  <si>
    <t>7-甲氧基苯并呋喃-2-甲酸</t>
  </si>
  <si>
    <t>4815-28-5</t>
  </si>
  <si>
    <t>2-氨基-4,5,6,7-四氢苯并[b]噻吩-3-甲酰胺</t>
  </si>
  <si>
    <t>2-Amino-4,5,6,7-tetrahydrobenzo[b]thiophene-3-carboxamide</t>
  </si>
  <si>
    <r>
      <rPr>
        <sz val="10"/>
        <color indexed="8"/>
        <rFont val="Arial Unicode MS"/>
        <family val="2"/>
        <charset val="134"/>
      </rPr>
      <t>1CN00210548 韶远目录商品  </t>
    </r>
  </si>
  <si>
    <t>SY004104-63G</t>
  </si>
  <si>
    <t>4857-06-1</t>
  </si>
  <si>
    <t>2-氯苯并咪唑</t>
  </si>
  <si>
    <t>2-Chlorobenzimidazole</t>
  </si>
  <si>
    <t>1CN00220036 阿法埃莎目录商品  </t>
  </si>
  <si>
    <t>4869-46-9</t>
  </si>
  <si>
    <t>1,3-二甲基尿嘧啶-5-甲醛</t>
  </si>
  <si>
    <t>1,3-Dimethyluracil-5-carboxaldehyde</t>
  </si>
  <si>
    <t>4876-10-2</t>
  </si>
  <si>
    <t>4-(溴甲基)-2(1H)-喹啉酮</t>
  </si>
  <si>
    <t>82381B</t>
  </si>
  <si>
    <t>吲哚-3-甲醛</t>
  </si>
  <si>
    <t>Indole-3-Carboxaldehyde</t>
  </si>
  <si>
    <t>4885-02-3</t>
  </si>
  <si>
    <t>二氯甲基甲醚</t>
  </si>
  <si>
    <t>10GR</t>
  </si>
  <si>
    <t>1,1-Dichlorodimethyl ether</t>
  </si>
  <si>
    <t>V900750-43G</t>
  </si>
  <si>
    <t>4892-02-8</t>
  </si>
  <si>
    <t>METHYL THIOSALICYLATE, 97％</t>
  </si>
  <si>
    <t>SY004104-138G</t>
  </si>
  <si>
    <t xml:space="preserve">Methyl Thiosalicylate </t>
  </si>
  <si>
    <t>4928-88-5</t>
  </si>
  <si>
    <t>1,2,4-三唑-3-甲酸甲酯</t>
  </si>
  <si>
    <t>Methyl 1,2,4-Triazole-3-carboxylate</t>
  </si>
  <si>
    <t>284734-43G</t>
  </si>
  <si>
    <t>苯并呋喃-2-羧酸</t>
  </si>
  <si>
    <t>Benzofuran-2-carboxylic acid</t>
  </si>
  <si>
    <t>JK287680-63G</t>
  </si>
  <si>
    <t>A12634.52</t>
  </si>
  <si>
    <t>49669-13-8</t>
  </si>
  <si>
    <t>2-乙酰基-6-溴吡啶</t>
  </si>
  <si>
    <t>2-Acetyl-6-bromopyridine</t>
  </si>
  <si>
    <t>82382A</t>
  </si>
  <si>
    <t>497-19-8</t>
  </si>
  <si>
    <t>碳酸钠(无水)</t>
  </si>
  <si>
    <t>1CN00210183 西格玛目录商品  </t>
  </si>
  <si>
    <r>
      <rPr>
        <sz val="10"/>
        <color indexed="8"/>
        <rFont val="Arial Unicode MS"/>
        <family val="2"/>
        <charset val="134"/>
      </rPr>
      <t>1CN00100035 百灵威目录商品  </t>
    </r>
  </si>
  <si>
    <t>4998-07-6</t>
  </si>
  <si>
    <t>4,5-二甲氧基－2－硝基苯甲酸, 98％(易制爆)</t>
  </si>
  <si>
    <t>4,5-Dimethoxy-2-nitrobenzoic acid, 98％</t>
  </si>
  <si>
    <t>SY004104-64G</t>
  </si>
  <si>
    <t>5020-41-7</t>
  </si>
  <si>
    <t>3-甲氧苯乙醇</t>
  </si>
  <si>
    <t>3-METHOXYPHENETHYL ALCOHOL</t>
  </si>
  <si>
    <t>爱玛特</t>
  </si>
  <si>
    <r>
      <rPr>
        <sz val="10"/>
        <color indexed="8"/>
        <rFont val="Arial Unicode MS"/>
        <family val="2"/>
        <charset val="134"/>
      </rPr>
      <t>1CN00210549 韶远目录商品  </t>
    </r>
  </si>
  <si>
    <t>82382B</t>
  </si>
  <si>
    <t>1CN00220037 阿法埃莎目录商品  </t>
  </si>
  <si>
    <t>2-碘吡啶</t>
  </si>
  <si>
    <t>2-Iodopyridine</t>
  </si>
  <si>
    <t>FLUKA</t>
  </si>
  <si>
    <t>V900750-44G</t>
  </si>
  <si>
    <t>504-30-3</t>
  </si>
  <si>
    <t>3-Hydroxypyridazine</t>
  </si>
  <si>
    <t>SY004104-139G</t>
  </si>
  <si>
    <t>二甲胺盐酸盐</t>
  </si>
  <si>
    <t>Dimethylamine Hydrochloride</t>
  </si>
  <si>
    <t>D-核糖</t>
  </si>
  <si>
    <t>D-Ribose</t>
  </si>
  <si>
    <t>暂不提供EE值检测</t>
  </si>
  <si>
    <t>284734-44G</t>
  </si>
  <si>
    <t>3-甲氧基苄胺</t>
  </si>
  <si>
    <t>3-Methoxybenzylamine</t>
  </si>
  <si>
    <t>JK287680-64G</t>
  </si>
  <si>
    <t>50-78-2</t>
  </si>
  <si>
    <t>阿司匹林</t>
  </si>
  <si>
    <t>50克/瓶 99％</t>
  </si>
  <si>
    <t xml:space="preserve">50克/瓶 </t>
  </si>
  <si>
    <t>A12634.53</t>
  </si>
  <si>
    <t>82383A</t>
  </si>
  <si>
    <t>2,4-二氯苯甲酸</t>
  </si>
  <si>
    <t>2,4-Dichlorobenzoic Acid</t>
  </si>
  <si>
    <t>50890-83-0</t>
  </si>
  <si>
    <t>1-甲基-3-吲唑甲酸</t>
  </si>
  <si>
    <t>1-Methylindazole-3-Carboxylic Acid</t>
  </si>
  <si>
    <t>1-氯乙基氯甲酸酯</t>
  </si>
  <si>
    <t>1-Chloroethyl chloroformate</t>
  </si>
  <si>
    <t>SY004104-65G</t>
  </si>
  <si>
    <t>51-17-2</t>
  </si>
  <si>
    <t>苯并咪唑</t>
  </si>
  <si>
    <t>Benzimidazole</t>
  </si>
  <si>
    <t>1CN00210184 西格玛目录商品  </t>
  </si>
  <si>
    <t>5122-94-1</t>
  </si>
  <si>
    <t>对联苯基硼酸</t>
  </si>
  <si>
    <r>
      <rPr>
        <sz val="10"/>
        <color indexed="8"/>
        <rFont val="Arial Unicode MS"/>
        <family val="2"/>
        <charset val="134"/>
      </rPr>
      <t>1CN00100036 百灵威目录商品  </t>
    </r>
  </si>
  <si>
    <t>51282-49-6</t>
  </si>
  <si>
    <t>2-硝基-5-氯苯甲酸甲酯</t>
  </si>
  <si>
    <t>Methyl 5-Chloro-2-nitrobenzoate</t>
  </si>
  <si>
    <t>82383B</t>
  </si>
  <si>
    <t>三(二亚苄基丙酮)二钯</t>
  </si>
  <si>
    <t>Tris(dibenzylideneacetone)dipalladium</t>
  </si>
  <si>
    <t>98％,Pd&gt;20％</t>
  </si>
  <si>
    <t>5182-44-5</t>
  </si>
  <si>
    <t>3-氯苯乙醇</t>
  </si>
  <si>
    <t>3-Chlorophenethylalcohol</t>
  </si>
  <si>
    <t>52092-47-4</t>
  </si>
  <si>
    <t>2-硝基-5-氯吡啶</t>
  </si>
  <si>
    <t>5-Chloro-2-nitropyridine</t>
  </si>
  <si>
    <r>
      <rPr>
        <sz val="10"/>
        <color indexed="8"/>
        <rFont val="Arial Unicode MS"/>
        <family val="2"/>
        <charset val="134"/>
      </rPr>
      <t>1CN00210550 韶远目录商品  </t>
    </r>
  </si>
  <si>
    <t>V900750-45G</t>
  </si>
  <si>
    <t>52356-01-1</t>
  </si>
  <si>
    <t>2-肼基 苯甲酸 盐酸盐, 97％</t>
  </si>
  <si>
    <t>2-Hydrazinobenzoic acid hydrochloride, 97％</t>
  </si>
  <si>
    <t>1CN00220038 阿法埃莎目录商品  </t>
  </si>
  <si>
    <t>SY004104-140G</t>
  </si>
  <si>
    <t>52522-40-4</t>
  </si>
  <si>
    <t>三(苄亚基丙酮)二钯</t>
  </si>
  <si>
    <t>Tris(Dibenzylideneacetone)Dipalladium- Chloroform AdduCL</t>
  </si>
  <si>
    <t>526-55-6</t>
  </si>
  <si>
    <t>3-吲哚乙醇</t>
  </si>
  <si>
    <t>3-(2-Hydroxyethyl)Indole</t>
  </si>
  <si>
    <t>284734-45G</t>
  </si>
  <si>
    <t>52670-38-9</t>
  </si>
  <si>
    <t>2-ETHYNYLANILINE, 98％</t>
  </si>
  <si>
    <t>JK287680-65G</t>
  </si>
  <si>
    <t>529-28-2</t>
  </si>
  <si>
    <t>2-碘苯甲醚(含稳定剂铜屑)</t>
  </si>
  <si>
    <t>2-Iodoanisole</t>
  </si>
  <si>
    <t>A12634.54</t>
  </si>
  <si>
    <t>82384A</t>
  </si>
  <si>
    <t>529-75-9</t>
  </si>
  <si>
    <t>2-甲氧基苯甲酸</t>
  </si>
  <si>
    <t>2-methoxybenzoic acid</t>
  </si>
  <si>
    <t>5304-21-2</t>
  </si>
  <si>
    <t>6-溴-2-甲基-1,3-苯并噻唑</t>
  </si>
  <si>
    <t>6-Bromo-2-Methyl-1,3-Benzothiazole</t>
  </si>
  <si>
    <t>丁香酸</t>
  </si>
  <si>
    <t>Syringic acid</t>
  </si>
  <si>
    <t>SY004104-66G</t>
  </si>
  <si>
    <t>羰基二咪唑</t>
  </si>
  <si>
    <t>CDI</t>
  </si>
  <si>
    <t>5307-17-5</t>
  </si>
  <si>
    <t>3-甲氧基-2-硝基苯甲酸甲酯, 98％(易制爆)</t>
  </si>
  <si>
    <t>Methyl 3-methoxy-2-nitrobenzoate, 98％</t>
  </si>
  <si>
    <t>53199-31-8</t>
  </si>
  <si>
    <t>BIS(TRI-TERT-BUTYLPHOSPHINE)PALLADIUM(0)</t>
  </si>
  <si>
    <t>82384B</t>
  </si>
  <si>
    <t>5331-91-9</t>
  </si>
  <si>
    <t>2-巯基-5-氯苯并噻唑</t>
  </si>
  <si>
    <t>5-Chloro-2-Mercaptobenzothiazole</t>
  </si>
  <si>
    <t>1CN00210185 西格玛目录商品  </t>
  </si>
  <si>
    <t>5341-58-2</t>
  </si>
  <si>
    <t>3-HYDROXY-2-NAPHTHOIC HYDRAZIDE</t>
  </si>
  <si>
    <r>
      <rPr>
        <sz val="10"/>
        <color indexed="8"/>
        <rFont val="Arial Unicode MS"/>
        <family val="2"/>
        <charset val="134"/>
      </rPr>
      <t>1CN00100037 百灵威目录商品  </t>
    </r>
  </si>
  <si>
    <t>碳酸铯</t>
  </si>
  <si>
    <t>V900750-46G</t>
  </si>
  <si>
    <t>5345-42-6</t>
  </si>
  <si>
    <t>3-METHYL-2-NITROANISOLE, 99％</t>
  </si>
  <si>
    <t>SY004104-141G</t>
  </si>
  <si>
    <t>535-80-8</t>
  </si>
  <si>
    <t>3-氯苯甲酸</t>
  </si>
  <si>
    <t>3-Chlorobenzoic Acid</t>
  </si>
  <si>
    <t>53590-46-8</t>
  </si>
  <si>
    <t>4-氯-2-吲哚甲酸乙酯</t>
  </si>
  <si>
    <t>Ethyl 4-Chloro-2-indolecarboxylate</t>
  </si>
  <si>
    <r>
      <rPr>
        <sz val="10"/>
        <color indexed="8"/>
        <rFont val="Arial Unicode MS"/>
        <family val="2"/>
        <charset val="134"/>
      </rPr>
      <t>1CN00210551 韶远目录商品  </t>
    </r>
  </si>
  <si>
    <t>284734-46G</t>
  </si>
  <si>
    <t>间氨基苯甲醚</t>
  </si>
  <si>
    <t>3-Methoxyaniline</t>
  </si>
  <si>
    <t>1CN00220039 阿法埃莎目录商品  </t>
  </si>
  <si>
    <t>JK287680-66G</t>
  </si>
  <si>
    <t>A12634.55</t>
  </si>
  <si>
    <t>1-苯并噻吩-3-羧酸</t>
  </si>
  <si>
    <t>82385A</t>
  </si>
  <si>
    <t>N,N-二环己基碳二亚胺</t>
  </si>
  <si>
    <t>N,N-Dicyclohexylcarbodiimide</t>
  </si>
  <si>
    <t>5414-19-7</t>
  </si>
  <si>
    <t>2,2'-二溴二乙醚</t>
  </si>
  <si>
    <t>2-Bromoethyl Ether</t>
  </si>
  <si>
    <t>ETHYL ISOTHIOCYANATE, 97％</t>
  </si>
  <si>
    <t>SY004104-67G</t>
  </si>
  <si>
    <t>乙基乙酸丙烯酯</t>
  </si>
  <si>
    <t>Ethyl Isothiocyanate</t>
  </si>
  <si>
    <t>25毫升/瓶 95％</t>
  </si>
  <si>
    <t>25毫升/瓶</t>
  </si>
  <si>
    <t>5433-01-2</t>
  </si>
  <si>
    <t>1-溴-3-异丙基苯, 95％</t>
  </si>
  <si>
    <t>1-Bromo-3-isopropylbenzene, 95％</t>
  </si>
  <si>
    <t>5434-21-9</t>
  </si>
  <si>
    <t>4-氨基邻苯二甲酸</t>
  </si>
  <si>
    <t>4-Aminophthalic Acid</t>
  </si>
  <si>
    <t>82385B</t>
  </si>
  <si>
    <t>54624-57-6</t>
  </si>
  <si>
    <t>2-BROMO-1H-BENZIMIDAZOLE</t>
  </si>
  <si>
    <t>4-氯吡啶甲酸</t>
  </si>
  <si>
    <t>V900750-47G</t>
  </si>
  <si>
    <t>5471-82-9</t>
  </si>
  <si>
    <t>2-硝基-3-甲基苯甲酸甲酯</t>
  </si>
  <si>
    <t>Methyl 3-Methyl-2-nitrobenzoate</t>
  </si>
  <si>
    <t>1CN00210186 西格玛目录商品  </t>
  </si>
  <si>
    <t>SY004104-142G</t>
  </si>
  <si>
    <t>5509-65-9</t>
  </si>
  <si>
    <t>2,6-二氟苯胺</t>
  </si>
  <si>
    <t>2,6-Difluoroaniline</t>
  </si>
  <si>
    <r>
      <rPr>
        <sz val="10"/>
        <color indexed="8"/>
        <rFont val="Arial Unicode MS"/>
        <family val="2"/>
        <charset val="134"/>
      </rPr>
      <t>1CN00100038 百灵威目录商品  </t>
    </r>
  </si>
  <si>
    <t>邻硝基苯甲酸</t>
  </si>
  <si>
    <t>2-Nitrobenzoic acid</t>
  </si>
  <si>
    <t>284734-47G</t>
  </si>
  <si>
    <t>异烟酸</t>
  </si>
  <si>
    <t>JK287680-67G</t>
  </si>
  <si>
    <t>2-硝基苯甲醛(易制爆)</t>
  </si>
  <si>
    <t>2-Nitrobenzaldehyde</t>
  </si>
  <si>
    <t>Store at RT.,玻璃瓶</t>
  </si>
  <si>
    <t>A12634.56</t>
  </si>
  <si>
    <t>55299-95-1</t>
  </si>
  <si>
    <t>5-氨基苯并咪唑</t>
  </si>
  <si>
    <t>5-Aminobenzimidazole</t>
  </si>
  <si>
    <t>OAKWOOD</t>
  </si>
  <si>
    <r>
      <rPr>
        <sz val="10"/>
        <color indexed="8"/>
        <rFont val="Arial Unicode MS"/>
        <family val="2"/>
        <charset val="134"/>
      </rPr>
      <t>1CN00210552 韶远目录商品  </t>
    </r>
  </si>
  <si>
    <t>82386A</t>
  </si>
  <si>
    <t>草酸二甲酯</t>
  </si>
  <si>
    <t>Dimethyl Oxalate</t>
  </si>
  <si>
    <t>25克/瓶 99％</t>
  </si>
  <si>
    <t>1CN00220040 阿法埃莎目录商品  </t>
  </si>
  <si>
    <t>100克/瓶 CP</t>
  </si>
  <si>
    <t>100克/瓶</t>
  </si>
  <si>
    <t>55717-46-9</t>
  </si>
  <si>
    <t>2-氨基-5-羟基吡啶</t>
  </si>
  <si>
    <t>2-Amino-5-hydroxypyridine</t>
  </si>
  <si>
    <t>SY004104-68G</t>
  </si>
  <si>
    <t>乙胺盐酸盐</t>
  </si>
  <si>
    <t>Ethylamine Hydrochloride</t>
  </si>
  <si>
    <t>四溴化碳</t>
  </si>
  <si>
    <t>Carbon Tetrabromide</t>
  </si>
  <si>
    <t>82386B</t>
  </si>
  <si>
    <t>56-23-5</t>
  </si>
  <si>
    <t>四氯化碳</t>
  </si>
  <si>
    <t>56267-50-6</t>
  </si>
  <si>
    <t>2-BOC氨基噻吩</t>
  </si>
  <si>
    <t>2-(N-Boc-amino)thiophene</t>
  </si>
  <si>
    <t>V900750-48G</t>
  </si>
  <si>
    <t>564483-18-7</t>
  </si>
  <si>
    <t>2-DICYCLOHEXYLPHOSPHINO-2,4,6-TRIISO&amp;</t>
  </si>
  <si>
    <t>SY004104-143G</t>
  </si>
  <si>
    <t>2-氨基-4,5-二甲氧基苯甲酸</t>
  </si>
  <si>
    <t>2-amino-4,5-dimethoxybenzoic acid</t>
  </si>
  <si>
    <t>2-Amino-4,5-dimethoxybenzoic Acid</t>
  </si>
  <si>
    <t>284734-48G</t>
  </si>
  <si>
    <t>56553-60-7</t>
  </si>
  <si>
    <t>三乙酰氧基硼氢化钠</t>
  </si>
  <si>
    <t>Sodium Triacetoxyborohydride</t>
  </si>
  <si>
    <t>1CN00210187 西格玛目录商品  </t>
  </si>
  <si>
    <t>JK287680-68G</t>
  </si>
  <si>
    <t>L-丝氨酸甲酯盐酸盐</t>
  </si>
  <si>
    <t>L-Serine Methyl Ester Hydrochloride</t>
  </si>
  <si>
    <r>
      <rPr>
        <sz val="10"/>
        <color indexed="8"/>
        <rFont val="Arial Unicode MS"/>
        <family val="2"/>
        <charset val="134"/>
      </rPr>
      <t>1CN00100039 百灵威目录商品  </t>
    </r>
  </si>
  <si>
    <t>A12634.57</t>
  </si>
  <si>
    <t>56844-12-3</t>
  </si>
  <si>
    <t>6-Bromo-4-chlorothieno[2,3-d]pyrimidine</t>
  </si>
  <si>
    <t>82387A</t>
  </si>
  <si>
    <t>3-AMINOSALICYLIC ACID, 97％</t>
  </si>
  <si>
    <t>尿素</t>
  </si>
  <si>
    <t>Urea</t>
  </si>
  <si>
    <t>对甲氧基苯硼酸</t>
  </si>
  <si>
    <t>4-Methoxyphenylboronic Acid</t>
  </si>
  <si>
    <r>
      <rPr>
        <sz val="10"/>
        <color indexed="8"/>
        <rFont val="Arial Unicode MS"/>
        <family val="2"/>
        <charset val="134"/>
      </rPr>
      <t>1CN00210553 韶远目录商品  </t>
    </r>
  </si>
  <si>
    <t>SY004104-69G</t>
  </si>
  <si>
    <t>57266-69-0</t>
  </si>
  <si>
    <t>3-氯吡啶-2-甲酸</t>
  </si>
  <si>
    <t>3-Chloropyridine-2-carboxylic Acid</t>
  </si>
  <si>
    <t>1CN00220041 阿法埃莎目录商品  </t>
  </si>
  <si>
    <t>82387B</t>
  </si>
  <si>
    <t>3-Chloropicolinic acid</t>
  </si>
  <si>
    <t>5744-59-2</t>
  </si>
  <si>
    <t>1,5-二甲基-1H-吡唑-3-羧酸</t>
  </si>
  <si>
    <t>57486-68-7</t>
  </si>
  <si>
    <t>2-氯苯乙酸甲酯</t>
  </si>
  <si>
    <t>Methyl 2-Chlorophenylacetate</t>
  </si>
  <si>
    <t>V900750-49G</t>
  </si>
  <si>
    <t>5764-85-2</t>
  </si>
  <si>
    <t>β-羟基苯丙酸乙酯</t>
  </si>
  <si>
    <t>Ethyl-3-Hydroxy-3-Phenyl Propionate</t>
  </si>
  <si>
    <t>SY004104-144G</t>
  </si>
  <si>
    <t>577-71-9</t>
  </si>
  <si>
    <t>3,4-DINITROPHENOL MOISTENED WITH WATER ( H2O ~20％)</t>
  </si>
  <si>
    <t>ALDRICH-ALDRICH</t>
  </si>
  <si>
    <t>碳酸钾</t>
  </si>
  <si>
    <t>Potassium Carbonate</t>
  </si>
  <si>
    <t>284734-49G</t>
  </si>
  <si>
    <t>JK287680-69G</t>
  </si>
  <si>
    <t>5847-59-6</t>
  </si>
  <si>
    <t>2-溴-4-硝基苯酚(易制爆)</t>
  </si>
  <si>
    <t>2-Bromo-4-Nitrophenol</t>
  </si>
  <si>
    <t>A12634.58</t>
  </si>
  <si>
    <t>5856-77-9</t>
  </si>
  <si>
    <t>2,2-二甲基丁酰氯</t>
  </si>
  <si>
    <t>2,2-Dimethylbutyryl Chloride</t>
  </si>
  <si>
    <t>82388A</t>
  </si>
  <si>
    <t>3-溴苯甲酸</t>
  </si>
  <si>
    <t>3-Bromobenzoic Acid</t>
  </si>
  <si>
    <t>1CN00210188 西格玛目录商品  </t>
  </si>
  <si>
    <r>
      <rPr>
        <sz val="10"/>
        <color indexed="8"/>
        <rFont val="Arial Unicode MS"/>
        <family val="2"/>
        <charset val="134"/>
      </rPr>
      <t>1CN00100040 百灵威目录商品  </t>
    </r>
  </si>
  <si>
    <t>3-甲氧基苯甲酸</t>
  </si>
  <si>
    <t>SY004104-70G</t>
  </si>
  <si>
    <t>586-61-8</t>
  </si>
  <si>
    <t>4-溴异丙苯</t>
  </si>
  <si>
    <t>1-Bromo-4-isopropylbenzene</t>
  </si>
  <si>
    <t>5866-98-8</t>
  </si>
  <si>
    <t>2,6-二氯-3-硝基苯甲腈, 98％(易制爆)</t>
  </si>
  <si>
    <t>2,6-Dichloro-3-nitrobenzonitrile, 98％</t>
  </si>
  <si>
    <t>587-02-0</t>
  </si>
  <si>
    <t>3-乙基苯胺</t>
  </si>
  <si>
    <t>3-Ethylaniline</t>
  </si>
  <si>
    <r>
      <rPr>
        <sz val="10"/>
        <color indexed="8"/>
        <rFont val="Arial Unicode MS"/>
        <family val="2"/>
        <charset val="134"/>
      </rPr>
      <t>1CN00210554 韶远目录商品  </t>
    </r>
  </si>
  <si>
    <t>82388B</t>
  </si>
  <si>
    <t>1CN00220042 阿法埃莎目录商品  </t>
  </si>
  <si>
    <t>溴乙腈</t>
  </si>
  <si>
    <t>Bromoacetonitrile</t>
  </si>
  <si>
    <t>3-氨基苯酚</t>
  </si>
  <si>
    <t>3-Aminophenol</t>
  </si>
  <si>
    <t>V900750-50G</t>
  </si>
  <si>
    <t>碘苯</t>
  </si>
  <si>
    <t>Iodobenzene</t>
  </si>
  <si>
    <t>SY004104-145G</t>
  </si>
  <si>
    <t>59255-95-7</t>
  </si>
  <si>
    <t>2-溴-6-硝基苯胺(易制爆)</t>
  </si>
  <si>
    <t>2-Bromo-6-Nitroaniline</t>
  </si>
  <si>
    <t>碳酸胍</t>
  </si>
  <si>
    <t>Guanidine Carbonate</t>
  </si>
  <si>
    <t>284734-50G</t>
  </si>
  <si>
    <t>59576-28-2</t>
  </si>
  <si>
    <t>1-(4-甲氧基-2-吡啶)乙酮</t>
  </si>
  <si>
    <t>1-(4-METHOXY-PYRIDIN-2-YL)-ETHANONE</t>
  </si>
  <si>
    <t>JK287680-70G</t>
  </si>
  <si>
    <t>烟酸</t>
  </si>
  <si>
    <t>Nicotinic Acid</t>
  </si>
  <si>
    <t>A12634.59</t>
  </si>
  <si>
    <t>N,N-二甲基乙胺</t>
  </si>
  <si>
    <t>N,N-Dimethylethylamine</t>
  </si>
  <si>
    <t>82389A</t>
  </si>
  <si>
    <t>59-88-1</t>
  </si>
  <si>
    <t>苯肼盐酸盐</t>
  </si>
  <si>
    <t>Phenylhydrazine Hydrochloride</t>
  </si>
  <si>
    <t>60-00-4</t>
  </si>
  <si>
    <t>乙二胺四乙酸, 98％</t>
  </si>
  <si>
    <t>60-29-7</t>
  </si>
  <si>
    <t>乙醚(无水)(二类易制毒)</t>
  </si>
  <si>
    <t>Ethyl Ether Absolute</t>
  </si>
  <si>
    <t>SY004104-71G</t>
  </si>
  <si>
    <t>1CN00210189 西格玛目录商品  </t>
  </si>
  <si>
    <t>佳妮化工</t>
  </si>
  <si>
    <r>
      <rPr>
        <sz val="10"/>
        <color indexed="8"/>
        <rFont val="Arial Unicode MS"/>
        <family val="2"/>
        <charset val="134"/>
      </rPr>
      <t>1CN00100041 百灵威目录商品  </t>
    </r>
  </si>
  <si>
    <t>82389B</t>
  </si>
  <si>
    <t>三苯基膦</t>
  </si>
  <si>
    <t>Triphenylphosphine</t>
  </si>
  <si>
    <r>
      <rPr>
        <sz val="10"/>
        <color indexed="8"/>
        <rFont val="Arial Unicode MS"/>
        <family val="2"/>
        <charset val="134"/>
      </rPr>
      <t>1CN00210555 韶远目录商品  </t>
    </r>
  </si>
  <si>
    <t>V900750-51G</t>
  </si>
  <si>
    <t>603-76-9</t>
  </si>
  <si>
    <t>N-甲基吲哚</t>
  </si>
  <si>
    <t>1-Methylindole</t>
  </si>
  <si>
    <t>1CN00220043 阿法埃莎目录商品  </t>
  </si>
  <si>
    <t>SY004104-146G</t>
  </si>
  <si>
    <t>2-氨基-3-硝基苯酚(易制爆)</t>
  </si>
  <si>
    <t>2-Amino-3-Nitrophenol</t>
  </si>
  <si>
    <t>284734-51G</t>
  </si>
  <si>
    <t>6046-93-1</t>
  </si>
  <si>
    <t>乙酸铜(II), 99.9％ (metals basis)</t>
  </si>
  <si>
    <t>Copper(II) acetate monohydrate, 99.9％ (metals basis)</t>
  </si>
  <si>
    <t>99.9％(metalsb</t>
  </si>
  <si>
    <t>JK287680-71G</t>
  </si>
  <si>
    <t>606-18-8</t>
  </si>
  <si>
    <t>2-氨基-3-硝基苯甲酸(易制爆)</t>
  </si>
  <si>
    <t>2-Amino-3-nitrobenzoic Acid</t>
  </si>
  <si>
    <t>A12634.60</t>
  </si>
  <si>
    <t>606-22-4</t>
  </si>
  <si>
    <t>2,6-二硝基苯胺(易制爆)</t>
  </si>
  <si>
    <t>2,6-Dinitroaniline</t>
  </si>
  <si>
    <t>82390A</t>
  </si>
  <si>
    <t>606-27-9</t>
  </si>
  <si>
    <t>2-硝基苯甲酸甲酯, 98+％(易制爆)</t>
  </si>
  <si>
    <t>Methyl 2-nitrobenzoate, 98+％</t>
  </si>
  <si>
    <t>608-07-1</t>
  </si>
  <si>
    <t>5-甲氧基色胺/褪黑素</t>
  </si>
  <si>
    <t>3-(2-Aminoethyl)-5-Methoxyindole</t>
  </si>
  <si>
    <t>SY004104-72G</t>
  </si>
  <si>
    <t>609-14-3</t>
  </si>
  <si>
    <t>2-甲基乙酰乙酸乙酯</t>
  </si>
  <si>
    <t>Ethyl 2-Methylacetoacetate</t>
  </si>
  <si>
    <t>2-氯乙酰乙酸乙酯</t>
  </si>
  <si>
    <t>Ethyl 2-Chloroacetoacetate</t>
  </si>
  <si>
    <t>82390B</t>
  </si>
  <si>
    <t>1CN00210190 西格玛目录商品  </t>
  </si>
  <si>
    <r>
      <rPr>
        <sz val="10"/>
        <color indexed="8"/>
        <rFont val="Arial Unicode MS"/>
        <family val="2"/>
        <charset val="134"/>
      </rPr>
      <t>1CN00100042 百灵威目录商品  </t>
    </r>
  </si>
  <si>
    <t>609-73-4</t>
  </si>
  <si>
    <t>1-碘-2-硝基苯(易制爆)</t>
  </si>
  <si>
    <t>1-碘-2-硝基苯</t>
  </si>
  <si>
    <t>V900750-52G</t>
  </si>
  <si>
    <t>610-93-5</t>
  </si>
  <si>
    <t>6-硝基苯酞</t>
  </si>
  <si>
    <t>SY004104-147G</t>
  </si>
  <si>
    <t>611-73-4</t>
  </si>
  <si>
    <t>苯甲酰甲酸</t>
  </si>
  <si>
    <t>Benzoylformic Acid</t>
  </si>
  <si>
    <r>
      <rPr>
        <sz val="10"/>
        <color indexed="8"/>
        <rFont val="Arial Unicode MS"/>
        <family val="2"/>
        <charset val="134"/>
      </rPr>
      <t>1CN00210556 韶远目录商品  </t>
    </r>
  </si>
  <si>
    <t>284734-52G</t>
  </si>
  <si>
    <t>6141-13-5</t>
  </si>
  <si>
    <t>2-氯喹唑啉</t>
  </si>
  <si>
    <t>2-Chloroquinazoline</t>
  </si>
  <si>
    <t>1CN00220044 阿法埃莎目录商品  </t>
  </si>
  <si>
    <t>JK287680-72G</t>
  </si>
  <si>
    <t>614-16-4</t>
  </si>
  <si>
    <t>苯甲酰乙腈</t>
  </si>
  <si>
    <t>A12634.61</t>
  </si>
  <si>
    <t>61424-26-8</t>
  </si>
  <si>
    <t>3-苯甲基苯胺, 98％</t>
  </si>
  <si>
    <t>3-Benzylaniline, 98％</t>
  </si>
  <si>
    <t>82391A</t>
  </si>
  <si>
    <t>邻甲基苯异硫氰酸酯</t>
  </si>
  <si>
    <t>5克/瓶 99％</t>
  </si>
  <si>
    <t>SIGMA-ALDRICH</t>
  </si>
  <si>
    <t>614-75-5</t>
  </si>
  <si>
    <t>2-羟基苯乙酸</t>
  </si>
  <si>
    <t>2-Hydroxyphenylacetic Acid</t>
  </si>
  <si>
    <t>5-甲基吲哚</t>
  </si>
  <si>
    <t>5-Methylindole</t>
  </si>
  <si>
    <t>SY004104-73G</t>
  </si>
  <si>
    <t>2-氯苯并噻唑</t>
  </si>
  <si>
    <t>2-chloro-1,3-benzothiazole</t>
  </si>
  <si>
    <t>2-溴苯胺</t>
  </si>
  <si>
    <t>2-Bromoaniline</t>
  </si>
  <si>
    <t>82391B</t>
  </si>
  <si>
    <t>61-54-1</t>
  </si>
  <si>
    <t>3-(2-氨乙基)吲哚</t>
  </si>
  <si>
    <t>3-(2-Aminoethyl)Indole</t>
  </si>
  <si>
    <t>1-氯-2-碘苯</t>
  </si>
  <si>
    <t>1-Chloro-2-Iodobenzene</t>
  </si>
  <si>
    <t>615-43-0</t>
  </si>
  <si>
    <t>2-碘苯胺</t>
  </si>
  <si>
    <t>2-Iodoaniline</t>
  </si>
  <si>
    <t>V900750-53G</t>
  </si>
  <si>
    <t>615-74-7</t>
  </si>
  <si>
    <t>6-氯间甲酚 OR 3-甲基-6-氯苯酚</t>
  </si>
  <si>
    <t>6-Chloro-m-cresol</t>
  </si>
  <si>
    <t>5克/瓶</t>
  </si>
  <si>
    <t>1CN00210191 西格玛目录商品  </t>
  </si>
  <si>
    <t>SY004104-148G</t>
  </si>
  <si>
    <t>1,1'-硫羰基二咪唑</t>
  </si>
  <si>
    <t>1,1-Carbonothioylbis-1H-Imidazole</t>
  </si>
  <si>
    <r>
      <rPr>
        <sz val="10"/>
        <color indexed="8"/>
        <rFont val="Arial Unicode MS"/>
        <family val="2"/>
        <charset val="134"/>
      </rPr>
      <t>1CN00100043 百灵威目录商品  </t>
    </r>
  </si>
  <si>
    <t>丙酮酸乙酯</t>
  </si>
  <si>
    <t>Ethyl Pyruvate</t>
  </si>
  <si>
    <t>284734-53G</t>
  </si>
  <si>
    <t>三乙基硅烷</t>
  </si>
  <si>
    <t>Triethylsilane (TES)</t>
  </si>
  <si>
    <t>JK287680-73G</t>
  </si>
  <si>
    <t>METHYL 3-BROMOBENZOATE, 98％</t>
  </si>
  <si>
    <t>A12634.62</t>
  </si>
  <si>
    <t>619-67-0</t>
  </si>
  <si>
    <t>4-肼基苯甲酸</t>
  </si>
  <si>
    <t>4-Hydrazinobenzoic Acid</t>
  </si>
  <si>
    <r>
      <rPr>
        <sz val="10"/>
        <color indexed="8"/>
        <rFont val="Arial Unicode MS"/>
        <family val="2"/>
        <charset val="134"/>
      </rPr>
      <t>1CN00210557 韶远目录商品  </t>
    </r>
  </si>
  <si>
    <t>82392A</t>
  </si>
  <si>
    <t>619-73-8</t>
  </si>
  <si>
    <t>4-硝基苄醇</t>
  </si>
  <si>
    <t>4-Nitrobenzyl Alcohol</t>
  </si>
  <si>
    <t>1CN00220045 阿法埃莎目录商品  </t>
  </si>
  <si>
    <t>对硝基苯甲酸(易制爆)</t>
  </si>
  <si>
    <t>p-Nitrobenzoic Acid</t>
  </si>
  <si>
    <t>622-78-6</t>
  </si>
  <si>
    <t>苄基异硫氰酸酯</t>
  </si>
  <si>
    <t>Benzyl Isothiocyanate</t>
  </si>
  <si>
    <t>SY004104-74G</t>
  </si>
  <si>
    <t>623-00-7</t>
  </si>
  <si>
    <t>4-溴苯腈</t>
  </si>
  <si>
    <t>4-Bromobenzonitrile</t>
  </si>
  <si>
    <t>丙炔酸乙酯</t>
  </si>
  <si>
    <t>Ethyl Propiolate</t>
  </si>
  <si>
    <t>623-49-4</t>
  </si>
  <si>
    <t>氰基甲酸乙酯</t>
  </si>
  <si>
    <t>Ethyl cyanoformate</t>
  </si>
  <si>
    <t>82392B</t>
  </si>
  <si>
    <t>3-溴吡啶</t>
  </si>
  <si>
    <t>3-Bromopyridine</t>
  </si>
  <si>
    <t>3-溴-1-丙醇</t>
  </si>
  <si>
    <t>Trimethylene Bromohydrin</t>
  </si>
  <si>
    <t>630-25-1</t>
  </si>
  <si>
    <t>1,2-DIBROMOTETRACHLOROETHANE, 97％</t>
  </si>
  <si>
    <t>V900750-54G</t>
  </si>
  <si>
    <t>6311-35-9</t>
  </si>
  <si>
    <t>6-溴烟酸</t>
  </si>
  <si>
    <t>6-Bromonicotinic Acid</t>
  </si>
  <si>
    <t>SY004104-149G</t>
  </si>
  <si>
    <t>苯并噻吩-2-羧酸</t>
  </si>
  <si>
    <t>Thianaphthene-2-Carboxylic Acid</t>
  </si>
  <si>
    <t>284734-54G</t>
  </si>
  <si>
    <t>63148-62-9</t>
  </si>
  <si>
    <t>二甲基硅油</t>
  </si>
  <si>
    <t>Poly(dimethylsiloxane)</t>
  </si>
  <si>
    <t>4公斤/桶,201#,黏度350</t>
  </si>
  <si>
    <t>4公斤/桶</t>
  </si>
  <si>
    <t>宗义</t>
  </si>
  <si>
    <t>1CN00210192 西格玛目录商品  </t>
  </si>
  <si>
    <t>JK287680-74G</t>
  </si>
  <si>
    <r>
      <rPr>
        <sz val="10"/>
        <color indexed="8"/>
        <rFont val="Arial Unicode MS"/>
        <family val="2"/>
        <charset val="134"/>
      </rPr>
      <t>1CN00100044 百灵威目录商品  </t>
    </r>
  </si>
  <si>
    <t>A12634.63</t>
  </si>
  <si>
    <t>82393A</t>
  </si>
  <si>
    <t>3,4-二甲氧基苯胺</t>
  </si>
  <si>
    <t>3,4-Dimethoxyaniline</t>
  </si>
  <si>
    <t>乙酸铵</t>
  </si>
  <si>
    <t>Acetic Acid</t>
  </si>
  <si>
    <r>
      <rPr>
        <sz val="10"/>
        <color indexed="8"/>
        <rFont val="Arial Unicode MS"/>
        <family val="2"/>
        <charset val="134"/>
      </rPr>
      <t>1CN00210558 韶远目录商品  </t>
    </r>
  </si>
  <si>
    <t>SY004104-75G</t>
  </si>
  <si>
    <t>632365-54-9</t>
  </si>
  <si>
    <t>5-氨基-1H-吡唑-3-羧酸甲酯</t>
  </si>
  <si>
    <t>1H-Pyrazole-3-Carboxylicacid,5-Amino-,Methylester</t>
  </si>
  <si>
    <t>1CN00220046 阿法埃莎目录商品  </t>
  </si>
  <si>
    <t>6339-19-1</t>
  </si>
  <si>
    <t>5-氨基-4-氯-3-哒嗪酮</t>
  </si>
  <si>
    <t>635-21-2</t>
  </si>
  <si>
    <t>2-氨基-5-氯苯甲酸</t>
  </si>
  <si>
    <t>2-Amino-5-Chlorobenzoic Acid</t>
  </si>
  <si>
    <t>82393B</t>
  </si>
  <si>
    <t>637-81-0</t>
  </si>
  <si>
    <t>叠氮乙酸乙酯</t>
  </si>
  <si>
    <t>ETHYL AZIDOACETATE</t>
  </si>
  <si>
    <t>凯曼化工</t>
  </si>
  <si>
    <t>638-32-4</t>
  </si>
  <si>
    <t>丁酰胺酸</t>
  </si>
  <si>
    <t>SUCCINAMIC ACID</t>
  </si>
  <si>
    <t>64113-91-3</t>
  </si>
  <si>
    <t>TERT-BUTYL ANTHRANILATE</t>
  </si>
  <si>
    <t>2.5G</t>
  </si>
  <si>
    <t>V900750-55G</t>
  </si>
  <si>
    <t>64-17-5</t>
  </si>
  <si>
    <t>乙醇(无水)</t>
  </si>
  <si>
    <t>SY004104-150G</t>
  </si>
  <si>
    <t>284734-55G</t>
  </si>
  <si>
    <t>JK287680-75G</t>
  </si>
  <si>
    <t>A12634.64</t>
  </si>
  <si>
    <t>82394A</t>
  </si>
  <si>
    <t>1CN00210193 西格玛目录商品  </t>
  </si>
  <si>
    <r>
      <rPr>
        <sz val="10"/>
        <color indexed="8"/>
        <rFont val="Arial Unicode MS"/>
        <family val="2"/>
        <charset val="134"/>
      </rPr>
      <t>1CN00100045 百灵威目录商品  </t>
    </r>
  </si>
  <si>
    <t>SY004104-76G</t>
  </si>
  <si>
    <r>
      <rPr>
        <sz val="10"/>
        <color indexed="8"/>
        <rFont val="Arial Unicode MS"/>
        <family val="2"/>
        <charset val="134"/>
      </rPr>
      <t>1CN00210559 韶远目录商品  </t>
    </r>
  </si>
  <si>
    <t>82394B</t>
  </si>
  <si>
    <t>95％乙醇</t>
  </si>
  <si>
    <t>95％Ethanol</t>
  </si>
  <si>
    <t>4.5公斤/桶 不含包装</t>
  </si>
  <si>
    <t>4.5公斤/桶</t>
  </si>
  <si>
    <t>1CN00220047 阿法埃莎目录商品  </t>
  </si>
  <si>
    <t>95％乙醇（ZJ-1 至 ZJ-6选用）</t>
  </si>
  <si>
    <t>V900750-56G</t>
  </si>
  <si>
    <t>SY004104-151G</t>
  </si>
  <si>
    <t>284734-56G</t>
  </si>
  <si>
    <t>JK287680-76G</t>
  </si>
  <si>
    <t>95％乙醇不含包装</t>
  </si>
  <si>
    <t>ETHANOL,95％</t>
  </si>
  <si>
    <t>4.5KG</t>
  </si>
  <si>
    <t>A12634.65</t>
  </si>
  <si>
    <t>82395A</t>
  </si>
  <si>
    <t>SY004104-77G</t>
  </si>
  <si>
    <t>1CN00210194 西格玛目录商品  </t>
  </si>
  <si>
    <r>
      <rPr>
        <sz val="10"/>
        <color indexed="8"/>
        <rFont val="Arial Unicode MS"/>
        <family val="2"/>
        <charset val="134"/>
      </rPr>
      <t>1CN00100046 百灵威目录商品  </t>
    </r>
  </si>
  <si>
    <t>82395B</t>
  </si>
  <si>
    <r>
      <rPr>
        <sz val="10"/>
        <color indexed="8"/>
        <rFont val="Arial Unicode MS"/>
        <family val="2"/>
        <charset val="134"/>
      </rPr>
      <t>1CN00210560 韶远目录商品  </t>
    </r>
  </si>
  <si>
    <t>V900750-57G</t>
  </si>
  <si>
    <t>1CN00220048 阿法埃莎目录商品  </t>
  </si>
  <si>
    <t>SY004104-152G</t>
  </si>
  <si>
    <t>284734-57G</t>
  </si>
  <si>
    <t>JK287680-77G</t>
  </si>
  <si>
    <t>64-19-7</t>
  </si>
  <si>
    <t>冰乙酸</t>
  </si>
  <si>
    <t>A12634.66</t>
  </si>
  <si>
    <t>82396A</t>
  </si>
  <si>
    <t>643-28-7</t>
  </si>
  <si>
    <t>2-异丙基苯胺, 97％</t>
  </si>
  <si>
    <t>2-Isopropylaniline, 97％</t>
  </si>
  <si>
    <t>64742-49-0</t>
  </si>
  <si>
    <t>石油醚60-90℃</t>
  </si>
  <si>
    <t>PETROLEUM ETHER60-90℃</t>
  </si>
  <si>
    <t>3.6 公斤/桶不含包装</t>
  </si>
  <si>
    <t>SY004104-78G</t>
  </si>
  <si>
    <t>82396B</t>
  </si>
  <si>
    <t>1CN00210195 西格玛目录商品  </t>
  </si>
  <si>
    <r>
      <rPr>
        <sz val="10"/>
        <color indexed="8"/>
        <rFont val="Arial Unicode MS"/>
        <family val="2"/>
        <charset val="134"/>
      </rPr>
      <t>1CN00100047 百灵威目录商品  </t>
    </r>
  </si>
  <si>
    <t>V900750-58G</t>
  </si>
  <si>
    <t>SY004104-153G</t>
  </si>
  <si>
    <r>
      <rPr>
        <sz val="10"/>
        <color indexed="8"/>
        <rFont val="Arial Unicode MS"/>
        <family val="2"/>
        <charset val="134"/>
      </rPr>
      <t>1CN00210561 韶远目录商品  </t>
    </r>
  </si>
  <si>
    <t>284734-58G</t>
  </si>
  <si>
    <t>1CN00220049 阿法埃莎目录商品  </t>
  </si>
  <si>
    <t>JK287680-78G</t>
  </si>
  <si>
    <t>A12634.67</t>
  </si>
  <si>
    <t>82397A</t>
  </si>
  <si>
    <t>SY004104-79G</t>
  </si>
  <si>
    <t>石油醚60-90℃（ZJ-1 至 ZJ-6选用）</t>
  </si>
  <si>
    <t>82397B</t>
  </si>
  <si>
    <t>V900750-59G</t>
  </si>
  <si>
    <t>1CN00210196 西格玛目录商品  </t>
  </si>
  <si>
    <t>SY004104-154G</t>
  </si>
  <si>
    <r>
      <rPr>
        <sz val="10"/>
        <color indexed="8"/>
        <rFont val="Arial Unicode MS"/>
        <family val="2"/>
        <charset val="134"/>
      </rPr>
      <t>1CN00100048 百灵威目录商品  </t>
    </r>
  </si>
  <si>
    <t>284734-59G</t>
  </si>
  <si>
    <t>JK287680-79G</t>
  </si>
  <si>
    <t>A12634.68</t>
  </si>
  <si>
    <r>
      <rPr>
        <sz val="10"/>
        <color indexed="8"/>
        <rFont val="Arial Unicode MS"/>
        <family val="2"/>
        <charset val="134"/>
      </rPr>
      <t>1CN00210562 韶远目录商品  </t>
    </r>
  </si>
  <si>
    <t>82398A</t>
  </si>
  <si>
    <t>1CN00220050 阿法埃莎目录商品  </t>
  </si>
  <si>
    <t>SY004104-80G</t>
  </si>
  <si>
    <t>82398B</t>
  </si>
  <si>
    <t>Petroleum Ether60-90℃</t>
  </si>
  <si>
    <t>3.6公斤/桶不含包装</t>
  </si>
  <si>
    <t>再拓商贸</t>
  </si>
  <si>
    <t>V900750-60G</t>
  </si>
  <si>
    <t>SY004104-155G</t>
  </si>
  <si>
    <t>284734-60G</t>
  </si>
  <si>
    <t>1CN00210197 西格玛目录商品  </t>
  </si>
  <si>
    <t>JK287680-80G</t>
  </si>
  <si>
    <r>
      <rPr>
        <sz val="10"/>
        <color indexed="8"/>
        <rFont val="Arial Unicode MS"/>
        <family val="2"/>
        <charset val="134"/>
      </rPr>
      <t>1CN00100049 百灵威目录商品  </t>
    </r>
  </si>
  <si>
    <t>A12634.69</t>
  </si>
  <si>
    <t>82399A</t>
  </si>
  <si>
    <t>6480-68-8</t>
  </si>
  <si>
    <t>喹啉-3-羧酸, 98％</t>
  </si>
  <si>
    <t>Quinoline-3-carboxylic acid, 98％</t>
  </si>
  <si>
    <t>6482-24-2</t>
  </si>
  <si>
    <t>2-溴乙基甲基醚</t>
  </si>
  <si>
    <t>1-Bromo-2-Methoxyethane</t>
  </si>
  <si>
    <r>
      <rPr>
        <sz val="10"/>
        <color indexed="8"/>
        <rFont val="Arial Unicode MS"/>
        <family val="2"/>
        <charset val="134"/>
      </rPr>
      <t>1CN00210563 韶远目录商品  </t>
    </r>
  </si>
  <si>
    <t>SY004104-81G</t>
  </si>
  <si>
    <t>6515-58-8</t>
  </si>
  <si>
    <t>3-溴甲基苯甲酸</t>
  </si>
  <si>
    <t>3-(BROMOMETHYL)BENZOIC ACID</t>
  </si>
  <si>
    <t>1CN00220051 阿法埃莎目录商品  </t>
  </si>
  <si>
    <t>水杨酰胺</t>
  </si>
  <si>
    <t>Salicylamide</t>
  </si>
  <si>
    <t>苯甲酸</t>
  </si>
  <si>
    <t>Benzoic Acid</t>
  </si>
  <si>
    <t>82399B</t>
  </si>
  <si>
    <t>2-氨基-3-硝基-4-甲基吡啶</t>
  </si>
  <si>
    <t>2-Amino-3-nitro-4-picoline</t>
  </si>
  <si>
    <t>6636-78-8</t>
  </si>
  <si>
    <t>2-氯-3-羟基吡啶</t>
  </si>
  <si>
    <t>2-Chloro-3-hydroxypyridine</t>
  </si>
  <si>
    <t>66572-55-2</t>
  </si>
  <si>
    <t>6-甲氧基吡啶-3-羧酸</t>
  </si>
  <si>
    <t>6-Methoxynicotinic Acid</t>
  </si>
  <si>
    <t>V900750-61G</t>
  </si>
  <si>
    <t>66-71-7</t>
  </si>
  <si>
    <t>邻菲罗啉</t>
  </si>
  <si>
    <t>1,10-Phenanthroline</t>
  </si>
  <si>
    <t>SY004104-156G</t>
  </si>
  <si>
    <t>66-99-9</t>
  </si>
  <si>
    <t>2-萘甲醛</t>
  </si>
  <si>
    <t>2-Naphthaldehyde</t>
  </si>
  <si>
    <t>6705-03-9</t>
  </si>
  <si>
    <t>2-氨基-5-甲氧基苯甲酸</t>
  </si>
  <si>
    <t>2-Amino-5-Methoxybenzoic Acid</t>
  </si>
  <si>
    <t>284734-61G</t>
  </si>
  <si>
    <t>2-Amino-5-methoxybenzoic acid</t>
  </si>
  <si>
    <t>JK287680-81G</t>
  </si>
  <si>
    <t>1,3-双(二苯基膦)丙烷 (DPPP)</t>
  </si>
  <si>
    <t>1,3-Bis(diphenylphosphino)propane (DPPP)</t>
  </si>
  <si>
    <t>A12634.70</t>
  </si>
  <si>
    <t>6745-77-3</t>
  </si>
  <si>
    <t xml:space="preserve">4-Methoxysalicylamide </t>
  </si>
  <si>
    <t>82400A</t>
  </si>
  <si>
    <t>3,5-二甲基吡唑</t>
  </si>
  <si>
    <t>1CN00210198 西格玛目录商品  </t>
  </si>
  <si>
    <t>67-56-1</t>
  </si>
  <si>
    <t>甲醇</t>
  </si>
  <si>
    <t>Methyl Alcohol</t>
  </si>
  <si>
    <r>
      <rPr>
        <sz val="10"/>
        <color indexed="8"/>
        <rFont val="Arial Unicode MS"/>
        <family val="2"/>
        <charset val="134"/>
      </rPr>
      <t>1CN00100050 百灵威目录商品  </t>
    </r>
  </si>
  <si>
    <t>Absolute Methanol</t>
  </si>
  <si>
    <t>500毫升/瓶 AR含水量&lt;0.05％</t>
  </si>
  <si>
    <t>SY004104-82G</t>
  </si>
  <si>
    <t>甲醇（ZJ-1 至 ZJ-6选用）</t>
  </si>
  <si>
    <t>工业级，含水量小于0.5％</t>
  </si>
  <si>
    <t>4.5公斤/桶不含包装桶</t>
  </si>
  <si>
    <t>Methanol</t>
  </si>
  <si>
    <r>
      <rPr>
        <sz val="10"/>
        <color indexed="8"/>
        <rFont val="Arial Unicode MS"/>
        <family val="2"/>
        <charset val="134"/>
      </rPr>
      <t>1CN00210564 韶远目录商品  </t>
    </r>
  </si>
  <si>
    <t>82400B</t>
  </si>
  <si>
    <t>1CN00220052 阿法埃莎目录商品  </t>
  </si>
  <si>
    <t>V900750-62G</t>
  </si>
  <si>
    <t>SY004104-157G</t>
  </si>
  <si>
    <t>284734-62G</t>
  </si>
  <si>
    <t>JK287680-82G</t>
  </si>
  <si>
    <t>A12634.71</t>
  </si>
  <si>
    <t>甲醇(无水)工业级(4公斤) 含量99.0％以上，含水量0.5％以下</t>
  </si>
  <si>
    <t>ABSOLUTE METHANOL,INDUSTRIAL GRADE &gt;99.0</t>
  </si>
  <si>
    <t>工业级，含量99.0％以上，含水量0.5％以下</t>
  </si>
  <si>
    <t>82401A</t>
  </si>
  <si>
    <t>SY004104-83G</t>
  </si>
  <si>
    <t>1CN00210199 西格玛目录商品  </t>
  </si>
  <si>
    <r>
      <rPr>
        <sz val="10"/>
        <color indexed="8"/>
        <rFont val="Arial Unicode MS"/>
        <family val="2"/>
        <charset val="134"/>
      </rPr>
      <t>1CN00100051 百灵威目录商品  </t>
    </r>
  </si>
  <si>
    <t>金城</t>
  </si>
  <si>
    <t>82401B</t>
  </si>
  <si>
    <r>
      <rPr>
        <sz val="10"/>
        <color indexed="8"/>
        <rFont val="Arial Unicode MS"/>
        <family val="2"/>
        <charset val="134"/>
      </rPr>
      <t>1CN00210565 韶远目录商品  </t>
    </r>
  </si>
  <si>
    <t>V900750-63G</t>
  </si>
  <si>
    <t>1CN00220053 阿法埃莎目录商品  </t>
  </si>
  <si>
    <t>SY004104-158G</t>
  </si>
  <si>
    <t>284734-63G</t>
  </si>
  <si>
    <t>67579-81-1</t>
  </si>
  <si>
    <t>反式-N,N'-二甲基-1,2-环己二胺</t>
  </si>
  <si>
    <t>trans-N,N'-Dimethylcyclohexane-1,2-diamine</t>
  </si>
  <si>
    <t>97％，暂不提供EE值检测</t>
  </si>
  <si>
    <t>1ML</t>
  </si>
  <si>
    <t>JK287680-83G</t>
  </si>
  <si>
    <t>异丙醇</t>
  </si>
  <si>
    <t>A12634.72</t>
  </si>
  <si>
    <t>82402A</t>
  </si>
  <si>
    <t>67-64-1</t>
  </si>
  <si>
    <t>丙酮(三类易制毒)</t>
  </si>
  <si>
    <t>Acetone</t>
  </si>
  <si>
    <t>丙酮(三类易制毒)（ZJ-1 至 ZJ-6选用）</t>
  </si>
  <si>
    <t>4.5公斤/桶不含包装</t>
  </si>
  <si>
    <t>SY004104-84G</t>
  </si>
  <si>
    <t>82402B</t>
  </si>
  <si>
    <t>丙酮(三类易制毒)不含包装</t>
  </si>
  <si>
    <t>ACETONE</t>
  </si>
  <si>
    <t>4.5KG/桶 不含包装</t>
  </si>
  <si>
    <t>1CN00210200 西格玛目录商品  </t>
  </si>
  <si>
    <r>
      <rPr>
        <sz val="10"/>
        <color indexed="8"/>
        <rFont val="Arial Unicode MS"/>
        <family val="2"/>
        <charset val="134"/>
      </rPr>
      <t>1CN00100052 百灵威目录商品  </t>
    </r>
  </si>
  <si>
    <t>V900750-64G</t>
  </si>
  <si>
    <t>SY004104-159G</t>
  </si>
  <si>
    <r>
      <rPr>
        <sz val="10"/>
        <color indexed="8"/>
        <rFont val="Arial Unicode MS"/>
        <family val="2"/>
        <charset val="134"/>
      </rPr>
      <t>1CN00210566 韶远目录商品  </t>
    </r>
  </si>
  <si>
    <t>284734-64G</t>
  </si>
  <si>
    <t>1CN00220054 阿法埃莎目录商品  </t>
  </si>
  <si>
    <t>JK287680-84G</t>
  </si>
  <si>
    <t>A12634.73</t>
  </si>
  <si>
    <t>82403A</t>
  </si>
  <si>
    <t>SY004104-85G</t>
  </si>
  <si>
    <t>82403B</t>
  </si>
  <si>
    <t>丙酮（三类易制毒）</t>
  </si>
  <si>
    <t>67-66-3</t>
  </si>
  <si>
    <t>氯仿(二类易制毒)</t>
  </si>
  <si>
    <t>Chloroform</t>
  </si>
  <si>
    <t>V900750-65G</t>
  </si>
  <si>
    <t>1CN00210201 西格玛目录商品  </t>
  </si>
  <si>
    <t>SY004104-160G</t>
  </si>
  <si>
    <t>67-68-5</t>
  </si>
  <si>
    <t>二甲亚砜</t>
  </si>
  <si>
    <r>
      <rPr>
        <sz val="10"/>
        <color indexed="8"/>
        <rFont val="Arial Unicode MS"/>
        <family val="2"/>
        <charset val="134"/>
      </rPr>
      <t>1CN00100053 百灵威目录商品  </t>
    </r>
  </si>
  <si>
    <t>284734-65G</t>
  </si>
  <si>
    <t>N,N-二甲基甲酰胺</t>
  </si>
  <si>
    <t>N,N-Dimethylformamide</t>
  </si>
  <si>
    <t>JK287680-85G</t>
  </si>
  <si>
    <t>A12634.74</t>
  </si>
  <si>
    <r>
      <rPr>
        <sz val="10"/>
        <color indexed="8"/>
        <rFont val="Arial Unicode MS"/>
        <family val="2"/>
        <charset val="134"/>
      </rPr>
      <t>1CN00210567 韶远目录商品  </t>
    </r>
  </si>
  <si>
    <t>82404A</t>
  </si>
  <si>
    <t>1CN00220055 阿法埃莎目录商品  </t>
  </si>
  <si>
    <t>SY004104-86G</t>
  </si>
  <si>
    <t>无水N,N-二甲基甲酰胺</t>
  </si>
  <si>
    <t>N,N-DIMETHYLFORMAMIDE, ANHYDROUS, 99.8％</t>
  </si>
  <si>
    <t>99.8％</t>
  </si>
  <si>
    <t>99.8％H2O小于 0.005 ％</t>
  </si>
  <si>
    <t>82404B</t>
  </si>
  <si>
    <t>V900750-66G</t>
  </si>
  <si>
    <t>SY004104-161G</t>
  </si>
  <si>
    <t>68432-92-8</t>
  </si>
  <si>
    <t>间氰甲基苯甲酸甲酯</t>
  </si>
  <si>
    <t>3-CYANOMETHYLBENZOIC ACID METHYL ESTER</t>
  </si>
  <si>
    <t>6876-00-2</t>
  </si>
  <si>
    <t>1-溴-3-苯氧基苯</t>
  </si>
  <si>
    <t>284734-66G</t>
  </si>
  <si>
    <t>69026-14-8</t>
  </si>
  <si>
    <t>3-苄氧基苯甲酸, 98％</t>
  </si>
  <si>
    <t>3-Benzyloxybenzoic acid, 98％</t>
  </si>
  <si>
    <t>1CN00210202 西格玛目录商品  </t>
  </si>
  <si>
    <t>JK287680-86G</t>
  </si>
  <si>
    <t>N,N′-二异丙基碳二亚胺</t>
  </si>
  <si>
    <t>Dic;N,N′-Diisopropylcarbodiimide</t>
  </si>
  <si>
    <r>
      <rPr>
        <sz val="10"/>
        <color indexed="8"/>
        <rFont val="Arial Unicode MS"/>
        <family val="2"/>
        <charset val="134"/>
      </rPr>
      <t>1CN00100054 百灵威目录商品  </t>
    </r>
  </si>
  <si>
    <t>A12634.75</t>
  </si>
  <si>
    <t>6937-03-7</t>
  </si>
  <si>
    <t>2-氨基异烟酸甲酯</t>
  </si>
  <si>
    <t>Methyl 2-Aminopyridine-4-Carboxylate</t>
  </si>
  <si>
    <t>82405A</t>
  </si>
  <si>
    <t>1-溴-2-氯苯</t>
  </si>
  <si>
    <t>1-Bromo-2-chlorobenzene</t>
  </si>
  <si>
    <t>2,5-二甲氧基四氢呋喃(顺反混合)</t>
  </si>
  <si>
    <t>2,5-Dimethoxytetrahydrofuran, 99％, Mixtureof Cis- And Trans Isomers</t>
  </si>
  <si>
    <t>6980-08-1</t>
  </si>
  <si>
    <t xml:space="preserve">2-氨基-3-硝基-4-氯吡啶 </t>
  </si>
  <si>
    <t>2-Amino-4-chloro-3-nitropyridine</t>
  </si>
  <si>
    <r>
      <rPr>
        <sz val="10"/>
        <color indexed="8"/>
        <rFont val="Arial Unicode MS"/>
        <family val="2"/>
        <charset val="134"/>
      </rPr>
      <t>1CN00210568 韶远目录商品  </t>
    </r>
  </si>
  <si>
    <t>SY004104-87G</t>
  </si>
  <si>
    <t>2-氨基-3-硝基-4-氯吡啶</t>
  </si>
  <si>
    <t>1CN00220056 阿法埃莎目录商品  </t>
  </si>
  <si>
    <t>2-氟-4-氯硝基苯(易制爆)</t>
  </si>
  <si>
    <t>4-Chloro-2-fluoronitrobenzene</t>
  </si>
  <si>
    <t>2-BROMOACETOPHENONE, 98％</t>
  </si>
  <si>
    <t>82405B</t>
  </si>
  <si>
    <t>702-23-8</t>
  </si>
  <si>
    <t>对甲氧基苯乙醇</t>
  </si>
  <si>
    <t>4-Methoxyphenethyl Alcohol</t>
  </si>
  <si>
    <t>704-14-3</t>
  </si>
  <si>
    <t>2-硝基-5-甲氧基苯酚</t>
  </si>
  <si>
    <t>5-Methoxy-2-nitrophenol</t>
  </si>
  <si>
    <t>705-15-7</t>
  </si>
  <si>
    <t>2-羟基-5-甲氧基苯乙酮</t>
  </si>
  <si>
    <t>2'-Hydroxy-5'-methoxyacetophenone</t>
  </si>
  <si>
    <t>V900750-67G</t>
  </si>
  <si>
    <t>N,N-二异丙基乙胺</t>
  </si>
  <si>
    <t>N,N-Diisopropylethylamine</t>
  </si>
  <si>
    <t>SY004104-162G</t>
  </si>
  <si>
    <t>284734-67G</t>
  </si>
  <si>
    <t>JK287680-87G</t>
  </si>
  <si>
    <t>709-09-1</t>
  </si>
  <si>
    <t>1, 2-二甲氧基-4-硝基苯, 98+％(易制爆)</t>
  </si>
  <si>
    <t>4-Nitroveratrole, 98+％</t>
  </si>
  <si>
    <t>50g</t>
  </si>
  <si>
    <t>A12634.76</t>
  </si>
  <si>
    <t>7137-54-4</t>
  </si>
  <si>
    <t>1-NITRO-2-PROPYLBENZENE, 97％</t>
  </si>
  <si>
    <t>82406A</t>
  </si>
  <si>
    <t>N-炔丙基邻苯二甲酰亚胺, 98％</t>
  </si>
  <si>
    <t>N-Propargylphthalimide, 98％</t>
  </si>
  <si>
    <t>1CN00210203 西格玛目录商品  </t>
  </si>
  <si>
    <t>7250-53-5</t>
  </si>
  <si>
    <t>5-喹啉酸</t>
  </si>
  <si>
    <t>Quinoline-5-carboxylic Acid</t>
  </si>
  <si>
    <r>
      <rPr>
        <sz val="10"/>
        <color indexed="8"/>
        <rFont val="Arial Unicode MS"/>
        <family val="2"/>
        <charset val="134"/>
      </rPr>
      <t>1CN00100055 百灵威目录商品  </t>
    </r>
  </si>
  <si>
    <t>SY004104-88G</t>
  </si>
  <si>
    <t>73183-34-3</t>
  </si>
  <si>
    <t>联硼酸频那醇酯</t>
  </si>
  <si>
    <t>Bis(Pinacolato)Diboron</t>
  </si>
  <si>
    <t>73357-18-3</t>
  </si>
  <si>
    <t>4,5-二甲氧基-2-硝基苯乙酸,97％(易制爆)</t>
  </si>
  <si>
    <t>4,5-Dimethoxy-2-nitrophenylacetic acid, 97％</t>
  </si>
  <si>
    <t>7342-82-7</t>
  </si>
  <si>
    <t>3-溴苯并噻吩</t>
  </si>
  <si>
    <t>3-Bromobenzo[b]thiophene</t>
  </si>
  <si>
    <r>
      <rPr>
        <sz val="10"/>
        <color indexed="8"/>
        <rFont val="Arial Unicode MS"/>
        <family val="2"/>
        <charset val="134"/>
      </rPr>
      <t>1CN00210569 韶远目录商品  </t>
    </r>
  </si>
  <si>
    <t>82406B</t>
  </si>
  <si>
    <t>5-(3-氨基苯基)四唑, 96％</t>
  </si>
  <si>
    <t>3-(1H-Tetrazol-5-yl)aniline, 96％</t>
  </si>
  <si>
    <t>1CN00220057 阿法埃莎目录商品  </t>
  </si>
  <si>
    <t>4-氯吡啶盐酸盐</t>
  </si>
  <si>
    <t>4-Chloropyridine Hydrochloride</t>
  </si>
  <si>
    <t>7399-93-1</t>
  </si>
  <si>
    <t>6-羟基嘧啶-4-甲酸甲酯</t>
  </si>
  <si>
    <t>Methyl 6-Hydroxypyrimidine-4-carboxylate</t>
  </si>
  <si>
    <t>V900750-68G</t>
  </si>
  <si>
    <t>74-11-3</t>
  </si>
  <si>
    <t>4-氯苯甲酸</t>
  </si>
  <si>
    <t>4-Chlorobenzoic Acid</t>
  </si>
  <si>
    <t>SY004104-163G</t>
  </si>
  <si>
    <t>7440-02-0</t>
  </si>
  <si>
    <t>雷尼镍</t>
  </si>
  <si>
    <t>Raney Nickel Catalyst</t>
  </si>
  <si>
    <t>90％ Ni</t>
  </si>
  <si>
    <t>500G</t>
  </si>
  <si>
    <t>7440-05-3</t>
  </si>
  <si>
    <t>钯炭</t>
  </si>
  <si>
    <t>Palladium on Carbon</t>
  </si>
  <si>
    <t>10％ Pd/C，湿粉，含水量50％，包装为干重</t>
  </si>
  <si>
    <t>284734-68G</t>
  </si>
  <si>
    <t>7446-70-0</t>
  </si>
  <si>
    <t>无水氯化铝</t>
  </si>
  <si>
    <t>Aluminium Chloride</t>
  </si>
  <si>
    <t>JK287680-88G</t>
  </si>
  <si>
    <t>7447-39-4</t>
  </si>
  <si>
    <t>无水氯化铜(II), 98％ min</t>
  </si>
  <si>
    <t>Copper(II) chloride, anhydrous, 98％ min</t>
  </si>
  <si>
    <t>98％min</t>
  </si>
  <si>
    <t>250g</t>
  </si>
  <si>
    <t>A12634.77</t>
  </si>
  <si>
    <t>7487-88-9</t>
  </si>
  <si>
    <t>无水硫酸镁</t>
  </si>
  <si>
    <t>Magnesium Sulfate</t>
  </si>
  <si>
    <t>82407A</t>
  </si>
  <si>
    <t>甲胺醇溶液(易制爆)</t>
  </si>
  <si>
    <t>Methylamine in methanol</t>
  </si>
  <si>
    <t>500毫升/瓶 CP</t>
  </si>
  <si>
    <t>METHYLAMINE METHANOL</t>
  </si>
  <si>
    <t>74-99-7</t>
  </si>
  <si>
    <t>丙炔(特殊气体)</t>
  </si>
  <si>
    <t>纯度98％，其中丙二烯含量小于等于2％</t>
  </si>
  <si>
    <t>100G/瓶</t>
  </si>
  <si>
    <t>振信</t>
  </si>
  <si>
    <t>SY004104-89G</t>
  </si>
  <si>
    <t>碘乙烷</t>
  </si>
  <si>
    <t>Iodoethane</t>
  </si>
  <si>
    <t>1CN00210204 西格玛目录商品  </t>
  </si>
  <si>
    <r>
      <rPr>
        <sz val="10"/>
        <color indexed="8"/>
        <rFont val="Arial Unicode MS"/>
        <family val="2"/>
        <charset val="134"/>
      </rPr>
      <t>1CN00100056 百灵威目录商品  </t>
    </r>
  </si>
  <si>
    <t>乙腈</t>
  </si>
  <si>
    <t>82407B</t>
  </si>
  <si>
    <t>Acetonitrile</t>
  </si>
  <si>
    <r>
      <rPr>
        <sz val="10"/>
        <color indexed="8"/>
        <rFont val="Arial Unicode MS"/>
        <family val="2"/>
        <charset val="134"/>
      </rPr>
      <t>1CN00210570 韶远目录商品  </t>
    </r>
  </si>
  <si>
    <t>V900750-69G</t>
  </si>
  <si>
    <t>1CN00220058 阿法埃莎目录商品  </t>
  </si>
  <si>
    <t>SY004104-164G</t>
  </si>
  <si>
    <t>乙醛40％</t>
  </si>
  <si>
    <t>Acetaldehyde</t>
  </si>
  <si>
    <t>284734-69G</t>
  </si>
  <si>
    <t>75-09-2</t>
  </si>
  <si>
    <t>二氯甲烷</t>
  </si>
  <si>
    <t>Dichloromethane</t>
  </si>
  <si>
    <t>JK287680-89G</t>
  </si>
  <si>
    <t>AR98％</t>
  </si>
  <si>
    <t>5L</t>
  </si>
  <si>
    <t>A12634.78</t>
  </si>
  <si>
    <t>82408A</t>
  </si>
  <si>
    <t>SY004104-90G</t>
  </si>
  <si>
    <t>82408B</t>
  </si>
  <si>
    <t>1CN00210205 西格玛目录商品  </t>
  </si>
  <si>
    <r>
      <rPr>
        <sz val="10"/>
        <color indexed="8"/>
        <rFont val="Arial Unicode MS"/>
        <family val="2"/>
        <charset val="134"/>
      </rPr>
      <t>1CN00100057 百灵威目录商品  </t>
    </r>
  </si>
  <si>
    <t>V900750-70G</t>
  </si>
  <si>
    <t>SY004104-165G</t>
  </si>
  <si>
    <r>
      <rPr>
        <sz val="10"/>
        <color indexed="8"/>
        <rFont val="Arial Unicode MS"/>
        <family val="2"/>
        <charset val="134"/>
      </rPr>
      <t>1CN00210571 韶远目录商品  </t>
    </r>
  </si>
  <si>
    <t>284734-70G</t>
  </si>
  <si>
    <t>DICHLOROMETHANE</t>
  </si>
  <si>
    <t>6.8公斤/桶不含包装</t>
  </si>
  <si>
    <t>1CN00220059 阿法埃莎目录商品  </t>
  </si>
  <si>
    <t>JK287680-90G</t>
  </si>
  <si>
    <t>A12634.79</t>
  </si>
  <si>
    <t>82409A</t>
  </si>
  <si>
    <t>二氯甲烷（ZJ-1 至 ZJ-6选用）</t>
  </si>
  <si>
    <t>工业级 6.8公斤/桶不含包装</t>
  </si>
  <si>
    <t>SY004104-91G</t>
  </si>
  <si>
    <t>82409B</t>
  </si>
  <si>
    <t>6.8KG</t>
  </si>
  <si>
    <t>V900750-71G</t>
  </si>
  <si>
    <t>1CN00210206 西格玛目录商品  </t>
  </si>
  <si>
    <t>SY004104-166G</t>
  </si>
  <si>
    <r>
      <rPr>
        <sz val="10"/>
        <color indexed="8"/>
        <rFont val="Arial Unicode MS"/>
        <family val="2"/>
        <charset val="134"/>
      </rPr>
      <t>1CN00100058 百灵威目录商品  </t>
    </r>
  </si>
  <si>
    <t>75-15-0</t>
  </si>
  <si>
    <t>二硫化碳</t>
  </si>
  <si>
    <t>Carbon Bisulfide</t>
  </si>
  <si>
    <t>284734-71G</t>
  </si>
  <si>
    <t>CARBON DISULFIDE</t>
  </si>
  <si>
    <t>JK287680-91G</t>
  </si>
  <si>
    <t>75-16-1</t>
  </si>
  <si>
    <t>甲基溴化镁</t>
  </si>
  <si>
    <t>3 M solution in diethyl ether, J&amp;KSeal</t>
  </si>
  <si>
    <t>A12634.80</t>
  </si>
  <si>
    <t>75-24-1</t>
  </si>
  <si>
    <t>三甲基铝</t>
  </si>
  <si>
    <t>trimethylaluminum solution,2.0M in toluene</t>
  </si>
  <si>
    <t>2.0M甲苯溶液</t>
  </si>
  <si>
    <r>
      <rPr>
        <sz val="10"/>
        <color indexed="8"/>
        <rFont val="Arial Unicode MS"/>
        <family val="2"/>
        <charset val="134"/>
      </rPr>
      <t>1CN00210572 韶远目录商品  </t>
    </r>
  </si>
  <si>
    <t>82410A</t>
  </si>
  <si>
    <t>1CN00220060 阿法埃莎目录商品  </t>
  </si>
  <si>
    <t>2-BROMOPROPANE, 99％</t>
  </si>
  <si>
    <t xml:space="preserve">2-Bromopropane </t>
  </si>
  <si>
    <t>SY004104-92G</t>
  </si>
  <si>
    <t>2-IODOPROPANE, 99％</t>
  </si>
  <si>
    <t>异丙胺</t>
  </si>
  <si>
    <t>Isopropylamine</t>
  </si>
  <si>
    <t>分析纯 99％</t>
  </si>
  <si>
    <t>氯乙酰</t>
  </si>
  <si>
    <t>82410B</t>
  </si>
  <si>
    <t>75-52-5</t>
  </si>
  <si>
    <t>硝基甲烷(易制爆)</t>
  </si>
  <si>
    <t>Nitromethane</t>
  </si>
  <si>
    <t>AR,Flammables area,玻璃瓶</t>
  </si>
  <si>
    <t>7553-56-2</t>
  </si>
  <si>
    <t>碘</t>
  </si>
  <si>
    <t>Iodine</t>
  </si>
  <si>
    <t>250GM</t>
  </si>
  <si>
    <t>V900750-72G</t>
  </si>
  <si>
    <t>7558-80-7</t>
  </si>
  <si>
    <t>磷酸二氢钠</t>
  </si>
  <si>
    <t>Sodium dihydrogenorthophosphate</t>
  </si>
  <si>
    <t>SY004104-167G</t>
  </si>
  <si>
    <t>叔丁胺</t>
  </si>
  <si>
    <t>2-Amino-2-Methylpropane</t>
  </si>
  <si>
    <t>叔丁醇</t>
  </si>
  <si>
    <t>284734-72G</t>
  </si>
  <si>
    <t>三氟乙酸</t>
  </si>
  <si>
    <t>Trifluoroacetic Acid</t>
  </si>
  <si>
    <t>1CN00210207 西格玛目录商品  </t>
  </si>
  <si>
    <t>JK287680-92G</t>
  </si>
  <si>
    <t>RG 98％</t>
  </si>
  <si>
    <r>
      <rPr>
        <sz val="10"/>
        <color indexed="8"/>
        <rFont val="Arial Unicode MS"/>
        <family val="2"/>
        <charset val="134"/>
      </rPr>
      <t>1CN00100059 百灵威目录商品  </t>
    </r>
  </si>
  <si>
    <t>A12634.81</t>
  </si>
  <si>
    <t>7631-86-9</t>
  </si>
  <si>
    <t>石英砂</t>
  </si>
  <si>
    <t>Silicon Dioxide</t>
  </si>
  <si>
    <t>82411A</t>
  </si>
  <si>
    <t>AR 20-30目</t>
  </si>
  <si>
    <t>7632-00-0</t>
  </si>
  <si>
    <t>亚硝酸钠</t>
  </si>
  <si>
    <t>Sodium nitrite</t>
  </si>
  <si>
    <r>
      <rPr>
        <sz val="10"/>
        <color indexed="8"/>
        <rFont val="Arial Unicode MS"/>
        <family val="2"/>
        <charset val="134"/>
      </rPr>
      <t>1CN00210573 韶远目录商品  </t>
    </r>
  </si>
  <si>
    <t>SY004104-93G</t>
  </si>
  <si>
    <t>7646-69-7</t>
  </si>
  <si>
    <t>氢化钠, 60％ in oil</t>
  </si>
  <si>
    <t>Sodium Hydride, 60％ in oil</t>
  </si>
  <si>
    <t>60％ in oil</t>
  </si>
  <si>
    <t>1CN00220061 阿法埃莎目录商品  </t>
  </si>
  <si>
    <t>氯化锌</t>
  </si>
  <si>
    <t>Zinc chloride</t>
  </si>
  <si>
    <t>82411B</t>
  </si>
  <si>
    <t>7647-01-0</t>
  </si>
  <si>
    <t>浓盐酸(易制毒)</t>
  </si>
  <si>
    <t>Hydrogen Chloride</t>
  </si>
  <si>
    <t>AR 36％</t>
  </si>
  <si>
    <t>V900750-73G</t>
  </si>
  <si>
    <t>SY004104-168G</t>
  </si>
  <si>
    <t>284734-73G</t>
  </si>
  <si>
    <t>JK287680-93G</t>
  </si>
  <si>
    <t>A12634.82</t>
  </si>
  <si>
    <t>盐酸 1,4-二氧六环溶液</t>
  </si>
  <si>
    <t>hydrochloric acid 1,4-dioxane solutio</t>
  </si>
  <si>
    <t>4M</t>
  </si>
  <si>
    <t>450ML</t>
  </si>
  <si>
    <t>82412A</t>
  </si>
  <si>
    <t>1CN00210208 西格玛目录商品  </t>
  </si>
  <si>
    <t>7647-10-1</t>
  </si>
  <si>
    <t>氯化钯</t>
  </si>
  <si>
    <t>Palladium(II) Chloride</t>
  </si>
  <si>
    <r>
      <rPr>
        <sz val="10"/>
        <color indexed="8"/>
        <rFont val="Arial Unicode MS"/>
        <family val="2"/>
        <charset val="134"/>
      </rPr>
      <t>1CN00100060 百灵威目录商品  </t>
    </r>
  </si>
  <si>
    <t>7647-14-5</t>
  </si>
  <si>
    <t>氯化钠</t>
  </si>
  <si>
    <t>SY004104-94G</t>
  </si>
  <si>
    <t>食盐</t>
  </si>
  <si>
    <t>Table salt</t>
  </si>
  <si>
    <t>食用级</t>
  </si>
  <si>
    <r>
      <rPr>
        <sz val="10"/>
        <color indexed="8"/>
        <rFont val="Arial Unicode MS"/>
        <family val="2"/>
        <charset val="134"/>
      </rPr>
      <t>1CN00210574 韶远目录商品  </t>
    </r>
  </si>
  <si>
    <t>82412B</t>
  </si>
  <si>
    <t>76523-24-5</t>
  </si>
  <si>
    <t>4-氟苄脲, 98％</t>
  </si>
  <si>
    <t>4-Fluorobenzylurea, 98％</t>
  </si>
  <si>
    <t>1CN00220062 阿法埃莎目录商品  </t>
  </si>
  <si>
    <t>环丙胺</t>
  </si>
  <si>
    <t>Aminocyclopropane</t>
  </si>
  <si>
    <t>765-58-2</t>
  </si>
  <si>
    <t>2-溴-5-甲基噻吩</t>
  </si>
  <si>
    <t>2-Bromo-5-methylthiophene</t>
  </si>
  <si>
    <t>V900750-74G</t>
  </si>
  <si>
    <t>7664-41-7</t>
  </si>
  <si>
    <t>氨的甲醇溶液</t>
  </si>
  <si>
    <t>AMMONIA</t>
  </si>
  <si>
    <t>7N IN METHANOL</t>
  </si>
  <si>
    <t>SY004104-169G</t>
  </si>
  <si>
    <t>7664-93-9</t>
  </si>
  <si>
    <t>硫酸(易制毒)</t>
  </si>
  <si>
    <t>Sulfuric Acid</t>
  </si>
  <si>
    <t>284734-74G</t>
  </si>
  <si>
    <t>JK287680-94G</t>
  </si>
  <si>
    <t>硫酸（三类易制毒）</t>
  </si>
  <si>
    <t>A12634.83</t>
  </si>
  <si>
    <t>82413A</t>
  </si>
  <si>
    <t>三甲基氰硅烷</t>
  </si>
  <si>
    <t>Trimethylsilyl Cyanide</t>
  </si>
  <si>
    <t>7681-11-0</t>
  </si>
  <si>
    <t>碘化钾</t>
  </si>
  <si>
    <t>Potassium iodide</t>
  </si>
  <si>
    <t>SY004104-95G</t>
  </si>
  <si>
    <t>7681-52-9</t>
  </si>
  <si>
    <t>次氯酸钠</t>
  </si>
  <si>
    <t>CP，Store in a cool,dry area,玻璃瓶</t>
  </si>
  <si>
    <t>1CN00210209 西格玛目录商品  </t>
  </si>
  <si>
    <t>次氯酸钠溶液</t>
  </si>
  <si>
    <t>Sodium Hypochlorite</t>
  </si>
  <si>
    <r>
      <rPr>
        <sz val="10"/>
        <color indexed="8"/>
        <rFont val="Arial Unicode MS"/>
        <family val="2"/>
        <charset val="134"/>
      </rPr>
      <t>1CN00100061 百灵威目录商品  </t>
    </r>
  </si>
  <si>
    <t>7681-65-4</t>
  </si>
  <si>
    <t>Copper(I) iodide, 99.999％ metals basis</t>
  </si>
  <si>
    <t>82413B</t>
  </si>
  <si>
    <t>碘化钠</t>
  </si>
  <si>
    <t>Sodium Iodide</t>
  </si>
  <si>
    <t>3-氟苯基硼酸</t>
  </si>
  <si>
    <t>3-Fluorobenzeneboronic Acid</t>
  </si>
  <si>
    <t>768-60-5</t>
  </si>
  <si>
    <t>4-乙炔基苯甲醚</t>
  </si>
  <si>
    <t>4-Ethynylanisole</t>
  </si>
  <si>
    <r>
      <rPr>
        <sz val="10"/>
        <color indexed="8"/>
        <rFont val="Arial Unicode MS"/>
        <family val="2"/>
        <charset val="134"/>
      </rPr>
      <t>1CN00210575 韶远目录商品  </t>
    </r>
  </si>
  <si>
    <t>V900750-75G</t>
  </si>
  <si>
    <t>7697-37-2</t>
  </si>
  <si>
    <t>发烟硝酸（易制爆）</t>
  </si>
  <si>
    <t>Nitric acid</t>
  </si>
  <si>
    <t>1CN00220063 阿法埃莎目录商品  </t>
  </si>
  <si>
    <t>SY004104-170G</t>
  </si>
  <si>
    <t>硝酸(易制爆)</t>
  </si>
  <si>
    <t>Nitric Acid</t>
  </si>
  <si>
    <t>7704-34-9</t>
  </si>
  <si>
    <t>硫粉，升华(易制爆)</t>
  </si>
  <si>
    <t>Sulfur</t>
  </si>
  <si>
    <t>284734-75G</t>
  </si>
  <si>
    <t>吲哚-3-羧酸</t>
  </si>
  <si>
    <t>Indole-3-carboxylic Acid</t>
  </si>
  <si>
    <t>JK287680-95G</t>
  </si>
  <si>
    <t>A12634.84</t>
  </si>
  <si>
    <t>7719-09-7</t>
  </si>
  <si>
    <t>氯化亚砜</t>
  </si>
  <si>
    <t>Thionylchloride</t>
  </si>
  <si>
    <t>82414A</t>
  </si>
  <si>
    <t>SY004104-96G</t>
  </si>
  <si>
    <t>7722-64-7</t>
  </si>
  <si>
    <t>高锰酸钾(易制毒)(易制爆)</t>
  </si>
  <si>
    <t>Potassium Permanganate</t>
  </si>
  <si>
    <t>500克/瓶 AR</t>
  </si>
  <si>
    <t>500克/瓶</t>
  </si>
  <si>
    <t>7726-95-6</t>
  </si>
  <si>
    <t>溴</t>
  </si>
  <si>
    <t>Bromine</t>
  </si>
  <si>
    <t>7745-92-8</t>
  </si>
  <si>
    <t>2-碘-4-硝基甲苯, 97％</t>
  </si>
  <si>
    <t>2-Iodo-4-nitrotoluene, 97％</t>
  </si>
  <si>
    <t>82414B</t>
  </si>
  <si>
    <t>7752-82-1</t>
  </si>
  <si>
    <t>2-氨基-5-溴嘧啶</t>
  </si>
  <si>
    <t>2-Amino-5-bromopyrimidine</t>
  </si>
  <si>
    <t>1CN00210210 西格玛目录商品  </t>
  </si>
  <si>
    <t>7757-79-1</t>
  </si>
  <si>
    <t>硝酸钾(易制爆)</t>
  </si>
  <si>
    <t>Potassium Nitrate</t>
  </si>
  <si>
    <t>AR,Store at RT.,塑料瓶</t>
  </si>
  <si>
    <r>
      <rPr>
        <sz val="10"/>
        <color indexed="8"/>
        <rFont val="Arial Unicode MS"/>
        <family val="2"/>
        <charset val="134"/>
      </rPr>
      <t>1CN00100062 百灵威目录商品  </t>
    </r>
  </si>
  <si>
    <t>7757-82-6</t>
  </si>
  <si>
    <t>无水硫酸钠</t>
  </si>
  <si>
    <t>Sodium Sulfate</t>
  </si>
  <si>
    <t>V900750-76G</t>
  </si>
  <si>
    <t>SY004104-171G</t>
  </si>
  <si>
    <t>硫酸钠(无水)</t>
  </si>
  <si>
    <t>Sodium Sulfate  Anhydrous</t>
  </si>
  <si>
    <t>7758-05-6</t>
  </si>
  <si>
    <t>碘酸钾</t>
  </si>
  <si>
    <t>Potassium Iodate</t>
  </si>
  <si>
    <r>
      <rPr>
        <sz val="10"/>
        <color indexed="8"/>
        <rFont val="Arial Unicode MS"/>
        <family val="2"/>
        <charset val="134"/>
      </rPr>
      <t>1CN00210576 韶远目录商品  </t>
    </r>
  </si>
  <si>
    <t>284734-76G</t>
  </si>
  <si>
    <t>7758-89-6</t>
  </si>
  <si>
    <t>氯化亚铜</t>
  </si>
  <si>
    <t>Cuprous chloride</t>
  </si>
  <si>
    <t>分析纯97％+</t>
  </si>
  <si>
    <t>1CN00220064 阿法埃莎目录商品  </t>
  </si>
  <si>
    <t>JK287680-96G</t>
  </si>
  <si>
    <t>7758-98-7</t>
  </si>
  <si>
    <t>硫酸铜</t>
  </si>
  <si>
    <t>Cupric Sulfate</t>
  </si>
  <si>
    <t>A12634.85</t>
  </si>
  <si>
    <t>7772-99-8</t>
  </si>
  <si>
    <t>氯化亚锡，无水</t>
  </si>
  <si>
    <t>Tin(II) Chloride, Anhydrous</t>
  </si>
  <si>
    <t>82415A</t>
  </si>
  <si>
    <t>氯化亚锡</t>
  </si>
  <si>
    <t>97.5％,anhydrous</t>
  </si>
  <si>
    <t>低亚硫酸钠</t>
  </si>
  <si>
    <t>Sodium Hydrosulfite</t>
  </si>
  <si>
    <t>2,2-二甲氧基丙烷</t>
  </si>
  <si>
    <t>SY004104-97G</t>
  </si>
  <si>
    <t>7778-50-9</t>
  </si>
  <si>
    <t>重铬酸钾, 99％</t>
  </si>
  <si>
    <t>Potassium dichromate, 99％</t>
  </si>
  <si>
    <t>正磷酸钾</t>
  </si>
  <si>
    <t>Potassium phosphate tribasic</t>
  </si>
  <si>
    <t>7778-77-0</t>
  </si>
  <si>
    <t>磷酸二氢钾</t>
  </si>
  <si>
    <t>Potassium Dihydrogen Phosphate</t>
  </si>
  <si>
    <t>82415B</t>
  </si>
  <si>
    <t>7786-30-3</t>
  </si>
  <si>
    <t>氯化镁</t>
  </si>
  <si>
    <t>98％,pure</t>
  </si>
  <si>
    <t>重水</t>
  </si>
  <si>
    <t>DEUTERIUM OXIDE 99.9 atom ％ D</t>
  </si>
  <si>
    <t>10X0.55ML</t>
  </si>
  <si>
    <t>INNOCHEM</t>
  </si>
  <si>
    <t>7789-45-9</t>
  </si>
  <si>
    <t>溴化铜</t>
  </si>
  <si>
    <t>99％,extra pure, anhydrous</t>
  </si>
  <si>
    <t>V900750-77G</t>
  </si>
  <si>
    <t>7789-59-5</t>
  </si>
  <si>
    <t>三溴氧磷</t>
  </si>
  <si>
    <t>Phosphorus(V) Oxybromide</t>
  </si>
  <si>
    <t>1CN00210211 西格玛目录商品  </t>
  </si>
  <si>
    <t>SY004104-172G</t>
  </si>
  <si>
    <t>7789-78-8</t>
  </si>
  <si>
    <t>氢化钙</t>
  </si>
  <si>
    <t>Calcium Hydride</t>
  </si>
  <si>
    <r>
      <rPr>
        <sz val="10"/>
        <color indexed="8"/>
        <rFont val="Arial Unicode MS"/>
        <family val="2"/>
        <charset val="134"/>
      </rPr>
      <t>1CN00100063 百灵威目录商品  </t>
    </r>
  </si>
  <si>
    <t>284734-77G</t>
  </si>
  <si>
    <t>单氯化碘</t>
  </si>
  <si>
    <t>Iodine monochloride</t>
  </si>
  <si>
    <t>JK287680-97G</t>
  </si>
  <si>
    <t>无水柠檬酸</t>
  </si>
  <si>
    <t>Citric acid</t>
  </si>
  <si>
    <t>A12634.86</t>
  </si>
  <si>
    <t>78-08-0</t>
  </si>
  <si>
    <t>乙烯基三乙氧基硅烷</t>
  </si>
  <si>
    <r>
      <rPr>
        <sz val="10"/>
        <color indexed="8"/>
        <rFont val="Arial Unicode MS"/>
        <family val="2"/>
        <charset val="134"/>
      </rPr>
      <t>1CN00210577 韶远目录商品  </t>
    </r>
  </si>
  <si>
    <t>82416A</t>
  </si>
  <si>
    <t>氯乙酰氯</t>
  </si>
  <si>
    <t>Chloroacetyl Chloride</t>
  </si>
  <si>
    <t>1CN00220065 阿法埃莎目录商品  </t>
  </si>
  <si>
    <t>79-19-6</t>
  </si>
  <si>
    <t>氨基硫脲</t>
  </si>
  <si>
    <t>Thiosemicarbazide</t>
  </si>
  <si>
    <t>硫代氨基脲</t>
  </si>
  <si>
    <t>SY004104-98G</t>
  </si>
  <si>
    <t>草酰氯</t>
  </si>
  <si>
    <t>Oxalyl chloride</t>
  </si>
  <si>
    <t>CP(永华)</t>
  </si>
  <si>
    <t>82416B</t>
  </si>
  <si>
    <t>V900750-78G</t>
  </si>
  <si>
    <t>80041-89-0</t>
  </si>
  <si>
    <t>异丙基硼酸</t>
  </si>
  <si>
    <t>SY004104-173G</t>
  </si>
  <si>
    <t>808137-94-2</t>
  </si>
  <si>
    <t>Methyl 7-azaindole-3-carboxylate</t>
  </si>
  <si>
    <t>811-98-3</t>
  </si>
  <si>
    <t>METHYL-D3 ALCOHOL-D, 99.8+ ATOM ％ D</t>
  </si>
  <si>
    <t>99.8 atom ％ D</t>
  </si>
  <si>
    <t>284734-78G</t>
  </si>
  <si>
    <t>1CN00210212 西格玛目录商品  </t>
  </si>
  <si>
    <t>JK287680-98G</t>
  </si>
  <si>
    <r>
      <rPr>
        <sz val="10"/>
        <color indexed="8"/>
        <rFont val="Arial Unicode MS"/>
        <family val="2"/>
        <charset val="134"/>
      </rPr>
      <t>1CN00100064 百灵威目录商品  </t>
    </r>
  </si>
  <si>
    <t>A12634.87</t>
  </si>
  <si>
    <t>99.8+ ATOM ％ D</t>
  </si>
  <si>
    <t>82417A</t>
  </si>
  <si>
    <t>氘代甲醇</t>
  </si>
  <si>
    <t>Methanol-d4, for NMR, 99.8 atom ％ D</t>
  </si>
  <si>
    <t>for NMR, 99.8 atom ％ D</t>
  </si>
  <si>
    <r>
      <rPr>
        <sz val="10"/>
        <color indexed="8"/>
        <rFont val="Arial Unicode MS"/>
        <family val="2"/>
        <charset val="134"/>
      </rPr>
      <t>1CN00210578 韶远目录商品  </t>
    </r>
  </si>
  <si>
    <t>SY004104-99G</t>
  </si>
  <si>
    <t>827-41-8</t>
  </si>
  <si>
    <t>3-苯基-1H-吡唑-5-胺</t>
  </si>
  <si>
    <t>3-PHENYL-1H-PYRAZOL-5-AMINE</t>
  </si>
  <si>
    <t>1CN00220066 阿法埃莎目录商品  </t>
  </si>
  <si>
    <t>830-96-6</t>
  </si>
  <si>
    <t>吲哚-3-丙酸, 98％</t>
  </si>
  <si>
    <t>3-(Boc-氨基)丙基溴</t>
  </si>
  <si>
    <t>3-(Boc-amino)propyl Bromide</t>
  </si>
  <si>
    <t>82417B</t>
  </si>
  <si>
    <t>tert-Butyl 3-bromopropylcarbamate</t>
  </si>
  <si>
    <t>邻苯二甲酰亚胺</t>
  </si>
  <si>
    <t>Phthalimide</t>
  </si>
  <si>
    <t>V900750-79G</t>
  </si>
  <si>
    <t>1-羟基-2-萘甲酸</t>
  </si>
  <si>
    <t>1-Hydroxy-2-naphthoic Acid</t>
  </si>
  <si>
    <t>SY004104-174G</t>
  </si>
  <si>
    <t>叔丁醇钾</t>
  </si>
  <si>
    <t>Potassium Tert-Butoxide</t>
  </si>
  <si>
    <t>865-48-5</t>
  </si>
  <si>
    <t>叔丁醇钠</t>
  </si>
  <si>
    <t>Sodium tert-butoxide</t>
  </si>
  <si>
    <t>284734-79G</t>
  </si>
  <si>
    <t>865-49-6</t>
  </si>
  <si>
    <t>氘代氯仿</t>
  </si>
  <si>
    <t>Chloroform-D</t>
  </si>
  <si>
    <t>0.60mLx10</t>
  </si>
  <si>
    <t>JK287680-99G</t>
  </si>
  <si>
    <t>CHLOROFORM-D, 99.8 ATOM ％ D (CONTAINS 0.03％ V/V TMS)</t>
  </si>
  <si>
    <t>A12634.88</t>
  </si>
  <si>
    <t>82418A</t>
  </si>
  <si>
    <t>1CN00210213 西格玛目录商品  </t>
  </si>
  <si>
    <t>86864-60-0</t>
  </si>
  <si>
    <t>（2-溴乙氧基）-特丁基二甲基硅烷</t>
  </si>
  <si>
    <t>(2-Bromoethoxy)-Tert-Butyldimethylsilane</t>
  </si>
  <si>
    <r>
      <rPr>
        <sz val="10"/>
        <color indexed="8"/>
        <rFont val="Arial Unicode MS"/>
        <family val="2"/>
        <charset val="134"/>
      </rPr>
      <t>1CN00100065 百灵威目录商品  </t>
    </r>
  </si>
  <si>
    <t>86873-60-1</t>
  </si>
  <si>
    <t>5-氯吡啶-2-甲酸</t>
  </si>
  <si>
    <t xml:space="preserve">5-Chloropyridine-2-carboxylic Acid           </t>
  </si>
  <si>
    <r>
      <rPr>
        <sz val="10"/>
        <color indexed="8"/>
        <rFont val="Arial Unicode MS"/>
        <family val="2"/>
        <charset val="134"/>
      </rPr>
      <t>1CN00210579 韶远目录商品  </t>
    </r>
  </si>
  <si>
    <t>82418B</t>
  </si>
  <si>
    <t>870-50-8</t>
  </si>
  <si>
    <t>偶氮二甲酸二叔丁酯</t>
  </si>
  <si>
    <t>Di-tert-butyl Azodicarboxylate</t>
  </si>
  <si>
    <t>1CN00220067 阿法埃莎目录商品  </t>
  </si>
  <si>
    <t>87199-16-4</t>
  </si>
  <si>
    <t>间醛基苯硼酸</t>
  </si>
  <si>
    <t>3-Formylphenylboronic Acid</t>
  </si>
  <si>
    <t>3-羟苯基硼酸</t>
  </si>
  <si>
    <t>3-Hydroxybenzeneboronic Acid</t>
  </si>
  <si>
    <t>V900750-80G</t>
  </si>
  <si>
    <t>872-50-4</t>
  </si>
  <si>
    <t>1-甲基-2-吡咯烷酮</t>
  </si>
  <si>
    <t>1-Methyl-2-Pyrrolidinone</t>
  </si>
  <si>
    <t>SY004104-175G</t>
  </si>
  <si>
    <t>对氯苄醇</t>
  </si>
  <si>
    <t>4-Chlorobenzyl Alcohol</t>
  </si>
  <si>
    <t>87413-09-0</t>
  </si>
  <si>
    <t>戴斯-马丁氧化剂</t>
  </si>
  <si>
    <t>Dess-Martin periodinane</t>
  </si>
  <si>
    <t>284734-80G</t>
  </si>
  <si>
    <t>JK287680-100G</t>
  </si>
  <si>
    <t>A12634.89</t>
  </si>
  <si>
    <t>875-51-4</t>
  </si>
  <si>
    <t>4-溴-2-硝基苯胺(易制爆)</t>
  </si>
  <si>
    <t>4-Bromo-2-nitroaniline</t>
  </si>
  <si>
    <t>82419A</t>
  </si>
  <si>
    <t>87630-36-2</t>
  </si>
  <si>
    <t>3-Bromo-1-(triisopropylsilyl)pyrrole</t>
  </si>
  <si>
    <t>882-09-7</t>
  </si>
  <si>
    <t>4-氯苯氧异丁酸</t>
  </si>
  <si>
    <t>2-(4-Chlorophenoxy)-2-methylpropionic Acid</t>
  </si>
  <si>
    <t>HOMOPHTHALIC ACID, 98％</t>
  </si>
  <si>
    <t>2-硝基-4-氯苯胺</t>
  </si>
  <si>
    <t>4-Chloro-2-nitroaniline</t>
  </si>
  <si>
    <t>1CN00210214 西格玛目录商品  </t>
  </si>
  <si>
    <t>TERT-BUTYL N-(2-OXOETHYL)CARBAMATE, 95％</t>
  </si>
  <si>
    <r>
      <rPr>
        <sz val="10"/>
        <color indexed="8"/>
        <rFont val="Arial Unicode MS"/>
        <family val="2"/>
        <charset val="134"/>
      </rPr>
      <t>1CN00100066 百灵威目录商品  </t>
    </r>
  </si>
  <si>
    <t>邻氯苯甲胺</t>
  </si>
  <si>
    <t>2-Chlorobenzylamine</t>
  </si>
  <si>
    <t>82419B</t>
  </si>
  <si>
    <t>2-乙基苯硼酸</t>
  </si>
  <si>
    <t>2-Ethylphenylboronic Acid</t>
  </si>
  <si>
    <t>2-氨基联苯</t>
  </si>
  <si>
    <t>2-Aminodiphenyl</t>
  </si>
  <si>
    <r>
      <rPr>
        <sz val="10"/>
        <color indexed="8"/>
        <rFont val="Arial Unicode MS"/>
        <family val="2"/>
        <charset val="134"/>
      </rPr>
      <t>1CN00210580 韶远目录商品  </t>
    </r>
  </si>
  <si>
    <t>V900750-81G</t>
  </si>
  <si>
    <t>90721-27-0</t>
  </si>
  <si>
    <t>1-苯并呋喃-5-甲酸</t>
  </si>
  <si>
    <t>1-Benzofuran-5-carboxylic Acid</t>
  </si>
  <si>
    <t>1CN00220068 阿法埃莎目录商品  </t>
  </si>
  <si>
    <t>SY004104-176G</t>
  </si>
  <si>
    <t>91053-39-3</t>
  </si>
  <si>
    <t>硅藻土</t>
  </si>
  <si>
    <t>Diatomaceous Earth</t>
  </si>
  <si>
    <t>91-59-8</t>
  </si>
  <si>
    <t>2-萘胺</t>
  </si>
  <si>
    <t>2-Naphthylamine</t>
  </si>
  <si>
    <t>284734-81G</t>
  </si>
  <si>
    <t>丙炔酸甲酯</t>
  </si>
  <si>
    <t>Methyl Propiolate</t>
  </si>
  <si>
    <t>JK287680-101G</t>
  </si>
  <si>
    <t>A12634.90</t>
  </si>
  <si>
    <t>924-44-7</t>
  </si>
  <si>
    <t>乙醛酸乙酯, 50wt.％甲苯溶液</t>
  </si>
  <si>
    <t>Ethyl Glyoxalate Solution, 50 wt.％ in Toluene</t>
  </si>
  <si>
    <t>50wt.％ in Toluene</t>
  </si>
  <si>
    <t>82420A</t>
  </si>
  <si>
    <t>92-67-1</t>
  </si>
  <si>
    <t>对氨基联苯</t>
  </si>
  <si>
    <t>4-AMINOBIPHENYL</t>
  </si>
  <si>
    <t>3,4-二甲氧基苯甲酸</t>
  </si>
  <si>
    <t>3,4-Dimethoxybenzoic Acid</t>
  </si>
  <si>
    <t>931-03-3</t>
  </si>
  <si>
    <t>吡咯-3-甲酸</t>
  </si>
  <si>
    <t>Pyrrole-3-carboxylic Acid</t>
  </si>
  <si>
    <t>82420B</t>
  </si>
  <si>
    <t>4,5-二氯哒嗪-3(2H)-酮</t>
  </si>
  <si>
    <t>4,5-Dichloropyridazin-3(2H)-one</t>
  </si>
  <si>
    <t>1CN00210215 西格玛目录商品  </t>
  </si>
  <si>
    <t>93-28-7</t>
  </si>
  <si>
    <t>EUGENYL ACETATE, 98+％, FCC</t>
  </si>
  <si>
    <t>SAMPLE</t>
  </si>
  <si>
    <r>
      <rPr>
        <sz val="10"/>
        <color indexed="8"/>
        <rFont val="Arial Unicode MS"/>
        <family val="2"/>
        <charset val="134"/>
      </rPr>
      <t>1CN00100067 百灵威目录商品  </t>
    </r>
  </si>
  <si>
    <t>936-52-7</t>
  </si>
  <si>
    <t>4-(1-CYCLOPENTEN-1-YL)MORPHOLINE, 96％</t>
  </si>
  <si>
    <t>V900750-82G</t>
  </si>
  <si>
    <t>937-14-4</t>
  </si>
  <si>
    <t>3-氯过氧化苯甲酸</t>
  </si>
  <si>
    <t>3-Chloroperoxybenzoic Acid</t>
  </si>
  <si>
    <t>SY004104-177G</t>
  </si>
  <si>
    <t>939-80-0</t>
  </si>
  <si>
    <t>3-硝基-4-氯苯腈</t>
  </si>
  <si>
    <t>4-Chloro-3-nitrobenzonitrile</t>
  </si>
  <si>
    <t>942-24-5</t>
  </si>
  <si>
    <t>3-吲哚甲酸甲酯</t>
  </si>
  <si>
    <r>
      <rPr>
        <sz val="10"/>
        <color indexed="8"/>
        <rFont val="Arial Unicode MS"/>
        <family val="2"/>
        <charset val="134"/>
      </rPr>
      <t>1CN00210581 韶远目录商品  </t>
    </r>
  </si>
  <si>
    <t>284734-82G</t>
  </si>
  <si>
    <t>吲哚-3-甲酸甲酯</t>
  </si>
  <si>
    <t>Methyl Indole-3-carboxylate</t>
  </si>
  <si>
    <t>1CN00220069 阿法埃莎目录商品  </t>
  </si>
  <si>
    <t>JK287680-102G</t>
  </si>
  <si>
    <t>A12634.91</t>
  </si>
  <si>
    <t>82421A</t>
  </si>
  <si>
    <t>94-36-0</t>
  </si>
  <si>
    <t>过氧化苯甲酰</t>
  </si>
  <si>
    <t>Benzoyl Peroxide</t>
  </si>
  <si>
    <t>AR,2-8°C,玻璃瓶</t>
  </si>
  <si>
    <t>947533-45-1</t>
  </si>
  <si>
    <t>2-溴-5-氟嘧啶</t>
  </si>
  <si>
    <t>2-Bromo-5-fluoropyrimidine</t>
  </si>
  <si>
    <t>3，4-亚甲基苯硼酸</t>
  </si>
  <si>
    <t>3,4-Methylenedioxyphenylboronic Acid</t>
  </si>
  <si>
    <t>3,4-(亚甲二氧基)苯硼酸</t>
  </si>
  <si>
    <t>95-20-5</t>
  </si>
  <si>
    <t>2-甲基吲哚</t>
  </si>
  <si>
    <t>2-Methylindole</t>
  </si>
  <si>
    <t>95464-05-4</t>
  </si>
  <si>
    <t>[1,1′-双(二苯基膦)二茂铁]二氯化钯(II)二氯甲烷络合物(1:1)</t>
  </si>
  <si>
    <t>[1,1′-Bis(diphenylphosphino)ferrocene]dichloropalladium(II), complex with dichloromethane</t>
  </si>
  <si>
    <t>12.9％-13％Pd</t>
  </si>
  <si>
    <t>82421B</t>
  </si>
  <si>
    <t>1,2-二氯苯</t>
  </si>
  <si>
    <t>1,2-Dichlorobenzene</t>
  </si>
  <si>
    <t>2-氯苯胺</t>
  </si>
  <si>
    <t xml:space="preserve">o-Toluidine </t>
  </si>
  <si>
    <t>V900750-83G</t>
  </si>
  <si>
    <t>邻苯二胺</t>
  </si>
  <si>
    <t>1CN00210216 西格玛目录商品  </t>
  </si>
  <si>
    <t>SY004104-178G</t>
  </si>
  <si>
    <t>95668-21-6</t>
  </si>
  <si>
    <t>2-溴-5-(三氟甲氧基)硝基苯</t>
  </si>
  <si>
    <t>2-Bromo-5-(trifluoromethoxy)nitrobenzene</t>
  </si>
  <si>
    <r>
      <rPr>
        <sz val="10"/>
        <color indexed="8"/>
        <rFont val="Arial Unicode MS"/>
        <family val="2"/>
        <charset val="134"/>
      </rPr>
      <t>1CN00100068 百灵威目录商品  </t>
    </r>
  </si>
  <si>
    <t>95-83-0</t>
  </si>
  <si>
    <t>4-氯-1,2-苯二胺</t>
  </si>
  <si>
    <t>4-Chloro-1,2-diaminobenzene</t>
  </si>
  <si>
    <t>284734-83G</t>
  </si>
  <si>
    <t>草酸二乙酯</t>
  </si>
  <si>
    <t>Diethyl Oxalate</t>
  </si>
  <si>
    <t>JK287680-103G</t>
  </si>
  <si>
    <t>A12634.92</t>
  </si>
  <si>
    <t>溴乙酸甲酯</t>
  </si>
  <si>
    <t>Methyl 2-Bromoacetate</t>
  </si>
  <si>
    <r>
      <rPr>
        <sz val="10"/>
        <color indexed="8"/>
        <rFont val="Arial Unicode MS"/>
        <family val="2"/>
        <charset val="134"/>
      </rPr>
      <t>1CN00210582 韶远目录商品  </t>
    </r>
  </si>
  <si>
    <t>82422A</t>
  </si>
  <si>
    <t>氯乙酸甲酯</t>
  </si>
  <si>
    <t>Chloroacetic Acid Methyl Ester</t>
  </si>
  <si>
    <t>1CN00220070 阿法埃莎目录商品  </t>
  </si>
  <si>
    <t>2-羟基-5-硝基苯甲醛2-羟基-5-硝基苯甲醛(易制爆)</t>
  </si>
  <si>
    <t>2-羟基-5-硝基苯甲醛2-羟基-5-硝基苯甲醛</t>
  </si>
  <si>
    <t>对甲苯磺酰氯</t>
  </si>
  <si>
    <t>P-Toluenesulfonyl Chloride</t>
  </si>
  <si>
    <t>4-CHLOROBENZENESULFONYL CHLORIDE, 97％</t>
  </si>
  <si>
    <t>CUMENE, 98％</t>
  </si>
  <si>
    <t>82422B</t>
  </si>
  <si>
    <t>苯乙酮</t>
  </si>
  <si>
    <t>Acetophenone</t>
  </si>
  <si>
    <t>98-95-3</t>
  </si>
  <si>
    <t>硝基苯(易制爆)</t>
  </si>
  <si>
    <t>Nitrobenzene</t>
  </si>
  <si>
    <t>1-Boc-3-哌啶酮</t>
  </si>
  <si>
    <t>1-Boc-3-piperidone</t>
  </si>
  <si>
    <t>V900750-84G</t>
  </si>
  <si>
    <t>2-吡啶甲酸</t>
  </si>
  <si>
    <t>2-Picolinic Acid</t>
  </si>
  <si>
    <t>SY004104-179G</t>
  </si>
  <si>
    <t>3-氨基苯甲酸</t>
  </si>
  <si>
    <t>993-22-6</t>
  </si>
  <si>
    <t>TETRABUTYLAMMONIUM AZIDE</t>
  </si>
  <si>
    <t>284734-84G</t>
  </si>
  <si>
    <t>99-55-8</t>
  </si>
  <si>
    <t>2-甲基-5-硝基苯胺(易制爆)</t>
  </si>
  <si>
    <t>2-Amino-4-Nitrotoluene</t>
  </si>
  <si>
    <t>2-8°C,玻璃瓶</t>
  </si>
  <si>
    <t>1CN00210217 西格玛目录商品  </t>
  </si>
  <si>
    <t>JK287680-104G</t>
  </si>
  <si>
    <t>99-56-9</t>
  </si>
  <si>
    <t>4-硝基-1,2-苯二胺</t>
  </si>
  <si>
    <t>4-Nitro-o-Phenylenediamine</t>
  </si>
  <si>
    <r>
      <rPr>
        <sz val="10"/>
        <color indexed="8"/>
        <rFont val="Arial Unicode MS"/>
        <family val="2"/>
        <charset val="134"/>
      </rPr>
      <t>1CN00100069 百灵威目录商品  </t>
    </r>
  </si>
  <si>
    <t>A12634.93</t>
  </si>
  <si>
    <t>4-(甲氧羰基)苯硼酸</t>
  </si>
  <si>
    <t>4-(Methoxycarbonyl)Benzeneboronic Acid</t>
  </si>
  <si>
    <t>82423A</t>
  </si>
  <si>
    <t>间甲氧羰基苯硼酸</t>
  </si>
  <si>
    <t>99-81-0</t>
  </si>
  <si>
    <t>2-溴-4'-硝基苯乙酮, 95％(易制爆)</t>
  </si>
  <si>
    <t>2-Bromo-4'-nitroacetophenone, 95％</t>
  </si>
  <si>
    <r>
      <rPr>
        <sz val="10"/>
        <color indexed="8"/>
        <rFont val="Arial Unicode MS"/>
        <family val="2"/>
        <charset val="134"/>
      </rPr>
      <t>1CN00210583 韶远目录商品  </t>
    </r>
  </si>
</sst>
</file>

<file path=xl/styles.xml><?xml version="1.0" encoding="utf-8"?>
<styleSheet xmlns="http://schemas.openxmlformats.org/spreadsheetml/2006/main">
  <numFmts count="5">
    <numFmt numFmtId="176" formatCode="yyyy/m/d\ H:mm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8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b/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176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ntrol" Target="../activeX/activeX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igmaaldrich.com/catalog/search/ProductDetail?ProdNo=284734&amp;Brand=ALDRICH" TargetMode="External"/><Relationship Id="rId2" Type="http://schemas.openxmlformats.org/officeDocument/2006/relationships/hyperlink" Target="http://www.alfa.com/zh/gp100W.pgm?DSSTK=A12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  <drawing r:id="rId1"/>
  <legacyDrawing r:id="rId2"/>
  <controls>
    <control shapeId="1025" r:id="rId3"/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47"/>
  <sheetViews>
    <sheetView tabSelected="1" workbookViewId="0">
      <selection activeCell="C6" sqref="C6"/>
    </sheetView>
  </sheetViews>
  <sheetFormatPr defaultColWidth="9" defaultRowHeight="14.4" outlineLevelCol="4"/>
  <cols>
    <col min="2" max="2" width="23.1296296296296" customWidth="1"/>
    <col min="3" max="3" width="17" customWidth="1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ht="30" customHeight="1" spans="1:5">
      <c r="A2" s="11">
        <v>1</v>
      </c>
      <c r="B2" s="12" t="s">
        <v>5</v>
      </c>
      <c r="C2" s="11" t="s">
        <v>6</v>
      </c>
      <c r="D2" s="11" t="s">
        <v>7</v>
      </c>
      <c r="E2" s="11" t="s">
        <v>8</v>
      </c>
    </row>
    <row r="3" ht="30" customHeight="1" spans="1:5">
      <c r="A3" s="11">
        <v>2</v>
      </c>
      <c r="B3" s="12" t="s">
        <v>5</v>
      </c>
      <c r="C3" s="11" t="s">
        <v>9</v>
      </c>
      <c r="D3" s="11" t="s">
        <v>10</v>
      </c>
      <c r="E3" s="11" t="s">
        <v>11</v>
      </c>
    </row>
    <row r="4" ht="30" customHeight="1" spans="1:5">
      <c r="A4" s="11">
        <v>3</v>
      </c>
      <c r="B4" s="12" t="s">
        <v>5</v>
      </c>
      <c r="C4" s="11" t="s">
        <v>12</v>
      </c>
      <c r="D4" s="11" t="s">
        <v>13</v>
      </c>
      <c r="E4" s="11" t="s">
        <v>14</v>
      </c>
    </row>
    <row r="5" ht="30" customHeight="1" spans="1:5">
      <c r="A5" s="11">
        <v>4</v>
      </c>
      <c r="B5" s="12" t="s">
        <v>5</v>
      </c>
      <c r="C5" s="11" t="s">
        <v>15</v>
      </c>
      <c r="D5" s="11" t="s">
        <v>16</v>
      </c>
      <c r="E5" s="11" t="s">
        <v>17</v>
      </c>
    </row>
    <row r="6" ht="30" customHeight="1" spans="1:5">
      <c r="A6" s="11">
        <v>5</v>
      </c>
      <c r="B6" s="12" t="s">
        <v>5</v>
      </c>
      <c r="C6" s="11" t="s">
        <v>18</v>
      </c>
      <c r="D6" s="11" t="s">
        <v>19</v>
      </c>
      <c r="E6" s="11" t="s">
        <v>20</v>
      </c>
    </row>
    <row r="7" ht="30" customHeight="1" spans="1:5">
      <c r="A7" s="11">
        <v>6</v>
      </c>
      <c r="B7" s="12" t="s">
        <v>5</v>
      </c>
      <c r="C7" s="11" t="s">
        <v>21</v>
      </c>
      <c r="D7" s="11" t="s">
        <v>22</v>
      </c>
      <c r="E7" s="11" t="s">
        <v>23</v>
      </c>
    </row>
    <row r="8" ht="30" customHeight="1" spans="1:5">
      <c r="A8" s="11">
        <v>7</v>
      </c>
      <c r="B8" s="12" t="s">
        <v>5</v>
      </c>
      <c r="C8" s="11" t="s">
        <v>24</v>
      </c>
      <c r="D8" s="11" t="s">
        <v>25</v>
      </c>
      <c r="E8" s="11" t="s">
        <v>26</v>
      </c>
    </row>
    <row r="9" ht="30" customHeight="1" spans="1:5">
      <c r="A9" s="11">
        <v>8</v>
      </c>
      <c r="B9" s="12" t="s">
        <v>5</v>
      </c>
      <c r="C9" s="11" t="s">
        <v>27</v>
      </c>
      <c r="D9" s="11" t="s">
        <v>28</v>
      </c>
      <c r="E9" s="11" t="s">
        <v>29</v>
      </c>
    </row>
    <row r="10" ht="30" customHeight="1" spans="1:5">
      <c r="A10" s="11">
        <v>9</v>
      </c>
      <c r="B10" s="12" t="s">
        <v>5</v>
      </c>
      <c r="C10" s="11" t="s">
        <v>30</v>
      </c>
      <c r="D10" s="11" t="s">
        <v>31</v>
      </c>
      <c r="E10" s="11" t="s">
        <v>32</v>
      </c>
    </row>
    <row r="11" ht="30" customHeight="1" spans="1:5">
      <c r="A11" s="11">
        <v>10</v>
      </c>
      <c r="B11" s="12" t="s">
        <v>5</v>
      </c>
      <c r="C11" s="11" t="s">
        <v>33</v>
      </c>
      <c r="D11" s="13">
        <v>2023568</v>
      </c>
      <c r="E11" s="11" t="s">
        <v>34</v>
      </c>
    </row>
    <row r="12" ht="30" customHeight="1" spans="1:5">
      <c r="A12" s="11">
        <v>11</v>
      </c>
      <c r="B12" s="12" t="s">
        <v>5</v>
      </c>
      <c r="C12" s="11" t="s">
        <v>35</v>
      </c>
      <c r="D12" s="11" t="s">
        <v>36</v>
      </c>
      <c r="E12" s="11" t="s">
        <v>37</v>
      </c>
    </row>
    <row r="13" ht="30" customHeight="1" spans="1:5">
      <c r="A13" s="11">
        <v>12</v>
      </c>
      <c r="B13" s="12" t="s">
        <v>5</v>
      </c>
      <c r="C13" s="11" t="s">
        <v>38</v>
      </c>
      <c r="D13" s="11" t="s">
        <v>39</v>
      </c>
      <c r="E13" s="11" t="s">
        <v>40</v>
      </c>
    </row>
    <row r="14" ht="30" customHeight="1" spans="1:5">
      <c r="A14" s="11">
        <v>13</v>
      </c>
      <c r="B14" s="12" t="s">
        <v>5</v>
      </c>
      <c r="C14" s="11" t="s">
        <v>41</v>
      </c>
      <c r="D14" s="11" t="s">
        <v>42</v>
      </c>
      <c r="E14" s="11" t="s">
        <v>43</v>
      </c>
    </row>
    <row r="15" ht="30" customHeight="1" spans="1:5">
      <c r="A15" s="11">
        <v>14</v>
      </c>
      <c r="B15" s="12" t="s">
        <v>5</v>
      </c>
      <c r="C15" s="11" t="s">
        <v>44</v>
      </c>
      <c r="D15" s="11" t="s">
        <v>45</v>
      </c>
      <c r="E15" s="11" t="s">
        <v>46</v>
      </c>
    </row>
    <row r="16" ht="30" customHeight="1" spans="1:5">
      <c r="A16" s="11">
        <v>15</v>
      </c>
      <c r="B16" s="12" t="s">
        <v>5</v>
      </c>
      <c r="C16" s="11" t="s">
        <v>47</v>
      </c>
      <c r="D16" s="11" t="s">
        <v>48</v>
      </c>
      <c r="E16" s="11" t="s">
        <v>49</v>
      </c>
    </row>
    <row r="17" ht="30" customHeight="1" spans="1:5">
      <c r="A17" s="11">
        <v>16</v>
      </c>
      <c r="B17" s="12" t="s">
        <v>5</v>
      </c>
      <c r="C17" s="11" t="s">
        <v>50</v>
      </c>
      <c r="D17" s="11" t="s">
        <v>51</v>
      </c>
      <c r="E17" s="11" t="s">
        <v>52</v>
      </c>
    </row>
    <row r="18" ht="30" customHeight="1" spans="1:5">
      <c r="A18" s="11">
        <v>17</v>
      </c>
      <c r="B18" s="12" t="s">
        <v>5</v>
      </c>
      <c r="C18" s="11" t="s">
        <v>53</v>
      </c>
      <c r="D18" s="11" t="s">
        <v>54</v>
      </c>
      <c r="E18" s="11" t="s">
        <v>55</v>
      </c>
    </row>
    <row r="19" ht="30" customHeight="1" spans="1:5">
      <c r="A19" s="11">
        <v>18</v>
      </c>
      <c r="B19" s="12" t="s">
        <v>5</v>
      </c>
      <c r="C19" s="11" t="s">
        <v>56</v>
      </c>
      <c r="D19" s="11" t="s">
        <v>57</v>
      </c>
      <c r="E19" s="11" t="s">
        <v>58</v>
      </c>
    </row>
    <row r="20" ht="30" customHeight="1" spans="1:5">
      <c r="A20" s="11">
        <v>19</v>
      </c>
      <c r="B20" s="12" t="s">
        <v>5</v>
      </c>
      <c r="C20" s="11" t="s">
        <v>59</v>
      </c>
      <c r="D20" s="11" t="s">
        <v>60</v>
      </c>
      <c r="E20" s="11" t="s">
        <v>61</v>
      </c>
    </row>
    <row r="21" ht="30" customHeight="1" spans="1:5">
      <c r="A21" s="11">
        <v>20</v>
      </c>
      <c r="B21" s="12" t="s">
        <v>5</v>
      </c>
      <c r="C21" s="11" t="s">
        <v>62</v>
      </c>
      <c r="D21" s="11" t="s">
        <v>63</v>
      </c>
      <c r="E21" s="11" t="s">
        <v>64</v>
      </c>
    </row>
    <row r="22" ht="30" customHeight="1" spans="1:5">
      <c r="A22" s="11">
        <v>21</v>
      </c>
      <c r="B22" s="12" t="s">
        <v>5</v>
      </c>
      <c r="C22" s="11" t="s">
        <v>65</v>
      </c>
      <c r="D22" s="11" t="s">
        <v>66</v>
      </c>
      <c r="E22" s="11" t="s">
        <v>67</v>
      </c>
    </row>
    <row r="23" ht="30" customHeight="1" spans="1:5">
      <c r="A23" s="11">
        <v>22</v>
      </c>
      <c r="B23" s="12" t="s">
        <v>5</v>
      </c>
      <c r="C23" s="11" t="s">
        <v>68</v>
      </c>
      <c r="D23" s="11" t="s">
        <v>69</v>
      </c>
      <c r="E23" s="11" t="s">
        <v>70</v>
      </c>
    </row>
    <row r="24" ht="30" customHeight="1" spans="1:5">
      <c r="A24" s="11">
        <v>23</v>
      </c>
      <c r="B24" s="12" t="s">
        <v>5</v>
      </c>
      <c r="C24" s="11" t="s">
        <v>71</v>
      </c>
      <c r="D24" s="11" t="s">
        <v>72</v>
      </c>
      <c r="E24" s="11" t="s">
        <v>73</v>
      </c>
    </row>
    <row r="25" ht="30" customHeight="1" spans="1:5">
      <c r="A25" s="11">
        <v>24</v>
      </c>
      <c r="B25" s="12" t="s">
        <v>5</v>
      </c>
      <c r="C25" s="11" t="s">
        <v>74</v>
      </c>
      <c r="D25" s="11" t="s">
        <v>75</v>
      </c>
      <c r="E25" s="11" t="s">
        <v>76</v>
      </c>
    </row>
    <row r="26" ht="30" customHeight="1" spans="1:5">
      <c r="A26" s="11">
        <v>25</v>
      </c>
      <c r="B26" s="12" t="s">
        <v>5</v>
      </c>
      <c r="C26" s="11" t="s">
        <v>77</v>
      </c>
      <c r="D26" s="11" t="s">
        <v>78</v>
      </c>
      <c r="E26" s="11" t="s">
        <v>79</v>
      </c>
    </row>
    <row r="27" ht="30" customHeight="1" spans="1:5">
      <c r="A27" s="11">
        <v>26</v>
      </c>
      <c r="B27" s="12" t="s">
        <v>5</v>
      </c>
      <c r="C27" s="11" t="s">
        <v>80</v>
      </c>
      <c r="D27" s="11" t="s">
        <v>81</v>
      </c>
      <c r="E27" s="11" t="s">
        <v>82</v>
      </c>
    </row>
    <row r="28" ht="30" customHeight="1" spans="1:5">
      <c r="A28" s="11">
        <v>27</v>
      </c>
      <c r="B28" s="12" t="s">
        <v>5</v>
      </c>
      <c r="C28" s="11" t="s">
        <v>83</v>
      </c>
      <c r="D28" s="11" t="s">
        <v>84</v>
      </c>
      <c r="E28" s="11" t="s">
        <v>85</v>
      </c>
    </row>
    <row r="29" ht="30" customHeight="1" spans="1:5">
      <c r="A29" s="11">
        <v>28</v>
      </c>
      <c r="B29" s="12" t="s">
        <v>5</v>
      </c>
      <c r="C29" s="11" t="s">
        <v>86</v>
      </c>
      <c r="D29" s="11" t="s">
        <v>87</v>
      </c>
      <c r="E29" s="11" t="s">
        <v>88</v>
      </c>
    </row>
    <row r="30" ht="30" customHeight="1" spans="1:5">
      <c r="A30" s="11">
        <v>29</v>
      </c>
      <c r="B30" s="12" t="s">
        <v>5</v>
      </c>
      <c r="C30" s="11" t="s">
        <v>89</v>
      </c>
      <c r="D30" s="11" t="s">
        <v>90</v>
      </c>
      <c r="E30" s="11" t="s">
        <v>91</v>
      </c>
    </row>
    <row r="31" ht="30" customHeight="1" spans="1:5">
      <c r="A31" s="11">
        <v>30</v>
      </c>
      <c r="B31" s="12" t="s">
        <v>5</v>
      </c>
      <c r="C31" s="11" t="s">
        <v>92</v>
      </c>
      <c r="D31" s="11" t="s">
        <v>93</v>
      </c>
      <c r="E31" s="11" t="s">
        <v>94</v>
      </c>
    </row>
    <row r="32" ht="30" customHeight="1" spans="1:5">
      <c r="A32" s="11">
        <v>31</v>
      </c>
      <c r="B32" s="12" t="s">
        <v>5</v>
      </c>
      <c r="C32" s="11" t="s">
        <v>95</v>
      </c>
      <c r="D32" s="11" t="s">
        <v>96</v>
      </c>
      <c r="E32" s="11" t="s">
        <v>97</v>
      </c>
    </row>
    <row r="33" ht="30" customHeight="1" spans="1:5">
      <c r="A33" s="11">
        <v>32</v>
      </c>
      <c r="B33" s="12" t="s">
        <v>5</v>
      </c>
      <c r="C33" s="11" t="s">
        <v>98</v>
      </c>
      <c r="D33" s="11" t="s">
        <v>99</v>
      </c>
      <c r="E33" s="11" t="s">
        <v>100</v>
      </c>
    </row>
    <row r="34" ht="30" customHeight="1" spans="1:5">
      <c r="A34" s="11">
        <v>33</v>
      </c>
      <c r="B34" s="12" t="s">
        <v>5</v>
      </c>
      <c r="C34" s="11" t="s">
        <v>101</v>
      </c>
      <c r="D34" s="11" t="s">
        <v>102</v>
      </c>
      <c r="E34" s="11" t="s">
        <v>103</v>
      </c>
    </row>
    <row r="35" ht="30" customHeight="1" spans="1:5">
      <c r="A35" s="11">
        <v>34</v>
      </c>
      <c r="B35" s="12" t="s">
        <v>5</v>
      </c>
      <c r="C35" s="11" t="s">
        <v>104</v>
      </c>
      <c r="D35" s="11" t="s">
        <v>105</v>
      </c>
      <c r="E35" s="11" t="s">
        <v>106</v>
      </c>
    </row>
    <row r="36" ht="30" customHeight="1" spans="1:5">
      <c r="A36" s="11">
        <v>35</v>
      </c>
      <c r="B36" s="12" t="s">
        <v>5</v>
      </c>
      <c r="C36" s="11" t="s">
        <v>107</v>
      </c>
      <c r="D36" s="11" t="s">
        <v>108</v>
      </c>
      <c r="E36" s="11" t="s">
        <v>109</v>
      </c>
    </row>
    <row r="37" ht="30" customHeight="1" spans="1:5">
      <c r="A37" s="11">
        <v>36</v>
      </c>
      <c r="B37" s="12" t="s">
        <v>5</v>
      </c>
      <c r="C37" s="11" t="s">
        <v>110</v>
      </c>
      <c r="D37" s="11" t="s">
        <v>111</v>
      </c>
      <c r="E37" s="11" t="s">
        <v>112</v>
      </c>
    </row>
    <row r="38" ht="30" customHeight="1" spans="1:5">
      <c r="A38" s="11">
        <v>37</v>
      </c>
      <c r="B38" s="12" t="s">
        <v>5</v>
      </c>
      <c r="C38" s="11" t="s">
        <v>113</v>
      </c>
      <c r="D38" s="11" t="s">
        <v>114</v>
      </c>
      <c r="E38" s="11" t="s">
        <v>115</v>
      </c>
    </row>
    <row r="39" ht="30" customHeight="1" spans="1:5">
      <c r="A39" s="11">
        <v>38</v>
      </c>
      <c r="B39" s="12" t="s">
        <v>5</v>
      </c>
      <c r="C39" s="11" t="s">
        <v>116</v>
      </c>
      <c r="D39" s="11" t="s">
        <v>117</v>
      </c>
      <c r="E39" s="11" t="s">
        <v>118</v>
      </c>
    </row>
    <row r="40" ht="30" customHeight="1" spans="1:5">
      <c r="A40" s="11">
        <v>39</v>
      </c>
      <c r="B40" s="12" t="s">
        <v>5</v>
      </c>
      <c r="C40" s="11" t="s">
        <v>119</v>
      </c>
      <c r="D40" s="11" t="s">
        <v>120</v>
      </c>
      <c r="E40" s="11" t="s">
        <v>121</v>
      </c>
    </row>
    <row r="41" ht="30" customHeight="1" spans="1:5">
      <c r="A41" s="11">
        <v>40</v>
      </c>
      <c r="B41" s="12" t="s">
        <v>5</v>
      </c>
      <c r="C41" s="11" t="s">
        <v>122</v>
      </c>
      <c r="D41" s="11" t="s">
        <v>123</v>
      </c>
      <c r="E41" s="11" t="s">
        <v>124</v>
      </c>
    </row>
    <row r="42" ht="30" customHeight="1" spans="1:5">
      <c r="A42" s="11">
        <v>41</v>
      </c>
      <c r="B42" s="12" t="s">
        <v>5</v>
      </c>
      <c r="C42" s="11" t="s">
        <v>125</v>
      </c>
      <c r="D42" s="11" t="s">
        <v>126</v>
      </c>
      <c r="E42" s="11" t="s">
        <v>127</v>
      </c>
    </row>
    <row r="43" ht="30" customHeight="1" spans="1:5">
      <c r="A43" s="11">
        <v>42</v>
      </c>
      <c r="B43" s="12" t="s">
        <v>5</v>
      </c>
      <c r="C43" s="11" t="s">
        <v>128</v>
      </c>
      <c r="D43" s="11" t="s">
        <v>129</v>
      </c>
      <c r="E43" s="11" t="s">
        <v>130</v>
      </c>
    </row>
    <row r="44" ht="30" customHeight="1" spans="1:5">
      <c r="A44" s="11">
        <v>43</v>
      </c>
      <c r="B44" s="12" t="s">
        <v>5</v>
      </c>
      <c r="C44" s="11" t="s">
        <v>131</v>
      </c>
      <c r="D44" s="11" t="s">
        <v>132</v>
      </c>
      <c r="E44" s="11" t="s">
        <v>133</v>
      </c>
    </row>
    <row r="45" ht="30" customHeight="1" spans="1:5">
      <c r="A45" s="11">
        <v>44</v>
      </c>
      <c r="B45" s="12" t="s">
        <v>5</v>
      </c>
      <c r="C45" s="11" t="s">
        <v>134</v>
      </c>
      <c r="D45" s="11" t="s">
        <v>135</v>
      </c>
      <c r="E45" s="11" t="s">
        <v>136</v>
      </c>
    </row>
    <row r="46" ht="30" customHeight="1" spans="1:5">
      <c r="A46" s="11">
        <v>45</v>
      </c>
      <c r="B46" s="12" t="s">
        <v>5</v>
      </c>
      <c r="C46" s="11" t="s">
        <v>137</v>
      </c>
      <c r="D46" s="11" t="s">
        <v>138</v>
      </c>
      <c r="E46" s="11" t="s">
        <v>139</v>
      </c>
    </row>
    <row r="47" ht="30" customHeight="1" spans="1:5">
      <c r="A47" s="11">
        <v>46</v>
      </c>
      <c r="B47" s="12" t="s">
        <v>5</v>
      </c>
      <c r="C47" s="11" t="s">
        <v>140</v>
      </c>
      <c r="D47" s="11" t="s">
        <v>141</v>
      </c>
      <c r="E47" s="11" t="s">
        <v>142</v>
      </c>
    </row>
    <row r="48" ht="30" customHeight="1" spans="1:5">
      <c r="A48" s="11">
        <v>47</v>
      </c>
      <c r="B48" s="12" t="s">
        <v>5</v>
      </c>
      <c r="C48" s="11" t="s">
        <v>143</v>
      </c>
      <c r="D48" s="11" t="s">
        <v>144</v>
      </c>
      <c r="E48" s="11" t="s">
        <v>145</v>
      </c>
    </row>
    <row r="49" ht="30" customHeight="1" spans="1:5">
      <c r="A49" s="11">
        <v>48</v>
      </c>
      <c r="B49" s="12" t="s">
        <v>5</v>
      </c>
      <c r="C49" s="11" t="s">
        <v>146</v>
      </c>
      <c r="D49" s="11" t="s">
        <v>147</v>
      </c>
      <c r="E49" s="11" t="s">
        <v>148</v>
      </c>
    </row>
    <row r="50" ht="30" customHeight="1" spans="1:5">
      <c r="A50" s="11">
        <v>49</v>
      </c>
      <c r="B50" s="12" t="s">
        <v>5</v>
      </c>
      <c r="C50" s="11" t="s">
        <v>149</v>
      </c>
      <c r="D50" s="11" t="s">
        <v>150</v>
      </c>
      <c r="E50" s="11" t="s">
        <v>151</v>
      </c>
    </row>
    <row r="51" ht="30" customHeight="1" spans="1:5">
      <c r="A51" s="11">
        <v>50</v>
      </c>
      <c r="B51" s="12" t="s">
        <v>5</v>
      </c>
      <c r="C51" s="11" t="s">
        <v>152</v>
      </c>
      <c r="D51" s="11" t="s">
        <v>153</v>
      </c>
      <c r="E51" s="11" t="s">
        <v>154</v>
      </c>
    </row>
    <row r="52" ht="30" customHeight="1" spans="1:5">
      <c r="A52" s="11">
        <v>51</v>
      </c>
      <c r="B52" s="12" t="s">
        <v>5</v>
      </c>
      <c r="C52" s="11" t="s">
        <v>155</v>
      </c>
      <c r="D52" s="11" t="s">
        <v>156</v>
      </c>
      <c r="E52" s="11" t="s">
        <v>157</v>
      </c>
    </row>
    <row r="53" ht="30" customHeight="1" spans="1:5">
      <c r="A53" s="11">
        <v>52</v>
      </c>
      <c r="B53" s="12" t="s">
        <v>5</v>
      </c>
      <c r="C53" s="11" t="s">
        <v>158</v>
      </c>
      <c r="D53" s="11" t="s">
        <v>159</v>
      </c>
      <c r="E53" s="11" t="s">
        <v>160</v>
      </c>
    </row>
    <row r="54" ht="30" customHeight="1" spans="1:5">
      <c r="A54" s="11">
        <v>53</v>
      </c>
      <c r="B54" s="12" t="s">
        <v>5</v>
      </c>
      <c r="C54" s="11" t="s">
        <v>161</v>
      </c>
      <c r="D54" s="11" t="s">
        <v>162</v>
      </c>
      <c r="E54" s="11" t="s">
        <v>163</v>
      </c>
    </row>
    <row r="55" ht="30" customHeight="1" spans="1:5">
      <c r="A55" s="11">
        <v>54</v>
      </c>
      <c r="B55" s="12" t="s">
        <v>5</v>
      </c>
      <c r="C55" s="11" t="s">
        <v>164</v>
      </c>
      <c r="D55" s="11" t="s">
        <v>165</v>
      </c>
      <c r="E55" s="11" t="s">
        <v>166</v>
      </c>
    </row>
    <row r="56" ht="30" customHeight="1" spans="1:5">
      <c r="A56" s="11">
        <v>55</v>
      </c>
      <c r="B56" s="12" t="s">
        <v>5</v>
      </c>
      <c r="C56" s="11" t="s">
        <v>167</v>
      </c>
      <c r="D56" s="11" t="s">
        <v>168</v>
      </c>
      <c r="E56" s="11" t="s">
        <v>169</v>
      </c>
    </row>
    <row r="57" ht="30" customHeight="1" spans="1:5">
      <c r="A57" s="11">
        <v>56</v>
      </c>
      <c r="B57" s="12" t="s">
        <v>5</v>
      </c>
      <c r="C57" s="11" t="s">
        <v>170</v>
      </c>
      <c r="D57" s="11" t="s">
        <v>171</v>
      </c>
      <c r="E57" s="11" t="s">
        <v>172</v>
      </c>
    </row>
    <row r="58" ht="30" customHeight="1" spans="1:5">
      <c r="A58" s="11">
        <v>57</v>
      </c>
      <c r="B58" s="12" t="s">
        <v>5</v>
      </c>
      <c r="C58" s="11" t="s">
        <v>173</v>
      </c>
      <c r="D58" s="11" t="s">
        <v>174</v>
      </c>
      <c r="E58" s="11" t="s">
        <v>175</v>
      </c>
    </row>
    <row r="59" ht="30" customHeight="1" spans="1:5">
      <c r="A59" s="11">
        <v>58</v>
      </c>
      <c r="B59" s="12" t="s">
        <v>5</v>
      </c>
      <c r="C59" s="11" t="s">
        <v>176</v>
      </c>
      <c r="D59" s="11" t="s">
        <v>177</v>
      </c>
      <c r="E59" s="11" t="s">
        <v>178</v>
      </c>
    </row>
    <row r="60" ht="30" customHeight="1" spans="1:5">
      <c r="A60" s="11">
        <v>59</v>
      </c>
      <c r="B60" s="12" t="s">
        <v>5</v>
      </c>
      <c r="C60" s="11" t="s">
        <v>179</v>
      </c>
      <c r="D60" s="11" t="s">
        <v>180</v>
      </c>
      <c r="E60" s="11" t="s">
        <v>181</v>
      </c>
    </row>
    <row r="61" ht="30" customHeight="1" spans="1:5">
      <c r="A61" s="11">
        <v>60</v>
      </c>
      <c r="B61" s="12" t="s">
        <v>5</v>
      </c>
      <c r="C61" s="11" t="s">
        <v>182</v>
      </c>
      <c r="D61" s="11" t="s">
        <v>183</v>
      </c>
      <c r="E61" s="11" t="s">
        <v>184</v>
      </c>
    </row>
    <row r="62" ht="30" customHeight="1" spans="1:5">
      <c r="A62" s="11">
        <v>61</v>
      </c>
      <c r="B62" s="12" t="s">
        <v>5</v>
      </c>
      <c r="C62" s="11" t="s">
        <v>185</v>
      </c>
      <c r="D62" s="11" t="s">
        <v>186</v>
      </c>
      <c r="E62" s="11" t="s">
        <v>187</v>
      </c>
    </row>
    <row r="63" ht="30" customHeight="1" spans="1:5">
      <c r="A63" s="11">
        <v>62</v>
      </c>
      <c r="B63" s="12" t="s">
        <v>5</v>
      </c>
      <c r="C63" s="11" t="s">
        <v>188</v>
      </c>
      <c r="D63" s="11" t="s">
        <v>189</v>
      </c>
      <c r="E63" s="11" t="s">
        <v>190</v>
      </c>
    </row>
    <row r="64" ht="30" customHeight="1" spans="1:5">
      <c r="A64" s="11">
        <v>63</v>
      </c>
      <c r="B64" s="12" t="s">
        <v>5</v>
      </c>
      <c r="C64" s="11" t="s">
        <v>191</v>
      </c>
      <c r="D64" s="11" t="s">
        <v>192</v>
      </c>
      <c r="E64" s="11" t="s">
        <v>193</v>
      </c>
    </row>
    <row r="65" ht="30" customHeight="1" spans="1:5">
      <c r="A65" s="11">
        <v>64</v>
      </c>
      <c r="B65" s="12" t="s">
        <v>5</v>
      </c>
      <c r="C65" s="11" t="s">
        <v>194</v>
      </c>
      <c r="D65" s="11" t="s">
        <v>195</v>
      </c>
      <c r="E65" s="11" t="s">
        <v>196</v>
      </c>
    </row>
    <row r="66" ht="30" customHeight="1" spans="1:5">
      <c r="A66" s="11">
        <v>65</v>
      </c>
      <c r="B66" s="12" t="s">
        <v>5</v>
      </c>
      <c r="C66" s="11" t="s">
        <v>197</v>
      </c>
      <c r="D66" s="11" t="s">
        <v>198</v>
      </c>
      <c r="E66" s="11" t="s">
        <v>199</v>
      </c>
    </row>
    <row r="67" ht="30" customHeight="1" spans="1:5">
      <c r="A67" s="11">
        <v>66</v>
      </c>
      <c r="B67" s="12" t="s">
        <v>5</v>
      </c>
      <c r="C67" s="11" t="s">
        <v>200</v>
      </c>
      <c r="D67" s="11" t="s">
        <v>201</v>
      </c>
      <c r="E67" s="11" t="s">
        <v>202</v>
      </c>
    </row>
    <row r="68" ht="30" customHeight="1" spans="1:5">
      <c r="A68" s="11">
        <v>67</v>
      </c>
      <c r="B68" s="12" t="s">
        <v>5</v>
      </c>
      <c r="C68" s="11" t="s">
        <v>203</v>
      </c>
      <c r="D68" s="11" t="s">
        <v>204</v>
      </c>
      <c r="E68" s="11" t="s">
        <v>205</v>
      </c>
    </row>
    <row r="69" ht="30" customHeight="1" spans="1:5">
      <c r="A69" s="11">
        <v>68</v>
      </c>
      <c r="B69" s="12" t="s">
        <v>5</v>
      </c>
      <c r="C69" s="11" t="s">
        <v>206</v>
      </c>
      <c r="D69" s="11" t="s">
        <v>207</v>
      </c>
      <c r="E69" s="11" t="s">
        <v>208</v>
      </c>
    </row>
    <row r="70" ht="30" customHeight="1" spans="1:5">
      <c r="A70" s="11">
        <v>69</v>
      </c>
      <c r="B70" s="12" t="s">
        <v>5</v>
      </c>
      <c r="C70" s="11" t="s">
        <v>209</v>
      </c>
      <c r="D70" s="11" t="s">
        <v>210</v>
      </c>
      <c r="E70" s="11" t="s">
        <v>211</v>
      </c>
    </row>
    <row r="71" ht="30" customHeight="1" spans="1:5">
      <c r="A71" s="11">
        <v>70</v>
      </c>
      <c r="B71" s="12" t="s">
        <v>5</v>
      </c>
      <c r="C71" s="11" t="s">
        <v>212</v>
      </c>
      <c r="D71" s="11" t="s">
        <v>213</v>
      </c>
      <c r="E71" s="11" t="s">
        <v>214</v>
      </c>
    </row>
    <row r="72" ht="30" customHeight="1" spans="1:5">
      <c r="A72" s="11">
        <v>71</v>
      </c>
      <c r="B72" s="12" t="s">
        <v>5</v>
      </c>
      <c r="C72" s="11" t="s">
        <v>215</v>
      </c>
      <c r="D72" s="11" t="s">
        <v>216</v>
      </c>
      <c r="E72" s="11" t="s">
        <v>217</v>
      </c>
    </row>
    <row r="73" ht="30" customHeight="1" spans="1:5">
      <c r="A73" s="11">
        <v>72</v>
      </c>
      <c r="B73" s="12" t="s">
        <v>5</v>
      </c>
      <c r="C73" s="11" t="s">
        <v>218</v>
      </c>
      <c r="D73" s="11" t="s">
        <v>219</v>
      </c>
      <c r="E73" s="11" t="s">
        <v>220</v>
      </c>
    </row>
    <row r="74" ht="30" customHeight="1" spans="1:5">
      <c r="A74" s="11">
        <v>73</v>
      </c>
      <c r="B74" s="12" t="s">
        <v>5</v>
      </c>
      <c r="C74" s="11" t="s">
        <v>221</v>
      </c>
      <c r="D74" s="11" t="s">
        <v>222</v>
      </c>
      <c r="E74" s="11" t="s">
        <v>223</v>
      </c>
    </row>
    <row r="75" ht="30" customHeight="1" spans="1:5">
      <c r="A75" s="11">
        <v>74</v>
      </c>
      <c r="B75" s="12" t="s">
        <v>5</v>
      </c>
      <c r="C75" s="11" t="s">
        <v>224</v>
      </c>
      <c r="D75" s="11" t="s">
        <v>225</v>
      </c>
      <c r="E75" s="11" t="s">
        <v>226</v>
      </c>
    </row>
    <row r="76" ht="30" customHeight="1" spans="1:5">
      <c r="A76" s="11">
        <v>75</v>
      </c>
      <c r="B76" s="12" t="s">
        <v>5</v>
      </c>
      <c r="C76" s="11" t="s">
        <v>227</v>
      </c>
      <c r="D76" s="11" t="s">
        <v>228</v>
      </c>
      <c r="E76" s="11" t="s">
        <v>229</v>
      </c>
    </row>
    <row r="77" ht="30" customHeight="1" spans="1:5">
      <c r="A77" s="11">
        <v>76</v>
      </c>
      <c r="B77" s="12" t="s">
        <v>5</v>
      </c>
      <c r="C77" s="11" t="s">
        <v>230</v>
      </c>
      <c r="D77" s="11" t="s">
        <v>231</v>
      </c>
      <c r="E77" s="11" t="s">
        <v>232</v>
      </c>
    </row>
    <row r="78" ht="30" customHeight="1" spans="1:5">
      <c r="A78" s="11">
        <v>77</v>
      </c>
      <c r="B78" s="12" t="s">
        <v>5</v>
      </c>
      <c r="C78" s="11" t="s">
        <v>233</v>
      </c>
      <c r="D78" s="11" t="s">
        <v>234</v>
      </c>
      <c r="E78" s="11" t="s">
        <v>235</v>
      </c>
    </row>
    <row r="79" ht="30" customHeight="1" spans="1:5">
      <c r="A79" s="11">
        <v>78</v>
      </c>
      <c r="B79" s="12" t="s">
        <v>5</v>
      </c>
      <c r="C79" s="11" t="s">
        <v>236</v>
      </c>
      <c r="D79" s="11" t="s">
        <v>237</v>
      </c>
      <c r="E79" s="11" t="s">
        <v>238</v>
      </c>
    </row>
    <row r="80" ht="30" customHeight="1" spans="1:5">
      <c r="A80" s="11">
        <v>79</v>
      </c>
      <c r="B80" s="12" t="s">
        <v>5</v>
      </c>
      <c r="C80" s="11" t="s">
        <v>239</v>
      </c>
      <c r="D80" s="11" t="s">
        <v>240</v>
      </c>
      <c r="E80" s="11" t="s">
        <v>241</v>
      </c>
    </row>
    <row r="81" ht="30" customHeight="1" spans="1:5">
      <c r="A81" s="11">
        <v>80</v>
      </c>
      <c r="B81" s="12" t="s">
        <v>5</v>
      </c>
      <c r="C81" s="11" t="s">
        <v>242</v>
      </c>
      <c r="D81" s="11" t="s">
        <v>243</v>
      </c>
      <c r="E81" s="11" t="s">
        <v>244</v>
      </c>
    </row>
    <row r="82" ht="30" customHeight="1" spans="1:5">
      <c r="A82" s="11">
        <v>81</v>
      </c>
      <c r="B82" s="12" t="s">
        <v>5</v>
      </c>
      <c r="C82" s="11" t="s">
        <v>245</v>
      </c>
      <c r="D82" s="11" t="s">
        <v>246</v>
      </c>
      <c r="E82" s="11" t="s">
        <v>247</v>
      </c>
    </row>
    <row r="83" ht="30" customHeight="1" spans="1:5">
      <c r="A83" s="11">
        <v>82</v>
      </c>
      <c r="B83" s="12" t="s">
        <v>5</v>
      </c>
      <c r="C83" s="11" t="s">
        <v>248</v>
      </c>
      <c r="D83" s="11" t="s">
        <v>249</v>
      </c>
      <c r="E83" s="11" t="s">
        <v>250</v>
      </c>
    </row>
    <row r="84" ht="30" customHeight="1" spans="1:5">
      <c r="A84" s="11">
        <v>83</v>
      </c>
      <c r="B84" s="12" t="s">
        <v>5</v>
      </c>
      <c r="C84" s="11" t="s">
        <v>251</v>
      </c>
      <c r="D84" s="11" t="s">
        <v>252</v>
      </c>
      <c r="E84" s="11" t="s">
        <v>253</v>
      </c>
    </row>
    <row r="85" ht="30" customHeight="1" spans="1:5">
      <c r="A85" s="11">
        <v>84</v>
      </c>
      <c r="B85" s="12" t="s">
        <v>5</v>
      </c>
      <c r="C85" s="11" t="s">
        <v>254</v>
      </c>
      <c r="D85" s="11" t="s">
        <v>255</v>
      </c>
      <c r="E85" s="11" t="s">
        <v>256</v>
      </c>
    </row>
    <row r="86" ht="30" customHeight="1" spans="1:5">
      <c r="A86" s="11">
        <v>85</v>
      </c>
      <c r="B86" s="12" t="s">
        <v>5</v>
      </c>
      <c r="C86" s="11" t="s">
        <v>257</v>
      </c>
      <c r="D86" s="11" t="s">
        <v>258</v>
      </c>
      <c r="E86" s="11" t="s">
        <v>259</v>
      </c>
    </row>
    <row r="87" ht="30" customHeight="1" spans="1:5">
      <c r="A87" s="11">
        <v>86</v>
      </c>
      <c r="B87" s="12" t="s">
        <v>5</v>
      </c>
      <c r="C87" s="11" t="s">
        <v>260</v>
      </c>
      <c r="D87" s="11" t="s">
        <v>261</v>
      </c>
      <c r="E87" s="11" t="s">
        <v>262</v>
      </c>
    </row>
    <row r="88" ht="30" customHeight="1" spans="1:5">
      <c r="A88" s="11">
        <v>87</v>
      </c>
      <c r="B88" s="12" t="s">
        <v>5</v>
      </c>
      <c r="C88" s="11" t="s">
        <v>263</v>
      </c>
      <c r="D88" s="11" t="s">
        <v>264</v>
      </c>
      <c r="E88" s="11" t="s">
        <v>265</v>
      </c>
    </row>
    <row r="89" ht="30" customHeight="1" spans="1:5">
      <c r="A89" s="11">
        <v>88</v>
      </c>
      <c r="B89" s="12" t="s">
        <v>5</v>
      </c>
      <c r="C89" s="11" t="s">
        <v>266</v>
      </c>
      <c r="D89" s="11" t="s">
        <v>267</v>
      </c>
      <c r="E89" s="11" t="s">
        <v>268</v>
      </c>
    </row>
    <row r="90" ht="30" customHeight="1" spans="1:5">
      <c r="A90" s="11">
        <v>89</v>
      </c>
      <c r="B90" s="12" t="s">
        <v>5</v>
      </c>
      <c r="C90" s="11" t="s">
        <v>269</v>
      </c>
      <c r="D90" s="11" t="s">
        <v>270</v>
      </c>
      <c r="E90" s="11" t="s">
        <v>271</v>
      </c>
    </row>
    <row r="91" ht="30" customHeight="1" spans="1:5">
      <c r="A91" s="11">
        <v>90</v>
      </c>
      <c r="B91" s="12" t="s">
        <v>5</v>
      </c>
      <c r="C91" s="11" t="s">
        <v>272</v>
      </c>
      <c r="D91" s="11" t="s">
        <v>273</v>
      </c>
      <c r="E91" s="11" t="s">
        <v>274</v>
      </c>
    </row>
    <row r="92" ht="30" customHeight="1" spans="1:5">
      <c r="A92" s="11">
        <v>91</v>
      </c>
      <c r="B92" s="12" t="s">
        <v>5</v>
      </c>
      <c r="C92" s="11" t="s">
        <v>275</v>
      </c>
      <c r="D92" s="11" t="s">
        <v>276</v>
      </c>
      <c r="E92" s="11" t="s">
        <v>277</v>
      </c>
    </row>
    <row r="93" ht="30" customHeight="1" spans="1:5">
      <c r="A93" s="11">
        <v>92</v>
      </c>
      <c r="B93" s="12" t="s">
        <v>5</v>
      </c>
      <c r="C93" s="11" t="s">
        <v>278</v>
      </c>
      <c r="D93" s="11" t="s">
        <v>279</v>
      </c>
      <c r="E93" s="11" t="s">
        <v>280</v>
      </c>
    </row>
    <row r="94" ht="30" customHeight="1" spans="1:5">
      <c r="A94" s="11">
        <v>93</v>
      </c>
      <c r="B94" s="12" t="s">
        <v>5</v>
      </c>
      <c r="C94" s="11" t="s">
        <v>281</v>
      </c>
      <c r="D94" s="11" t="s">
        <v>282</v>
      </c>
      <c r="E94" s="11" t="s">
        <v>283</v>
      </c>
    </row>
    <row r="95" ht="30" customHeight="1" spans="1:5">
      <c r="A95" s="11">
        <v>94</v>
      </c>
      <c r="B95" s="12" t="s">
        <v>5</v>
      </c>
      <c r="C95" s="11" t="s">
        <v>284</v>
      </c>
      <c r="D95" s="11" t="s">
        <v>285</v>
      </c>
      <c r="E95" s="11" t="s">
        <v>286</v>
      </c>
    </row>
    <row r="96" ht="30" customHeight="1" spans="1:5">
      <c r="A96" s="11">
        <v>95</v>
      </c>
      <c r="B96" s="12" t="s">
        <v>5</v>
      </c>
      <c r="C96" s="11" t="s">
        <v>287</v>
      </c>
      <c r="D96" s="11" t="s">
        <v>288</v>
      </c>
      <c r="E96" s="11" t="s">
        <v>289</v>
      </c>
    </row>
    <row r="97" ht="30" customHeight="1" spans="1:5">
      <c r="A97" s="11">
        <v>96</v>
      </c>
      <c r="B97" s="12" t="s">
        <v>5</v>
      </c>
      <c r="C97" s="11" t="s">
        <v>290</v>
      </c>
      <c r="D97" s="11" t="s">
        <v>291</v>
      </c>
      <c r="E97" s="11" t="s">
        <v>292</v>
      </c>
    </row>
    <row r="98" ht="30" customHeight="1" spans="1:5">
      <c r="A98" s="11">
        <v>97</v>
      </c>
      <c r="B98" s="12" t="s">
        <v>5</v>
      </c>
      <c r="C98" s="11" t="s">
        <v>293</v>
      </c>
      <c r="D98" s="11" t="s">
        <v>294</v>
      </c>
      <c r="E98" s="11" t="s">
        <v>295</v>
      </c>
    </row>
    <row r="99" ht="30" customHeight="1" spans="1:5">
      <c r="A99" s="11">
        <v>98</v>
      </c>
      <c r="B99" s="12" t="s">
        <v>5</v>
      </c>
      <c r="C99" s="11" t="s">
        <v>296</v>
      </c>
      <c r="D99" s="11" t="s">
        <v>297</v>
      </c>
      <c r="E99" s="11" t="s">
        <v>298</v>
      </c>
    </row>
    <row r="100" ht="30" customHeight="1" spans="1:5">
      <c r="A100" s="11">
        <v>99</v>
      </c>
      <c r="B100" s="12" t="s">
        <v>5</v>
      </c>
      <c r="C100" s="11" t="s">
        <v>299</v>
      </c>
      <c r="D100" s="13">
        <v>1304222</v>
      </c>
      <c r="E100" s="11" t="s">
        <v>300</v>
      </c>
    </row>
    <row r="101" ht="30" customHeight="1" spans="1:5">
      <c r="A101" s="11">
        <v>100</v>
      </c>
      <c r="B101" s="12" t="s">
        <v>5</v>
      </c>
      <c r="C101" s="11" t="s">
        <v>301</v>
      </c>
      <c r="D101" s="11" t="s">
        <v>302</v>
      </c>
      <c r="E101" s="11" t="s">
        <v>303</v>
      </c>
    </row>
    <row r="102" ht="30" customHeight="1" spans="1:5">
      <c r="A102" s="11">
        <v>101</v>
      </c>
      <c r="B102" s="12" t="s">
        <v>5</v>
      </c>
      <c r="C102" s="11" t="s">
        <v>245</v>
      </c>
      <c r="D102" s="11" t="s">
        <v>246</v>
      </c>
      <c r="E102" s="11" t="s">
        <v>247</v>
      </c>
    </row>
    <row r="103" ht="30" customHeight="1" spans="1:5">
      <c r="A103" s="11">
        <v>102</v>
      </c>
      <c r="B103" s="12" t="s">
        <v>5</v>
      </c>
      <c r="C103" s="11" t="s">
        <v>304</v>
      </c>
      <c r="D103" s="11" t="s">
        <v>305</v>
      </c>
      <c r="E103" s="11" t="s">
        <v>306</v>
      </c>
    </row>
    <row r="104" ht="30" customHeight="1" spans="1:5">
      <c r="A104" s="11">
        <v>103</v>
      </c>
      <c r="B104" s="12" t="s">
        <v>5</v>
      </c>
      <c r="C104" s="11" t="s">
        <v>307</v>
      </c>
      <c r="D104" s="11" t="s">
        <v>308</v>
      </c>
      <c r="E104" s="11" t="s">
        <v>309</v>
      </c>
    </row>
    <row r="105" ht="30" customHeight="1" spans="1:5">
      <c r="A105" s="11">
        <v>104</v>
      </c>
      <c r="B105" s="12" t="s">
        <v>5</v>
      </c>
      <c r="C105" s="11" t="s">
        <v>310</v>
      </c>
      <c r="D105" s="11" t="s">
        <v>311</v>
      </c>
      <c r="E105" s="11" t="s">
        <v>312</v>
      </c>
    </row>
    <row r="106" ht="30" customHeight="1" spans="1:5">
      <c r="A106" s="11">
        <v>105</v>
      </c>
      <c r="B106" s="12" t="s">
        <v>5</v>
      </c>
      <c r="C106" s="11" t="s">
        <v>313</v>
      </c>
      <c r="D106" s="11" t="s">
        <v>314</v>
      </c>
      <c r="E106" s="11" t="s">
        <v>315</v>
      </c>
    </row>
    <row r="107" ht="30" customHeight="1" spans="1:5">
      <c r="A107" s="11">
        <v>106</v>
      </c>
      <c r="B107" s="12" t="s">
        <v>5</v>
      </c>
      <c r="C107" s="11" t="s">
        <v>316</v>
      </c>
      <c r="D107" s="11" t="s">
        <v>317</v>
      </c>
      <c r="E107" s="11" t="s">
        <v>318</v>
      </c>
    </row>
    <row r="108" ht="30" customHeight="1" spans="1:5">
      <c r="A108" s="11">
        <v>107</v>
      </c>
      <c r="B108" s="12" t="s">
        <v>5</v>
      </c>
      <c r="C108" s="11" t="s">
        <v>319</v>
      </c>
      <c r="D108" s="11" t="s">
        <v>320</v>
      </c>
      <c r="E108" s="11" t="s">
        <v>321</v>
      </c>
    </row>
    <row r="109" ht="30" customHeight="1" spans="1:5">
      <c r="A109" s="11">
        <v>108</v>
      </c>
      <c r="C109" s="11" t="s">
        <v>322</v>
      </c>
      <c r="D109" s="11" t="s">
        <v>323</v>
      </c>
      <c r="E109" s="11" t="s">
        <v>324</v>
      </c>
    </row>
    <row r="110" ht="30" customHeight="1" spans="1:5">
      <c r="A110" s="11">
        <v>109</v>
      </c>
      <c r="B110" s="12" t="s">
        <v>5</v>
      </c>
      <c r="C110" s="11" t="s">
        <v>325</v>
      </c>
      <c r="D110" s="11" t="s">
        <v>326</v>
      </c>
      <c r="E110" s="11" t="s">
        <v>327</v>
      </c>
    </row>
    <row r="111" ht="30" customHeight="1" spans="1:5">
      <c r="A111" s="11">
        <v>110</v>
      </c>
      <c r="B111" s="12" t="s">
        <v>5</v>
      </c>
      <c r="C111" s="11" t="s">
        <v>328</v>
      </c>
      <c r="D111" s="11" t="s">
        <v>329</v>
      </c>
      <c r="E111" s="11" t="s">
        <v>330</v>
      </c>
    </row>
    <row r="112" ht="30" customHeight="1" spans="1:5">
      <c r="A112" s="11">
        <v>111</v>
      </c>
      <c r="B112" s="12" t="s">
        <v>5</v>
      </c>
      <c r="C112" s="11" t="s">
        <v>331</v>
      </c>
      <c r="D112" s="11" t="s">
        <v>332</v>
      </c>
      <c r="E112" s="11" t="s">
        <v>333</v>
      </c>
    </row>
    <row r="113" ht="30" customHeight="1" spans="1:5">
      <c r="A113" s="11">
        <v>112</v>
      </c>
      <c r="B113" s="12" t="s">
        <v>5</v>
      </c>
      <c r="C113" s="11" t="s">
        <v>334</v>
      </c>
      <c r="D113" s="11" t="s">
        <v>335</v>
      </c>
      <c r="E113" s="11" t="s">
        <v>336</v>
      </c>
    </row>
    <row r="114" ht="30" customHeight="1" spans="1:5">
      <c r="A114" s="11">
        <v>113</v>
      </c>
      <c r="B114" s="12" t="s">
        <v>5</v>
      </c>
      <c r="C114" s="11" t="s">
        <v>337</v>
      </c>
      <c r="D114" s="11" t="s">
        <v>338</v>
      </c>
      <c r="E114" s="11" t="s">
        <v>339</v>
      </c>
    </row>
    <row r="115" ht="30" customHeight="1" spans="1:5">
      <c r="A115" s="11">
        <v>114</v>
      </c>
      <c r="B115" s="12" t="s">
        <v>5</v>
      </c>
      <c r="C115" s="11" t="s">
        <v>340</v>
      </c>
      <c r="D115" s="11" t="s">
        <v>341</v>
      </c>
      <c r="E115" s="11" t="s">
        <v>342</v>
      </c>
    </row>
    <row r="116" ht="30" customHeight="1" spans="1:5">
      <c r="A116" s="11">
        <v>115</v>
      </c>
      <c r="B116" s="12" t="s">
        <v>5</v>
      </c>
      <c r="C116" s="11" t="s">
        <v>343</v>
      </c>
      <c r="D116" s="11" t="s">
        <v>344</v>
      </c>
      <c r="E116" s="11" t="s">
        <v>345</v>
      </c>
    </row>
    <row r="117" ht="30" customHeight="1" spans="1:5">
      <c r="A117" s="11">
        <v>116</v>
      </c>
      <c r="B117" s="12" t="s">
        <v>5</v>
      </c>
      <c r="C117" s="11" t="s">
        <v>346</v>
      </c>
      <c r="D117" s="11" t="s">
        <v>347</v>
      </c>
      <c r="E117" s="11" t="s">
        <v>348</v>
      </c>
    </row>
    <row r="118" ht="30" customHeight="1" spans="1:5">
      <c r="A118" s="11">
        <v>117</v>
      </c>
      <c r="B118" s="12" t="s">
        <v>5</v>
      </c>
      <c r="C118" s="11" t="s">
        <v>349</v>
      </c>
      <c r="D118" s="11" t="s">
        <v>350</v>
      </c>
      <c r="E118" s="11" t="s">
        <v>351</v>
      </c>
    </row>
    <row r="119" ht="30" customHeight="1" spans="1:5">
      <c r="A119" s="11">
        <v>118</v>
      </c>
      <c r="B119" s="12" t="s">
        <v>5</v>
      </c>
      <c r="C119" s="11" t="s">
        <v>352</v>
      </c>
      <c r="D119" s="11" t="s">
        <v>353</v>
      </c>
      <c r="E119" s="11" t="s">
        <v>354</v>
      </c>
    </row>
    <row r="120" ht="30" customHeight="1" spans="1:5">
      <c r="A120" s="11">
        <v>119</v>
      </c>
      <c r="B120" s="12" t="s">
        <v>5</v>
      </c>
      <c r="C120" s="11" t="s">
        <v>355</v>
      </c>
      <c r="D120" s="11" t="s">
        <v>356</v>
      </c>
      <c r="E120" s="11" t="s">
        <v>357</v>
      </c>
    </row>
    <row r="121" ht="30" customHeight="1" spans="1:5">
      <c r="A121" s="11">
        <v>120</v>
      </c>
      <c r="B121" s="12" t="s">
        <v>5</v>
      </c>
      <c r="C121" s="11" t="s">
        <v>358</v>
      </c>
      <c r="D121" s="11" t="s">
        <v>359</v>
      </c>
      <c r="E121" s="11" t="s">
        <v>360</v>
      </c>
    </row>
    <row r="122" ht="30" customHeight="1" spans="1:5">
      <c r="A122" s="11">
        <v>121</v>
      </c>
      <c r="B122" s="12" t="s">
        <v>5</v>
      </c>
      <c r="C122" s="11" t="s">
        <v>361</v>
      </c>
      <c r="D122" s="11" t="s">
        <v>362</v>
      </c>
      <c r="E122" s="11" t="s">
        <v>363</v>
      </c>
    </row>
    <row r="123" ht="30" customHeight="1" spans="1:5">
      <c r="A123" s="11">
        <v>122</v>
      </c>
      <c r="B123" s="12" t="s">
        <v>5</v>
      </c>
      <c r="C123" s="11" t="s">
        <v>364</v>
      </c>
      <c r="D123" s="11" t="s">
        <v>365</v>
      </c>
      <c r="E123" s="11" t="s">
        <v>366</v>
      </c>
    </row>
    <row r="124" ht="30" customHeight="1" spans="1:5">
      <c r="A124" s="11">
        <v>123</v>
      </c>
      <c r="B124" s="12" t="s">
        <v>5</v>
      </c>
      <c r="C124" s="11" t="s">
        <v>367</v>
      </c>
      <c r="D124" s="11" t="s">
        <v>368</v>
      </c>
      <c r="E124" s="11" t="s">
        <v>369</v>
      </c>
    </row>
    <row r="125" ht="30" customHeight="1" spans="1:5">
      <c r="A125" s="11">
        <v>124</v>
      </c>
      <c r="B125" s="12" t="s">
        <v>5</v>
      </c>
      <c r="C125" s="11" t="s">
        <v>370</v>
      </c>
      <c r="D125" s="11" t="s">
        <v>371</v>
      </c>
      <c r="E125" s="11" t="s">
        <v>372</v>
      </c>
    </row>
    <row r="126" ht="30" customHeight="1" spans="1:5">
      <c r="A126" s="11">
        <v>125</v>
      </c>
      <c r="B126" s="12" t="s">
        <v>5</v>
      </c>
      <c r="C126" s="11" t="s">
        <v>373</v>
      </c>
      <c r="D126" s="11" t="s">
        <v>374</v>
      </c>
      <c r="E126" s="11" t="s">
        <v>375</v>
      </c>
    </row>
    <row r="127" ht="30" customHeight="1" spans="1:5">
      <c r="A127" s="11">
        <v>126</v>
      </c>
      <c r="B127" s="12" t="s">
        <v>5</v>
      </c>
      <c r="C127" s="11" t="s">
        <v>376</v>
      </c>
      <c r="D127" s="13">
        <v>907055</v>
      </c>
      <c r="E127" s="11" t="s">
        <v>377</v>
      </c>
    </row>
    <row r="128" ht="30" customHeight="1" spans="1:5">
      <c r="A128" s="11">
        <v>127</v>
      </c>
      <c r="B128" s="12" t="s">
        <v>5</v>
      </c>
      <c r="C128" s="11" t="s">
        <v>378</v>
      </c>
      <c r="D128" s="11" t="s">
        <v>379</v>
      </c>
      <c r="E128" s="11" t="s">
        <v>380</v>
      </c>
    </row>
    <row r="129" ht="30" customHeight="1" spans="1:5">
      <c r="A129" s="11">
        <v>128</v>
      </c>
      <c r="B129" s="12" t="s">
        <v>5</v>
      </c>
      <c r="C129" s="11" t="s">
        <v>381</v>
      </c>
      <c r="D129" s="11" t="s">
        <v>382</v>
      </c>
      <c r="E129" s="11" t="s">
        <v>383</v>
      </c>
    </row>
    <row r="130" ht="30" customHeight="1" spans="1:5">
      <c r="A130" s="11">
        <v>129</v>
      </c>
      <c r="B130" s="12" t="s">
        <v>5</v>
      </c>
      <c r="C130" s="11" t="s">
        <v>384</v>
      </c>
      <c r="D130" s="11" t="s">
        <v>385</v>
      </c>
      <c r="E130" s="11" t="s">
        <v>386</v>
      </c>
    </row>
    <row r="131" ht="30" customHeight="1" spans="1:5">
      <c r="A131" s="11">
        <v>130</v>
      </c>
      <c r="B131" s="12" t="s">
        <v>5</v>
      </c>
      <c r="C131" s="11" t="s">
        <v>387</v>
      </c>
      <c r="D131" s="11" t="s">
        <v>388</v>
      </c>
      <c r="E131" s="11" t="s">
        <v>389</v>
      </c>
    </row>
    <row r="132" ht="30" customHeight="1" spans="1:5">
      <c r="A132" s="11">
        <v>131</v>
      </c>
      <c r="B132" s="12" t="s">
        <v>5</v>
      </c>
      <c r="C132" s="11" t="s">
        <v>390</v>
      </c>
      <c r="D132" s="13">
        <v>1269861</v>
      </c>
      <c r="E132" s="11" t="s">
        <v>391</v>
      </c>
    </row>
    <row r="133" ht="30" customHeight="1" spans="1:5">
      <c r="A133" s="11">
        <v>132</v>
      </c>
      <c r="B133" s="12" t="s">
        <v>5</v>
      </c>
      <c r="C133" s="11" t="s">
        <v>392</v>
      </c>
      <c r="D133" s="11" t="s">
        <v>393</v>
      </c>
      <c r="E133" s="11" t="s">
        <v>394</v>
      </c>
    </row>
    <row r="134" ht="30" customHeight="1" spans="1:5">
      <c r="A134" s="11">
        <v>133</v>
      </c>
      <c r="B134" s="12" t="s">
        <v>5</v>
      </c>
      <c r="C134" s="11" t="s">
        <v>395</v>
      </c>
      <c r="D134" s="11" t="s">
        <v>396</v>
      </c>
      <c r="E134" s="11" t="s">
        <v>397</v>
      </c>
    </row>
    <row r="135" ht="30" customHeight="1" spans="1:5">
      <c r="A135" s="11">
        <v>134</v>
      </c>
      <c r="B135" s="12" t="s">
        <v>5</v>
      </c>
      <c r="C135" s="11" t="s">
        <v>398</v>
      </c>
      <c r="D135" s="11" t="s">
        <v>399</v>
      </c>
      <c r="E135" s="11" t="s">
        <v>400</v>
      </c>
    </row>
    <row r="136" ht="30" customHeight="1" spans="1:5">
      <c r="A136" s="11">
        <v>135</v>
      </c>
      <c r="B136" s="12" t="s">
        <v>5</v>
      </c>
      <c r="C136" s="11" t="s">
        <v>401</v>
      </c>
      <c r="D136" s="11" t="s">
        <v>402</v>
      </c>
      <c r="E136" s="11" t="s">
        <v>403</v>
      </c>
    </row>
    <row r="137" ht="30" customHeight="1" spans="1:5">
      <c r="A137" s="11">
        <v>136</v>
      </c>
      <c r="B137" s="12" t="s">
        <v>5</v>
      </c>
      <c r="C137" s="11" t="s">
        <v>404</v>
      </c>
      <c r="D137" s="11" t="s">
        <v>405</v>
      </c>
      <c r="E137" s="11" t="s">
        <v>406</v>
      </c>
    </row>
    <row r="138" ht="30" customHeight="1" spans="1:5">
      <c r="A138" s="11">
        <v>137</v>
      </c>
      <c r="B138" s="12" t="s">
        <v>5</v>
      </c>
      <c r="C138" s="11" t="s">
        <v>407</v>
      </c>
      <c r="D138" s="11" t="s">
        <v>408</v>
      </c>
      <c r="E138" s="11" t="s">
        <v>409</v>
      </c>
    </row>
    <row r="139" ht="30" customHeight="1" spans="1:5">
      <c r="A139" s="11">
        <v>138</v>
      </c>
      <c r="B139" s="12" t="s">
        <v>5</v>
      </c>
      <c r="C139" s="11" t="s">
        <v>410</v>
      </c>
      <c r="D139" s="11" t="s">
        <v>411</v>
      </c>
      <c r="E139" s="11" t="s">
        <v>412</v>
      </c>
    </row>
    <row r="140" ht="30" customHeight="1" spans="1:5">
      <c r="A140" s="11">
        <v>139</v>
      </c>
      <c r="B140" s="12" t="s">
        <v>5</v>
      </c>
      <c r="C140" s="11" t="s">
        <v>413</v>
      </c>
      <c r="D140" s="11" t="s">
        <v>414</v>
      </c>
      <c r="E140" s="11" t="s">
        <v>415</v>
      </c>
    </row>
    <row r="141" ht="30" customHeight="1" spans="1:5">
      <c r="A141" s="11">
        <v>140</v>
      </c>
      <c r="B141" s="12" t="s">
        <v>5</v>
      </c>
      <c r="C141" s="11" t="s">
        <v>416</v>
      </c>
      <c r="D141" s="11" t="s">
        <v>417</v>
      </c>
      <c r="E141" s="11" t="s">
        <v>418</v>
      </c>
    </row>
    <row r="142" ht="30" customHeight="1" spans="1:5">
      <c r="A142" s="11">
        <v>141</v>
      </c>
      <c r="B142" s="12" t="s">
        <v>5</v>
      </c>
      <c r="C142" s="11" t="s">
        <v>419</v>
      </c>
      <c r="D142" s="11" t="s">
        <v>420</v>
      </c>
      <c r="E142" s="11" t="s">
        <v>421</v>
      </c>
    </row>
    <row r="143" ht="30" customHeight="1" spans="1:5">
      <c r="A143" s="11">
        <v>142</v>
      </c>
      <c r="B143" s="12" t="s">
        <v>5</v>
      </c>
      <c r="C143" s="11" t="s">
        <v>422</v>
      </c>
      <c r="D143" s="11" t="s">
        <v>423</v>
      </c>
      <c r="E143" s="11" t="s">
        <v>424</v>
      </c>
    </row>
    <row r="144" ht="30" customHeight="1" spans="1:5">
      <c r="A144" s="11">
        <v>143</v>
      </c>
      <c r="B144" s="12" t="s">
        <v>5</v>
      </c>
      <c r="C144" s="11" t="s">
        <v>425</v>
      </c>
      <c r="D144" s="11" t="s">
        <v>426</v>
      </c>
      <c r="E144" s="11" t="s">
        <v>427</v>
      </c>
    </row>
    <row r="145" ht="30" customHeight="1" spans="1:5">
      <c r="A145" s="11">
        <v>144</v>
      </c>
      <c r="B145" s="12" t="s">
        <v>5</v>
      </c>
      <c r="C145" s="11" t="s">
        <v>428</v>
      </c>
      <c r="D145" s="11" t="s">
        <v>429</v>
      </c>
      <c r="E145" s="11" t="s">
        <v>430</v>
      </c>
    </row>
    <row r="146" ht="30" customHeight="1" spans="1:5">
      <c r="A146" s="11">
        <v>145</v>
      </c>
      <c r="B146" s="12" t="s">
        <v>5</v>
      </c>
      <c r="C146" s="11" t="s">
        <v>431</v>
      </c>
      <c r="D146" s="11" t="s">
        <v>432</v>
      </c>
      <c r="E146" s="11" t="s">
        <v>433</v>
      </c>
    </row>
    <row r="147" ht="30" customHeight="1" spans="1:5">
      <c r="A147" s="11">
        <v>146</v>
      </c>
      <c r="B147" s="12" t="s">
        <v>5</v>
      </c>
      <c r="C147" s="11" t="s">
        <v>434</v>
      </c>
      <c r="D147" s="13">
        <v>1625974</v>
      </c>
      <c r="E147" s="11" t="s">
        <v>435</v>
      </c>
    </row>
    <row r="148" ht="30" customHeight="1" spans="1:5">
      <c r="A148" s="11">
        <v>147</v>
      </c>
      <c r="B148" s="12" t="s">
        <v>5</v>
      </c>
      <c r="C148" s="11" t="s">
        <v>436</v>
      </c>
      <c r="D148" s="11" t="s">
        <v>437</v>
      </c>
      <c r="E148" s="11" t="s">
        <v>438</v>
      </c>
    </row>
    <row r="149" ht="30" customHeight="1" spans="1:5">
      <c r="A149" s="11">
        <v>148</v>
      </c>
      <c r="B149" s="12" t="s">
        <v>5</v>
      </c>
      <c r="C149" s="11" t="s">
        <v>439</v>
      </c>
      <c r="D149" s="11" t="s">
        <v>440</v>
      </c>
      <c r="E149" s="11" t="s">
        <v>441</v>
      </c>
    </row>
    <row r="150" ht="30" customHeight="1" spans="1:5">
      <c r="A150" s="11">
        <v>149</v>
      </c>
      <c r="B150" s="12" t="s">
        <v>5</v>
      </c>
      <c r="C150" s="11" t="s">
        <v>442</v>
      </c>
      <c r="D150" s="11" t="s">
        <v>443</v>
      </c>
      <c r="E150" s="11" t="s">
        <v>444</v>
      </c>
    </row>
    <row r="151" ht="30" customHeight="1" spans="1:5">
      <c r="A151" s="11">
        <v>150</v>
      </c>
      <c r="B151" s="12" t="s">
        <v>5</v>
      </c>
      <c r="C151" s="11" t="s">
        <v>445</v>
      </c>
      <c r="D151" s="11" t="s">
        <v>446</v>
      </c>
      <c r="E151" s="11" t="s">
        <v>447</v>
      </c>
    </row>
    <row r="152" ht="30" customHeight="1" spans="1:5">
      <c r="A152" s="11">
        <v>151</v>
      </c>
      <c r="B152" s="12" t="s">
        <v>5</v>
      </c>
      <c r="C152" s="11" t="s">
        <v>448</v>
      </c>
      <c r="D152" s="11" t="s">
        <v>449</v>
      </c>
      <c r="E152" s="11" t="s">
        <v>450</v>
      </c>
    </row>
    <row r="153" ht="30" customHeight="1" spans="1:5">
      <c r="A153" s="11">
        <v>152</v>
      </c>
      <c r="B153" s="12" t="s">
        <v>5</v>
      </c>
      <c r="C153" s="11" t="s">
        <v>451</v>
      </c>
      <c r="D153" s="11" t="s">
        <v>452</v>
      </c>
      <c r="E153" s="11" t="s">
        <v>453</v>
      </c>
    </row>
    <row r="154" ht="30" customHeight="1" spans="1:5">
      <c r="A154" s="11">
        <v>153</v>
      </c>
      <c r="B154" s="12" t="s">
        <v>5</v>
      </c>
      <c r="C154" s="11" t="s">
        <v>454</v>
      </c>
      <c r="D154" s="11" t="s">
        <v>455</v>
      </c>
      <c r="E154" s="11" t="s">
        <v>456</v>
      </c>
    </row>
    <row r="155" ht="30" customHeight="1" spans="1:5">
      <c r="A155" s="11">
        <v>154</v>
      </c>
      <c r="B155" s="12" t="s">
        <v>5</v>
      </c>
      <c r="C155" s="11" t="s">
        <v>457</v>
      </c>
      <c r="D155" s="11" t="s">
        <v>458</v>
      </c>
      <c r="E155" s="11" t="s">
        <v>459</v>
      </c>
    </row>
    <row r="156" ht="30" customHeight="1" spans="1:5">
      <c r="A156" s="11">
        <v>155</v>
      </c>
      <c r="B156" s="12" t="s">
        <v>5</v>
      </c>
      <c r="C156" s="11" t="s">
        <v>460</v>
      </c>
      <c r="D156" s="11" t="s">
        <v>461</v>
      </c>
      <c r="E156" s="11" t="s">
        <v>462</v>
      </c>
    </row>
    <row r="157" ht="30" customHeight="1" spans="1:5">
      <c r="A157" s="11">
        <v>156</v>
      </c>
      <c r="B157" s="12" t="s">
        <v>5</v>
      </c>
      <c r="C157" s="11" t="s">
        <v>463</v>
      </c>
      <c r="D157" s="11" t="s">
        <v>464</v>
      </c>
      <c r="E157" s="11" t="s">
        <v>465</v>
      </c>
    </row>
    <row r="158" ht="30" customHeight="1" spans="1:5">
      <c r="A158" s="11">
        <v>157</v>
      </c>
      <c r="B158" s="12" t="s">
        <v>5</v>
      </c>
      <c r="C158" s="11" t="s">
        <v>466</v>
      </c>
      <c r="D158" s="11" t="s">
        <v>467</v>
      </c>
      <c r="E158" s="11" t="s">
        <v>468</v>
      </c>
    </row>
    <row r="159" ht="30" customHeight="1" spans="1:5">
      <c r="A159" s="11">
        <v>158</v>
      </c>
      <c r="B159" s="12" t="s">
        <v>5</v>
      </c>
      <c r="C159" s="11" t="s">
        <v>469</v>
      </c>
      <c r="D159" s="11" t="s">
        <v>470</v>
      </c>
      <c r="E159" s="11" t="s">
        <v>471</v>
      </c>
    </row>
    <row r="160" ht="30" customHeight="1" spans="1:5">
      <c r="A160" s="11">
        <v>159</v>
      </c>
      <c r="B160" s="12" t="s">
        <v>5</v>
      </c>
      <c r="C160" s="11" t="s">
        <v>472</v>
      </c>
      <c r="D160" s="11" t="s">
        <v>473</v>
      </c>
      <c r="E160" s="11" t="s">
        <v>474</v>
      </c>
    </row>
    <row r="161" ht="30" customHeight="1" spans="1:5">
      <c r="A161" s="11">
        <v>160</v>
      </c>
      <c r="B161" s="12" t="s">
        <v>5</v>
      </c>
      <c r="C161" s="11" t="s">
        <v>475</v>
      </c>
      <c r="D161" s="11" t="s">
        <v>476</v>
      </c>
      <c r="E161" s="11" t="s">
        <v>477</v>
      </c>
    </row>
    <row r="162" ht="30" customHeight="1" spans="1:5">
      <c r="A162" s="11">
        <v>161</v>
      </c>
      <c r="B162" s="12" t="s">
        <v>5</v>
      </c>
      <c r="C162" s="11" t="s">
        <v>478</v>
      </c>
      <c r="D162" s="11" t="s">
        <v>479</v>
      </c>
      <c r="E162" s="11" t="s">
        <v>480</v>
      </c>
    </row>
    <row r="163" ht="30" customHeight="1" spans="1:5">
      <c r="A163" s="11">
        <v>162</v>
      </c>
      <c r="B163" s="12" t="s">
        <v>5</v>
      </c>
      <c r="C163" s="11" t="s">
        <v>481</v>
      </c>
      <c r="D163" s="11" t="s">
        <v>482</v>
      </c>
      <c r="E163" s="11" t="s">
        <v>483</v>
      </c>
    </row>
    <row r="164" ht="30" customHeight="1" spans="1:5">
      <c r="A164" s="11">
        <v>163</v>
      </c>
      <c r="B164" s="12" t="s">
        <v>5</v>
      </c>
      <c r="C164" s="11" t="s">
        <v>484</v>
      </c>
      <c r="D164" s="11" t="s">
        <v>485</v>
      </c>
      <c r="E164" s="11" t="s">
        <v>486</v>
      </c>
    </row>
    <row r="165" ht="30" customHeight="1" spans="1:5">
      <c r="A165" s="11">
        <v>164</v>
      </c>
      <c r="B165" s="12" t="s">
        <v>5</v>
      </c>
      <c r="C165" s="11" t="s">
        <v>487</v>
      </c>
      <c r="D165" s="11" t="s">
        <v>488</v>
      </c>
      <c r="E165" s="11" t="s">
        <v>489</v>
      </c>
    </row>
    <row r="166" ht="30" customHeight="1" spans="1:5">
      <c r="A166" s="11">
        <v>165</v>
      </c>
      <c r="B166" s="12" t="s">
        <v>5</v>
      </c>
      <c r="C166" s="11" t="s">
        <v>490</v>
      </c>
      <c r="D166" s="11" t="s">
        <v>491</v>
      </c>
      <c r="E166" s="11" t="s">
        <v>492</v>
      </c>
    </row>
    <row r="167" ht="30" customHeight="1" spans="1:5">
      <c r="A167" s="11">
        <v>166</v>
      </c>
      <c r="B167" s="12" t="s">
        <v>5</v>
      </c>
      <c r="C167" s="11" t="s">
        <v>493</v>
      </c>
      <c r="D167" s="11" t="s">
        <v>494</v>
      </c>
      <c r="E167" s="11" t="s">
        <v>495</v>
      </c>
    </row>
    <row r="168" ht="30" customHeight="1" spans="1:5">
      <c r="A168" s="11">
        <v>167</v>
      </c>
      <c r="B168" s="12" t="s">
        <v>5</v>
      </c>
      <c r="C168" s="11" t="s">
        <v>496</v>
      </c>
      <c r="D168" s="11" t="s">
        <v>497</v>
      </c>
      <c r="E168" s="11" t="s">
        <v>498</v>
      </c>
    </row>
    <row r="169" ht="30" customHeight="1" spans="1:5">
      <c r="A169" s="11">
        <v>168</v>
      </c>
      <c r="B169" s="12" t="s">
        <v>5</v>
      </c>
      <c r="C169" s="11" t="s">
        <v>499</v>
      </c>
      <c r="D169" s="11" t="s">
        <v>500</v>
      </c>
      <c r="E169" s="11" t="s">
        <v>501</v>
      </c>
    </row>
    <row r="170" ht="30" customHeight="1" spans="1:5">
      <c r="A170" s="11">
        <v>169</v>
      </c>
      <c r="B170" s="12" t="s">
        <v>5</v>
      </c>
      <c r="C170" s="11" t="s">
        <v>502</v>
      </c>
      <c r="D170" s="13">
        <v>757369</v>
      </c>
      <c r="E170" s="11" t="s">
        <v>503</v>
      </c>
    </row>
    <row r="171" ht="30" customHeight="1" spans="1:5">
      <c r="A171" s="11">
        <v>170</v>
      </c>
      <c r="B171" s="12" t="s">
        <v>5</v>
      </c>
      <c r="C171" s="11" t="s">
        <v>504</v>
      </c>
      <c r="D171" s="11" t="s">
        <v>505</v>
      </c>
      <c r="E171" s="11" t="s">
        <v>506</v>
      </c>
    </row>
    <row r="172" ht="30" customHeight="1" spans="1:5">
      <c r="A172" s="11">
        <v>171</v>
      </c>
      <c r="B172" s="12" t="s">
        <v>5</v>
      </c>
      <c r="C172" s="11" t="s">
        <v>507</v>
      </c>
      <c r="D172" s="11" t="s">
        <v>508</v>
      </c>
      <c r="E172" s="11" t="s">
        <v>509</v>
      </c>
    </row>
    <row r="173" ht="30" customHeight="1" spans="1:5">
      <c r="A173" s="11">
        <v>172</v>
      </c>
      <c r="B173" s="12" t="s">
        <v>5</v>
      </c>
      <c r="C173" s="11" t="s">
        <v>510</v>
      </c>
      <c r="D173" s="11" t="s">
        <v>511</v>
      </c>
      <c r="E173" s="11" t="s">
        <v>512</v>
      </c>
    </row>
    <row r="174" ht="30" customHeight="1" spans="1:5">
      <c r="A174" s="11">
        <v>173</v>
      </c>
      <c r="B174" s="12" t="s">
        <v>5</v>
      </c>
      <c r="C174" s="11" t="s">
        <v>513</v>
      </c>
      <c r="D174" s="11" t="s">
        <v>514</v>
      </c>
      <c r="E174" s="11" t="s">
        <v>515</v>
      </c>
    </row>
    <row r="175" ht="30" customHeight="1" spans="1:5">
      <c r="A175" s="11">
        <v>174</v>
      </c>
      <c r="B175" s="12" t="s">
        <v>5</v>
      </c>
      <c r="C175" s="11" t="s">
        <v>516</v>
      </c>
      <c r="D175" s="11" t="s">
        <v>517</v>
      </c>
      <c r="E175" s="11" t="s">
        <v>518</v>
      </c>
    </row>
    <row r="176" ht="30" customHeight="1" spans="1:5">
      <c r="A176" s="11">
        <v>175</v>
      </c>
      <c r="B176" s="12" t="s">
        <v>5</v>
      </c>
      <c r="C176" s="11" t="s">
        <v>519</v>
      </c>
      <c r="D176" s="11" t="s">
        <v>520</v>
      </c>
      <c r="E176" s="11" t="s">
        <v>521</v>
      </c>
    </row>
    <row r="177" ht="30" customHeight="1" spans="1:5">
      <c r="A177" s="11">
        <v>176</v>
      </c>
      <c r="B177" s="12" t="s">
        <v>5</v>
      </c>
      <c r="C177" s="11" t="s">
        <v>522</v>
      </c>
      <c r="D177" s="11" t="s">
        <v>523</v>
      </c>
      <c r="E177" s="11" t="s">
        <v>524</v>
      </c>
    </row>
    <row r="178" ht="30" customHeight="1" spans="1:5">
      <c r="A178" s="11">
        <v>177</v>
      </c>
      <c r="B178" s="12" t="s">
        <v>5</v>
      </c>
      <c r="C178" s="11" t="s">
        <v>525</v>
      </c>
      <c r="D178" s="11" t="s">
        <v>526</v>
      </c>
      <c r="E178" s="11" t="s">
        <v>527</v>
      </c>
    </row>
    <row r="179" ht="30" customHeight="1" spans="1:5">
      <c r="A179" s="11">
        <v>178</v>
      </c>
      <c r="B179" s="12" t="s">
        <v>5</v>
      </c>
      <c r="C179" s="11" t="s">
        <v>528</v>
      </c>
      <c r="D179" s="11" t="s">
        <v>529</v>
      </c>
      <c r="E179" s="11" t="s">
        <v>530</v>
      </c>
    </row>
    <row r="180" ht="30" customHeight="1" spans="1:5">
      <c r="A180" s="11">
        <v>179</v>
      </c>
      <c r="B180" s="12" t="s">
        <v>5</v>
      </c>
      <c r="C180" s="11" t="s">
        <v>531</v>
      </c>
      <c r="D180" s="11" t="s">
        <v>532</v>
      </c>
      <c r="E180" s="11" t="s">
        <v>533</v>
      </c>
    </row>
    <row r="181" ht="30" customHeight="1" spans="1:5">
      <c r="A181" s="11">
        <v>180</v>
      </c>
      <c r="B181" s="12" t="s">
        <v>5</v>
      </c>
      <c r="C181" s="11" t="s">
        <v>534</v>
      </c>
      <c r="D181" s="11" t="s">
        <v>535</v>
      </c>
      <c r="E181" s="11" t="s">
        <v>536</v>
      </c>
    </row>
    <row r="182" ht="30" customHeight="1" spans="1:5">
      <c r="A182" s="11">
        <v>181</v>
      </c>
      <c r="B182" s="12" t="s">
        <v>5</v>
      </c>
      <c r="C182" s="11" t="s">
        <v>537</v>
      </c>
      <c r="D182" s="11" t="s">
        <v>538</v>
      </c>
      <c r="E182" s="11" t="s">
        <v>539</v>
      </c>
    </row>
    <row r="183" ht="30" customHeight="1" spans="1:5">
      <c r="A183" s="11">
        <v>182</v>
      </c>
      <c r="B183" s="12" t="s">
        <v>5</v>
      </c>
      <c r="C183" s="11" t="s">
        <v>540</v>
      </c>
      <c r="D183" s="11" t="s">
        <v>541</v>
      </c>
      <c r="E183" s="11" t="s">
        <v>542</v>
      </c>
    </row>
    <row r="184" ht="30" customHeight="1" spans="1:5">
      <c r="A184" s="11">
        <v>183</v>
      </c>
      <c r="B184" s="12" t="s">
        <v>5</v>
      </c>
      <c r="C184" s="11" t="s">
        <v>543</v>
      </c>
      <c r="D184" s="11" t="s">
        <v>544</v>
      </c>
      <c r="E184" s="11" t="s">
        <v>545</v>
      </c>
    </row>
    <row r="185" ht="30" customHeight="1" spans="1:5">
      <c r="A185" s="11">
        <v>184</v>
      </c>
      <c r="B185" s="12" t="s">
        <v>5</v>
      </c>
      <c r="C185" s="11" t="s">
        <v>546</v>
      </c>
      <c r="D185" s="11" t="s">
        <v>547</v>
      </c>
      <c r="E185" s="11" t="s">
        <v>548</v>
      </c>
    </row>
    <row r="186" ht="30" customHeight="1" spans="1:5">
      <c r="A186" s="11">
        <v>185</v>
      </c>
      <c r="B186" s="12" t="s">
        <v>5</v>
      </c>
      <c r="C186" s="11" t="s">
        <v>549</v>
      </c>
      <c r="D186" s="11" t="s">
        <v>550</v>
      </c>
      <c r="E186" s="11" t="s">
        <v>551</v>
      </c>
    </row>
    <row r="187" ht="30" customHeight="1" spans="1:5">
      <c r="A187" s="11">
        <v>186</v>
      </c>
      <c r="B187" s="12" t="s">
        <v>5</v>
      </c>
      <c r="C187" s="11" t="s">
        <v>552</v>
      </c>
      <c r="D187" s="11" t="s">
        <v>553</v>
      </c>
      <c r="E187" s="11" t="s">
        <v>554</v>
      </c>
    </row>
    <row r="188" ht="30" customHeight="1" spans="1:5">
      <c r="A188" s="11">
        <v>187</v>
      </c>
      <c r="B188" s="12" t="s">
        <v>5</v>
      </c>
      <c r="C188" s="11" t="s">
        <v>555</v>
      </c>
      <c r="D188" s="13">
        <v>544855</v>
      </c>
      <c r="E188" s="11" t="s">
        <v>556</v>
      </c>
    </row>
    <row r="189" ht="30" customHeight="1" spans="1:5">
      <c r="A189" s="11">
        <v>188</v>
      </c>
      <c r="B189" s="12" t="s">
        <v>5</v>
      </c>
      <c r="C189" s="11" t="s">
        <v>557</v>
      </c>
      <c r="D189" s="11" t="s">
        <v>558</v>
      </c>
      <c r="E189" s="11" t="s">
        <v>559</v>
      </c>
    </row>
    <row r="190" ht="30" customHeight="1" spans="1:5">
      <c r="A190" s="11">
        <v>189</v>
      </c>
      <c r="B190" s="12" t="s">
        <v>5</v>
      </c>
      <c r="C190" s="11" t="s">
        <v>560</v>
      </c>
      <c r="D190" s="11" t="s">
        <v>561</v>
      </c>
      <c r="E190" s="11" t="s">
        <v>562</v>
      </c>
    </row>
    <row r="191" ht="30" customHeight="1" spans="1:5">
      <c r="A191" s="11">
        <v>190</v>
      </c>
      <c r="B191" s="12" t="s">
        <v>5</v>
      </c>
      <c r="C191" s="11" t="s">
        <v>563</v>
      </c>
      <c r="D191" s="11" t="s">
        <v>564</v>
      </c>
      <c r="E191" s="11" t="s">
        <v>565</v>
      </c>
    </row>
    <row r="192" ht="30" customHeight="1" spans="1:5">
      <c r="A192" s="11">
        <v>191</v>
      </c>
      <c r="B192" s="12" t="s">
        <v>5</v>
      </c>
      <c r="C192" s="11" t="s">
        <v>566</v>
      </c>
      <c r="D192" s="11" t="s">
        <v>567</v>
      </c>
      <c r="E192" s="11" t="s">
        <v>568</v>
      </c>
    </row>
    <row r="193" ht="30" customHeight="1" spans="1:5">
      <c r="A193" s="11">
        <v>192</v>
      </c>
      <c r="B193" s="12" t="s">
        <v>5</v>
      </c>
      <c r="C193" s="11" t="s">
        <v>569</v>
      </c>
      <c r="D193" s="11" t="s">
        <v>570</v>
      </c>
      <c r="E193" s="11" t="s">
        <v>571</v>
      </c>
    </row>
    <row r="194" ht="30" customHeight="1" spans="1:5">
      <c r="A194" s="11">
        <v>193</v>
      </c>
      <c r="B194" s="12" t="s">
        <v>5</v>
      </c>
      <c r="C194" s="11" t="s">
        <v>572</v>
      </c>
      <c r="D194" s="11" t="s">
        <v>573</v>
      </c>
      <c r="E194" s="11" t="s">
        <v>574</v>
      </c>
    </row>
    <row r="195" ht="30" customHeight="1" spans="1:5">
      <c r="A195" s="11">
        <v>194</v>
      </c>
      <c r="B195" s="12" t="s">
        <v>5</v>
      </c>
      <c r="C195" s="11" t="s">
        <v>575</v>
      </c>
      <c r="D195" s="11" t="s">
        <v>576</v>
      </c>
      <c r="E195" s="11" t="s">
        <v>577</v>
      </c>
    </row>
    <row r="196" ht="30" customHeight="1" spans="1:5">
      <c r="A196" s="11">
        <v>195</v>
      </c>
      <c r="B196" s="12" t="s">
        <v>5</v>
      </c>
      <c r="C196" s="11" t="s">
        <v>578</v>
      </c>
      <c r="D196" s="11" t="s">
        <v>579</v>
      </c>
      <c r="E196" s="11" t="s">
        <v>580</v>
      </c>
    </row>
    <row r="197" ht="30" customHeight="1" spans="1:5">
      <c r="A197" s="11">
        <v>196</v>
      </c>
      <c r="B197" s="12" t="s">
        <v>5</v>
      </c>
      <c r="C197" s="11" t="s">
        <v>581</v>
      </c>
      <c r="D197" s="11" t="s">
        <v>582</v>
      </c>
      <c r="E197" s="11" t="s">
        <v>583</v>
      </c>
    </row>
    <row r="198" ht="30" customHeight="1" spans="1:5">
      <c r="A198" s="11">
        <v>197</v>
      </c>
      <c r="B198" s="12" t="s">
        <v>5</v>
      </c>
      <c r="C198" s="11" t="s">
        <v>584</v>
      </c>
      <c r="D198" s="11" t="s">
        <v>585</v>
      </c>
      <c r="E198" s="11" t="s">
        <v>586</v>
      </c>
    </row>
    <row r="199" ht="30" customHeight="1" spans="1:5">
      <c r="A199" s="11">
        <v>198</v>
      </c>
      <c r="B199" s="12" t="s">
        <v>5</v>
      </c>
      <c r="C199" s="11" t="s">
        <v>587</v>
      </c>
      <c r="D199" s="11" t="s">
        <v>588</v>
      </c>
      <c r="E199" s="11" t="s">
        <v>589</v>
      </c>
    </row>
    <row r="200" ht="30" customHeight="1" spans="1:5">
      <c r="A200" s="11">
        <v>199</v>
      </c>
      <c r="B200" s="12" t="s">
        <v>5</v>
      </c>
      <c r="C200" s="11" t="s">
        <v>590</v>
      </c>
      <c r="D200" s="11" t="s">
        <v>591</v>
      </c>
      <c r="E200" s="11" t="s">
        <v>592</v>
      </c>
    </row>
    <row r="201" ht="30" customHeight="1" spans="1:5">
      <c r="A201" s="11">
        <v>200</v>
      </c>
      <c r="B201" s="12" t="s">
        <v>5</v>
      </c>
      <c r="C201" s="11" t="s">
        <v>593</v>
      </c>
      <c r="D201" s="11" t="s">
        <v>594</v>
      </c>
      <c r="E201" s="11" t="s">
        <v>595</v>
      </c>
    </row>
    <row r="202" ht="30" customHeight="1" spans="1:5">
      <c r="A202" s="11">
        <v>201</v>
      </c>
      <c r="B202" s="12" t="s">
        <v>5</v>
      </c>
      <c r="C202" s="11" t="s">
        <v>596</v>
      </c>
      <c r="D202" s="11" t="s">
        <v>597</v>
      </c>
      <c r="E202" s="11" t="s">
        <v>598</v>
      </c>
    </row>
    <row r="203" ht="30" customHeight="1" spans="1:5">
      <c r="A203" s="11">
        <v>202</v>
      </c>
      <c r="B203" s="12" t="s">
        <v>5</v>
      </c>
      <c r="C203" s="11" t="s">
        <v>599</v>
      </c>
      <c r="D203" s="11" t="s">
        <v>600</v>
      </c>
      <c r="E203" s="11" t="s">
        <v>601</v>
      </c>
    </row>
    <row r="204" ht="30" customHeight="1" spans="1:5">
      <c r="A204" s="11">
        <v>203</v>
      </c>
      <c r="B204" s="12" t="s">
        <v>5</v>
      </c>
      <c r="C204" s="11" t="s">
        <v>602</v>
      </c>
      <c r="D204" s="11" t="s">
        <v>603</v>
      </c>
      <c r="E204" s="11" t="s">
        <v>604</v>
      </c>
    </row>
    <row r="205" ht="30" customHeight="1" spans="1:5">
      <c r="A205" s="11">
        <v>204</v>
      </c>
      <c r="B205" s="12" t="s">
        <v>5</v>
      </c>
      <c r="C205" s="11" t="s">
        <v>605</v>
      </c>
      <c r="D205" s="11" t="s">
        <v>606</v>
      </c>
      <c r="E205" s="11" t="s">
        <v>607</v>
      </c>
    </row>
    <row r="206" ht="30" customHeight="1" spans="1:5">
      <c r="A206" s="11">
        <v>205</v>
      </c>
      <c r="B206" s="12" t="s">
        <v>5</v>
      </c>
      <c r="C206" s="11" t="s">
        <v>608</v>
      </c>
      <c r="D206" s="11" t="s">
        <v>609</v>
      </c>
      <c r="E206" s="11" t="s">
        <v>610</v>
      </c>
    </row>
    <row r="207" ht="30" customHeight="1" spans="1:5">
      <c r="A207" s="11">
        <v>206</v>
      </c>
      <c r="B207" s="12" t="s">
        <v>5</v>
      </c>
      <c r="C207" s="11" t="s">
        <v>611</v>
      </c>
      <c r="D207" s="11" t="s">
        <v>612</v>
      </c>
      <c r="E207" s="11" t="s">
        <v>613</v>
      </c>
    </row>
    <row r="208" ht="30" customHeight="1" spans="1:5">
      <c r="A208" s="11">
        <v>207</v>
      </c>
      <c r="B208" s="12" t="s">
        <v>5</v>
      </c>
      <c r="C208" s="11" t="s">
        <v>614</v>
      </c>
      <c r="D208" s="11" t="s">
        <v>615</v>
      </c>
      <c r="E208" s="11" t="s">
        <v>616</v>
      </c>
    </row>
    <row r="209" ht="30" customHeight="1" spans="1:5">
      <c r="A209" s="11">
        <v>208</v>
      </c>
      <c r="B209" s="12" t="s">
        <v>5</v>
      </c>
      <c r="C209" s="11" t="s">
        <v>617</v>
      </c>
      <c r="D209" s="11" t="s">
        <v>618</v>
      </c>
      <c r="E209" s="11" t="s">
        <v>619</v>
      </c>
    </row>
    <row r="210" ht="30" customHeight="1" spans="1:5">
      <c r="A210" s="11">
        <v>209</v>
      </c>
      <c r="B210" s="12" t="s">
        <v>5</v>
      </c>
      <c r="C210" s="11" t="s">
        <v>620</v>
      </c>
      <c r="D210" s="11" t="s">
        <v>621</v>
      </c>
      <c r="E210" s="11" t="s">
        <v>622</v>
      </c>
    </row>
    <row r="211" ht="30" customHeight="1" spans="1:5">
      <c r="A211" s="11">
        <v>210</v>
      </c>
      <c r="B211" s="12" t="s">
        <v>5</v>
      </c>
      <c r="C211" s="11" t="s">
        <v>623</v>
      </c>
      <c r="D211" s="11" t="s">
        <v>624</v>
      </c>
      <c r="E211" s="11" t="s">
        <v>625</v>
      </c>
    </row>
    <row r="212" ht="30" customHeight="1" spans="1:5">
      <c r="A212" s="11">
        <v>211</v>
      </c>
      <c r="B212" s="12" t="s">
        <v>5</v>
      </c>
      <c r="C212" s="11" t="s">
        <v>626</v>
      </c>
      <c r="D212" s="11" t="s">
        <v>627</v>
      </c>
      <c r="E212" s="11" t="s">
        <v>628</v>
      </c>
    </row>
    <row r="213" ht="30" customHeight="1" spans="1:5">
      <c r="A213" s="11">
        <v>212</v>
      </c>
      <c r="B213" s="12" t="s">
        <v>5</v>
      </c>
      <c r="C213" s="11" t="s">
        <v>629</v>
      </c>
      <c r="D213" s="11" t="s">
        <v>630</v>
      </c>
      <c r="E213" s="11" t="s">
        <v>631</v>
      </c>
    </row>
    <row r="214" ht="30" customHeight="1" spans="1:5">
      <c r="A214" s="11">
        <v>213</v>
      </c>
      <c r="B214" s="12" t="s">
        <v>5</v>
      </c>
      <c r="C214" s="11" t="s">
        <v>632</v>
      </c>
      <c r="D214" s="11" t="s">
        <v>633</v>
      </c>
      <c r="E214" s="11" t="s">
        <v>634</v>
      </c>
    </row>
    <row r="215" ht="30" customHeight="1" spans="1:5">
      <c r="A215" s="11">
        <v>214</v>
      </c>
      <c r="B215" s="12" t="s">
        <v>5</v>
      </c>
      <c r="C215" s="11" t="s">
        <v>635</v>
      </c>
      <c r="D215" s="11" t="s">
        <v>636</v>
      </c>
      <c r="E215" s="11" t="s">
        <v>637</v>
      </c>
    </row>
    <row r="216" ht="30" customHeight="1" spans="1:5">
      <c r="A216" s="11">
        <v>215</v>
      </c>
      <c r="B216" s="12" t="s">
        <v>5</v>
      </c>
      <c r="C216" s="11" t="s">
        <v>638</v>
      </c>
      <c r="D216" s="11" t="s">
        <v>639</v>
      </c>
      <c r="E216" s="11" t="s">
        <v>640</v>
      </c>
    </row>
    <row r="217" ht="30" customHeight="1" spans="1:5">
      <c r="A217" s="11">
        <v>216</v>
      </c>
      <c r="B217" s="12" t="s">
        <v>5</v>
      </c>
      <c r="C217" s="11" t="s">
        <v>641</v>
      </c>
      <c r="D217" s="11" t="s">
        <v>642</v>
      </c>
      <c r="E217" s="11" t="s">
        <v>643</v>
      </c>
    </row>
    <row r="218" ht="30" customHeight="1" spans="1:5">
      <c r="A218" s="11">
        <v>217</v>
      </c>
      <c r="B218" s="12" t="s">
        <v>5</v>
      </c>
      <c r="C218" s="11" t="s">
        <v>644</v>
      </c>
      <c r="D218" s="11" t="s">
        <v>645</v>
      </c>
      <c r="E218" s="11" t="s">
        <v>646</v>
      </c>
    </row>
    <row r="219" ht="30" customHeight="1" spans="1:5">
      <c r="A219" s="11">
        <v>218</v>
      </c>
      <c r="B219" s="12" t="s">
        <v>5</v>
      </c>
      <c r="C219" s="11" t="s">
        <v>647</v>
      </c>
      <c r="D219" s="11" t="s">
        <v>648</v>
      </c>
      <c r="E219" s="11" t="s">
        <v>649</v>
      </c>
    </row>
    <row r="220" ht="30" customHeight="1" spans="1:5">
      <c r="A220" s="11">
        <v>219</v>
      </c>
      <c r="B220" s="12" t="s">
        <v>5</v>
      </c>
      <c r="C220" s="11" t="s">
        <v>650</v>
      </c>
      <c r="D220" s="11" t="s">
        <v>651</v>
      </c>
      <c r="E220" s="11" t="s">
        <v>652</v>
      </c>
    </row>
    <row r="221" ht="30" customHeight="1" spans="1:5">
      <c r="A221" s="11">
        <v>220</v>
      </c>
      <c r="B221" s="12" t="s">
        <v>5</v>
      </c>
      <c r="C221" s="11" t="s">
        <v>653</v>
      </c>
      <c r="D221" s="11" t="s">
        <v>654</v>
      </c>
      <c r="E221" s="11" t="s">
        <v>655</v>
      </c>
    </row>
    <row r="222" ht="30" customHeight="1" spans="1:5">
      <c r="A222" s="11">
        <v>221</v>
      </c>
      <c r="B222" s="12" t="s">
        <v>5</v>
      </c>
      <c r="C222" s="11" t="s">
        <v>656</v>
      </c>
      <c r="D222" s="11" t="s">
        <v>657</v>
      </c>
      <c r="E222" s="11" t="s">
        <v>658</v>
      </c>
    </row>
    <row r="223" ht="30" customHeight="1" spans="1:5">
      <c r="A223" s="11">
        <v>222</v>
      </c>
      <c r="B223" s="12" t="s">
        <v>5</v>
      </c>
      <c r="C223" s="11" t="s">
        <v>659</v>
      </c>
      <c r="D223" s="11" t="s">
        <v>660</v>
      </c>
      <c r="E223" s="11" t="s">
        <v>661</v>
      </c>
    </row>
    <row r="224" ht="30" customHeight="1" spans="1:5">
      <c r="A224" s="11">
        <v>223</v>
      </c>
      <c r="B224" s="12" t="s">
        <v>5</v>
      </c>
      <c r="C224" s="11" t="s">
        <v>662</v>
      </c>
      <c r="D224" s="11" t="s">
        <v>663</v>
      </c>
      <c r="E224" s="11" t="s">
        <v>664</v>
      </c>
    </row>
    <row r="225" ht="30" customHeight="1" spans="1:5">
      <c r="A225" s="11">
        <v>224</v>
      </c>
      <c r="B225" s="12" t="s">
        <v>5</v>
      </c>
      <c r="C225" s="11" t="s">
        <v>665</v>
      </c>
      <c r="D225" s="11" t="s">
        <v>666</v>
      </c>
      <c r="E225" s="11" t="s">
        <v>667</v>
      </c>
    </row>
    <row r="226" ht="30" customHeight="1" spans="1:5">
      <c r="A226" s="11">
        <v>225</v>
      </c>
      <c r="B226" s="12" t="s">
        <v>5</v>
      </c>
      <c r="C226" s="11" t="s">
        <v>668</v>
      </c>
      <c r="D226" s="11" t="s">
        <v>669</v>
      </c>
      <c r="E226" s="11" t="s">
        <v>670</v>
      </c>
    </row>
    <row r="227" ht="30" customHeight="1" spans="1:5">
      <c r="A227" s="11">
        <v>226</v>
      </c>
      <c r="B227" s="12" t="s">
        <v>5</v>
      </c>
      <c r="C227" s="11" t="s">
        <v>671</v>
      </c>
      <c r="D227" s="11" t="s">
        <v>672</v>
      </c>
      <c r="E227" s="11" t="s">
        <v>673</v>
      </c>
    </row>
    <row r="228" ht="30" customHeight="1" spans="1:5">
      <c r="A228" s="11">
        <v>227</v>
      </c>
      <c r="B228" s="12" t="s">
        <v>5</v>
      </c>
      <c r="C228" s="11" t="s">
        <v>674</v>
      </c>
      <c r="D228" s="11" t="s">
        <v>675</v>
      </c>
      <c r="E228" s="11" t="s">
        <v>676</v>
      </c>
    </row>
    <row r="229" ht="30" customHeight="1" spans="1:5">
      <c r="A229" s="11">
        <v>228</v>
      </c>
      <c r="B229" s="12" t="s">
        <v>5</v>
      </c>
      <c r="C229" s="11" t="s">
        <v>677</v>
      </c>
      <c r="D229" s="11" t="s">
        <v>678</v>
      </c>
      <c r="E229" s="11" t="s">
        <v>679</v>
      </c>
    </row>
    <row r="230" ht="30" customHeight="1" spans="1:5">
      <c r="A230" s="11">
        <v>229</v>
      </c>
      <c r="B230" s="12" t="s">
        <v>5</v>
      </c>
      <c r="C230" s="11" t="s">
        <v>680</v>
      </c>
      <c r="D230" s="11" t="s">
        <v>681</v>
      </c>
      <c r="E230" s="11" t="s">
        <v>682</v>
      </c>
    </row>
    <row r="231" ht="30" customHeight="1" spans="1:5">
      <c r="A231" s="11">
        <v>230</v>
      </c>
      <c r="B231" s="12" t="s">
        <v>5</v>
      </c>
      <c r="C231" s="11" t="s">
        <v>683</v>
      </c>
      <c r="D231" s="11" t="s">
        <v>684</v>
      </c>
      <c r="E231" s="11" t="s">
        <v>685</v>
      </c>
    </row>
    <row r="232" ht="30" customHeight="1" spans="1:5">
      <c r="A232" s="11">
        <v>231</v>
      </c>
      <c r="B232" s="12" t="s">
        <v>5</v>
      </c>
      <c r="C232" s="11" t="s">
        <v>686</v>
      </c>
      <c r="D232" s="11" t="s">
        <v>687</v>
      </c>
      <c r="E232" s="11" t="s">
        <v>688</v>
      </c>
    </row>
    <row r="233" ht="30" customHeight="1" spans="1:5">
      <c r="A233" s="11">
        <v>232</v>
      </c>
      <c r="B233" s="12" t="s">
        <v>5</v>
      </c>
      <c r="C233" s="11" t="s">
        <v>689</v>
      </c>
      <c r="D233" s="11" t="s">
        <v>690</v>
      </c>
      <c r="E233" s="11" t="s">
        <v>691</v>
      </c>
    </row>
    <row r="234" ht="30" customHeight="1" spans="1:5">
      <c r="A234" s="11">
        <v>233</v>
      </c>
      <c r="B234" s="12" t="s">
        <v>5</v>
      </c>
      <c r="C234" s="11" t="s">
        <v>692</v>
      </c>
      <c r="D234" s="11" t="s">
        <v>693</v>
      </c>
      <c r="E234" s="11" t="s">
        <v>694</v>
      </c>
    </row>
    <row r="235" ht="30" customHeight="1" spans="1:5">
      <c r="A235" s="11">
        <v>234</v>
      </c>
      <c r="B235" s="12" t="s">
        <v>5</v>
      </c>
      <c r="C235" s="11" t="s">
        <v>695</v>
      </c>
      <c r="D235" s="11" t="s">
        <v>696</v>
      </c>
      <c r="E235" s="11" t="s">
        <v>697</v>
      </c>
    </row>
    <row r="236" ht="30" customHeight="1" spans="1:5">
      <c r="A236" s="11">
        <v>235</v>
      </c>
      <c r="B236" s="12" t="s">
        <v>5</v>
      </c>
      <c r="C236" s="11" t="s">
        <v>698</v>
      </c>
      <c r="D236" s="11" t="s">
        <v>699</v>
      </c>
      <c r="E236" s="11" t="s">
        <v>700</v>
      </c>
    </row>
    <row r="237" ht="30" customHeight="1" spans="1:5">
      <c r="A237" s="11">
        <v>236</v>
      </c>
      <c r="B237" s="12" t="s">
        <v>5</v>
      </c>
      <c r="C237" s="11" t="s">
        <v>701</v>
      </c>
      <c r="D237" s="11" t="s">
        <v>702</v>
      </c>
      <c r="E237" s="11" t="s">
        <v>703</v>
      </c>
    </row>
    <row r="238" ht="30" customHeight="1" spans="1:5">
      <c r="A238" s="11">
        <v>237</v>
      </c>
      <c r="B238" s="12" t="s">
        <v>5</v>
      </c>
      <c r="C238" s="11" t="s">
        <v>704</v>
      </c>
      <c r="D238" s="11" t="s">
        <v>705</v>
      </c>
      <c r="E238" s="11" t="s">
        <v>706</v>
      </c>
    </row>
    <row r="239" ht="30" customHeight="1" spans="1:5">
      <c r="A239" s="11">
        <v>238</v>
      </c>
      <c r="B239" s="12" t="s">
        <v>5</v>
      </c>
      <c r="C239" s="11" t="s">
        <v>707</v>
      </c>
      <c r="D239" s="11" t="s">
        <v>708</v>
      </c>
      <c r="E239" s="11" t="s">
        <v>709</v>
      </c>
    </row>
    <row r="240" ht="30" customHeight="1" spans="1:5">
      <c r="A240" s="11">
        <v>239</v>
      </c>
      <c r="B240" s="12" t="s">
        <v>5</v>
      </c>
      <c r="C240" s="11" t="s">
        <v>710</v>
      </c>
      <c r="D240" s="11" t="s">
        <v>711</v>
      </c>
      <c r="E240" s="11" t="s">
        <v>712</v>
      </c>
    </row>
    <row r="241" ht="30" customHeight="1" spans="1:5">
      <c r="A241" s="11">
        <v>240</v>
      </c>
      <c r="B241" s="12" t="s">
        <v>5</v>
      </c>
      <c r="C241" s="11" t="s">
        <v>713</v>
      </c>
      <c r="D241" s="11" t="s">
        <v>714</v>
      </c>
      <c r="E241" s="11" t="s">
        <v>715</v>
      </c>
    </row>
    <row r="242" ht="30" customHeight="1" spans="1:5">
      <c r="A242" s="11">
        <v>241</v>
      </c>
      <c r="B242" s="12" t="s">
        <v>5</v>
      </c>
      <c r="C242" s="11" t="s">
        <v>716</v>
      </c>
      <c r="D242" s="11" t="s">
        <v>717</v>
      </c>
      <c r="E242" s="11" t="s">
        <v>718</v>
      </c>
    </row>
    <row r="243" ht="30" customHeight="1" spans="1:5">
      <c r="A243" s="11">
        <v>242</v>
      </c>
      <c r="B243" s="12" t="s">
        <v>5</v>
      </c>
      <c r="C243" s="11" t="s">
        <v>719</v>
      </c>
      <c r="D243" s="11" t="s">
        <v>720</v>
      </c>
      <c r="E243" s="11" t="s">
        <v>721</v>
      </c>
    </row>
    <row r="244" ht="30" customHeight="1" spans="1:5">
      <c r="A244" s="11">
        <v>243</v>
      </c>
      <c r="B244" s="12" t="s">
        <v>5</v>
      </c>
      <c r="C244" s="11" t="s">
        <v>722</v>
      </c>
      <c r="D244" s="11" t="s">
        <v>723</v>
      </c>
      <c r="E244" s="11" t="s">
        <v>724</v>
      </c>
    </row>
    <row r="245" ht="30" customHeight="1" spans="1:5">
      <c r="A245" s="11">
        <v>244</v>
      </c>
      <c r="B245" s="12" t="s">
        <v>5</v>
      </c>
      <c r="C245" s="11" t="s">
        <v>725</v>
      </c>
      <c r="D245" s="11" t="s">
        <v>726</v>
      </c>
      <c r="E245" s="11" t="s">
        <v>727</v>
      </c>
    </row>
    <row r="246" ht="30" customHeight="1" spans="1:5">
      <c r="A246" s="11">
        <v>245</v>
      </c>
      <c r="B246" s="12" t="s">
        <v>5</v>
      </c>
      <c r="C246" s="11" t="s">
        <v>728</v>
      </c>
      <c r="D246" s="11" t="s">
        <v>729</v>
      </c>
      <c r="E246" s="11" t="s">
        <v>730</v>
      </c>
    </row>
    <row r="247" ht="30" customHeight="1" spans="1:5">
      <c r="A247" s="11">
        <v>246</v>
      </c>
      <c r="B247" s="12" t="s">
        <v>5</v>
      </c>
      <c r="C247" s="11" t="s">
        <v>731</v>
      </c>
      <c r="D247" s="11" t="s">
        <v>732</v>
      </c>
      <c r="E247" s="11" t="s">
        <v>733</v>
      </c>
    </row>
    <row r="248" ht="30" customHeight="1" spans="1:5">
      <c r="A248" s="11">
        <v>247</v>
      </c>
      <c r="B248" s="12" t="s">
        <v>5</v>
      </c>
      <c r="C248" s="11" t="s">
        <v>734</v>
      </c>
      <c r="D248" s="11" t="s">
        <v>735</v>
      </c>
      <c r="E248" s="11" t="s">
        <v>736</v>
      </c>
    </row>
    <row r="249" ht="30" customHeight="1" spans="1:5">
      <c r="A249" s="11">
        <v>248</v>
      </c>
      <c r="B249" s="12" t="s">
        <v>5</v>
      </c>
      <c r="C249" s="11" t="s">
        <v>737</v>
      </c>
      <c r="D249" s="11" t="s">
        <v>738</v>
      </c>
      <c r="E249" s="11" t="s">
        <v>739</v>
      </c>
    </row>
    <row r="250" ht="30" customHeight="1" spans="1:5">
      <c r="A250" s="11">
        <v>249</v>
      </c>
      <c r="B250" s="12" t="s">
        <v>5</v>
      </c>
      <c r="C250" s="11" t="s">
        <v>740</v>
      </c>
      <c r="D250" s="11" t="s">
        <v>741</v>
      </c>
      <c r="E250" s="11" t="s">
        <v>742</v>
      </c>
    </row>
    <row r="251" ht="30" customHeight="1" spans="1:5">
      <c r="A251" s="11">
        <v>250</v>
      </c>
      <c r="B251" s="12" t="s">
        <v>5</v>
      </c>
      <c r="C251" s="11" t="s">
        <v>743</v>
      </c>
      <c r="D251" s="11" t="s">
        <v>744</v>
      </c>
      <c r="E251" s="11" t="s">
        <v>745</v>
      </c>
    </row>
    <row r="252" ht="30" customHeight="1" spans="1:5">
      <c r="A252" s="11">
        <v>251</v>
      </c>
      <c r="B252" s="12" t="s">
        <v>5</v>
      </c>
      <c r="C252" s="11" t="s">
        <v>746</v>
      </c>
      <c r="D252" s="11" t="s">
        <v>747</v>
      </c>
      <c r="E252" s="11" t="s">
        <v>748</v>
      </c>
    </row>
    <row r="253" ht="30" customHeight="1" spans="1:5">
      <c r="A253" s="11">
        <v>252</v>
      </c>
      <c r="B253" s="12" t="s">
        <v>5</v>
      </c>
      <c r="C253" s="11" t="s">
        <v>749</v>
      </c>
      <c r="D253" s="11" t="s">
        <v>750</v>
      </c>
      <c r="E253" s="11" t="s">
        <v>751</v>
      </c>
    </row>
    <row r="254" ht="30" customHeight="1" spans="1:5">
      <c r="A254" s="11">
        <v>253</v>
      </c>
      <c r="B254" s="12" t="s">
        <v>5</v>
      </c>
      <c r="C254" s="11" t="s">
        <v>752</v>
      </c>
      <c r="D254" s="11" t="s">
        <v>753</v>
      </c>
      <c r="E254" s="11" t="s">
        <v>754</v>
      </c>
    </row>
    <row r="255" ht="30" customHeight="1" spans="1:5">
      <c r="A255" s="11">
        <v>254</v>
      </c>
      <c r="B255" s="12" t="s">
        <v>5</v>
      </c>
      <c r="C255" s="11" t="s">
        <v>755</v>
      </c>
      <c r="D255" s="11" t="s">
        <v>756</v>
      </c>
      <c r="E255" s="11" t="s">
        <v>757</v>
      </c>
    </row>
    <row r="256" ht="30" customHeight="1" spans="1:5">
      <c r="A256" s="11">
        <v>255</v>
      </c>
      <c r="B256" s="12" t="s">
        <v>5</v>
      </c>
      <c r="C256" s="11" t="s">
        <v>758</v>
      </c>
      <c r="D256" s="11" t="s">
        <v>759</v>
      </c>
      <c r="E256" s="11" t="s">
        <v>760</v>
      </c>
    </row>
    <row r="257" ht="30" customHeight="1" spans="1:5">
      <c r="A257" s="11">
        <v>256</v>
      </c>
      <c r="B257" s="12" t="s">
        <v>5</v>
      </c>
      <c r="C257" s="11" t="s">
        <v>761</v>
      </c>
      <c r="D257" s="11" t="s">
        <v>762</v>
      </c>
      <c r="E257" s="11" t="s">
        <v>763</v>
      </c>
    </row>
    <row r="258" ht="30" customHeight="1" spans="1:5">
      <c r="A258" s="11">
        <v>257</v>
      </c>
      <c r="B258" s="12" t="s">
        <v>5</v>
      </c>
      <c r="C258" s="11" t="s">
        <v>764</v>
      </c>
      <c r="D258" s="11" t="s">
        <v>765</v>
      </c>
      <c r="E258" s="11" t="s">
        <v>766</v>
      </c>
    </row>
    <row r="259" ht="30" customHeight="1" spans="1:5">
      <c r="A259" s="11">
        <v>258</v>
      </c>
      <c r="B259" s="12" t="s">
        <v>5</v>
      </c>
      <c r="C259" s="11" t="s">
        <v>767</v>
      </c>
      <c r="D259" s="11" t="s">
        <v>768</v>
      </c>
      <c r="E259" s="11" t="s">
        <v>769</v>
      </c>
    </row>
    <row r="260" ht="30" customHeight="1" spans="1:5">
      <c r="A260" s="11">
        <v>259</v>
      </c>
      <c r="B260" s="12" t="s">
        <v>5</v>
      </c>
      <c r="C260" s="11" t="s">
        <v>770</v>
      </c>
      <c r="D260" s="11" t="s">
        <v>771</v>
      </c>
      <c r="E260" s="11" t="s">
        <v>772</v>
      </c>
    </row>
    <row r="261" ht="30" customHeight="1" spans="1:5">
      <c r="A261" s="11">
        <v>260</v>
      </c>
      <c r="B261" s="12" t="s">
        <v>5</v>
      </c>
      <c r="C261" s="11" t="s">
        <v>773</v>
      </c>
      <c r="D261" s="11" t="s">
        <v>774</v>
      </c>
      <c r="E261" s="11" t="s">
        <v>775</v>
      </c>
    </row>
    <row r="262" ht="30" customHeight="1" spans="1:5">
      <c r="A262" s="11">
        <v>261</v>
      </c>
      <c r="B262" s="12" t="s">
        <v>5</v>
      </c>
      <c r="C262" s="11" t="s">
        <v>776</v>
      </c>
      <c r="D262" s="11" t="s">
        <v>777</v>
      </c>
      <c r="E262" s="11" t="s">
        <v>778</v>
      </c>
    </row>
    <row r="263" ht="30" customHeight="1" spans="1:5">
      <c r="A263" s="11">
        <v>262</v>
      </c>
      <c r="B263" s="12" t="s">
        <v>5</v>
      </c>
      <c r="C263" s="11" t="s">
        <v>779</v>
      </c>
      <c r="D263" s="11" t="s">
        <v>780</v>
      </c>
      <c r="E263" s="11" t="s">
        <v>781</v>
      </c>
    </row>
    <row r="264" ht="30" customHeight="1" spans="1:5">
      <c r="A264" s="11">
        <v>263</v>
      </c>
      <c r="B264" s="12" t="s">
        <v>5</v>
      </c>
      <c r="C264" s="11" t="s">
        <v>782</v>
      </c>
      <c r="D264" s="11" t="s">
        <v>783</v>
      </c>
      <c r="E264" s="11" t="s">
        <v>784</v>
      </c>
    </row>
    <row r="265" ht="30" customHeight="1" spans="1:5">
      <c r="A265" s="11">
        <v>264</v>
      </c>
      <c r="B265" s="12" t="s">
        <v>5</v>
      </c>
      <c r="C265" s="11" t="s">
        <v>785</v>
      </c>
      <c r="D265" s="11" t="s">
        <v>786</v>
      </c>
      <c r="E265" s="11" t="s">
        <v>787</v>
      </c>
    </row>
    <row r="266" ht="30" customHeight="1" spans="1:5">
      <c r="A266" s="11">
        <v>265</v>
      </c>
      <c r="B266" s="12" t="s">
        <v>5</v>
      </c>
      <c r="C266" s="11" t="s">
        <v>788</v>
      </c>
      <c r="D266" s="11" t="s">
        <v>789</v>
      </c>
      <c r="E266" s="11" t="s">
        <v>790</v>
      </c>
    </row>
    <row r="267" ht="30" customHeight="1" spans="1:5">
      <c r="A267" s="11">
        <v>266</v>
      </c>
      <c r="B267" s="12" t="s">
        <v>5</v>
      </c>
      <c r="C267" s="11" t="s">
        <v>791</v>
      </c>
      <c r="D267" s="11" t="s">
        <v>792</v>
      </c>
      <c r="E267" s="11" t="s">
        <v>793</v>
      </c>
    </row>
    <row r="268" ht="30" customHeight="1" spans="1:5">
      <c r="A268" s="11">
        <v>267</v>
      </c>
      <c r="B268" s="12" t="s">
        <v>5</v>
      </c>
      <c r="C268" s="11" t="s">
        <v>794</v>
      </c>
      <c r="D268" s="11" t="s">
        <v>795</v>
      </c>
      <c r="E268" s="11" t="s">
        <v>796</v>
      </c>
    </row>
    <row r="269" ht="30" customHeight="1" spans="1:5">
      <c r="A269" s="11">
        <v>268</v>
      </c>
      <c r="B269" s="12" t="s">
        <v>5</v>
      </c>
      <c r="C269" s="11" t="s">
        <v>797</v>
      </c>
      <c r="D269" s="11" t="s">
        <v>798</v>
      </c>
      <c r="E269" s="11" t="s">
        <v>799</v>
      </c>
    </row>
    <row r="270" ht="30" customHeight="1" spans="1:5">
      <c r="A270" s="11">
        <v>269</v>
      </c>
      <c r="B270" s="12" t="s">
        <v>5</v>
      </c>
      <c r="C270" s="11" t="s">
        <v>800</v>
      </c>
      <c r="D270" s="11" t="s">
        <v>801</v>
      </c>
      <c r="E270" s="11" t="s">
        <v>802</v>
      </c>
    </row>
    <row r="271" ht="30" customHeight="1" spans="1:5">
      <c r="A271" s="11">
        <v>270</v>
      </c>
      <c r="B271" s="12" t="s">
        <v>5</v>
      </c>
      <c r="C271" s="11" t="s">
        <v>803</v>
      </c>
      <c r="D271" s="11" t="s">
        <v>804</v>
      </c>
      <c r="E271" s="11" t="s">
        <v>805</v>
      </c>
    </row>
    <row r="272" ht="30" customHeight="1" spans="1:5">
      <c r="A272" s="11">
        <v>271</v>
      </c>
      <c r="B272" s="12" t="s">
        <v>5</v>
      </c>
      <c r="C272" s="11" t="s">
        <v>806</v>
      </c>
      <c r="D272" s="11" t="s">
        <v>807</v>
      </c>
      <c r="E272" s="11" t="s">
        <v>808</v>
      </c>
    </row>
    <row r="273" ht="30" customHeight="1" spans="1:5">
      <c r="A273" s="11">
        <v>272</v>
      </c>
      <c r="B273" s="12" t="s">
        <v>5</v>
      </c>
      <c r="C273" s="11" t="s">
        <v>809</v>
      </c>
      <c r="D273" s="11" t="s">
        <v>810</v>
      </c>
      <c r="E273" s="11" t="s">
        <v>811</v>
      </c>
    </row>
    <row r="274" ht="30" customHeight="1" spans="1:5">
      <c r="A274" s="11">
        <v>273</v>
      </c>
      <c r="B274" s="12" t="s">
        <v>5</v>
      </c>
      <c r="C274" s="11" t="s">
        <v>812</v>
      </c>
      <c r="D274" s="11" t="s">
        <v>813</v>
      </c>
      <c r="E274" s="11" t="s">
        <v>814</v>
      </c>
    </row>
    <row r="275" ht="30" customHeight="1" spans="1:5">
      <c r="A275" s="11">
        <v>274</v>
      </c>
      <c r="B275" s="12" t="s">
        <v>5</v>
      </c>
      <c r="C275" s="11" t="s">
        <v>815</v>
      </c>
      <c r="D275" s="11" t="s">
        <v>816</v>
      </c>
      <c r="E275" s="11" t="s">
        <v>817</v>
      </c>
    </row>
    <row r="276" ht="30" customHeight="1" spans="1:5">
      <c r="A276" s="11">
        <v>275</v>
      </c>
      <c r="B276" s="12" t="s">
        <v>5</v>
      </c>
      <c r="C276" s="11" t="s">
        <v>818</v>
      </c>
      <c r="D276" s="11" t="s">
        <v>819</v>
      </c>
      <c r="E276" s="11" t="s">
        <v>820</v>
      </c>
    </row>
    <row r="277" ht="30" customHeight="1" spans="1:5">
      <c r="A277" s="11">
        <v>276</v>
      </c>
      <c r="B277" s="12" t="s">
        <v>5</v>
      </c>
      <c r="C277" s="11" t="s">
        <v>821</v>
      </c>
      <c r="D277" s="11" t="s">
        <v>822</v>
      </c>
      <c r="E277" s="11" t="s">
        <v>823</v>
      </c>
    </row>
    <row r="278" ht="30" customHeight="1" spans="1:5">
      <c r="A278" s="11">
        <v>277</v>
      </c>
      <c r="B278" s="12" t="s">
        <v>5</v>
      </c>
      <c r="C278" s="11" t="s">
        <v>824</v>
      </c>
      <c r="D278" s="11" t="s">
        <v>825</v>
      </c>
      <c r="E278" s="11" t="s">
        <v>826</v>
      </c>
    </row>
    <row r="279" ht="30" customHeight="1" spans="1:5">
      <c r="A279" s="11">
        <v>278</v>
      </c>
      <c r="B279" s="12" t="s">
        <v>5</v>
      </c>
      <c r="C279" s="11" t="s">
        <v>827</v>
      </c>
      <c r="D279" s="11" t="s">
        <v>828</v>
      </c>
      <c r="E279" s="11" t="s">
        <v>829</v>
      </c>
    </row>
    <row r="280" ht="30" customHeight="1" spans="1:5">
      <c r="A280" s="11">
        <v>279</v>
      </c>
      <c r="B280" s="12" t="s">
        <v>5</v>
      </c>
      <c r="C280" s="11" t="s">
        <v>830</v>
      </c>
      <c r="D280" s="11" t="s">
        <v>831</v>
      </c>
      <c r="E280" s="11" t="s">
        <v>832</v>
      </c>
    </row>
    <row r="281" ht="30" customHeight="1" spans="1:5">
      <c r="A281" s="11">
        <v>280</v>
      </c>
      <c r="B281" s="12" t="s">
        <v>5</v>
      </c>
      <c r="C281" s="11" t="s">
        <v>833</v>
      </c>
      <c r="D281" s="11" t="s">
        <v>834</v>
      </c>
      <c r="E281" s="11" t="s">
        <v>835</v>
      </c>
    </row>
    <row r="282" ht="30" customHeight="1" spans="1:5">
      <c r="A282" s="11">
        <v>281</v>
      </c>
      <c r="B282" s="12" t="s">
        <v>5</v>
      </c>
      <c r="C282" s="11" t="s">
        <v>836</v>
      </c>
      <c r="D282" s="11" t="s">
        <v>837</v>
      </c>
      <c r="E282" s="11" t="s">
        <v>838</v>
      </c>
    </row>
    <row r="283" ht="30" customHeight="1" spans="1:5">
      <c r="A283" s="11">
        <v>282</v>
      </c>
      <c r="B283" s="12" t="s">
        <v>5</v>
      </c>
      <c r="C283" s="11" t="s">
        <v>839</v>
      </c>
      <c r="D283" s="11" t="s">
        <v>840</v>
      </c>
      <c r="E283" s="11" t="s">
        <v>841</v>
      </c>
    </row>
    <row r="284" ht="30" customHeight="1" spans="1:5">
      <c r="A284" s="11">
        <v>283</v>
      </c>
      <c r="B284" s="12" t="s">
        <v>5</v>
      </c>
      <c r="C284" s="11" t="s">
        <v>842</v>
      </c>
      <c r="D284" s="11" t="s">
        <v>843</v>
      </c>
      <c r="E284" s="11" t="s">
        <v>844</v>
      </c>
    </row>
    <row r="285" ht="30" customHeight="1" spans="1:5">
      <c r="A285" s="11">
        <v>284</v>
      </c>
      <c r="B285" s="12" t="s">
        <v>5</v>
      </c>
      <c r="C285" s="11" t="s">
        <v>845</v>
      </c>
      <c r="D285" s="11" t="s">
        <v>846</v>
      </c>
      <c r="E285" s="11" t="s">
        <v>847</v>
      </c>
    </row>
    <row r="286" ht="30" customHeight="1" spans="1:5">
      <c r="A286" s="11">
        <v>285</v>
      </c>
      <c r="B286" s="12" t="s">
        <v>5</v>
      </c>
      <c r="C286" s="11" t="s">
        <v>848</v>
      </c>
      <c r="D286" s="11" t="s">
        <v>849</v>
      </c>
      <c r="E286" s="11" t="s">
        <v>850</v>
      </c>
    </row>
    <row r="287" ht="30" customHeight="1" spans="1:5">
      <c r="A287" s="11">
        <v>286</v>
      </c>
      <c r="B287" s="12" t="s">
        <v>5</v>
      </c>
      <c r="C287" s="11" t="s">
        <v>851</v>
      </c>
      <c r="D287" s="11" t="s">
        <v>852</v>
      </c>
      <c r="E287" s="11" t="s">
        <v>853</v>
      </c>
    </row>
    <row r="288" ht="30" customHeight="1" spans="1:5">
      <c r="A288" s="11">
        <v>287</v>
      </c>
      <c r="B288" s="12" t="s">
        <v>5</v>
      </c>
      <c r="C288" s="11" t="s">
        <v>854</v>
      </c>
      <c r="D288" s="11" t="s">
        <v>855</v>
      </c>
      <c r="E288" s="11" t="s">
        <v>856</v>
      </c>
    </row>
    <row r="289" ht="30" customHeight="1" spans="1:5">
      <c r="A289" s="11">
        <v>288</v>
      </c>
      <c r="B289" s="12" t="s">
        <v>5</v>
      </c>
      <c r="C289" s="11" t="s">
        <v>857</v>
      </c>
      <c r="D289" s="11" t="s">
        <v>858</v>
      </c>
      <c r="E289" s="11" t="s">
        <v>859</v>
      </c>
    </row>
    <row r="290" ht="30" customHeight="1" spans="1:5">
      <c r="A290" s="11">
        <v>289</v>
      </c>
      <c r="B290" s="12" t="s">
        <v>5</v>
      </c>
      <c r="C290" s="11" t="s">
        <v>860</v>
      </c>
      <c r="D290" s="11" t="s">
        <v>861</v>
      </c>
      <c r="E290" s="11" t="s">
        <v>862</v>
      </c>
    </row>
    <row r="291" ht="30" customHeight="1" spans="1:5">
      <c r="A291" s="11">
        <v>290</v>
      </c>
      <c r="B291" s="12" t="s">
        <v>5</v>
      </c>
      <c r="C291" s="11" t="s">
        <v>863</v>
      </c>
      <c r="D291" s="11" t="s">
        <v>864</v>
      </c>
      <c r="E291" s="11" t="s">
        <v>865</v>
      </c>
    </row>
    <row r="292" ht="30" customHeight="1" spans="1:5">
      <c r="A292" s="11">
        <v>291</v>
      </c>
      <c r="B292" s="12" t="s">
        <v>5</v>
      </c>
      <c r="C292" s="11" t="s">
        <v>866</v>
      </c>
      <c r="D292" s="11" t="s">
        <v>867</v>
      </c>
      <c r="E292" s="11" t="s">
        <v>868</v>
      </c>
    </row>
    <row r="293" ht="30" customHeight="1" spans="1:5">
      <c r="A293" s="11">
        <v>292</v>
      </c>
      <c r="B293" s="12" t="s">
        <v>5</v>
      </c>
      <c r="C293" s="11" t="s">
        <v>869</v>
      </c>
      <c r="D293" s="11" t="s">
        <v>870</v>
      </c>
      <c r="E293" s="11" t="s">
        <v>871</v>
      </c>
    </row>
    <row r="294" ht="30" customHeight="1" spans="1:5">
      <c r="A294" s="11">
        <v>293</v>
      </c>
      <c r="B294" s="12" t="s">
        <v>5</v>
      </c>
      <c r="C294" s="11" t="s">
        <v>872</v>
      </c>
      <c r="D294" s="11" t="s">
        <v>873</v>
      </c>
      <c r="E294" s="11" t="s">
        <v>874</v>
      </c>
    </row>
    <row r="295" ht="30" customHeight="1" spans="1:5">
      <c r="A295" s="11">
        <v>294</v>
      </c>
      <c r="B295" s="12" t="s">
        <v>5</v>
      </c>
      <c r="C295" s="11" t="s">
        <v>875</v>
      </c>
      <c r="D295" s="11" t="s">
        <v>876</v>
      </c>
      <c r="E295" s="11" t="s">
        <v>877</v>
      </c>
    </row>
    <row r="296" ht="30" customHeight="1" spans="1:5">
      <c r="A296" s="11">
        <v>295</v>
      </c>
      <c r="B296" s="12" t="s">
        <v>5</v>
      </c>
      <c r="C296" s="11" t="s">
        <v>878</v>
      </c>
      <c r="D296" s="11" t="s">
        <v>879</v>
      </c>
      <c r="E296" s="11" t="s">
        <v>880</v>
      </c>
    </row>
    <row r="297" ht="30" customHeight="1" spans="1:5">
      <c r="A297" s="11">
        <v>296</v>
      </c>
      <c r="B297" s="12" t="s">
        <v>5</v>
      </c>
      <c r="C297" s="11" t="s">
        <v>881</v>
      </c>
      <c r="D297" s="11" t="s">
        <v>882</v>
      </c>
      <c r="E297" s="11" t="s">
        <v>883</v>
      </c>
    </row>
    <row r="298" ht="30" customHeight="1" spans="1:5">
      <c r="A298" s="11">
        <v>297</v>
      </c>
      <c r="B298" s="12" t="s">
        <v>5</v>
      </c>
      <c r="C298" s="11" t="s">
        <v>884</v>
      </c>
      <c r="D298" s="11" t="s">
        <v>885</v>
      </c>
      <c r="E298" s="11" t="s">
        <v>886</v>
      </c>
    </row>
    <row r="299" ht="30" customHeight="1" spans="1:5">
      <c r="A299" s="11">
        <v>298</v>
      </c>
      <c r="B299" s="12" t="s">
        <v>5</v>
      </c>
      <c r="C299" s="11" t="s">
        <v>887</v>
      </c>
      <c r="D299" s="11" t="s">
        <v>888</v>
      </c>
      <c r="E299" s="11" t="s">
        <v>889</v>
      </c>
    </row>
    <row r="300" ht="30" customHeight="1" spans="1:5">
      <c r="A300" s="11">
        <v>299</v>
      </c>
      <c r="B300" s="12" t="s">
        <v>5</v>
      </c>
      <c r="C300" s="11" t="s">
        <v>890</v>
      </c>
      <c r="D300" s="11" t="s">
        <v>891</v>
      </c>
      <c r="E300" s="11" t="s">
        <v>892</v>
      </c>
    </row>
    <row r="301" ht="30" customHeight="1" spans="1:5">
      <c r="A301" s="11">
        <v>300</v>
      </c>
      <c r="B301" s="12" t="s">
        <v>5</v>
      </c>
      <c r="C301" s="11" t="s">
        <v>893</v>
      </c>
      <c r="D301" s="11" t="s">
        <v>894</v>
      </c>
      <c r="E301" s="11" t="s">
        <v>895</v>
      </c>
    </row>
    <row r="302" ht="30" customHeight="1" spans="1:5">
      <c r="A302" s="11">
        <v>301</v>
      </c>
      <c r="B302" s="12" t="s">
        <v>5</v>
      </c>
      <c r="C302" s="11" t="s">
        <v>896</v>
      </c>
      <c r="D302" s="11" t="s">
        <v>897</v>
      </c>
      <c r="E302" s="11" t="s">
        <v>898</v>
      </c>
    </row>
    <row r="303" ht="30" customHeight="1" spans="1:5">
      <c r="A303" s="11">
        <v>302</v>
      </c>
      <c r="B303" s="12" t="s">
        <v>5</v>
      </c>
      <c r="C303" s="11" t="s">
        <v>899</v>
      </c>
      <c r="D303" s="11" t="s">
        <v>900</v>
      </c>
      <c r="E303" s="11" t="s">
        <v>901</v>
      </c>
    </row>
    <row r="304" ht="30" customHeight="1" spans="1:5">
      <c r="A304" s="11">
        <v>303</v>
      </c>
      <c r="B304" s="12" t="s">
        <v>5</v>
      </c>
      <c r="C304" s="11" t="s">
        <v>902</v>
      </c>
      <c r="D304" s="11" t="s">
        <v>903</v>
      </c>
      <c r="E304" s="11" t="s">
        <v>904</v>
      </c>
    </row>
    <row r="305" ht="30" customHeight="1" spans="1:5">
      <c r="A305" s="11">
        <v>304</v>
      </c>
      <c r="B305" s="12" t="s">
        <v>5</v>
      </c>
      <c r="C305" s="11" t="s">
        <v>905</v>
      </c>
      <c r="D305" s="11" t="s">
        <v>906</v>
      </c>
      <c r="E305" s="11" t="s">
        <v>907</v>
      </c>
    </row>
    <row r="306" ht="30" customHeight="1" spans="1:5">
      <c r="A306" s="11">
        <v>305</v>
      </c>
      <c r="B306" s="12" t="s">
        <v>5</v>
      </c>
      <c r="C306" s="11" t="s">
        <v>908</v>
      </c>
      <c r="D306" s="11" t="s">
        <v>909</v>
      </c>
      <c r="E306" s="11" t="s">
        <v>910</v>
      </c>
    </row>
    <row r="307" ht="30" customHeight="1" spans="1:5">
      <c r="A307" s="11">
        <v>306</v>
      </c>
      <c r="B307" s="12" t="s">
        <v>5</v>
      </c>
      <c r="C307" s="11" t="s">
        <v>911</v>
      </c>
      <c r="D307" s="11" t="s">
        <v>912</v>
      </c>
      <c r="E307" s="11" t="s">
        <v>913</v>
      </c>
    </row>
    <row r="308" ht="30" customHeight="1" spans="1:5">
      <c r="A308" s="11">
        <v>307</v>
      </c>
      <c r="B308" s="12" t="s">
        <v>5</v>
      </c>
      <c r="C308" s="11" t="s">
        <v>914</v>
      </c>
      <c r="D308" s="11" t="s">
        <v>915</v>
      </c>
      <c r="E308" s="11" t="s">
        <v>916</v>
      </c>
    </row>
    <row r="309" ht="30" customHeight="1" spans="1:5">
      <c r="A309" s="11">
        <v>308</v>
      </c>
      <c r="B309" s="12" t="s">
        <v>5</v>
      </c>
      <c r="C309" s="11" t="s">
        <v>917</v>
      </c>
      <c r="D309" s="11" t="s">
        <v>918</v>
      </c>
      <c r="E309" s="11" t="s">
        <v>919</v>
      </c>
    </row>
    <row r="310" ht="30" customHeight="1" spans="1:5">
      <c r="A310" s="11">
        <v>309</v>
      </c>
      <c r="B310" s="12" t="s">
        <v>5</v>
      </c>
      <c r="C310" s="11" t="s">
        <v>920</v>
      </c>
      <c r="D310" s="11" t="s">
        <v>921</v>
      </c>
      <c r="E310" s="11" t="s">
        <v>922</v>
      </c>
    </row>
    <row r="311" ht="30" customHeight="1" spans="1:5">
      <c r="A311" s="11">
        <v>310</v>
      </c>
      <c r="B311" s="12" t="s">
        <v>5</v>
      </c>
      <c r="C311" s="11" t="s">
        <v>923</v>
      </c>
      <c r="D311" s="13">
        <v>419308</v>
      </c>
      <c r="E311" s="11" t="s">
        <v>924</v>
      </c>
    </row>
    <row r="312" ht="30" customHeight="1" spans="1:5">
      <c r="A312" s="11">
        <v>311</v>
      </c>
      <c r="B312" s="12" t="s">
        <v>5</v>
      </c>
      <c r="C312" s="11" t="s">
        <v>925</v>
      </c>
      <c r="D312" s="11" t="s">
        <v>926</v>
      </c>
      <c r="E312" s="11" t="s">
        <v>927</v>
      </c>
    </row>
    <row r="313" ht="30" customHeight="1" spans="1:5">
      <c r="A313" s="11">
        <v>312</v>
      </c>
      <c r="B313" s="12" t="s">
        <v>5</v>
      </c>
      <c r="C313" s="11" t="s">
        <v>928</v>
      </c>
      <c r="D313" s="11" t="s">
        <v>929</v>
      </c>
      <c r="E313" s="11" t="s">
        <v>930</v>
      </c>
    </row>
    <row r="314" ht="30" customHeight="1" spans="1:5">
      <c r="A314" s="11">
        <v>313</v>
      </c>
      <c r="B314" s="12" t="s">
        <v>5</v>
      </c>
      <c r="C314" s="11" t="s">
        <v>931</v>
      </c>
      <c r="D314" s="11" t="s">
        <v>932</v>
      </c>
      <c r="E314" s="11" t="s">
        <v>933</v>
      </c>
    </row>
    <row r="315" ht="30" customHeight="1" spans="1:5">
      <c r="A315" s="11">
        <v>314</v>
      </c>
      <c r="B315" s="12" t="s">
        <v>5</v>
      </c>
      <c r="C315" s="11" t="s">
        <v>934</v>
      </c>
      <c r="D315" s="13">
        <v>1636501</v>
      </c>
      <c r="E315" s="11" t="s">
        <v>935</v>
      </c>
    </row>
    <row r="316" ht="30" customHeight="1" spans="1:5">
      <c r="A316" s="11">
        <v>315</v>
      </c>
      <c r="B316" s="12" t="s">
        <v>5</v>
      </c>
      <c r="C316" s="11" t="s">
        <v>936</v>
      </c>
      <c r="D316" s="11" t="s">
        <v>937</v>
      </c>
      <c r="E316" s="11" t="s">
        <v>938</v>
      </c>
    </row>
    <row r="317" ht="30" customHeight="1" spans="1:5">
      <c r="A317" s="11">
        <v>316</v>
      </c>
      <c r="B317" s="12" t="s">
        <v>5</v>
      </c>
      <c r="C317" s="11" t="s">
        <v>939</v>
      </c>
      <c r="D317" s="11" t="s">
        <v>940</v>
      </c>
      <c r="E317" s="11" t="s">
        <v>941</v>
      </c>
    </row>
    <row r="318" ht="30" customHeight="1" spans="1:5">
      <c r="A318" s="11">
        <v>317</v>
      </c>
      <c r="B318" s="12" t="s">
        <v>5</v>
      </c>
      <c r="C318" s="11" t="s">
        <v>942</v>
      </c>
      <c r="D318" s="11" t="s">
        <v>943</v>
      </c>
      <c r="E318" s="11" t="s">
        <v>944</v>
      </c>
    </row>
    <row r="319" ht="30" customHeight="1" spans="1:5">
      <c r="A319" s="11">
        <v>318</v>
      </c>
      <c r="B319" s="12" t="s">
        <v>5</v>
      </c>
      <c r="C319" s="11" t="s">
        <v>945</v>
      </c>
      <c r="D319" s="11" t="s">
        <v>946</v>
      </c>
      <c r="E319" s="11" t="s">
        <v>947</v>
      </c>
    </row>
    <row r="320" ht="30" customHeight="1" spans="1:5">
      <c r="A320" s="11">
        <v>319</v>
      </c>
      <c r="B320" s="12" t="s">
        <v>5</v>
      </c>
      <c r="C320" s="11" t="s">
        <v>948</v>
      </c>
      <c r="D320" s="11" t="s">
        <v>949</v>
      </c>
      <c r="E320" s="11" t="s">
        <v>950</v>
      </c>
    </row>
    <row r="321" ht="30" customHeight="1" spans="1:5">
      <c r="A321" s="11">
        <v>320</v>
      </c>
      <c r="B321" s="12" t="s">
        <v>5</v>
      </c>
      <c r="C321" s="11" t="s">
        <v>951</v>
      </c>
      <c r="D321" s="11" t="s">
        <v>952</v>
      </c>
      <c r="E321" s="11" t="s">
        <v>953</v>
      </c>
    </row>
    <row r="322" ht="30" customHeight="1" spans="1:5">
      <c r="A322" s="11">
        <v>321</v>
      </c>
      <c r="B322" s="12" t="s">
        <v>5</v>
      </c>
      <c r="C322" s="11" t="s">
        <v>954</v>
      </c>
      <c r="D322" s="11" t="s">
        <v>955</v>
      </c>
      <c r="E322" s="11" t="s">
        <v>956</v>
      </c>
    </row>
    <row r="323" ht="30" customHeight="1" spans="1:5">
      <c r="A323" s="11">
        <v>322</v>
      </c>
      <c r="B323" s="12" t="s">
        <v>5</v>
      </c>
      <c r="C323" s="11" t="s">
        <v>957</v>
      </c>
      <c r="D323" s="11" t="s">
        <v>958</v>
      </c>
      <c r="E323" s="11" t="s">
        <v>959</v>
      </c>
    </row>
    <row r="324" ht="30" customHeight="1" spans="1:5">
      <c r="A324" s="11">
        <v>323</v>
      </c>
      <c r="B324" s="12" t="s">
        <v>5</v>
      </c>
      <c r="C324" s="11" t="s">
        <v>960</v>
      </c>
      <c r="D324" s="11" t="s">
        <v>961</v>
      </c>
      <c r="E324" s="11" t="s">
        <v>962</v>
      </c>
    </row>
    <row r="325" ht="30" customHeight="1" spans="1:5">
      <c r="A325" s="11">
        <v>324</v>
      </c>
      <c r="B325" s="12" t="s">
        <v>5</v>
      </c>
      <c r="C325" s="11" t="s">
        <v>963</v>
      </c>
      <c r="D325" s="11" t="s">
        <v>964</v>
      </c>
      <c r="E325" s="11" t="s">
        <v>965</v>
      </c>
    </row>
    <row r="326" ht="30" customHeight="1" spans="1:5">
      <c r="A326" s="11">
        <v>325</v>
      </c>
      <c r="B326" s="12" t="s">
        <v>5</v>
      </c>
      <c r="C326" s="11" t="s">
        <v>966</v>
      </c>
      <c r="D326" s="11" t="s">
        <v>967</v>
      </c>
      <c r="E326" s="11" t="s">
        <v>968</v>
      </c>
    </row>
    <row r="327" ht="30" customHeight="1" spans="1:5">
      <c r="A327" s="11">
        <v>326</v>
      </c>
      <c r="B327" s="12" t="s">
        <v>5</v>
      </c>
      <c r="C327" s="11" t="s">
        <v>969</v>
      </c>
      <c r="D327" s="11" t="s">
        <v>970</v>
      </c>
      <c r="E327" s="11" t="s">
        <v>971</v>
      </c>
    </row>
    <row r="328" ht="30" customHeight="1" spans="1:5">
      <c r="A328" s="11">
        <v>327</v>
      </c>
      <c r="B328" s="12" t="s">
        <v>5</v>
      </c>
      <c r="C328" s="11" t="s">
        <v>972</v>
      </c>
      <c r="D328" s="11" t="s">
        <v>973</v>
      </c>
      <c r="E328" s="11" t="s">
        <v>974</v>
      </c>
    </row>
    <row r="329" ht="30" customHeight="1" spans="1:5">
      <c r="A329" s="11">
        <v>328</v>
      </c>
      <c r="B329" s="12" t="s">
        <v>5</v>
      </c>
      <c r="C329" s="11" t="s">
        <v>975</v>
      </c>
      <c r="D329" s="11" t="s">
        <v>976</v>
      </c>
      <c r="E329" s="11" t="s">
        <v>977</v>
      </c>
    </row>
    <row r="330" ht="30" customHeight="1" spans="1:5">
      <c r="A330" s="11">
        <v>329</v>
      </c>
      <c r="B330" s="12" t="s">
        <v>5</v>
      </c>
      <c r="C330" s="11" t="s">
        <v>978</v>
      </c>
      <c r="D330" s="11" t="s">
        <v>979</v>
      </c>
      <c r="E330" s="11" t="s">
        <v>980</v>
      </c>
    </row>
    <row r="331" ht="30" customHeight="1" spans="1:5">
      <c r="A331" s="11">
        <v>330</v>
      </c>
      <c r="B331" s="12" t="s">
        <v>5</v>
      </c>
      <c r="C331" s="11" t="s">
        <v>981</v>
      </c>
      <c r="D331" s="11" t="s">
        <v>982</v>
      </c>
      <c r="E331" s="11" t="s">
        <v>983</v>
      </c>
    </row>
    <row r="332" ht="30" customHeight="1" spans="1:5">
      <c r="A332" s="11">
        <v>331</v>
      </c>
      <c r="B332" s="12" t="s">
        <v>5</v>
      </c>
      <c r="C332" s="11" t="s">
        <v>984</v>
      </c>
      <c r="D332" s="11" t="s">
        <v>985</v>
      </c>
      <c r="E332" s="11" t="s">
        <v>986</v>
      </c>
    </row>
    <row r="333" ht="30" customHeight="1" spans="1:5">
      <c r="A333" s="11">
        <v>332</v>
      </c>
      <c r="B333" s="12" t="s">
        <v>5</v>
      </c>
      <c r="C333" s="11" t="s">
        <v>987</v>
      </c>
      <c r="D333" s="11" t="s">
        <v>988</v>
      </c>
      <c r="E333" s="11" t="s">
        <v>989</v>
      </c>
    </row>
    <row r="334" ht="30" customHeight="1" spans="1:5">
      <c r="A334" s="11">
        <v>333</v>
      </c>
      <c r="B334" s="12" t="s">
        <v>5</v>
      </c>
      <c r="C334" s="11" t="s">
        <v>990</v>
      </c>
      <c r="D334" s="11" t="s">
        <v>991</v>
      </c>
      <c r="E334" s="11" t="s">
        <v>992</v>
      </c>
    </row>
    <row r="335" ht="30" customHeight="1" spans="1:5">
      <c r="A335" s="11">
        <v>334</v>
      </c>
      <c r="B335" s="12" t="s">
        <v>5</v>
      </c>
      <c r="C335" s="11" t="s">
        <v>993</v>
      </c>
      <c r="D335" s="11" t="s">
        <v>994</v>
      </c>
      <c r="E335" s="11" t="s">
        <v>995</v>
      </c>
    </row>
    <row r="336" ht="30" customHeight="1" spans="1:5">
      <c r="A336" s="11">
        <v>335</v>
      </c>
      <c r="B336" s="12" t="s">
        <v>5</v>
      </c>
      <c r="C336" s="11" t="s">
        <v>996</v>
      </c>
      <c r="D336" s="11" t="s">
        <v>997</v>
      </c>
      <c r="E336" s="11" t="s">
        <v>998</v>
      </c>
    </row>
    <row r="337" ht="30" customHeight="1" spans="1:5">
      <c r="A337" s="11">
        <v>336</v>
      </c>
      <c r="B337" s="12" t="s">
        <v>5</v>
      </c>
      <c r="C337" s="11" t="s">
        <v>999</v>
      </c>
      <c r="D337" s="11" t="s">
        <v>1000</v>
      </c>
      <c r="E337" s="11" t="s">
        <v>1001</v>
      </c>
    </row>
    <row r="338" ht="30" customHeight="1" spans="1:5">
      <c r="A338" s="11">
        <v>337</v>
      </c>
      <c r="B338" s="12" t="s">
        <v>5</v>
      </c>
      <c r="C338" s="11" t="s">
        <v>1002</v>
      </c>
      <c r="D338" s="11" t="s">
        <v>1003</v>
      </c>
      <c r="E338" s="11" t="s">
        <v>1004</v>
      </c>
    </row>
    <row r="339" ht="30" customHeight="1" spans="1:5">
      <c r="A339" s="11">
        <v>338</v>
      </c>
      <c r="B339" s="12" t="s">
        <v>5</v>
      </c>
      <c r="C339" s="11" t="s">
        <v>1005</v>
      </c>
      <c r="D339" s="11" t="s">
        <v>1006</v>
      </c>
      <c r="E339" s="11" t="s">
        <v>1007</v>
      </c>
    </row>
    <row r="340" ht="30" customHeight="1" spans="1:5">
      <c r="A340" s="11">
        <v>339</v>
      </c>
      <c r="B340" s="12" t="s">
        <v>5</v>
      </c>
      <c r="C340" s="11" t="s">
        <v>1008</v>
      </c>
      <c r="D340" s="11" t="s">
        <v>1009</v>
      </c>
      <c r="E340" s="11" t="s">
        <v>1010</v>
      </c>
    </row>
    <row r="341" ht="30" customHeight="1" spans="1:5">
      <c r="A341" s="11">
        <v>340</v>
      </c>
      <c r="B341" s="12" t="s">
        <v>5</v>
      </c>
      <c r="C341" s="11" t="s">
        <v>1011</v>
      </c>
      <c r="D341" s="11" t="s">
        <v>1012</v>
      </c>
      <c r="E341" s="11" t="s">
        <v>1013</v>
      </c>
    </row>
    <row r="342" ht="30" customHeight="1" spans="1:5">
      <c r="A342" s="11">
        <v>341</v>
      </c>
      <c r="B342" s="12" t="s">
        <v>5</v>
      </c>
      <c r="C342" s="11" t="s">
        <v>1014</v>
      </c>
      <c r="D342" s="11" t="s">
        <v>1015</v>
      </c>
      <c r="E342" s="11" t="s">
        <v>1016</v>
      </c>
    </row>
    <row r="343" ht="30" customHeight="1" spans="1:5">
      <c r="A343" s="11">
        <v>342</v>
      </c>
      <c r="B343" s="12" t="s">
        <v>5</v>
      </c>
      <c r="C343" s="11" t="s">
        <v>1017</v>
      </c>
      <c r="D343" s="11" t="s">
        <v>1018</v>
      </c>
      <c r="E343" s="11" t="s">
        <v>1019</v>
      </c>
    </row>
    <row r="344" ht="30" customHeight="1" spans="1:5">
      <c r="A344" s="11">
        <v>343</v>
      </c>
      <c r="B344" s="12" t="s">
        <v>5</v>
      </c>
      <c r="C344" s="11" t="s">
        <v>1020</v>
      </c>
      <c r="D344" s="11" t="s">
        <v>1021</v>
      </c>
      <c r="E344" s="11" t="s">
        <v>1022</v>
      </c>
    </row>
    <row r="345" ht="30" customHeight="1" spans="1:5">
      <c r="A345" s="11">
        <v>344</v>
      </c>
      <c r="B345" s="12" t="s">
        <v>5</v>
      </c>
      <c r="C345" s="11" t="s">
        <v>1023</v>
      </c>
      <c r="D345" s="11" t="s">
        <v>1024</v>
      </c>
      <c r="E345" s="11" t="s">
        <v>1025</v>
      </c>
    </row>
    <row r="346" ht="30" customHeight="1" spans="1:5">
      <c r="A346" s="11">
        <v>345</v>
      </c>
      <c r="B346" s="12" t="s">
        <v>5</v>
      </c>
      <c r="C346" s="11" t="s">
        <v>1026</v>
      </c>
      <c r="D346" s="11" t="s">
        <v>1027</v>
      </c>
      <c r="E346" s="11" t="s">
        <v>1028</v>
      </c>
    </row>
    <row r="347" ht="30" customHeight="1" spans="1:5">
      <c r="A347" s="11">
        <v>346</v>
      </c>
      <c r="B347" s="12" t="s">
        <v>5</v>
      </c>
      <c r="C347" s="11" t="s">
        <v>1029</v>
      </c>
      <c r="D347" s="11" t="s">
        <v>1030</v>
      </c>
      <c r="E347" s="11" t="s">
        <v>1031</v>
      </c>
    </row>
    <row r="348" ht="30" customHeight="1" spans="1:5">
      <c r="A348" s="11">
        <v>347</v>
      </c>
      <c r="B348" s="12" t="s">
        <v>5</v>
      </c>
      <c r="C348" s="11" t="s">
        <v>1032</v>
      </c>
      <c r="D348" s="11" t="s">
        <v>1033</v>
      </c>
      <c r="E348" s="11" t="s">
        <v>1034</v>
      </c>
    </row>
    <row r="349" ht="30" customHeight="1" spans="1:5">
      <c r="A349" s="11">
        <v>348</v>
      </c>
      <c r="B349" s="12" t="s">
        <v>5</v>
      </c>
      <c r="C349" s="11" t="s">
        <v>1035</v>
      </c>
      <c r="D349" s="11" t="s">
        <v>1036</v>
      </c>
      <c r="E349" s="11" t="s">
        <v>1037</v>
      </c>
    </row>
    <row r="350" ht="30" customHeight="1" spans="1:5">
      <c r="A350" s="11">
        <v>349</v>
      </c>
      <c r="B350" s="12" t="s">
        <v>5</v>
      </c>
      <c r="C350" s="11" t="s">
        <v>1038</v>
      </c>
      <c r="D350" s="11" t="s">
        <v>1039</v>
      </c>
      <c r="E350" s="11" t="s">
        <v>1040</v>
      </c>
    </row>
    <row r="351" ht="30" customHeight="1" spans="1:5">
      <c r="A351" s="11">
        <v>350</v>
      </c>
      <c r="B351" s="12" t="s">
        <v>5</v>
      </c>
      <c r="C351" s="11" t="s">
        <v>1041</v>
      </c>
      <c r="D351" s="11" t="s">
        <v>1042</v>
      </c>
      <c r="E351" s="11" t="s">
        <v>1043</v>
      </c>
    </row>
    <row r="352" ht="30" customHeight="1" spans="1:5">
      <c r="A352" s="11">
        <v>351</v>
      </c>
      <c r="B352" s="12" t="s">
        <v>5</v>
      </c>
      <c r="C352" s="11" t="s">
        <v>1044</v>
      </c>
      <c r="D352" s="11" t="s">
        <v>1045</v>
      </c>
      <c r="E352" s="11" t="s">
        <v>1046</v>
      </c>
    </row>
    <row r="353" ht="30" customHeight="1" spans="1:5">
      <c r="A353" s="11">
        <v>352</v>
      </c>
      <c r="B353" s="12" t="s">
        <v>5</v>
      </c>
      <c r="C353" s="11" t="s">
        <v>1047</v>
      </c>
      <c r="D353" s="11" t="s">
        <v>1048</v>
      </c>
      <c r="E353" s="11" t="s">
        <v>1049</v>
      </c>
    </row>
    <row r="354" ht="30" customHeight="1" spans="1:5">
      <c r="A354" s="11">
        <v>353</v>
      </c>
      <c r="B354" s="12" t="s">
        <v>5</v>
      </c>
      <c r="C354" s="11" t="s">
        <v>1050</v>
      </c>
      <c r="D354" s="11" t="s">
        <v>1051</v>
      </c>
      <c r="E354" s="11" t="s">
        <v>1052</v>
      </c>
    </row>
    <row r="355" ht="30" customHeight="1" spans="1:5">
      <c r="A355" s="11">
        <v>354</v>
      </c>
      <c r="B355" s="12" t="s">
        <v>5</v>
      </c>
      <c r="C355" s="11" t="s">
        <v>1053</v>
      </c>
      <c r="D355" s="11" t="s">
        <v>1054</v>
      </c>
      <c r="E355" s="11" t="s">
        <v>1055</v>
      </c>
    </row>
    <row r="356" ht="30" customHeight="1" spans="1:5">
      <c r="A356" s="11">
        <v>355</v>
      </c>
      <c r="B356" s="12" t="s">
        <v>5</v>
      </c>
      <c r="C356" s="11" t="s">
        <v>1056</v>
      </c>
      <c r="D356" s="11" t="s">
        <v>1057</v>
      </c>
      <c r="E356" s="11" t="s">
        <v>1058</v>
      </c>
    </row>
    <row r="357" ht="30" customHeight="1" spans="1:5">
      <c r="A357" s="11">
        <v>356</v>
      </c>
      <c r="B357" s="12" t="s">
        <v>5</v>
      </c>
      <c r="C357" s="11" t="s">
        <v>1059</v>
      </c>
      <c r="D357" s="11" t="s">
        <v>1060</v>
      </c>
      <c r="E357" s="11" t="s">
        <v>1061</v>
      </c>
    </row>
    <row r="358" ht="30" customHeight="1" spans="1:5">
      <c r="A358" s="11">
        <v>357</v>
      </c>
      <c r="B358" s="12" t="s">
        <v>5</v>
      </c>
      <c r="C358" s="11" t="s">
        <v>1062</v>
      </c>
      <c r="D358" s="11" t="s">
        <v>1063</v>
      </c>
      <c r="E358" s="11" t="s">
        <v>1064</v>
      </c>
    </row>
    <row r="359" ht="30" customHeight="1" spans="1:5">
      <c r="A359" s="11">
        <v>358</v>
      </c>
      <c r="B359" s="12" t="s">
        <v>5</v>
      </c>
      <c r="C359" s="11" t="s">
        <v>1065</v>
      </c>
      <c r="D359" s="11" t="s">
        <v>1066</v>
      </c>
      <c r="E359" s="11" t="s">
        <v>1067</v>
      </c>
    </row>
    <row r="360" ht="30" customHeight="1" spans="1:5">
      <c r="A360" s="11">
        <v>359</v>
      </c>
      <c r="B360" s="12" t="s">
        <v>5</v>
      </c>
      <c r="C360" s="11" t="s">
        <v>1068</v>
      </c>
      <c r="D360" s="11" t="s">
        <v>1069</v>
      </c>
      <c r="E360" s="11" t="s">
        <v>1070</v>
      </c>
    </row>
    <row r="361" ht="30" customHeight="1" spans="1:5">
      <c r="A361" s="11">
        <v>360</v>
      </c>
      <c r="B361" s="12" t="s">
        <v>5</v>
      </c>
      <c r="C361" s="11" t="s">
        <v>1071</v>
      </c>
      <c r="D361" s="11" t="s">
        <v>1072</v>
      </c>
      <c r="E361" s="11" t="s">
        <v>1073</v>
      </c>
    </row>
    <row r="362" ht="30" customHeight="1" spans="1:5">
      <c r="A362" s="11">
        <v>361</v>
      </c>
      <c r="B362" s="12" t="s">
        <v>5</v>
      </c>
      <c r="C362" s="11" t="s">
        <v>1074</v>
      </c>
      <c r="D362" s="11" t="s">
        <v>1075</v>
      </c>
      <c r="E362" s="11" t="s">
        <v>1076</v>
      </c>
    </row>
    <row r="363" ht="30" customHeight="1" spans="1:5">
      <c r="A363" s="11">
        <v>362</v>
      </c>
      <c r="B363" s="12" t="s">
        <v>5</v>
      </c>
      <c r="C363" s="11" t="s">
        <v>1077</v>
      </c>
      <c r="D363" s="11" t="s">
        <v>1078</v>
      </c>
      <c r="E363" s="11" t="s">
        <v>1079</v>
      </c>
    </row>
    <row r="364" ht="30" customHeight="1" spans="1:5">
      <c r="A364" s="11">
        <v>363</v>
      </c>
      <c r="B364" s="12" t="s">
        <v>5</v>
      </c>
      <c r="C364" s="11" t="s">
        <v>1080</v>
      </c>
      <c r="D364" s="11" t="s">
        <v>1081</v>
      </c>
      <c r="E364" s="11" t="s">
        <v>1082</v>
      </c>
    </row>
    <row r="365" ht="30" customHeight="1" spans="1:5">
      <c r="A365" s="11">
        <v>364</v>
      </c>
      <c r="B365" s="12" t="s">
        <v>5</v>
      </c>
      <c r="C365" s="11" t="s">
        <v>1083</v>
      </c>
      <c r="D365" s="11" t="s">
        <v>1084</v>
      </c>
      <c r="E365" s="11" t="s">
        <v>1085</v>
      </c>
    </row>
    <row r="366" ht="30" customHeight="1" spans="1:5">
      <c r="A366" s="11">
        <v>365</v>
      </c>
      <c r="B366" s="12" t="s">
        <v>5</v>
      </c>
      <c r="C366" s="11" t="s">
        <v>1086</v>
      </c>
      <c r="D366" s="11" t="s">
        <v>1087</v>
      </c>
      <c r="E366" s="11" t="s">
        <v>1088</v>
      </c>
    </row>
    <row r="367" ht="30" customHeight="1" spans="1:5">
      <c r="A367" s="11">
        <v>366</v>
      </c>
      <c r="B367" s="12" t="s">
        <v>5</v>
      </c>
      <c r="C367" s="11" t="s">
        <v>1089</v>
      </c>
      <c r="D367" s="11" t="s">
        <v>1090</v>
      </c>
      <c r="E367" s="11" t="s">
        <v>1091</v>
      </c>
    </row>
    <row r="368" ht="30" customHeight="1" spans="1:5">
      <c r="A368" s="11">
        <v>367</v>
      </c>
      <c r="B368" s="12" t="s">
        <v>5</v>
      </c>
      <c r="C368" s="11" t="s">
        <v>1092</v>
      </c>
      <c r="D368" s="11" t="s">
        <v>1093</v>
      </c>
      <c r="E368" s="11" t="s">
        <v>1094</v>
      </c>
    </row>
    <row r="369" ht="30" customHeight="1" spans="1:5">
      <c r="A369" s="11">
        <v>368</v>
      </c>
      <c r="B369" s="12" t="s">
        <v>5</v>
      </c>
      <c r="C369" s="11" t="s">
        <v>1095</v>
      </c>
      <c r="D369" s="11" t="s">
        <v>1096</v>
      </c>
      <c r="E369" s="11" t="s">
        <v>1097</v>
      </c>
    </row>
    <row r="370" ht="30" customHeight="1" spans="1:5">
      <c r="A370" s="11">
        <v>369</v>
      </c>
      <c r="B370" s="12" t="s">
        <v>5</v>
      </c>
      <c r="C370" s="11" t="s">
        <v>1098</v>
      </c>
      <c r="D370" s="11" t="s">
        <v>1099</v>
      </c>
      <c r="E370" s="11" t="s">
        <v>1100</v>
      </c>
    </row>
    <row r="371" ht="30" customHeight="1" spans="1:5">
      <c r="A371" s="11">
        <v>370</v>
      </c>
      <c r="B371" s="12" t="s">
        <v>5</v>
      </c>
      <c r="C371" s="11" t="s">
        <v>1101</v>
      </c>
      <c r="D371" s="11" t="s">
        <v>1102</v>
      </c>
      <c r="E371" s="11" t="s">
        <v>1103</v>
      </c>
    </row>
    <row r="372" ht="30" customHeight="1" spans="1:5">
      <c r="A372" s="11">
        <v>371</v>
      </c>
      <c r="B372" s="12" t="s">
        <v>5</v>
      </c>
      <c r="C372" s="11" t="s">
        <v>1104</v>
      </c>
      <c r="D372" s="11" t="s">
        <v>1105</v>
      </c>
      <c r="E372" s="11" t="s">
        <v>1106</v>
      </c>
    </row>
    <row r="373" ht="30" customHeight="1" spans="1:5">
      <c r="A373" s="11">
        <v>372</v>
      </c>
      <c r="B373" s="12" t="s">
        <v>5</v>
      </c>
      <c r="C373" s="11" t="s">
        <v>1107</v>
      </c>
      <c r="D373" s="11" t="s">
        <v>1108</v>
      </c>
      <c r="E373" s="11" t="s">
        <v>1109</v>
      </c>
    </row>
    <row r="374" ht="30" customHeight="1" spans="1:5">
      <c r="A374" s="11">
        <v>373</v>
      </c>
      <c r="B374" s="12" t="s">
        <v>5</v>
      </c>
      <c r="C374" s="11" t="s">
        <v>1110</v>
      </c>
      <c r="D374" s="11" t="s">
        <v>1111</v>
      </c>
      <c r="E374" s="11" t="s">
        <v>1112</v>
      </c>
    </row>
    <row r="375" ht="30" customHeight="1" spans="1:5">
      <c r="A375" s="11">
        <v>374</v>
      </c>
      <c r="B375" s="12" t="s">
        <v>5</v>
      </c>
      <c r="C375" s="11" t="s">
        <v>1113</v>
      </c>
      <c r="D375" s="11" t="s">
        <v>1114</v>
      </c>
      <c r="E375" s="11" t="s">
        <v>1115</v>
      </c>
    </row>
    <row r="376" ht="30" customHeight="1" spans="1:5">
      <c r="A376" s="11">
        <v>375</v>
      </c>
      <c r="B376" s="12" t="s">
        <v>5</v>
      </c>
      <c r="C376" s="11" t="s">
        <v>1116</v>
      </c>
      <c r="D376" s="11" t="s">
        <v>1117</v>
      </c>
      <c r="E376" s="11" t="s">
        <v>1118</v>
      </c>
    </row>
    <row r="377" ht="30" customHeight="1" spans="1:5">
      <c r="A377" s="11">
        <v>376</v>
      </c>
      <c r="B377" s="12" t="s">
        <v>5</v>
      </c>
      <c r="C377" s="11" t="s">
        <v>1119</v>
      </c>
      <c r="D377" s="11" t="s">
        <v>1120</v>
      </c>
      <c r="E377" s="11" t="s">
        <v>1121</v>
      </c>
    </row>
    <row r="378" ht="30" customHeight="1" spans="1:5">
      <c r="A378" s="11">
        <v>377</v>
      </c>
      <c r="B378" s="12" t="s">
        <v>5</v>
      </c>
      <c r="C378" s="11" t="s">
        <v>1122</v>
      </c>
      <c r="D378" s="11" t="s">
        <v>1123</v>
      </c>
      <c r="E378" s="11" t="s">
        <v>1124</v>
      </c>
    </row>
    <row r="379" ht="30" customHeight="1" spans="1:5">
      <c r="A379" s="11">
        <v>378</v>
      </c>
      <c r="B379" s="12" t="s">
        <v>5</v>
      </c>
      <c r="C379" s="11" t="s">
        <v>1125</v>
      </c>
      <c r="D379" s="11" t="s">
        <v>1126</v>
      </c>
      <c r="E379" s="11" t="s">
        <v>1127</v>
      </c>
    </row>
    <row r="380" ht="30" customHeight="1" spans="1:5">
      <c r="A380" s="11">
        <v>379</v>
      </c>
      <c r="B380" s="12" t="s">
        <v>5</v>
      </c>
      <c r="C380" s="11" t="s">
        <v>1128</v>
      </c>
      <c r="D380" s="13">
        <v>713201</v>
      </c>
      <c r="E380" s="11" t="s">
        <v>1129</v>
      </c>
    </row>
    <row r="381" ht="30" customHeight="1" spans="1:5">
      <c r="A381" s="11">
        <v>380</v>
      </c>
      <c r="B381" s="12" t="s">
        <v>5</v>
      </c>
      <c r="C381" s="11" t="s">
        <v>1130</v>
      </c>
      <c r="D381" s="11" t="s">
        <v>1131</v>
      </c>
      <c r="E381" s="11" t="s">
        <v>1132</v>
      </c>
    </row>
    <row r="382" ht="30" customHeight="1" spans="1:5">
      <c r="A382" s="11">
        <v>381</v>
      </c>
      <c r="B382" s="12" t="s">
        <v>5</v>
      </c>
      <c r="C382" s="11" t="s">
        <v>1133</v>
      </c>
      <c r="D382" s="11" t="s">
        <v>1134</v>
      </c>
      <c r="E382" s="11" t="s">
        <v>1135</v>
      </c>
    </row>
    <row r="383" ht="30" customHeight="1" spans="1:5">
      <c r="A383" s="11">
        <v>382</v>
      </c>
      <c r="B383" s="12" t="s">
        <v>5</v>
      </c>
      <c r="C383" s="11" t="s">
        <v>1136</v>
      </c>
      <c r="D383" s="11" t="s">
        <v>1137</v>
      </c>
      <c r="E383" s="11" t="s">
        <v>1138</v>
      </c>
    </row>
    <row r="384" ht="30" customHeight="1" spans="1:5">
      <c r="A384" s="11">
        <v>383</v>
      </c>
      <c r="B384" s="12" t="s">
        <v>5</v>
      </c>
      <c r="C384" s="11" t="s">
        <v>1139</v>
      </c>
      <c r="D384" s="11" t="s">
        <v>1140</v>
      </c>
      <c r="E384" s="11" t="s">
        <v>1141</v>
      </c>
    </row>
    <row r="385" ht="30" customHeight="1" spans="1:5">
      <c r="A385" s="11">
        <v>384</v>
      </c>
      <c r="B385" s="12" t="s">
        <v>5</v>
      </c>
      <c r="C385" s="11" t="s">
        <v>1142</v>
      </c>
      <c r="D385" s="11" t="s">
        <v>1143</v>
      </c>
      <c r="E385" s="11" t="s">
        <v>1144</v>
      </c>
    </row>
    <row r="386" ht="30" customHeight="1" spans="1:5">
      <c r="A386" s="11">
        <v>385</v>
      </c>
      <c r="B386" s="12" t="s">
        <v>5</v>
      </c>
      <c r="C386" s="11" t="s">
        <v>1145</v>
      </c>
      <c r="D386" s="11" t="s">
        <v>1146</v>
      </c>
      <c r="E386" s="11" t="s">
        <v>1147</v>
      </c>
    </row>
    <row r="387" ht="30" customHeight="1" spans="1:5">
      <c r="A387" s="11">
        <v>386</v>
      </c>
      <c r="B387" s="12" t="s">
        <v>5</v>
      </c>
      <c r="C387" s="11" t="s">
        <v>1148</v>
      </c>
      <c r="D387" s="11" t="s">
        <v>1149</v>
      </c>
      <c r="E387" s="11" t="s">
        <v>1150</v>
      </c>
    </row>
    <row r="388" ht="30" customHeight="1" spans="1:5">
      <c r="A388" s="11">
        <v>387</v>
      </c>
      <c r="B388" s="12" t="s">
        <v>5</v>
      </c>
      <c r="C388" s="11" t="s">
        <v>1151</v>
      </c>
      <c r="D388" s="11" t="s">
        <v>1152</v>
      </c>
      <c r="E388" s="11" t="s">
        <v>1153</v>
      </c>
    </row>
    <row r="389" ht="30" customHeight="1" spans="1:5">
      <c r="A389" s="11">
        <v>388</v>
      </c>
      <c r="B389" s="12" t="s">
        <v>5</v>
      </c>
      <c r="C389" s="11" t="s">
        <v>1154</v>
      </c>
      <c r="D389" s="11" t="s">
        <v>1155</v>
      </c>
      <c r="E389" s="11" t="s">
        <v>1156</v>
      </c>
    </row>
    <row r="390" ht="30" customHeight="1" spans="1:5">
      <c r="A390" s="11">
        <v>389</v>
      </c>
      <c r="B390" s="12" t="s">
        <v>5</v>
      </c>
      <c r="C390" s="11" t="s">
        <v>1157</v>
      </c>
      <c r="D390" s="11" t="s">
        <v>1158</v>
      </c>
      <c r="E390" s="11" t="s">
        <v>1159</v>
      </c>
    </row>
    <row r="391" ht="30" customHeight="1" spans="1:5">
      <c r="A391" s="11">
        <v>390</v>
      </c>
      <c r="B391" s="12" t="s">
        <v>5</v>
      </c>
      <c r="C391" s="11" t="s">
        <v>1160</v>
      </c>
      <c r="D391" s="11" t="s">
        <v>1161</v>
      </c>
      <c r="E391" s="11" t="s">
        <v>1162</v>
      </c>
    </row>
    <row r="392" ht="30" customHeight="1" spans="1:5">
      <c r="A392" s="11">
        <v>391</v>
      </c>
      <c r="B392" s="12" t="s">
        <v>5</v>
      </c>
      <c r="C392" s="11" t="s">
        <v>1163</v>
      </c>
      <c r="D392" s="11" t="s">
        <v>1164</v>
      </c>
      <c r="E392" s="11" t="s">
        <v>1165</v>
      </c>
    </row>
    <row r="393" ht="30" customHeight="1" spans="1:5">
      <c r="A393" s="11">
        <v>392</v>
      </c>
      <c r="B393" s="12" t="s">
        <v>5</v>
      </c>
      <c r="C393" s="11" t="s">
        <v>1166</v>
      </c>
      <c r="D393" s="11" t="s">
        <v>1167</v>
      </c>
      <c r="E393" s="11" t="s">
        <v>1168</v>
      </c>
    </row>
    <row r="394" ht="30" customHeight="1" spans="1:5">
      <c r="A394" s="11">
        <v>393</v>
      </c>
      <c r="B394" s="12" t="s">
        <v>5</v>
      </c>
      <c r="C394" s="11" t="s">
        <v>1169</v>
      </c>
      <c r="D394" s="11" t="s">
        <v>1170</v>
      </c>
      <c r="E394" s="11" t="s">
        <v>1171</v>
      </c>
    </row>
    <row r="395" ht="30" customHeight="1" spans="1:5">
      <c r="A395" s="11">
        <v>394</v>
      </c>
      <c r="B395" s="12" t="s">
        <v>5</v>
      </c>
      <c r="C395" s="11" t="s">
        <v>1172</v>
      </c>
      <c r="D395" s="11" t="s">
        <v>1173</v>
      </c>
      <c r="E395" s="11" t="s">
        <v>1174</v>
      </c>
    </row>
    <row r="396" ht="30" customHeight="1" spans="1:5">
      <c r="A396" s="11">
        <v>395</v>
      </c>
      <c r="B396" s="12" t="s">
        <v>5</v>
      </c>
      <c r="C396" s="11" t="s">
        <v>1175</v>
      </c>
      <c r="D396" s="11" t="s">
        <v>1176</v>
      </c>
      <c r="E396" s="11" t="s">
        <v>1177</v>
      </c>
    </row>
    <row r="397" ht="30" customHeight="1" spans="1:5">
      <c r="A397" s="11">
        <v>396</v>
      </c>
      <c r="B397" s="12" t="s">
        <v>5</v>
      </c>
      <c r="C397" s="11" t="s">
        <v>1178</v>
      </c>
      <c r="D397" s="11" t="s">
        <v>1179</v>
      </c>
      <c r="E397" s="11" t="s">
        <v>1180</v>
      </c>
    </row>
    <row r="398" ht="30" customHeight="1" spans="1:5">
      <c r="A398" s="11">
        <v>397</v>
      </c>
      <c r="B398" s="12" t="s">
        <v>5</v>
      </c>
      <c r="C398" s="11" t="s">
        <v>1181</v>
      </c>
      <c r="D398" s="11" t="s">
        <v>1182</v>
      </c>
      <c r="E398" s="11" t="s">
        <v>1183</v>
      </c>
    </row>
    <row r="399" ht="30" customHeight="1" spans="1:5">
      <c r="A399" s="11">
        <v>398</v>
      </c>
      <c r="B399" s="12" t="s">
        <v>5</v>
      </c>
      <c r="C399" s="11" t="s">
        <v>1184</v>
      </c>
      <c r="D399" s="11" t="s">
        <v>1185</v>
      </c>
      <c r="E399" s="11" t="s">
        <v>1186</v>
      </c>
    </row>
    <row r="400" ht="30" customHeight="1" spans="1:5">
      <c r="A400" s="11">
        <v>399</v>
      </c>
      <c r="B400" s="12" t="s">
        <v>5</v>
      </c>
      <c r="C400" s="11" t="s">
        <v>1187</v>
      </c>
      <c r="D400" s="11" t="s">
        <v>1188</v>
      </c>
      <c r="E400" s="11" t="s">
        <v>1189</v>
      </c>
    </row>
    <row r="401" ht="30" customHeight="1" spans="1:5">
      <c r="A401" s="11">
        <v>400</v>
      </c>
      <c r="B401" s="12" t="s">
        <v>5</v>
      </c>
      <c r="C401" s="11" t="s">
        <v>1190</v>
      </c>
      <c r="D401" s="11" t="s">
        <v>1191</v>
      </c>
      <c r="E401" s="11" t="s">
        <v>1192</v>
      </c>
    </row>
    <row r="402" ht="30" customHeight="1" spans="1:5">
      <c r="A402" s="11">
        <v>401</v>
      </c>
      <c r="B402" s="12" t="s">
        <v>5</v>
      </c>
      <c r="C402" s="11" t="s">
        <v>1193</v>
      </c>
      <c r="D402" s="11" t="s">
        <v>1194</v>
      </c>
      <c r="E402" s="11" t="s">
        <v>1195</v>
      </c>
    </row>
    <row r="403" ht="30" customHeight="1" spans="1:5">
      <c r="A403" s="11">
        <v>402</v>
      </c>
      <c r="B403" s="12" t="s">
        <v>5</v>
      </c>
      <c r="C403" s="11" t="s">
        <v>1196</v>
      </c>
      <c r="D403" s="11" t="s">
        <v>1197</v>
      </c>
      <c r="E403" s="11" t="s">
        <v>1198</v>
      </c>
    </row>
    <row r="404" ht="30" customHeight="1" spans="1:5">
      <c r="A404" s="11">
        <v>403</v>
      </c>
      <c r="B404" s="12" t="s">
        <v>5</v>
      </c>
      <c r="C404" s="11" t="s">
        <v>1199</v>
      </c>
      <c r="D404" s="11" t="s">
        <v>1200</v>
      </c>
      <c r="E404" s="11" t="s">
        <v>1201</v>
      </c>
    </row>
    <row r="405" ht="30" customHeight="1" spans="1:5">
      <c r="A405" s="11">
        <v>404</v>
      </c>
      <c r="B405" s="12" t="s">
        <v>5</v>
      </c>
      <c r="C405" s="11" t="s">
        <v>1202</v>
      </c>
      <c r="D405" s="11" t="s">
        <v>1203</v>
      </c>
      <c r="E405" s="11" t="s">
        <v>1204</v>
      </c>
    </row>
    <row r="406" ht="30" customHeight="1" spans="1:5">
      <c r="A406" s="11">
        <v>405</v>
      </c>
      <c r="B406" s="12" t="s">
        <v>5</v>
      </c>
      <c r="C406" s="11" t="s">
        <v>1205</v>
      </c>
      <c r="D406" s="11" t="s">
        <v>1206</v>
      </c>
      <c r="E406" s="11" t="s">
        <v>1207</v>
      </c>
    </row>
    <row r="407" ht="30" customHeight="1" spans="1:5">
      <c r="A407" s="11">
        <v>406</v>
      </c>
      <c r="B407" s="12" t="s">
        <v>5</v>
      </c>
      <c r="C407" s="11" t="s">
        <v>1208</v>
      </c>
      <c r="D407" s="11" t="s">
        <v>1209</v>
      </c>
      <c r="E407" s="11" t="s">
        <v>1210</v>
      </c>
    </row>
    <row r="408" ht="30" customHeight="1" spans="1:5">
      <c r="A408" s="11">
        <v>407</v>
      </c>
      <c r="B408" s="12" t="s">
        <v>5</v>
      </c>
      <c r="C408" s="11" t="s">
        <v>1211</v>
      </c>
      <c r="D408" s="11" t="s">
        <v>1212</v>
      </c>
      <c r="E408" s="11" t="s">
        <v>1213</v>
      </c>
    </row>
    <row r="409" ht="30" customHeight="1" spans="1:5">
      <c r="A409" s="11">
        <v>408</v>
      </c>
      <c r="B409" s="12" t="s">
        <v>5</v>
      </c>
      <c r="C409" s="11" t="s">
        <v>1214</v>
      </c>
      <c r="D409" s="11" t="s">
        <v>1215</v>
      </c>
      <c r="E409" s="11" t="s">
        <v>1216</v>
      </c>
    </row>
    <row r="410" ht="30" customHeight="1" spans="1:5">
      <c r="A410" s="11">
        <v>409</v>
      </c>
      <c r="B410" s="12" t="s">
        <v>5</v>
      </c>
      <c r="C410" s="11" t="s">
        <v>1217</v>
      </c>
      <c r="D410" s="11" t="s">
        <v>1218</v>
      </c>
      <c r="E410" s="11" t="s">
        <v>1219</v>
      </c>
    </row>
    <row r="411" ht="30" customHeight="1" spans="1:5">
      <c r="A411" s="11">
        <v>410</v>
      </c>
      <c r="B411" s="12" t="s">
        <v>5</v>
      </c>
      <c r="C411" s="11" t="s">
        <v>1220</v>
      </c>
      <c r="D411" s="13">
        <v>79568</v>
      </c>
      <c r="E411" s="11" t="s">
        <v>1221</v>
      </c>
    </row>
    <row r="412" ht="30" customHeight="1" spans="1:5">
      <c r="A412" s="11">
        <v>411</v>
      </c>
      <c r="B412" s="12" t="s">
        <v>5</v>
      </c>
      <c r="C412" s="11" t="s">
        <v>1222</v>
      </c>
      <c r="D412" s="11" t="s">
        <v>1223</v>
      </c>
      <c r="E412" s="11" t="s">
        <v>1224</v>
      </c>
    </row>
    <row r="413" ht="30" customHeight="1" spans="1:5">
      <c r="A413" s="11">
        <v>412</v>
      </c>
      <c r="B413" s="12" t="s">
        <v>5</v>
      </c>
      <c r="C413" s="11" t="s">
        <v>1225</v>
      </c>
      <c r="D413" s="11" t="s">
        <v>1226</v>
      </c>
      <c r="E413" s="11" t="s">
        <v>1227</v>
      </c>
    </row>
    <row r="414" ht="30" customHeight="1" spans="1:5">
      <c r="A414" s="11">
        <v>413</v>
      </c>
      <c r="B414" s="12" t="s">
        <v>5</v>
      </c>
      <c r="C414" s="11" t="s">
        <v>1228</v>
      </c>
      <c r="D414" s="11" t="s">
        <v>1229</v>
      </c>
      <c r="E414" s="11" t="s">
        <v>1230</v>
      </c>
    </row>
    <row r="415" ht="30" customHeight="1" spans="1:5">
      <c r="A415" s="11">
        <v>414</v>
      </c>
      <c r="B415" s="12" t="s">
        <v>5</v>
      </c>
      <c r="C415" s="11" t="s">
        <v>1231</v>
      </c>
      <c r="D415" s="11" t="s">
        <v>1232</v>
      </c>
      <c r="E415" s="11" t="s">
        <v>1233</v>
      </c>
    </row>
    <row r="416" ht="30" customHeight="1" spans="1:5">
      <c r="A416" s="11">
        <v>415</v>
      </c>
      <c r="B416" s="12" t="s">
        <v>5</v>
      </c>
      <c r="C416" s="11" t="s">
        <v>1234</v>
      </c>
      <c r="D416" s="11" t="s">
        <v>1235</v>
      </c>
      <c r="E416" s="11" t="s">
        <v>1236</v>
      </c>
    </row>
    <row r="417" ht="30" customHeight="1" spans="1:5">
      <c r="A417" s="11">
        <v>416</v>
      </c>
      <c r="B417" s="12" t="s">
        <v>5</v>
      </c>
      <c r="C417" s="11" t="s">
        <v>1237</v>
      </c>
      <c r="D417" s="11" t="s">
        <v>1238</v>
      </c>
      <c r="E417" s="11" t="s">
        <v>1239</v>
      </c>
    </row>
    <row r="418" ht="30" customHeight="1" spans="1:5">
      <c r="A418" s="11">
        <v>417</v>
      </c>
      <c r="B418" s="12" t="s">
        <v>5</v>
      </c>
      <c r="C418" s="11" t="s">
        <v>1240</v>
      </c>
      <c r="D418" s="11" t="s">
        <v>1241</v>
      </c>
      <c r="E418" s="11" t="s">
        <v>1242</v>
      </c>
    </row>
    <row r="419" ht="30" customHeight="1" spans="1:5">
      <c r="A419" s="11">
        <v>418</v>
      </c>
      <c r="B419" s="12" t="s">
        <v>5</v>
      </c>
      <c r="C419" s="11" t="s">
        <v>1243</v>
      </c>
      <c r="D419" s="11" t="s">
        <v>1244</v>
      </c>
      <c r="E419" s="11" t="s">
        <v>1245</v>
      </c>
    </row>
    <row r="420" ht="30" customHeight="1" spans="1:5">
      <c r="A420" s="11">
        <v>419</v>
      </c>
      <c r="B420" s="12" t="s">
        <v>5</v>
      </c>
      <c r="C420" s="11" t="s">
        <v>1246</v>
      </c>
      <c r="D420" s="11" t="s">
        <v>1247</v>
      </c>
      <c r="E420" s="11" t="s">
        <v>1248</v>
      </c>
    </row>
    <row r="421" ht="30" customHeight="1" spans="1:5">
      <c r="A421" s="11">
        <v>420</v>
      </c>
      <c r="B421" s="12" t="s">
        <v>5</v>
      </c>
      <c r="C421" s="11" t="s">
        <v>1249</v>
      </c>
      <c r="D421" s="11" t="s">
        <v>1250</v>
      </c>
      <c r="E421" s="11" t="s">
        <v>1251</v>
      </c>
    </row>
    <row r="422" ht="30" customHeight="1" spans="1:5">
      <c r="A422" s="11">
        <v>421</v>
      </c>
      <c r="B422" s="12" t="s">
        <v>5</v>
      </c>
      <c r="C422" s="11" t="s">
        <v>1252</v>
      </c>
      <c r="D422" s="11" t="s">
        <v>1253</v>
      </c>
      <c r="E422" s="11" t="s">
        <v>1254</v>
      </c>
    </row>
    <row r="423" ht="30" customHeight="1" spans="1:5">
      <c r="A423" s="11">
        <v>422</v>
      </c>
      <c r="B423" s="12" t="s">
        <v>5</v>
      </c>
      <c r="C423" s="11" t="s">
        <v>1255</v>
      </c>
      <c r="D423" s="11" t="s">
        <v>1256</v>
      </c>
      <c r="E423" s="11" t="s">
        <v>1257</v>
      </c>
    </row>
    <row r="424" ht="30" customHeight="1" spans="1:5">
      <c r="A424" s="11">
        <v>423</v>
      </c>
      <c r="B424" s="12" t="s">
        <v>5</v>
      </c>
      <c r="C424" s="11" t="s">
        <v>1258</v>
      </c>
      <c r="D424" s="11" t="s">
        <v>1259</v>
      </c>
      <c r="E424" s="11" t="s">
        <v>1260</v>
      </c>
    </row>
    <row r="425" ht="30" customHeight="1" spans="1:5">
      <c r="A425" s="11">
        <v>424</v>
      </c>
      <c r="B425" s="12" t="s">
        <v>5</v>
      </c>
      <c r="C425" s="11" t="s">
        <v>1261</v>
      </c>
      <c r="D425" s="11" t="s">
        <v>1262</v>
      </c>
      <c r="E425" s="11" t="s">
        <v>1263</v>
      </c>
    </row>
    <row r="426" ht="30" customHeight="1" spans="1:5">
      <c r="A426" s="11">
        <v>425</v>
      </c>
      <c r="B426" s="12" t="s">
        <v>5</v>
      </c>
      <c r="C426" s="11" t="s">
        <v>1264</v>
      </c>
      <c r="D426" s="11" t="s">
        <v>1265</v>
      </c>
      <c r="E426" s="11" t="s">
        <v>1266</v>
      </c>
    </row>
    <row r="427" ht="30" customHeight="1" spans="1:5">
      <c r="A427" s="11">
        <v>426</v>
      </c>
      <c r="B427" s="12" t="s">
        <v>5</v>
      </c>
      <c r="C427" s="11" t="s">
        <v>1267</v>
      </c>
      <c r="D427" s="11" t="s">
        <v>1268</v>
      </c>
      <c r="E427" s="11" t="s">
        <v>1269</v>
      </c>
    </row>
    <row r="428" ht="30" customHeight="1" spans="1:5">
      <c r="A428" s="11">
        <v>427</v>
      </c>
      <c r="B428" s="12" t="s">
        <v>5</v>
      </c>
      <c r="C428" s="11" t="s">
        <v>1270</v>
      </c>
      <c r="D428" s="11" t="s">
        <v>1271</v>
      </c>
      <c r="E428" s="11" t="s">
        <v>1272</v>
      </c>
    </row>
    <row r="429" ht="30" customHeight="1" spans="1:5">
      <c r="A429" s="11">
        <v>428</v>
      </c>
      <c r="B429" s="12" t="s">
        <v>5</v>
      </c>
      <c r="C429" s="11" t="s">
        <v>1273</v>
      </c>
      <c r="D429" s="11" t="s">
        <v>1274</v>
      </c>
      <c r="E429" s="11" t="s">
        <v>1275</v>
      </c>
    </row>
    <row r="430" ht="30" customHeight="1" spans="1:5">
      <c r="A430" s="11">
        <v>429</v>
      </c>
      <c r="B430" s="12" t="s">
        <v>5</v>
      </c>
      <c r="C430" s="11" t="s">
        <v>1276</v>
      </c>
      <c r="D430" s="11" t="s">
        <v>1277</v>
      </c>
      <c r="E430" s="11" t="s">
        <v>1278</v>
      </c>
    </row>
    <row r="431" ht="30" customHeight="1" spans="1:5">
      <c r="A431" s="11">
        <v>430</v>
      </c>
      <c r="B431" s="12" t="s">
        <v>5</v>
      </c>
      <c r="C431" s="11" t="s">
        <v>1279</v>
      </c>
      <c r="D431" s="11" t="s">
        <v>1280</v>
      </c>
      <c r="E431" s="11" t="s">
        <v>1281</v>
      </c>
    </row>
    <row r="432" ht="30" customHeight="1" spans="1:5">
      <c r="A432" s="11">
        <v>431</v>
      </c>
      <c r="B432" s="12" t="s">
        <v>5</v>
      </c>
      <c r="C432" s="11" t="s">
        <v>1282</v>
      </c>
      <c r="D432" s="11" t="s">
        <v>1283</v>
      </c>
      <c r="E432" s="11" t="s">
        <v>1284</v>
      </c>
    </row>
    <row r="433" ht="30" customHeight="1" spans="1:5">
      <c r="A433" s="11">
        <v>432</v>
      </c>
      <c r="B433" s="12" t="s">
        <v>5</v>
      </c>
      <c r="C433" s="11" t="s">
        <v>1285</v>
      </c>
      <c r="D433" s="11" t="s">
        <v>1286</v>
      </c>
      <c r="E433" s="11" t="s">
        <v>1287</v>
      </c>
    </row>
    <row r="434" ht="30" customHeight="1" spans="1:5">
      <c r="A434" s="11">
        <v>433</v>
      </c>
      <c r="B434" s="12" t="s">
        <v>5</v>
      </c>
      <c r="C434" s="11" t="s">
        <v>1288</v>
      </c>
      <c r="D434" s="13">
        <v>1012000</v>
      </c>
      <c r="E434" s="11" t="s">
        <v>1289</v>
      </c>
    </row>
    <row r="435" ht="30" customHeight="1" spans="1:5">
      <c r="A435" s="11">
        <v>434</v>
      </c>
      <c r="B435" s="12" t="s">
        <v>5</v>
      </c>
      <c r="C435" s="11" t="s">
        <v>1290</v>
      </c>
      <c r="D435" s="11" t="s">
        <v>1291</v>
      </c>
      <c r="E435" s="11" t="s">
        <v>1292</v>
      </c>
    </row>
    <row r="436" ht="30" customHeight="1" spans="1:5">
      <c r="A436" s="11">
        <v>435</v>
      </c>
      <c r="B436" s="12" t="s">
        <v>5</v>
      </c>
      <c r="C436" s="11" t="s">
        <v>1293</v>
      </c>
      <c r="D436" s="11" t="s">
        <v>1294</v>
      </c>
      <c r="E436" s="11" t="s">
        <v>1295</v>
      </c>
    </row>
    <row r="437" ht="30" customHeight="1" spans="1:5">
      <c r="A437" s="11">
        <v>436</v>
      </c>
      <c r="B437" s="12" t="s">
        <v>5</v>
      </c>
      <c r="C437" s="11" t="s">
        <v>1296</v>
      </c>
      <c r="D437" s="11" t="s">
        <v>1297</v>
      </c>
      <c r="E437" s="11" t="s">
        <v>1298</v>
      </c>
    </row>
    <row r="438" ht="30" customHeight="1" spans="1:5">
      <c r="A438" s="11">
        <v>437</v>
      </c>
      <c r="B438" s="12" t="s">
        <v>5</v>
      </c>
      <c r="C438" s="11" t="s">
        <v>1299</v>
      </c>
      <c r="D438" s="11" t="s">
        <v>1300</v>
      </c>
      <c r="E438" s="11" t="s">
        <v>1301</v>
      </c>
    </row>
    <row r="439" ht="30" customHeight="1" spans="1:5">
      <c r="A439" s="11">
        <v>438</v>
      </c>
      <c r="B439" s="12" t="s">
        <v>5</v>
      </c>
      <c r="C439" s="11" t="s">
        <v>1302</v>
      </c>
      <c r="D439" s="11" t="s">
        <v>1303</v>
      </c>
      <c r="E439" s="11" t="s">
        <v>1304</v>
      </c>
    </row>
    <row r="440" ht="30" customHeight="1" spans="1:5">
      <c r="A440" s="11">
        <v>439</v>
      </c>
      <c r="B440" s="12" t="s">
        <v>5</v>
      </c>
      <c r="C440" s="11" t="s">
        <v>1305</v>
      </c>
      <c r="D440" s="11" t="s">
        <v>1306</v>
      </c>
      <c r="E440" s="11" t="s">
        <v>1307</v>
      </c>
    </row>
    <row r="441" ht="30" customHeight="1" spans="1:5">
      <c r="A441" s="11">
        <v>440</v>
      </c>
      <c r="B441" s="12" t="s">
        <v>5</v>
      </c>
      <c r="C441" s="11" t="s">
        <v>1308</v>
      </c>
      <c r="D441" s="11" t="s">
        <v>1309</v>
      </c>
      <c r="E441" s="11" t="s">
        <v>1310</v>
      </c>
    </row>
    <row r="442" ht="30" customHeight="1" spans="1:5">
      <c r="A442" s="11">
        <v>441</v>
      </c>
      <c r="B442" s="12" t="s">
        <v>5</v>
      </c>
      <c r="C442" s="11" t="s">
        <v>1311</v>
      </c>
      <c r="D442" s="11" t="s">
        <v>1312</v>
      </c>
      <c r="E442" s="11" t="s">
        <v>1313</v>
      </c>
    </row>
    <row r="443" ht="30" customHeight="1" spans="1:5">
      <c r="A443" s="11">
        <v>442</v>
      </c>
      <c r="B443" s="12" t="s">
        <v>5</v>
      </c>
      <c r="C443" s="11" t="s">
        <v>1314</v>
      </c>
      <c r="D443" s="11" t="s">
        <v>1315</v>
      </c>
      <c r="E443" s="11" t="s">
        <v>1316</v>
      </c>
    </row>
    <row r="444" ht="30" customHeight="1" spans="1:5">
      <c r="A444" s="11">
        <v>443</v>
      </c>
      <c r="B444" s="12" t="s">
        <v>5</v>
      </c>
      <c r="C444" s="11" t="s">
        <v>1317</v>
      </c>
      <c r="D444" s="11" t="s">
        <v>1318</v>
      </c>
      <c r="E444" s="11" t="s">
        <v>1319</v>
      </c>
    </row>
    <row r="445" ht="30" customHeight="1" spans="1:5">
      <c r="A445" s="11">
        <v>444</v>
      </c>
      <c r="B445" s="12" t="s">
        <v>5</v>
      </c>
      <c r="C445" s="11" t="s">
        <v>1320</v>
      </c>
      <c r="D445" s="11" t="s">
        <v>1321</v>
      </c>
      <c r="E445" s="11" t="s">
        <v>1322</v>
      </c>
    </row>
    <row r="446" ht="30" customHeight="1" spans="1:5">
      <c r="A446" s="11">
        <v>445</v>
      </c>
      <c r="B446" s="12" t="s">
        <v>5</v>
      </c>
      <c r="C446" s="11" t="s">
        <v>1323</v>
      </c>
      <c r="D446" s="11" t="s">
        <v>1324</v>
      </c>
      <c r="E446" s="11" t="s">
        <v>1325</v>
      </c>
    </row>
    <row r="447" ht="30" customHeight="1" spans="1:5">
      <c r="A447" s="11">
        <v>446</v>
      </c>
      <c r="B447" s="12" t="s">
        <v>5</v>
      </c>
      <c r="C447" s="11" t="s">
        <v>1326</v>
      </c>
      <c r="D447" s="11" t="s">
        <v>1327</v>
      </c>
      <c r="E447" s="11" t="s">
        <v>1328</v>
      </c>
    </row>
    <row r="448" ht="30" customHeight="1" spans="1:5">
      <c r="A448" s="11">
        <v>447</v>
      </c>
      <c r="B448" s="12" t="s">
        <v>5</v>
      </c>
      <c r="C448" s="11" t="s">
        <v>1329</v>
      </c>
      <c r="D448" s="11" t="s">
        <v>1330</v>
      </c>
      <c r="E448" s="11" t="s">
        <v>1331</v>
      </c>
    </row>
    <row r="449" ht="30" customHeight="1" spans="1:5">
      <c r="A449" s="11">
        <v>448</v>
      </c>
      <c r="B449" s="12" t="s">
        <v>5</v>
      </c>
      <c r="C449" s="11" t="s">
        <v>1332</v>
      </c>
      <c r="D449" s="11" t="s">
        <v>1333</v>
      </c>
      <c r="E449" s="11" t="s">
        <v>1334</v>
      </c>
    </row>
    <row r="450" ht="30" customHeight="1" spans="1:5">
      <c r="A450" s="11">
        <v>449</v>
      </c>
      <c r="B450" s="12" t="s">
        <v>5</v>
      </c>
      <c r="C450" s="11" t="s">
        <v>1335</v>
      </c>
      <c r="D450" s="11" t="s">
        <v>1336</v>
      </c>
      <c r="E450" s="11" t="s">
        <v>1337</v>
      </c>
    </row>
    <row r="451" ht="30" customHeight="1" spans="1:5">
      <c r="A451" s="11">
        <v>450</v>
      </c>
      <c r="B451" s="12" t="s">
        <v>5</v>
      </c>
      <c r="C451" s="11" t="s">
        <v>1338</v>
      </c>
      <c r="D451" s="11" t="s">
        <v>1339</v>
      </c>
      <c r="E451" s="11" t="s">
        <v>1340</v>
      </c>
    </row>
    <row r="452" ht="30" customHeight="1" spans="1:5">
      <c r="A452" s="11">
        <v>451</v>
      </c>
      <c r="B452" s="12" t="s">
        <v>5</v>
      </c>
      <c r="C452" s="11" t="s">
        <v>1341</v>
      </c>
      <c r="D452" s="11" t="s">
        <v>1342</v>
      </c>
      <c r="E452" s="11" t="s">
        <v>1343</v>
      </c>
    </row>
    <row r="453" ht="30" customHeight="1" spans="1:5">
      <c r="A453" s="11">
        <v>452</v>
      </c>
      <c r="B453" s="12" t="s">
        <v>5</v>
      </c>
      <c r="C453" s="11" t="s">
        <v>1344</v>
      </c>
      <c r="D453" s="11" t="s">
        <v>1345</v>
      </c>
      <c r="E453" s="11" t="s">
        <v>1346</v>
      </c>
    </row>
    <row r="454" ht="30" customHeight="1" spans="1:5">
      <c r="A454" s="11">
        <v>453</v>
      </c>
      <c r="B454" s="12" t="s">
        <v>5</v>
      </c>
      <c r="C454" s="11" t="s">
        <v>1347</v>
      </c>
      <c r="D454" s="11" t="s">
        <v>1348</v>
      </c>
      <c r="E454" s="11" t="s">
        <v>1349</v>
      </c>
    </row>
    <row r="455" ht="30" customHeight="1" spans="1:5">
      <c r="A455" s="11">
        <v>454</v>
      </c>
      <c r="B455" s="12" t="s">
        <v>5</v>
      </c>
      <c r="C455" s="11" t="s">
        <v>1350</v>
      </c>
      <c r="D455" s="11" t="s">
        <v>1351</v>
      </c>
      <c r="E455" s="11" t="s">
        <v>1352</v>
      </c>
    </row>
    <row r="456" ht="30" customHeight="1" spans="1:5">
      <c r="A456" s="11">
        <v>455</v>
      </c>
      <c r="B456" s="12" t="s">
        <v>5</v>
      </c>
      <c r="C456" s="11" t="s">
        <v>1353</v>
      </c>
      <c r="D456" s="11" t="s">
        <v>1354</v>
      </c>
      <c r="E456" s="11" t="s">
        <v>1355</v>
      </c>
    </row>
    <row r="457" ht="30" customHeight="1" spans="1:5">
      <c r="A457" s="11">
        <v>456</v>
      </c>
      <c r="B457" s="12" t="s">
        <v>5</v>
      </c>
      <c r="C457" s="11" t="s">
        <v>1356</v>
      </c>
      <c r="D457" s="13">
        <v>235370</v>
      </c>
      <c r="E457" s="11" t="s">
        <v>1357</v>
      </c>
    </row>
    <row r="458" ht="30" customHeight="1" spans="1:5">
      <c r="A458" s="11">
        <v>457</v>
      </c>
      <c r="B458" s="12" t="s">
        <v>5</v>
      </c>
      <c r="C458" s="11" t="s">
        <v>1358</v>
      </c>
      <c r="D458" s="11" t="s">
        <v>1359</v>
      </c>
      <c r="E458" s="11" t="s">
        <v>1360</v>
      </c>
    </row>
    <row r="459" ht="30" customHeight="1" spans="1:5">
      <c r="A459" s="11">
        <v>458</v>
      </c>
      <c r="B459" s="12" t="s">
        <v>5</v>
      </c>
      <c r="C459" s="11" t="s">
        <v>1361</v>
      </c>
      <c r="D459" s="11" t="s">
        <v>1362</v>
      </c>
      <c r="E459" s="11" t="s">
        <v>1363</v>
      </c>
    </row>
    <row r="460" ht="30" customHeight="1" spans="1:5">
      <c r="A460" s="11">
        <v>459</v>
      </c>
      <c r="B460" s="12" t="s">
        <v>5</v>
      </c>
      <c r="C460" s="11" t="s">
        <v>1364</v>
      </c>
      <c r="D460" s="11" t="s">
        <v>1365</v>
      </c>
      <c r="E460" s="11" t="s">
        <v>1366</v>
      </c>
    </row>
    <row r="461" ht="30" customHeight="1" spans="1:5">
      <c r="A461" s="11">
        <v>460</v>
      </c>
      <c r="B461" s="12" t="s">
        <v>5</v>
      </c>
      <c r="C461" s="11" t="s">
        <v>1367</v>
      </c>
      <c r="D461" s="11" t="s">
        <v>1368</v>
      </c>
      <c r="E461" s="11" t="s">
        <v>1369</v>
      </c>
    </row>
    <row r="462" ht="30" customHeight="1" spans="1:5">
      <c r="A462" s="11">
        <v>461</v>
      </c>
      <c r="B462" s="12" t="s">
        <v>5</v>
      </c>
      <c r="C462" s="11" t="s">
        <v>1370</v>
      </c>
      <c r="D462" s="13">
        <v>1395388</v>
      </c>
      <c r="E462" s="11" t="s">
        <v>1371</v>
      </c>
    </row>
    <row r="463" ht="30" customHeight="1" spans="1:5">
      <c r="A463" s="11">
        <v>462</v>
      </c>
      <c r="B463" s="12" t="s">
        <v>5</v>
      </c>
      <c r="C463" s="11" t="s">
        <v>1372</v>
      </c>
      <c r="D463" s="11" t="s">
        <v>1373</v>
      </c>
      <c r="E463" s="11" t="s">
        <v>1374</v>
      </c>
    </row>
    <row r="464" ht="30" customHeight="1" spans="1:5">
      <c r="A464" s="11">
        <v>463</v>
      </c>
      <c r="B464" s="12" t="s">
        <v>5</v>
      </c>
      <c r="C464" s="11" t="s">
        <v>1375</v>
      </c>
      <c r="D464" s="11" t="s">
        <v>1376</v>
      </c>
      <c r="E464" s="11" t="s">
        <v>1377</v>
      </c>
    </row>
    <row r="465" ht="30" customHeight="1" spans="1:5">
      <c r="A465" s="11">
        <v>464</v>
      </c>
      <c r="B465" s="12" t="s">
        <v>5</v>
      </c>
      <c r="C465" s="11" t="s">
        <v>1378</v>
      </c>
      <c r="D465" s="11" t="s">
        <v>1379</v>
      </c>
      <c r="E465" s="11" t="s">
        <v>1380</v>
      </c>
    </row>
    <row r="466" ht="30" customHeight="1" spans="1:5">
      <c r="A466" s="11">
        <v>465</v>
      </c>
      <c r="B466" s="12" t="s">
        <v>5</v>
      </c>
      <c r="C466" s="11" t="s">
        <v>1381</v>
      </c>
      <c r="D466" s="11" t="s">
        <v>1382</v>
      </c>
      <c r="E466" s="11" t="s">
        <v>1383</v>
      </c>
    </row>
    <row r="467" ht="30" customHeight="1" spans="1:5">
      <c r="A467" s="11">
        <v>466</v>
      </c>
      <c r="B467" s="12" t="s">
        <v>5</v>
      </c>
      <c r="C467" s="11" t="s">
        <v>1384</v>
      </c>
      <c r="D467" s="11" t="s">
        <v>1385</v>
      </c>
      <c r="E467" s="11" t="s">
        <v>1386</v>
      </c>
    </row>
    <row r="468" ht="30" customHeight="1" spans="1:5">
      <c r="A468" s="11">
        <v>467</v>
      </c>
      <c r="B468" s="12" t="s">
        <v>5</v>
      </c>
      <c r="C468" s="11" t="s">
        <v>1387</v>
      </c>
      <c r="D468" s="11" t="s">
        <v>1388</v>
      </c>
      <c r="E468" s="11" t="s">
        <v>1389</v>
      </c>
    </row>
    <row r="469" ht="30" customHeight="1" spans="1:5">
      <c r="A469" s="11">
        <v>468</v>
      </c>
      <c r="B469" s="12" t="s">
        <v>5</v>
      </c>
      <c r="C469" s="11" t="s">
        <v>1390</v>
      </c>
      <c r="D469" s="11" t="s">
        <v>1391</v>
      </c>
      <c r="E469" s="11" t="s">
        <v>1392</v>
      </c>
    </row>
    <row r="470" ht="30" customHeight="1" spans="1:5">
      <c r="A470" s="11">
        <v>469</v>
      </c>
      <c r="B470" s="12" t="s">
        <v>5</v>
      </c>
      <c r="C470" s="11" t="s">
        <v>1393</v>
      </c>
      <c r="D470" s="11" t="s">
        <v>1394</v>
      </c>
      <c r="E470" s="11" t="s">
        <v>1395</v>
      </c>
    </row>
    <row r="471" ht="30" customHeight="1" spans="1:5">
      <c r="A471" s="11">
        <v>470</v>
      </c>
      <c r="B471" s="12" t="s">
        <v>5</v>
      </c>
      <c r="C471" s="11" t="s">
        <v>1396</v>
      </c>
      <c r="D471" s="11" t="s">
        <v>1397</v>
      </c>
      <c r="E471" s="11" t="s">
        <v>1398</v>
      </c>
    </row>
    <row r="472" ht="30" customHeight="1" spans="1:5">
      <c r="A472" s="11">
        <v>471</v>
      </c>
      <c r="B472" s="12" t="s">
        <v>5</v>
      </c>
      <c r="C472" s="11" t="s">
        <v>1399</v>
      </c>
      <c r="D472" s="11" t="s">
        <v>1400</v>
      </c>
      <c r="E472" s="11" t="s">
        <v>1401</v>
      </c>
    </row>
    <row r="473" ht="30" customHeight="1" spans="1:5">
      <c r="A473" s="11">
        <v>472</v>
      </c>
      <c r="B473" s="12" t="s">
        <v>5</v>
      </c>
      <c r="C473" s="11" t="s">
        <v>1402</v>
      </c>
      <c r="D473" s="11" t="s">
        <v>1403</v>
      </c>
      <c r="E473" s="11" t="s">
        <v>1404</v>
      </c>
    </row>
    <row r="474" ht="30" customHeight="1" spans="1:5">
      <c r="A474" s="11">
        <v>473</v>
      </c>
      <c r="B474" s="12" t="s">
        <v>5</v>
      </c>
      <c r="C474" s="11" t="s">
        <v>1405</v>
      </c>
      <c r="D474" s="11" t="s">
        <v>1406</v>
      </c>
      <c r="E474" s="11" t="s">
        <v>1407</v>
      </c>
    </row>
    <row r="475" ht="30" customHeight="1" spans="1:5">
      <c r="A475" s="11">
        <v>474</v>
      </c>
      <c r="B475" s="12" t="s">
        <v>5</v>
      </c>
      <c r="C475" s="11" t="s">
        <v>1408</v>
      </c>
      <c r="D475" s="11" t="s">
        <v>1409</v>
      </c>
      <c r="E475" s="11" t="s">
        <v>1410</v>
      </c>
    </row>
    <row r="476" ht="30" customHeight="1" spans="1:5">
      <c r="A476" s="11">
        <v>475</v>
      </c>
      <c r="B476" s="12" t="s">
        <v>5</v>
      </c>
      <c r="C476" s="11" t="s">
        <v>1411</v>
      </c>
      <c r="D476" s="11" t="s">
        <v>1412</v>
      </c>
      <c r="E476" s="11" t="s">
        <v>1413</v>
      </c>
    </row>
    <row r="477" ht="30" customHeight="1" spans="1:5">
      <c r="A477" s="11">
        <v>476</v>
      </c>
      <c r="B477" s="12" t="s">
        <v>5</v>
      </c>
      <c r="C477" s="11" t="s">
        <v>1414</v>
      </c>
      <c r="D477" s="11" t="s">
        <v>1415</v>
      </c>
      <c r="E477" s="11" t="s">
        <v>1416</v>
      </c>
    </row>
    <row r="478" ht="30" customHeight="1" spans="1:5">
      <c r="A478" s="11">
        <v>477</v>
      </c>
      <c r="B478" s="12" t="s">
        <v>5</v>
      </c>
      <c r="C478" s="11" t="s">
        <v>1417</v>
      </c>
      <c r="D478" s="11" t="s">
        <v>1418</v>
      </c>
      <c r="E478" s="11" t="s">
        <v>1419</v>
      </c>
    </row>
    <row r="479" ht="30" customHeight="1" spans="1:5">
      <c r="A479" s="11">
        <v>478</v>
      </c>
      <c r="B479" s="12" t="s">
        <v>5</v>
      </c>
      <c r="C479" s="11" t="s">
        <v>1420</v>
      </c>
      <c r="D479" s="11" t="s">
        <v>1421</v>
      </c>
      <c r="E479" s="11" t="s">
        <v>1422</v>
      </c>
    </row>
    <row r="480" ht="30" customHeight="1" spans="1:5">
      <c r="A480" s="11">
        <v>479</v>
      </c>
      <c r="B480" s="12" t="s">
        <v>5</v>
      </c>
      <c r="C480" s="11" t="s">
        <v>1423</v>
      </c>
      <c r="D480" s="11" t="s">
        <v>1424</v>
      </c>
      <c r="E480" s="11" t="s">
        <v>1425</v>
      </c>
    </row>
    <row r="481" ht="30" customHeight="1" spans="1:5">
      <c r="A481" s="11">
        <v>480</v>
      </c>
      <c r="B481" s="12" t="s">
        <v>5</v>
      </c>
      <c r="C481" s="11" t="s">
        <v>1426</v>
      </c>
      <c r="D481" s="11" t="s">
        <v>1427</v>
      </c>
      <c r="E481" s="11" t="s">
        <v>1428</v>
      </c>
    </row>
    <row r="482" ht="30" customHeight="1" spans="1:5">
      <c r="A482" s="11">
        <v>481</v>
      </c>
      <c r="B482" s="12" t="s">
        <v>5</v>
      </c>
      <c r="C482" s="11" t="s">
        <v>1429</v>
      </c>
      <c r="D482" s="11" t="s">
        <v>1430</v>
      </c>
      <c r="E482" s="11" t="s">
        <v>1431</v>
      </c>
    </row>
    <row r="483" ht="30" customHeight="1" spans="1:5">
      <c r="A483" s="11">
        <v>482</v>
      </c>
      <c r="B483" s="12" t="s">
        <v>5</v>
      </c>
      <c r="C483" s="11" t="s">
        <v>1432</v>
      </c>
      <c r="D483" s="11" t="s">
        <v>1433</v>
      </c>
      <c r="E483" s="11" t="s">
        <v>1434</v>
      </c>
    </row>
    <row r="484" ht="30" customHeight="1" spans="1:5">
      <c r="A484" s="11">
        <v>483</v>
      </c>
      <c r="B484" s="12" t="s">
        <v>5</v>
      </c>
      <c r="C484" s="11" t="s">
        <v>1435</v>
      </c>
      <c r="D484" s="11" t="s">
        <v>1436</v>
      </c>
      <c r="E484" s="11" t="s">
        <v>1437</v>
      </c>
    </row>
    <row r="485" ht="30" customHeight="1" spans="1:5">
      <c r="A485" s="11">
        <v>484</v>
      </c>
      <c r="B485" s="12" t="s">
        <v>5</v>
      </c>
      <c r="C485" s="11" t="s">
        <v>1438</v>
      </c>
      <c r="D485" s="11" t="s">
        <v>1439</v>
      </c>
      <c r="E485" s="11" t="s">
        <v>1440</v>
      </c>
    </row>
    <row r="486" ht="30" customHeight="1" spans="1:5">
      <c r="A486" s="11">
        <v>485</v>
      </c>
      <c r="B486" s="12" t="s">
        <v>5</v>
      </c>
      <c r="C486" s="11" t="s">
        <v>1441</v>
      </c>
      <c r="D486" s="11" t="s">
        <v>1442</v>
      </c>
      <c r="E486" s="11" t="s">
        <v>1443</v>
      </c>
    </row>
    <row r="487" ht="30" customHeight="1" spans="1:5">
      <c r="A487" s="11">
        <v>486</v>
      </c>
      <c r="B487" s="12" t="s">
        <v>5</v>
      </c>
      <c r="C487" s="11" t="s">
        <v>1444</v>
      </c>
      <c r="D487" s="11" t="s">
        <v>1445</v>
      </c>
      <c r="E487" s="11" t="s">
        <v>1446</v>
      </c>
    </row>
    <row r="488" ht="30" customHeight="1" spans="1:5">
      <c r="A488" s="11">
        <v>487</v>
      </c>
      <c r="B488" s="12" t="s">
        <v>5</v>
      </c>
      <c r="C488" s="11" t="s">
        <v>1447</v>
      </c>
      <c r="D488" s="11" t="s">
        <v>1448</v>
      </c>
      <c r="E488" s="11" t="s">
        <v>1449</v>
      </c>
    </row>
    <row r="489" ht="30" customHeight="1" spans="1:5">
      <c r="A489" s="11">
        <v>488</v>
      </c>
      <c r="B489" s="12" t="s">
        <v>5</v>
      </c>
      <c r="C489" s="11" t="s">
        <v>1450</v>
      </c>
      <c r="D489" s="11" t="s">
        <v>1451</v>
      </c>
      <c r="E489" s="11" t="s">
        <v>1452</v>
      </c>
    </row>
    <row r="490" ht="30" customHeight="1" spans="1:5">
      <c r="A490" s="11">
        <v>489</v>
      </c>
      <c r="B490" s="12" t="s">
        <v>5</v>
      </c>
      <c r="C490" s="11" t="s">
        <v>1453</v>
      </c>
      <c r="D490" s="11" t="s">
        <v>1454</v>
      </c>
      <c r="E490" s="11" t="s">
        <v>1455</v>
      </c>
    </row>
    <row r="491" ht="30" customHeight="1" spans="1:5">
      <c r="A491" s="11">
        <v>490</v>
      </c>
      <c r="B491" s="12" t="s">
        <v>5</v>
      </c>
      <c r="C491" s="11" t="s">
        <v>1456</v>
      </c>
      <c r="D491" s="11" t="s">
        <v>1457</v>
      </c>
      <c r="E491" s="11" t="s">
        <v>1458</v>
      </c>
    </row>
    <row r="492" ht="30" customHeight="1" spans="1:5">
      <c r="A492" s="11">
        <v>491</v>
      </c>
      <c r="B492" s="12" t="s">
        <v>5</v>
      </c>
      <c r="C492" s="11" t="s">
        <v>1459</v>
      </c>
      <c r="D492" s="11" t="s">
        <v>1460</v>
      </c>
      <c r="E492" s="11" t="s">
        <v>1461</v>
      </c>
    </row>
    <row r="493" ht="30" customHeight="1" spans="1:5">
      <c r="A493" s="11">
        <v>492</v>
      </c>
      <c r="B493" s="12" t="s">
        <v>5</v>
      </c>
      <c r="C493" s="11" t="s">
        <v>1462</v>
      </c>
      <c r="D493" s="11" t="s">
        <v>1463</v>
      </c>
      <c r="E493" s="11" t="s">
        <v>1464</v>
      </c>
    </row>
    <row r="494" ht="30" customHeight="1" spans="1:5">
      <c r="A494" s="11">
        <v>493</v>
      </c>
      <c r="B494" s="12" t="s">
        <v>5</v>
      </c>
      <c r="C494" s="11" t="s">
        <v>1465</v>
      </c>
      <c r="D494" s="11" t="s">
        <v>1466</v>
      </c>
      <c r="E494" s="11" t="s">
        <v>1467</v>
      </c>
    </row>
    <row r="495" ht="30" customHeight="1" spans="1:5">
      <c r="A495" s="11">
        <v>494</v>
      </c>
      <c r="B495" s="12" t="s">
        <v>5</v>
      </c>
      <c r="C495" s="11" t="s">
        <v>1468</v>
      </c>
      <c r="D495" s="11" t="s">
        <v>1469</v>
      </c>
      <c r="E495" s="11" t="s">
        <v>1470</v>
      </c>
    </row>
    <row r="496" ht="30" customHeight="1" spans="1:5">
      <c r="A496" s="11">
        <v>495</v>
      </c>
      <c r="B496" s="12" t="s">
        <v>5</v>
      </c>
      <c r="C496" s="11" t="s">
        <v>1471</v>
      </c>
      <c r="D496" s="11" t="s">
        <v>1472</v>
      </c>
      <c r="E496" s="11" t="s">
        <v>1473</v>
      </c>
    </row>
    <row r="497" ht="30" customHeight="1" spans="1:5">
      <c r="A497" s="11">
        <v>496</v>
      </c>
      <c r="B497" s="12" t="s">
        <v>5</v>
      </c>
      <c r="C497" s="11" t="s">
        <v>1474</v>
      </c>
      <c r="D497" s="11" t="s">
        <v>1475</v>
      </c>
      <c r="E497" s="11" t="s">
        <v>1476</v>
      </c>
    </row>
    <row r="498" ht="30" customHeight="1" spans="1:5">
      <c r="A498" s="11">
        <v>497</v>
      </c>
      <c r="B498" s="12" t="s">
        <v>5</v>
      </c>
      <c r="C498" s="11" t="s">
        <v>1477</v>
      </c>
      <c r="D498" s="11" t="s">
        <v>1478</v>
      </c>
      <c r="E498" s="11" t="s">
        <v>1479</v>
      </c>
    </row>
    <row r="499" ht="30" customHeight="1" spans="1:5">
      <c r="A499" s="11">
        <v>498</v>
      </c>
      <c r="B499" s="12" t="s">
        <v>5</v>
      </c>
      <c r="C499" s="11" t="s">
        <v>1480</v>
      </c>
      <c r="D499" s="11" t="s">
        <v>1481</v>
      </c>
      <c r="E499" s="11" t="s">
        <v>1482</v>
      </c>
    </row>
    <row r="500" ht="30" customHeight="1" spans="1:5">
      <c r="A500" s="11">
        <v>499</v>
      </c>
      <c r="B500" s="12" t="s">
        <v>5</v>
      </c>
      <c r="C500" s="11" t="s">
        <v>1483</v>
      </c>
      <c r="D500" s="11" t="s">
        <v>1484</v>
      </c>
      <c r="E500" s="11" t="s">
        <v>1485</v>
      </c>
    </row>
    <row r="501" ht="30" customHeight="1" spans="1:5">
      <c r="A501" s="11">
        <v>500</v>
      </c>
      <c r="B501" s="12" t="s">
        <v>5</v>
      </c>
      <c r="C501" s="11" t="s">
        <v>1486</v>
      </c>
      <c r="D501" s="11" t="s">
        <v>1487</v>
      </c>
      <c r="E501" s="11" t="s">
        <v>1488</v>
      </c>
    </row>
    <row r="502" ht="30" customHeight="1" spans="1:5">
      <c r="A502" s="11">
        <v>501</v>
      </c>
      <c r="B502" s="12" t="s">
        <v>5</v>
      </c>
      <c r="C502" s="11" t="s">
        <v>1489</v>
      </c>
      <c r="D502" s="11" t="s">
        <v>1490</v>
      </c>
      <c r="E502" s="11" t="s">
        <v>1491</v>
      </c>
    </row>
    <row r="503" ht="30" customHeight="1" spans="1:5">
      <c r="A503" s="11">
        <v>502</v>
      </c>
      <c r="B503" s="12" t="s">
        <v>5</v>
      </c>
      <c r="C503" s="11" t="s">
        <v>1492</v>
      </c>
      <c r="D503" s="11" t="s">
        <v>1493</v>
      </c>
      <c r="E503" s="11" t="s">
        <v>1494</v>
      </c>
    </row>
    <row r="504" ht="30" customHeight="1" spans="1:5">
      <c r="A504" s="11">
        <v>503</v>
      </c>
      <c r="B504" s="12" t="s">
        <v>5</v>
      </c>
      <c r="C504" s="11" t="s">
        <v>1495</v>
      </c>
      <c r="D504" s="11" t="s">
        <v>1496</v>
      </c>
      <c r="E504" s="11" t="s">
        <v>1497</v>
      </c>
    </row>
    <row r="505" ht="30" customHeight="1" spans="1:5">
      <c r="A505" s="11">
        <v>504</v>
      </c>
      <c r="B505" s="12" t="s">
        <v>5</v>
      </c>
      <c r="C505" s="11" t="s">
        <v>1498</v>
      </c>
      <c r="D505" s="11" t="s">
        <v>1499</v>
      </c>
      <c r="E505" s="11" t="s">
        <v>1500</v>
      </c>
    </row>
    <row r="506" ht="30" customHeight="1" spans="1:5">
      <c r="A506" s="11">
        <v>505</v>
      </c>
      <c r="B506" s="12" t="s">
        <v>5</v>
      </c>
      <c r="C506" s="11" t="s">
        <v>1501</v>
      </c>
      <c r="D506" s="11" t="s">
        <v>1502</v>
      </c>
      <c r="E506" s="11" t="s">
        <v>1503</v>
      </c>
    </row>
    <row r="507" ht="30" customHeight="1" spans="1:5">
      <c r="A507" s="11">
        <v>506</v>
      </c>
      <c r="B507" s="12" t="s">
        <v>5</v>
      </c>
      <c r="C507" s="11" t="s">
        <v>1504</v>
      </c>
      <c r="D507" s="11" t="s">
        <v>1505</v>
      </c>
      <c r="E507" s="11" t="s">
        <v>1506</v>
      </c>
    </row>
    <row r="508" ht="30" customHeight="1" spans="1:5">
      <c r="A508" s="11">
        <v>507</v>
      </c>
      <c r="B508" s="12" t="s">
        <v>5</v>
      </c>
      <c r="C508" s="11" t="s">
        <v>1507</v>
      </c>
      <c r="D508" s="11" t="s">
        <v>1508</v>
      </c>
      <c r="E508" s="11" t="s">
        <v>1509</v>
      </c>
    </row>
    <row r="509" ht="30" customHeight="1" spans="1:5">
      <c r="A509" s="11">
        <v>508</v>
      </c>
      <c r="B509" s="12" t="s">
        <v>5</v>
      </c>
      <c r="C509" s="11" t="s">
        <v>1510</v>
      </c>
      <c r="D509" s="11" t="s">
        <v>1511</v>
      </c>
      <c r="E509" s="11" t="s">
        <v>1512</v>
      </c>
    </row>
    <row r="510" ht="30" customHeight="1" spans="1:5">
      <c r="A510" s="11">
        <v>509</v>
      </c>
      <c r="B510" s="12" t="s">
        <v>5</v>
      </c>
      <c r="C510" s="11" t="s">
        <v>1513</v>
      </c>
      <c r="D510" s="11" t="s">
        <v>1514</v>
      </c>
      <c r="E510" s="11" t="s">
        <v>1515</v>
      </c>
    </row>
    <row r="511" ht="30" customHeight="1" spans="1:5">
      <c r="A511" s="11">
        <v>510</v>
      </c>
      <c r="B511" s="12" t="s">
        <v>5</v>
      </c>
      <c r="C511" s="11" t="s">
        <v>1516</v>
      </c>
      <c r="D511" s="11" t="s">
        <v>1517</v>
      </c>
      <c r="E511" s="11" t="s">
        <v>1518</v>
      </c>
    </row>
    <row r="512" ht="30" customHeight="1" spans="1:5">
      <c r="A512" s="11">
        <v>511</v>
      </c>
      <c r="B512" s="12" t="s">
        <v>5</v>
      </c>
      <c r="C512" s="11" t="s">
        <v>1519</v>
      </c>
      <c r="D512" s="11" t="s">
        <v>1520</v>
      </c>
      <c r="E512" s="11" t="s">
        <v>1521</v>
      </c>
    </row>
    <row r="513" ht="30" customHeight="1" spans="1:5">
      <c r="A513" s="11">
        <v>512</v>
      </c>
      <c r="B513" s="12" t="s">
        <v>5</v>
      </c>
      <c r="C513" s="11" t="s">
        <v>1522</v>
      </c>
      <c r="D513" s="11" t="s">
        <v>1523</v>
      </c>
      <c r="E513" s="11" t="s">
        <v>1524</v>
      </c>
    </row>
    <row r="514" ht="30" customHeight="1" spans="1:5">
      <c r="A514" s="11">
        <v>513</v>
      </c>
      <c r="B514" s="12" t="s">
        <v>5</v>
      </c>
      <c r="C514" s="11" t="s">
        <v>1525</v>
      </c>
      <c r="D514" s="11" t="s">
        <v>1526</v>
      </c>
      <c r="E514" s="11" t="s">
        <v>1527</v>
      </c>
    </row>
    <row r="515" ht="30" customHeight="1" spans="1:5">
      <c r="A515" s="11">
        <v>514</v>
      </c>
      <c r="B515" s="12" t="s">
        <v>5</v>
      </c>
      <c r="C515" s="11" t="s">
        <v>1528</v>
      </c>
      <c r="D515" s="11" t="s">
        <v>1529</v>
      </c>
      <c r="E515" s="11" t="s">
        <v>1530</v>
      </c>
    </row>
    <row r="516" ht="30" customHeight="1" spans="1:5">
      <c r="A516" s="11">
        <v>515</v>
      </c>
      <c r="B516" s="12" t="s">
        <v>5</v>
      </c>
      <c r="C516" s="11" t="s">
        <v>1531</v>
      </c>
      <c r="D516" s="11" t="s">
        <v>1532</v>
      </c>
      <c r="E516" s="11" t="s">
        <v>1533</v>
      </c>
    </row>
    <row r="517" ht="30" customHeight="1" spans="1:5">
      <c r="A517" s="11">
        <v>516</v>
      </c>
      <c r="B517" s="12" t="s">
        <v>5</v>
      </c>
      <c r="C517" s="11" t="s">
        <v>1534</v>
      </c>
      <c r="D517" s="11" t="s">
        <v>1535</v>
      </c>
      <c r="E517" s="11" t="s">
        <v>1536</v>
      </c>
    </row>
    <row r="518" ht="30" customHeight="1" spans="1:5">
      <c r="A518" s="11">
        <v>517</v>
      </c>
      <c r="B518" s="12" t="s">
        <v>5</v>
      </c>
      <c r="C518" s="11" t="s">
        <v>1537</v>
      </c>
      <c r="D518" s="11" t="s">
        <v>1538</v>
      </c>
      <c r="E518" s="11" t="s">
        <v>1539</v>
      </c>
    </row>
    <row r="519" ht="30" customHeight="1" spans="1:5">
      <c r="A519" s="11">
        <v>518</v>
      </c>
      <c r="B519" s="12" t="s">
        <v>5</v>
      </c>
      <c r="C519" s="11" t="s">
        <v>1540</v>
      </c>
      <c r="D519" s="11" t="s">
        <v>1541</v>
      </c>
      <c r="E519" s="11" t="s">
        <v>1542</v>
      </c>
    </row>
    <row r="520" ht="30" customHeight="1" spans="1:5">
      <c r="A520" s="11">
        <v>519</v>
      </c>
      <c r="B520" s="12" t="s">
        <v>5</v>
      </c>
      <c r="C520" s="11" t="s">
        <v>1543</v>
      </c>
      <c r="D520" s="11" t="s">
        <v>1544</v>
      </c>
      <c r="E520" s="11" t="s">
        <v>1545</v>
      </c>
    </row>
    <row r="521" ht="30" customHeight="1" spans="1:5">
      <c r="A521" s="11">
        <v>520</v>
      </c>
      <c r="B521" s="12" t="s">
        <v>5</v>
      </c>
      <c r="C521" s="11" t="s">
        <v>1546</v>
      </c>
      <c r="D521" s="11" t="s">
        <v>1547</v>
      </c>
      <c r="E521" s="11" t="s">
        <v>1548</v>
      </c>
    </row>
    <row r="522" ht="30" customHeight="1" spans="1:5">
      <c r="A522" s="11">
        <v>521</v>
      </c>
      <c r="B522" s="12" t="s">
        <v>5</v>
      </c>
      <c r="C522" s="11" t="s">
        <v>1549</v>
      </c>
      <c r="D522" s="11" t="s">
        <v>1550</v>
      </c>
      <c r="E522" s="11" t="s">
        <v>1551</v>
      </c>
    </row>
    <row r="523" ht="30" customHeight="1" spans="1:5">
      <c r="A523" s="11">
        <v>522</v>
      </c>
      <c r="B523" s="12" t="s">
        <v>5</v>
      </c>
      <c r="C523" s="11" t="s">
        <v>1552</v>
      </c>
      <c r="D523" s="11" t="s">
        <v>1553</v>
      </c>
      <c r="E523" s="11" t="s">
        <v>1554</v>
      </c>
    </row>
    <row r="524" ht="30" customHeight="1" spans="1:5">
      <c r="A524" s="11">
        <v>523</v>
      </c>
      <c r="B524" s="12" t="s">
        <v>5</v>
      </c>
      <c r="C524" s="11" t="s">
        <v>1555</v>
      </c>
      <c r="D524" s="11" t="s">
        <v>1556</v>
      </c>
      <c r="E524" s="11" t="s">
        <v>1557</v>
      </c>
    </row>
    <row r="525" ht="30" customHeight="1" spans="1:5">
      <c r="A525" s="11">
        <v>524</v>
      </c>
      <c r="B525" s="12" t="s">
        <v>5</v>
      </c>
      <c r="C525" s="11" t="s">
        <v>1558</v>
      </c>
      <c r="D525" s="11" t="s">
        <v>1559</v>
      </c>
      <c r="E525" s="11" t="s">
        <v>1560</v>
      </c>
    </row>
    <row r="526" ht="30" customHeight="1" spans="1:5">
      <c r="A526" s="11">
        <v>525</v>
      </c>
      <c r="B526" s="12" t="s">
        <v>5</v>
      </c>
      <c r="C526" s="11" t="s">
        <v>1561</v>
      </c>
      <c r="D526" s="11" t="s">
        <v>1562</v>
      </c>
      <c r="E526" s="11" t="s">
        <v>1563</v>
      </c>
    </row>
    <row r="527" ht="30" customHeight="1" spans="1:5">
      <c r="A527" s="11">
        <v>526</v>
      </c>
      <c r="B527" s="12" t="s">
        <v>5</v>
      </c>
      <c r="C527" s="11" t="s">
        <v>1564</v>
      </c>
      <c r="D527" s="11" t="s">
        <v>1565</v>
      </c>
      <c r="E527" s="11" t="s">
        <v>1566</v>
      </c>
    </row>
    <row r="528" ht="30" customHeight="1" spans="1:5">
      <c r="A528" s="11">
        <v>527</v>
      </c>
      <c r="B528" s="12" t="s">
        <v>5</v>
      </c>
      <c r="C528" s="11" t="s">
        <v>1567</v>
      </c>
      <c r="D528" s="11" t="s">
        <v>1568</v>
      </c>
      <c r="E528" s="11" t="s">
        <v>1569</v>
      </c>
    </row>
    <row r="529" ht="30" customHeight="1" spans="1:5">
      <c r="A529" s="11">
        <v>528</v>
      </c>
      <c r="B529" s="12" t="s">
        <v>5</v>
      </c>
      <c r="C529" s="11" t="s">
        <v>1570</v>
      </c>
      <c r="D529" s="11" t="s">
        <v>1571</v>
      </c>
      <c r="E529" s="11" t="s">
        <v>1572</v>
      </c>
    </row>
    <row r="530" ht="30" customHeight="1" spans="1:5">
      <c r="A530" s="11">
        <v>529</v>
      </c>
      <c r="B530" s="12" t="s">
        <v>5</v>
      </c>
      <c r="C530" s="11" t="s">
        <v>1573</v>
      </c>
      <c r="D530" s="11" t="s">
        <v>1574</v>
      </c>
      <c r="E530" s="11" t="s">
        <v>1575</v>
      </c>
    </row>
    <row r="531" ht="30" customHeight="1" spans="1:5">
      <c r="A531" s="11">
        <v>530</v>
      </c>
      <c r="B531" s="12" t="s">
        <v>5</v>
      </c>
      <c r="C531" s="11" t="s">
        <v>1576</v>
      </c>
      <c r="D531" s="11" t="s">
        <v>1577</v>
      </c>
      <c r="E531" s="11" t="s">
        <v>1578</v>
      </c>
    </row>
    <row r="532" ht="30" customHeight="1" spans="1:5">
      <c r="A532" s="11">
        <v>531</v>
      </c>
      <c r="B532" s="12" t="s">
        <v>5</v>
      </c>
      <c r="C532" s="11" t="s">
        <v>1579</v>
      </c>
      <c r="D532" s="11" t="s">
        <v>1580</v>
      </c>
      <c r="E532" s="11" t="s">
        <v>1581</v>
      </c>
    </row>
    <row r="533" ht="30" customHeight="1" spans="1:5">
      <c r="A533" s="11">
        <v>532</v>
      </c>
      <c r="B533" s="12" t="s">
        <v>5</v>
      </c>
      <c r="C533" s="11" t="s">
        <v>1582</v>
      </c>
      <c r="D533" s="11" t="s">
        <v>1583</v>
      </c>
      <c r="E533" s="11" t="s">
        <v>1584</v>
      </c>
    </row>
    <row r="534" ht="30" customHeight="1" spans="1:5">
      <c r="A534" s="11">
        <v>533</v>
      </c>
      <c r="B534" s="12" t="s">
        <v>5</v>
      </c>
      <c r="C534" s="11" t="s">
        <v>1585</v>
      </c>
      <c r="D534" s="11" t="s">
        <v>1586</v>
      </c>
      <c r="E534" s="11" t="s">
        <v>1587</v>
      </c>
    </row>
    <row r="535" ht="30" customHeight="1" spans="1:5">
      <c r="A535" s="11">
        <v>534</v>
      </c>
      <c r="B535" s="12" t="s">
        <v>5</v>
      </c>
      <c r="C535" s="11" t="s">
        <v>1588</v>
      </c>
      <c r="D535" s="11" t="s">
        <v>1589</v>
      </c>
      <c r="E535" s="11" t="s">
        <v>1590</v>
      </c>
    </row>
    <row r="536" ht="30" customHeight="1" spans="1:5">
      <c r="A536" s="11">
        <v>535</v>
      </c>
      <c r="B536" s="12" t="s">
        <v>5</v>
      </c>
      <c r="C536" s="11" t="s">
        <v>1591</v>
      </c>
      <c r="D536" s="11" t="s">
        <v>1592</v>
      </c>
      <c r="E536" s="11" t="s">
        <v>1593</v>
      </c>
    </row>
    <row r="537" ht="30" customHeight="1" spans="1:5">
      <c r="A537" s="11">
        <v>536</v>
      </c>
      <c r="B537" s="12" t="s">
        <v>5</v>
      </c>
      <c r="C537" s="11" t="s">
        <v>1594</v>
      </c>
      <c r="D537" s="11" t="s">
        <v>1595</v>
      </c>
      <c r="E537" s="11" t="s">
        <v>1596</v>
      </c>
    </row>
    <row r="538" ht="30" customHeight="1" spans="1:5">
      <c r="A538" s="11">
        <v>537</v>
      </c>
      <c r="B538" s="12" t="s">
        <v>5</v>
      </c>
      <c r="C538" s="11" t="s">
        <v>1597</v>
      </c>
      <c r="D538" s="11" t="s">
        <v>1598</v>
      </c>
      <c r="E538" s="11" t="s">
        <v>1599</v>
      </c>
    </row>
    <row r="539" ht="30" customHeight="1" spans="1:5">
      <c r="A539" s="11">
        <v>538</v>
      </c>
      <c r="B539" s="12" t="s">
        <v>5</v>
      </c>
      <c r="C539" s="11" t="s">
        <v>1600</v>
      </c>
      <c r="D539" s="11" t="s">
        <v>1601</v>
      </c>
      <c r="E539" s="11" t="s">
        <v>1602</v>
      </c>
    </row>
    <row r="540" ht="30" customHeight="1" spans="1:5">
      <c r="A540" s="11">
        <v>539</v>
      </c>
      <c r="B540" s="12" t="s">
        <v>5</v>
      </c>
      <c r="C540" s="11" t="s">
        <v>1603</v>
      </c>
      <c r="D540" s="11" t="s">
        <v>1604</v>
      </c>
      <c r="E540" s="11" t="s">
        <v>1605</v>
      </c>
    </row>
    <row r="541" ht="30" customHeight="1" spans="1:5">
      <c r="A541" s="11">
        <v>540</v>
      </c>
      <c r="B541" s="12" t="s">
        <v>5</v>
      </c>
      <c r="C541" s="11" t="s">
        <v>1606</v>
      </c>
      <c r="D541" s="11" t="s">
        <v>1607</v>
      </c>
      <c r="E541" s="11" t="s">
        <v>1608</v>
      </c>
    </row>
    <row r="542" ht="30" customHeight="1" spans="1:5">
      <c r="A542" s="11">
        <v>541</v>
      </c>
      <c r="B542" s="12" t="s">
        <v>5</v>
      </c>
      <c r="C542" s="11" t="s">
        <v>1609</v>
      </c>
      <c r="D542" s="11" t="s">
        <v>1610</v>
      </c>
      <c r="E542" s="11" t="s">
        <v>1611</v>
      </c>
    </row>
    <row r="543" ht="30" customHeight="1" spans="1:5">
      <c r="A543" s="11">
        <v>542</v>
      </c>
      <c r="B543" s="12" t="s">
        <v>5</v>
      </c>
      <c r="C543" s="11" t="s">
        <v>1612</v>
      </c>
      <c r="D543" s="11" t="s">
        <v>1613</v>
      </c>
      <c r="E543" s="11" t="s">
        <v>1614</v>
      </c>
    </row>
    <row r="544" ht="30" customHeight="1" spans="1:5">
      <c r="A544" s="11">
        <v>543</v>
      </c>
      <c r="B544" s="12" t="s">
        <v>5</v>
      </c>
      <c r="C544" s="11" t="s">
        <v>1615</v>
      </c>
      <c r="D544" s="11" t="s">
        <v>1616</v>
      </c>
      <c r="E544" s="11" t="s">
        <v>1617</v>
      </c>
    </row>
    <row r="545" ht="30" customHeight="1" spans="1:5">
      <c r="A545" s="11">
        <v>544</v>
      </c>
      <c r="B545" s="12" t="s">
        <v>5</v>
      </c>
      <c r="C545" s="11" t="s">
        <v>1618</v>
      </c>
      <c r="D545" s="11" t="s">
        <v>1619</v>
      </c>
      <c r="E545" s="11" t="s">
        <v>1620</v>
      </c>
    </row>
    <row r="546" ht="30" customHeight="1" spans="1:5">
      <c r="A546" s="11">
        <v>545</v>
      </c>
      <c r="B546" s="12" t="s">
        <v>5</v>
      </c>
      <c r="C546" s="11" t="s">
        <v>1621</v>
      </c>
      <c r="D546" s="11" t="s">
        <v>1622</v>
      </c>
      <c r="E546" s="11" t="s">
        <v>1623</v>
      </c>
    </row>
    <row r="547" ht="30" customHeight="1" spans="1:5">
      <c r="A547" s="11">
        <v>546</v>
      </c>
      <c r="B547" s="12" t="s">
        <v>5</v>
      </c>
      <c r="C547" s="11" t="s">
        <v>1624</v>
      </c>
      <c r="D547" s="11" t="s">
        <v>1625</v>
      </c>
      <c r="E547" s="11" t="s">
        <v>1626</v>
      </c>
    </row>
    <row r="548" ht="30" customHeight="1" spans="1:5">
      <c r="A548" s="11">
        <v>547</v>
      </c>
      <c r="B548" s="12" t="s">
        <v>5</v>
      </c>
      <c r="C548" s="11" t="s">
        <v>1627</v>
      </c>
      <c r="D548" s="11" t="s">
        <v>1628</v>
      </c>
      <c r="E548" s="11" t="s">
        <v>1629</v>
      </c>
    </row>
    <row r="549" ht="30" customHeight="1" spans="1:5">
      <c r="A549" s="11">
        <v>548</v>
      </c>
      <c r="B549" s="12" t="s">
        <v>5</v>
      </c>
      <c r="C549" s="11" t="s">
        <v>1630</v>
      </c>
      <c r="D549" s="11" t="s">
        <v>1631</v>
      </c>
      <c r="E549" s="11" t="s">
        <v>1632</v>
      </c>
    </row>
    <row r="550" ht="30" customHeight="1" spans="1:5">
      <c r="A550" s="11">
        <v>549</v>
      </c>
      <c r="B550" s="12" t="s">
        <v>5</v>
      </c>
      <c r="C550" s="11" t="s">
        <v>1633</v>
      </c>
      <c r="D550" s="11" t="s">
        <v>1634</v>
      </c>
      <c r="E550" s="11" t="s">
        <v>1635</v>
      </c>
    </row>
    <row r="551" ht="30" customHeight="1" spans="1:5">
      <c r="A551" s="11">
        <v>550</v>
      </c>
      <c r="B551" s="12" t="s">
        <v>5</v>
      </c>
      <c r="C551" s="11" t="s">
        <v>1636</v>
      </c>
      <c r="D551" s="11" t="s">
        <v>1637</v>
      </c>
      <c r="E551" s="11" t="s">
        <v>1638</v>
      </c>
    </row>
    <row r="552" ht="30" customHeight="1" spans="1:5">
      <c r="A552" s="11">
        <v>551</v>
      </c>
      <c r="B552" s="12" t="s">
        <v>5</v>
      </c>
      <c r="C552" s="11" t="s">
        <v>1639</v>
      </c>
      <c r="D552" s="11" t="s">
        <v>1640</v>
      </c>
      <c r="E552" s="11" t="s">
        <v>1641</v>
      </c>
    </row>
    <row r="553" ht="30" customHeight="1" spans="1:5">
      <c r="A553" s="11">
        <v>552</v>
      </c>
      <c r="B553" s="12" t="s">
        <v>5</v>
      </c>
      <c r="C553" s="11" t="s">
        <v>1642</v>
      </c>
      <c r="D553" s="11" t="s">
        <v>1643</v>
      </c>
      <c r="E553" s="11" t="s">
        <v>1644</v>
      </c>
    </row>
    <row r="554" ht="30" customHeight="1" spans="1:5">
      <c r="A554" s="11">
        <v>553</v>
      </c>
      <c r="B554" s="12" t="s">
        <v>5</v>
      </c>
      <c r="C554" s="11" t="s">
        <v>1645</v>
      </c>
      <c r="D554" s="11" t="s">
        <v>1646</v>
      </c>
      <c r="E554" s="11" t="s">
        <v>1647</v>
      </c>
    </row>
    <row r="555" ht="30" customHeight="1" spans="1:5">
      <c r="A555" s="11">
        <v>554</v>
      </c>
      <c r="B555" s="12" t="s">
        <v>5</v>
      </c>
      <c r="C555" s="11" t="s">
        <v>1648</v>
      </c>
      <c r="D555" s="11" t="s">
        <v>1649</v>
      </c>
      <c r="E555" s="11" t="s">
        <v>1650</v>
      </c>
    </row>
    <row r="556" ht="30" customHeight="1" spans="1:5">
      <c r="A556" s="11">
        <v>555</v>
      </c>
      <c r="B556" s="12" t="s">
        <v>5</v>
      </c>
      <c r="C556" s="11" t="s">
        <v>1651</v>
      </c>
      <c r="D556" s="11" t="s">
        <v>1652</v>
      </c>
      <c r="E556" s="11" t="s">
        <v>1653</v>
      </c>
    </row>
    <row r="557" ht="30" customHeight="1" spans="1:5">
      <c r="A557" s="11">
        <v>556</v>
      </c>
      <c r="B557" s="12" t="s">
        <v>5</v>
      </c>
      <c r="C557" s="11" t="s">
        <v>1654</v>
      </c>
      <c r="D557" s="11" t="s">
        <v>1655</v>
      </c>
      <c r="E557" s="11" t="s">
        <v>1656</v>
      </c>
    </row>
    <row r="558" ht="30" customHeight="1" spans="1:5">
      <c r="A558" s="11">
        <v>557</v>
      </c>
      <c r="B558" s="12" t="s">
        <v>5</v>
      </c>
      <c r="C558" s="11" t="s">
        <v>1657</v>
      </c>
      <c r="D558" s="11" t="s">
        <v>1658</v>
      </c>
      <c r="E558" s="11" t="s">
        <v>1659</v>
      </c>
    </row>
    <row r="559" ht="30" customHeight="1" spans="1:5">
      <c r="A559" s="11">
        <v>558</v>
      </c>
      <c r="B559" s="12" t="s">
        <v>5</v>
      </c>
      <c r="C559" s="11" t="s">
        <v>1660</v>
      </c>
      <c r="D559" s="11" t="s">
        <v>1661</v>
      </c>
      <c r="E559" s="11" t="s">
        <v>1662</v>
      </c>
    </row>
    <row r="560" ht="30" customHeight="1" spans="1:5">
      <c r="A560" s="11">
        <v>559</v>
      </c>
      <c r="B560" s="12" t="s">
        <v>5</v>
      </c>
      <c r="C560" s="11" t="s">
        <v>1663</v>
      </c>
      <c r="D560" s="11" t="s">
        <v>1664</v>
      </c>
      <c r="E560" s="11" t="s">
        <v>1665</v>
      </c>
    </row>
    <row r="561" ht="30" customHeight="1" spans="1:5">
      <c r="A561" s="11">
        <v>560</v>
      </c>
      <c r="B561" s="12" t="s">
        <v>5</v>
      </c>
      <c r="C561" s="11" t="s">
        <v>1666</v>
      </c>
      <c r="D561" s="11" t="s">
        <v>1667</v>
      </c>
      <c r="E561" s="11" t="s">
        <v>1668</v>
      </c>
    </row>
    <row r="562" ht="30" customHeight="1" spans="1:5">
      <c r="A562" s="11">
        <v>561</v>
      </c>
      <c r="B562" s="12" t="s">
        <v>5</v>
      </c>
      <c r="C562" s="11" t="s">
        <v>1669</v>
      </c>
      <c r="D562" s="11" t="s">
        <v>1670</v>
      </c>
      <c r="E562" s="11" t="s">
        <v>1671</v>
      </c>
    </row>
    <row r="563" ht="30" customHeight="1" spans="1:5">
      <c r="A563" s="11">
        <v>562</v>
      </c>
      <c r="B563" s="12" t="s">
        <v>5</v>
      </c>
      <c r="C563" s="11" t="s">
        <v>1672</v>
      </c>
      <c r="D563" s="11" t="s">
        <v>1673</v>
      </c>
      <c r="E563" s="11" t="s">
        <v>1674</v>
      </c>
    </row>
    <row r="564" ht="30" customHeight="1" spans="1:5">
      <c r="A564" s="11">
        <v>563</v>
      </c>
      <c r="B564" s="12" t="s">
        <v>5</v>
      </c>
      <c r="C564" s="11" t="s">
        <v>1675</v>
      </c>
      <c r="D564" s="11" t="s">
        <v>1676</v>
      </c>
      <c r="E564" s="11" t="s">
        <v>1677</v>
      </c>
    </row>
    <row r="565" ht="30" customHeight="1" spans="1:5">
      <c r="A565" s="11">
        <v>564</v>
      </c>
      <c r="B565" s="12" t="s">
        <v>5</v>
      </c>
      <c r="C565" s="11" t="s">
        <v>1678</v>
      </c>
      <c r="D565" s="11" t="s">
        <v>1679</v>
      </c>
      <c r="E565" s="11" t="s">
        <v>1680</v>
      </c>
    </row>
    <row r="566" ht="30" customHeight="1" spans="1:5">
      <c r="A566" s="11">
        <v>565</v>
      </c>
      <c r="B566" s="12" t="s">
        <v>5</v>
      </c>
      <c r="C566" s="11" t="s">
        <v>1681</v>
      </c>
      <c r="D566" s="11" t="s">
        <v>1682</v>
      </c>
      <c r="E566" s="11" t="s">
        <v>1683</v>
      </c>
    </row>
    <row r="567" ht="30" customHeight="1" spans="1:5">
      <c r="A567" s="11">
        <v>566</v>
      </c>
      <c r="B567" s="12" t="s">
        <v>5</v>
      </c>
      <c r="C567" s="11" t="s">
        <v>1684</v>
      </c>
      <c r="D567" s="11" t="s">
        <v>1685</v>
      </c>
      <c r="E567" s="11" t="s">
        <v>1686</v>
      </c>
    </row>
    <row r="568" ht="30" customHeight="1" spans="1:5">
      <c r="A568" s="11">
        <v>567</v>
      </c>
      <c r="B568" s="12" t="s">
        <v>5</v>
      </c>
      <c r="C568" s="11" t="s">
        <v>1687</v>
      </c>
      <c r="D568" s="11" t="s">
        <v>1688</v>
      </c>
      <c r="E568" s="11" t="s">
        <v>1689</v>
      </c>
    </row>
    <row r="569" ht="30" customHeight="1" spans="1:5">
      <c r="A569" s="11">
        <v>568</v>
      </c>
      <c r="B569" s="12" t="s">
        <v>5</v>
      </c>
      <c r="C569" s="11" t="s">
        <v>1690</v>
      </c>
      <c r="D569" s="11" t="s">
        <v>1691</v>
      </c>
      <c r="E569" s="11" t="s">
        <v>1692</v>
      </c>
    </row>
    <row r="570" ht="30" customHeight="1" spans="1:5">
      <c r="A570" s="11">
        <v>569</v>
      </c>
      <c r="B570" s="12" t="s">
        <v>5</v>
      </c>
      <c r="C570" s="11" t="s">
        <v>1693</v>
      </c>
      <c r="D570" s="11" t="s">
        <v>1694</v>
      </c>
      <c r="E570" s="11" t="s">
        <v>1695</v>
      </c>
    </row>
    <row r="571" ht="30" customHeight="1" spans="1:5">
      <c r="A571" s="11">
        <v>570</v>
      </c>
      <c r="B571" s="12" t="s">
        <v>5</v>
      </c>
      <c r="C571" s="11" t="s">
        <v>1696</v>
      </c>
      <c r="D571" s="11" t="s">
        <v>1697</v>
      </c>
      <c r="E571" s="11" t="s">
        <v>1698</v>
      </c>
    </row>
    <row r="572" ht="30" customHeight="1" spans="1:5">
      <c r="A572" s="11">
        <v>571</v>
      </c>
      <c r="B572" s="12" t="s">
        <v>5</v>
      </c>
      <c r="C572" s="11" t="s">
        <v>1699</v>
      </c>
      <c r="D572" s="11" t="s">
        <v>1700</v>
      </c>
      <c r="E572" s="11" t="s">
        <v>1701</v>
      </c>
    </row>
    <row r="573" ht="30" customHeight="1" spans="1:5">
      <c r="A573" s="11">
        <v>572</v>
      </c>
      <c r="B573" s="12" t="s">
        <v>5</v>
      </c>
      <c r="C573" s="11" t="s">
        <v>1702</v>
      </c>
      <c r="D573" s="11" t="s">
        <v>1703</v>
      </c>
      <c r="E573" s="11" t="s">
        <v>1704</v>
      </c>
    </row>
    <row r="574" ht="30" customHeight="1" spans="1:5">
      <c r="A574" s="11">
        <v>573</v>
      </c>
      <c r="B574" s="12" t="s">
        <v>5</v>
      </c>
      <c r="C574" s="11" t="s">
        <v>1705</v>
      </c>
      <c r="D574" s="11" t="s">
        <v>1706</v>
      </c>
      <c r="E574" s="11" t="s">
        <v>1707</v>
      </c>
    </row>
    <row r="575" ht="30" customHeight="1" spans="1:5">
      <c r="A575" s="11">
        <v>574</v>
      </c>
      <c r="B575" s="12" t="s">
        <v>5</v>
      </c>
      <c r="C575" s="11" t="s">
        <v>1708</v>
      </c>
      <c r="D575" s="11" t="s">
        <v>1709</v>
      </c>
      <c r="E575" s="11" t="s">
        <v>1710</v>
      </c>
    </row>
    <row r="576" ht="30" customHeight="1" spans="1:5">
      <c r="A576" s="11">
        <v>575</v>
      </c>
      <c r="B576" s="12" t="s">
        <v>5</v>
      </c>
      <c r="C576" s="11" t="s">
        <v>1711</v>
      </c>
      <c r="D576" s="11" t="s">
        <v>1712</v>
      </c>
      <c r="E576" s="11" t="s">
        <v>1713</v>
      </c>
    </row>
    <row r="577" ht="30" customHeight="1" spans="1:5">
      <c r="A577" s="11">
        <v>576</v>
      </c>
      <c r="B577" s="12" t="s">
        <v>5</v>
      </c>
      <c r="C577" s="11" t="s">
        <v>1714</v>
      </c>
      <c r="D577" s="11" t="s">
        <v>1715</v>
      </c>
      <c r="E577" s="11" t="s">
        <v>1716</v>
      </c>
    </row>
    <row r="578" ht="30" customHeight="1" spans="1:5">
      <c r="A578" s="11">
        <v>577</v>
      </c>
      <c r="B578" s="12" t="s">
        <v>5</v>
      </c>
      <c r="C578" s="11" t="s">
        <v>1717</v>
      </c>
      <c r="D578" s="11" t="s">
        <v>1718</v>
      </c>
      <c r="E578" s="11" t="s">
        <v>1719</v>
      </c>
    </row>
    <row r="579" ht="30" customHeight="1" spans="1:5">
      <c r="A579" s="11">
        <v>578</v>
      </c>
      <c r="B579" s="12" t="s">
        <v>5</v>
      </c>
      <c r="C579" s="11" t="s">
        <v>1720</v>
      </c>
      <c r="D579" s="11" t="s">
        <v>1721</v>
      </c>
      <c r="E579" s="11" t="s">
        <v>1722</v>
      </c>
    </row>
    <row r="580" ht="30" customHeight="1" spans="1:5">
      <c r="A580" s="11">
        <v>579</v>
      </c>
      <c r="B580" s="12" t="s">
        <v>5</v>
      </c>
      <c r="C580" s="11" t="s">
        <v>1723</v>
      </c>
      <c r="D580" s="11" t="s">
        <v>1724</v>
      </c>
      <c r="E580" s="11" t="s">
        <v>1725</v>
      </c>
    </row>
    <row r="581" ht="30" customHeight="1" spans="1:5">
      <c r="A581" s="11">
        <v>580</v>
      </c>
      <c r="B581" s="12" t="s">
        <v>5</v>
      </c>
      <c r="C581" s="11" t="s">
        <v>1726</v>
      </c>
      <c r="D581" s="11" t="s">
        <v>1727</v>
      </c>
      <c r="E581" s="11" t="s">
        <v>1728</v>
      </c>
    </row>
    <row r="582" ht="30" customHeight="1" spans="1:5">
      <c r="A582" s="11">
        <v>581</v>
      </c>
      <c r="B582" s="12" t="s">
        <v>5</v>
      </c>
      <c r="C582" s="11" t="s">
        <v>1729</v>
      </c>
      <c r="D582" s="11" t="s">
        <v>1730</v>
      </c>
      <c r="E582" s="11" t="s">
        <v>1731</v>
      </c>
    </row>
    <row r="583" ht="30" customHeight="1" spans="1:5">
      <c r="A583" s="11">
        <v>582</v>
      </c>
      <c r="B583" s="12" t="s">
        <v>5</v>
      </c>
      <c r="C583" s="11" t="s">
        <v>1732</v>
      </c>
      <c r="D583" s="11" t="s">
        <v>1733</v>
      </c>
      <c r="E583" s="11" t="s">
        <v>1734</v>
      </c>
    </row>
    <row r="584" ht="30" customHeight="1" spans="1:5">
      <c r="A584" s="11">
        <v>583</v>
      </c>
      <c r="B584" s="12" t="s">
        <v>5</v>
      </c>
      <c r="C584" s="11" t="s">
        <v>1735</v>
      </c>
      <c r="D584" s="11" t="s">
        <v>1736</v>
      </c>
      <c r="E584" s="11" t="s">
        <v>1737</v>
      </c>
    </row>
    <row r="585" ht="30" customHeight="1" spans="1:5">
      <c r="A585" s="11">
        <v>584</v>
      </c>
      <c r="B585" s="12" t="s">
        <v>5</v>
      </c>
      <c r="C585" s="11" t="s">
        <v>1738</v>
      </c>
      <c r="D585" s="11" t="s">
        <v>1739</v>
      </c>
      <c r="E585" s="11" t="s">
        <v>1740</v>
      </c>
    </row>
    <row r="586" ht="30" customHeight="1" spans="1:5">
      <c r="A586" s="11">
        <v>585</v>
      </c>
      <c r="B586" s="12" t="s">
        <v>5</v>
      </c>
      <c r="C586" s="11" t="s">
        <v>1741</v>
      </c>
      <c r="D586" s="11" t="s">
        <v>1742</v>
      </c>
      <c r="E586" s="11" t="s">
        <v>1743</v>
      </c>
    </row>
    <row r="587" ht="30" customHeight="1" spans="1:5">
      <c r="A587" s="11">
        <v>586</v>
      </c>
      <c r="B587" s="12" t="s">
        <v>5</v>
      </c>
      <c r="C587" s="11" t="s">
        <v>1744</v>
      </c>
      <c r="D587" s="11" t="s">
        <v>1745</v>
      </c>
      <c r="E587" s="11" t="s">
        <v>1746</v>
      </c>
    </row>
    <row r="588" ht="30" customHeight="1" spans="1:5">
      <c r="A588" s="11">
        <v>587</v>
      </c>
      <c r="B588" s="12" t="s">
        <v>5</v>
      </c>
      <c r="C588" s="11" t="s">
        <v>1747</v>
      </c>
      <c r="D588" s="11" t="s">
        <v>1748</v>
      </c>
      <c r="E588" s="11" t="s">
        <v>1749</v>
      </c>
    </row>
    <row r="589" ht="30" customHeight="1" spans="1:5">
      <c r="A589" s="11">
        <v>588</v>
      </c>
      <c r="B589" s="12" t="s">
        <v>5</v>
      </c>
      <c r="C589" s="11" t="s">
        <v>1750</v>
      </c>
      <c r="D589" s="11" t="s">
        <v>1751</v>
      </c>
      <c r="E589" s="11" t="s">
        <v>1752</v>
      </c>
    </row>
    <row r="590" ht="30" customHeight="1" spans="1:5">
      <c r="A590" s="11">
        <v>589</v>
      </c>
      <c r="B590" s="12" t="s">
        <v>5</v>
      </c>
      <c r="C590" s="11" t="s">
        <v>1753</v>
      </c>
      <c r="D590" s="11" t="s">
        <v>1754</v>
      </c>
      <c r="E590" s="11" t="s">
        <v>1755</v>
      </c>
    </row>
    <row r="591" ht="30" customHeight="1" spans="1:5">
      <c r="A591" s="11">
        <v>590</v>
      </c>
      <c r="B591" s="12" t="s">
        <v>5</v>
      </c>
      <c r="C591" s="11" t="s">
        <v>1756</v>
      </c>
      <c r="D591" s="11" t="s">
        <v>1757</v>
      </c>
      <c r="E591" s="11" t="s">
        <v>1758</v>
      </c>
    </row>
    <row r="592" ht="30" customHeight="1" spans="1:5">
      <c r="A592" s="11">
        <v>591</v>
      </c>
      <c r="B592" s="12" t="s">
        <v>5</v>
      </c>
      <c r="C592" s="11" t="s">
        <v>1759</v>
      </c>
      <c r="D592" s="11" t="s">
        <v>1760</v>
      </c>
      <c r="E592" s="11" t="s">
        <v>1761</v>
      </c>
    </row>
    <row r="593" ht="30" customHeight="1" spans="1:5">
      <c r="A593" s="11">
        <v>592</v>
      </c>
      <c r="B593" s="12" t="s">
        <v>5</v>
      </c>
      <c r="C593" s="11" t="s">
        <v>1762</v>
      </c>
      <c r="D593" s="11" t="s">
        <v>1763</v>
      </c>
      <c r="E593" s="11" t="s">
        <v>1764</v>
      </c>
    </row>
    <row r="594" ht="30" customHeight="1" spans="1:5">
      <c r="A594" s="11">
        <v>593</v>
      </c>
      <c r="B594" s="12" t="s">
        <v>5</v>
      </c>
      <c r="C594" s="11" t="s">
        <v>1765</v>
      </c>
      <c r="D594" s="11" t="s">
        <v>1766</v>
      </c>
      <c r="E594" s="11" t="s">
        <v>1767</v>
      </c>
    </row>
    <row r="595" ht="30" customHeight="1" spans="1:5">
      <c r="A595" s="11">
        <v>594</v>
      </c>
      <c r="B595" s="12" t="s">
        <v>5</v>
      </c>
      <c r="C595" s="11" t="s">
        <v>1768</v>
      </c>
      <c r="D595" s="11" t="s">
        <v>1769</v>
      </c>
      <c r="E595" s="11" t="s">
        <v>1770</v>
      </c>
    </row>
    <row r="596" ht="30" customHeight="1" spans="1:5">
      <c r="A596" s="11">
        <v>595</v>
      </c>
      <c r="B596" s="12" t="s">
        <v>5</v>
      </c>
      <c r="C596" s="11" t="s">
        <v>1771</v>
      </c>
      <c r="D596" s="11" t="s">
        <v>1772</v>
      </c>
      <c r="E596" s="11" t="s">
        <v>1773</v>
      </c>
    </row>
    <row r="597" ht="30" customHeight="1" spans="1:5">
      <c r="A597" s="11">
        <v>596</v>
      </c>
      <c r="B597" s="12" t="s">
        <v>5</v>
      </c>
      <c r="C597" s="11" t="s">
        <v>1774</v>
      </c>
      <c r="D597" s="11" t="s">
        <v>1775</v>
      </c>
      <c r="E597" s="11" t="s">
        <v>1776</v>
      </c>
    </row>
    <row r="598" ht="30" customHeight="1" spans="1:5">
      <c r="A598" s="11">
        <v>597</v>
      </c>
      <c r="B598" s="12" t="s">
        <v>5</v>
      </c>
      <c r="C598" s="11" t="s">
        <v>1777</v>
      </c>
      <c r="D598" s="11" t="s">
        <v>1778</v>
      </c>
      <c r="E598" s="11" t="s">
        <v>1779</v>
      </c>
    </row>
    <row r="599" ht="30" customHeight="1" spans="1:5">
      <c r="A599" s="11">
        <v>598</v>
      </c>
      <c r="B599" s="12" t="s">
        <v>5</v>
      </c>
      <c r="C599" s="11" t="s">
        <v>1780</v>
      </c>
      <c r="D599" s="11" t="s">
        <v>1781</v>
      </c>
      <c r="E599" s="11" t="s">
        <v>1782</v>
      </c>
    </row>
    <row r="600" ht="30" customHeight="1" spans="1:5">
      <c r="A600" s="11">
        <v>599</v>
      </c>
      <c r="B600" s="12" t="s">
        <v>5</v>
      </c>
      <c r="C600" s="11" t="s">
        <v>1783</v>
      </c>
      <c r="D600" s="11" t="s">
        <v>1784</v>
      </c>
      <c r="E600" s="11" t="s">
        <v>1785</v>
      </c>
    </row>
    <row r="601" ht="30" customHeight="1" spans="1:5">
      <c r="A601" s="11">
        <v>600</v>
      </c>
      <c r="B601" s="12" t="s">
        <v>5</v>
      </c>
      <c r="C601" s="11" t="s">
        <v>1786</v>
      </c>
      <c r="D601" s="11" t="s">
        <v>1787</v>
      </c>
      <c r="E601" s="11" t="s">
        <v>1788</v>
      </c>
    </row>
    <row r="602" ht="30" customHeight="1" spans="1:5">
      <c r="A602" s="11">
        <v>601</v>
      </c>
      <c r="B602" s="12" t="s">
        <v>5</v>
      </c>
      <c r="C602" s="11" t="s">
        <v>1789</v>
      </c>
      <c r="D602" s="11" t="s">
        <v>1790</v>
      </c>
      <c r="E602" s="11" t="s">
        <v>1791</v>
      </c>
    </row>
    <row r="603" ht="30" customHeight="1" spans="1:5">
      <c r="A603" s="11">
        <v>602</v>
      </c>
      <c r="B603" s="12" t="s">
        <v>5</v>
      </c>
      <c r="C603" s="11" t="s">
        <v>1792</v>
      </c>
      <c r="D603" s="11" t="s">
        <v>1793</v>
      </c>
      <c r="E603" s="11" t="s">
        <v>1794</v>
      </c>
    </row>
    <row r="604" ht="30" customHeight="1" spans="1:5">
      <c r="A604" s="11">
        <v>603</v>
      </c>
      <c r="B604" s="12" t="s">
        <v>5</v>
      </c>
      <c r="C604" s="11" t="s">
        <v>1795</v>
      </c>
      <c r="D604" s="11" t="s">
        <v>1796</v>
      </c>
      <c r="E604" s="11" t="s">
        <v>1797</v>
      </c>
    </row>
    <row r="605" ht="30" customHeight="1" spans="1:5">
      <c r="A605" s="11">
        <v>604</v>
      </c>
      <c r="B605" s="12" t="s">
        <v>5</v>
      </c>
      <c r="C605" s="11" t="s">
        <v>1798</v>
      </c>
      <c r="D605" s="11" t="s">
        <v>1799</v>
      </c>
      <c r="E605" s="11" t="s">
        <v>1800</v>
      </c>
    </row>
    <row r="606" ht="30" customHeight="1" spans="1:5">
      <c r="A606" s="11">
        <v>605</v>
      </c>
      <c r="B606" s="12" t="s">
        <v>5</v>
      </c>
      <c r="C606" s="11" t="s">
        <v>1801</v>
      </c>
      <c r="D606" s="11" t="s">
        <v>1802</v>
      </c>
      <c r="E606" s="11" t="s">
        <v>1803</v>
      </c>
    </row>
    <row r="607" ht="30" customHeight="1" spans="1:5">
      <c r="A607" s="11">
        <v>606</v>
      </c>
      <c r="B607" s="12" t="s">
        <v>5</v>
      </c>
      <c r="C607" s="11" t="s">
        <v>1804</v>
      </c>
      <c r="D607" s="11" t="s">
        <v>1805</v>
      </c>
      <c r="E607" s="11" t="s">
        <v>1806</v>
      </c>
    </row>
    <row r="608" ht="30" customHeight="1" spans="1:5">
      <c r="A608" s="11">
        <v>607</v>
      </c>
      <c r="B608" s="12" t="s">
        <v>5</v>
      </c>
      <c r="C608" s="11" t="s">
        <v>1807</v>
      </c>
      <c r="D608" s="11" t="s">
        <v>1808</v>
      </c>
      <c r="E608" s="11" t="s">
        <v>1809</v>
      </c>
    </row>
    <row r="609" ht="30" customHeight="1" spans="1:5">
      <c r="A609" s="11">
        <v>608</v>
      </c>
      <c r="B609" s="12" t="s">
        <v>5</v>
      </c>
      <c r="C609" s="11" t="s">
        <v>1810</v>
      </c>
      <c r="D609" s="11" t="s">
        <v>1811</v>
      </c>
      <c r="E609" s="11" t="s">
        <v>1812</v>
      </c>
    </row>
    <row r="610" ht="30" customHeight="1" spans="1:5">
      <c r="A610" s="11">
        <v>609</v>
      </c>
      <c r="B610" s="12" t="s">
        <v>5</v>
      </c>
      <c r="C610" s="11" t="s">
        <v>1813</v>
      </c>
      <c r="D610" s="11" t="s">
        <v>1814</v>
      </c>
      <c r="E610" s="11" t="s">
        <v>1815</v>
      </c>
    </row>
    <row r="611" ht="30" customHeight="1" spans="1:5">
      <c r="A611" s="11">
        <v>610</v>
      </c>
      <c r="B611" s="12" t="s">
        <v>5</v>
      </c>
      <c r="C611" s="11" t="s">
        <v>1816</v>
      </c>
      <c r="D611" s="11" t="s">
        <v>1817</v>
      </c>
      <c r="E611" s="11" t="s">
        <v>1818</v>
      </c>
    </row>
    <row r="612" ht="30" customHeight="1" spans="1:5">
      <c r="A612" s="11">
        <v>611</v>
      </c>
      <c r="B612" s="12" t="s">
        <v>5</v>
      </c>
      <c r="C612" s="11" t="s">
        <v>1819</v>
      </c>
      <c r="D612" s="11" t="s">
        <v>1820</v>
      </c>
      <c r="E612" s="11" t="s">
        <v>1821</v>
      </c>
    </row>
    <row r="613" ht="30" customHeight="1" spans="1:5">
      <c r="A613" s="11">
        <v>612</v>
      </c>
      <c r="B613" s="12" t="s">
        <v>5</v>
      </c>
      <c r="C613" s="11" t="s">
        <v>1822</v>
      </c>
      <c r="D613" s="11" t="s">
        <v>1823</v>
      </c>
      <c r="E613" s="11" t="s">
        <v>1824</v>
      </c>
    </row>
    <row r="614" ht="30" customHeight="1" spans="1:5">
      <c r="A614" s="11">
        <v>613</v>
      </c>
      <c r="B614" s="12" t="s">
        <v>5</v>
      </c>
      <c r="C614" s="11" t="s">
        <v>1825</v>
      </c>
      <c r="D614" s="11" t="s">
        <v>1826</v>
      </c>
      <c r="E614" s="11" t="s">
        <v>1827</v>
      </c>
    </row>
    <row r="615" ht="30" customHeight="1" spans="1:5">
      <c r="A615" s="11">
        <v>614</v>
      </c>
      <c r="B615" s="12" t="s">
        <v>5</v>
      </c>
      <c r="C615" s="11" t="s">
        <v>1828</v>
      </c>
      <c r="D615" s="11" t="s">
        <v>1829</v>
      </c>
      <c r="E615" s="11" t="s">
        <v>1830</v>
      </c>
    </row>
    <row r="616" ht="30" customHeight="1" spans="1:5">
      <c r="A616" s="11">
        <v>615</v>
      </c>
      <c r="B616" s="12" t="s">
        <v>5</v>
      </c>
      <c r="C616" s="11" t="s">
        <v>1831</v>
      </c>
      <c r="D616" s="11" t="s">
        <v>1832</v>
      </c>
      <c r="E616" s="11" t="s">
        <v>1833</v>
      </c>
    </row>
    <row r="617" ht="30" customHeight="1" spans="1:5">
      <c r="A617" s="11">
        <v>616</v>
      </c>
      <c r="B617" s="12" t="s">
        <v>5</v>
      </c>
      <c r="C617" s="11" t="s">
        <v>1834</v>
      </c>
      <c r="D617" s="11" t="s">
        <v>1835</v>
      </c>
      <c r="E617" s="11" t="s">
        <v>1836</v>
      </c>
    </row>
    <row r="618" ht="30" customHeight="1" spans="1:5">
      <c r="A618" s="11">
        <v>617</v>
      </c>
      <c r="B618" s="12" t="s">
        <v>5</v>
      </c>
      <c r="C618" s="11" t="s">
        <v>1837</v>
      </c>
      <c r="D618" s="11" t="s">
        <v>1838</v>
      </c>
      <c r="E618" s="11" t="s">
        <v>1839</v>
      </c>
    </row>
    <row r="619" ht="30" customHeight="1" spans="1:5">
      <c r="A619" s="11">
        <v>618</v>
      </c>
      <c r="B619" s="12" t="s">
        <v>5</v>
      </c>
      <c r="C619" s="11" t="s">
        <v>1840</v>
      </c>
      <c r="D619" s="11" t="s">
        <v>1841</v>
      </c>
      <c r="E619" s="11" t="s">
        <v>1842</v>
      </c>
    </row>
    <row r="620" ht="30" customHeight="1" spans="1:5">
      <c r="A620" s="11">
        <v>619</v>
      </c>
      <c r="B620" s="12" t="s">
        <v>5</v>
      </c>
      <c r="C620" s="11" t="s">
        <v>1843</v>
      </c>
      <c r="D620" s="11" t="s">
        <v>1844</v>
      </c>
      <c r="E620" s="11" t="s">
        <v>1845</v>
      </c>
    </row>
    <row r="621" ht="30" customHeight="1" spans="1:5">
      <c r="A621" s="11">
        <v>620</v>
      </c>
      <c r="B621" s="12" t="s">
        <v>5</v>
      </c>
      <c r="C621" s="11" t="s">
        <v>1846</v>
      </c>
      <c r="D621" s="11" t="s">
        <v>1847</v>
      </c>
      <c r="E621" s="11" t="s">
        <v>1848</v>
      </c>
    </row>
    <row r="622" ht="30" customHeight="1" spans="1:5">
      <c r="A622" s="11">
        <v>621</v>
      </c>
      <c r="B622" s="12" t="s">
        <v>5</v>
      </c>
      <c r="C622" s="11" t="s">
        <v>1849</v>
      </c>
      <c r="D622" s="11" t="s">
        <v>1850</v>
      </c>
      <c r="E622" s="11" t="s">
        <v>1851</v>
      </c>
    </row>
    <row r="623" ht="30" customHeight="1" spans="1:5">
      <c r="A623" s="11">
        <v>622</v>
      </c>
      <c r="B623" s="12" t="s">
        <v>5</v>
      </c>
      <c r="C623" s="11" t="s">
        <v>1852</v>
      </c>
      <c r="D623" s="11" t="s">
        <v>1853</v>
      </c>
      <c r="E623" s="11" t="s">
        <v>1854</v>
      </c>
    </row>
    <row r="624" ht="30" customHeight="1" spans="1:5">
      <c r="A624" s="11">
        <v>623</v>
      </c>
      <c r="B624" s="12" t="s">
        <v>5</v>
      </c>
      <c r="C624" s="11" t="s">
        <v>1855</v>
      </c>
      <c r="D624" s="11" t="s">
        <v>1856</v>
      </c>
      <c r="E624" s="11" t="s">
        <v>1857</v>
      </c>
    </row>
    <row r="625" ht="30" customHeight="1" spans="1:5">
      <c r="A625" s="11">
        <v>624</v>
      </c>
      <c r="B625" s="12" t="s">
        <v>5</v>
      </c>
      <c r="C625" s="11" t="s">
        <v>1858</v>
      </c>
      <c r="D625" s="11" t="s">
        <v>1859</v>
      </c>
      <c r="E625" s="11" t="s">
        <v>1860</v>
      </c>
    </row>
    <row r="626" ht="30" customHeight="1" spans="1:5">
      <c r="A626" s="11">
        <v>625</v>
      </c>
      <c r="B626" s="12" t="s">
        <v>5</v>
      </c>
      <c r="C626" s="11" t="s">
        <v>1861</v>
      </c>
      <c r="D626" s="11" t="s">
        <v>1862</v>
      </c>
      <c r="E626" s="11" t="s">
        <v>1863</v>
      </c>
    </row>
    <row r="627" ht="30" customHeight="1" spans="1:5">
      <c r="A627" s="11">
        <v>626</v>
      </c>
      <c r="B627" s="12" t="s">
        <v>5</v>
      </c>
      <c r="C627" s="11" t="s">
        <v>1864</v>
      </c>
      <c r="D627" s="11" t="s">
        <v>1865</v>
      </c>
      <c r="E627" s="11" t="s">
        <v>1866</v>
      </c>
    </row>
    <row r="628" ht="30" customHeight="1" spans="1:5">
      <c r="A628" s="11">
        <v>627</v>
      </c>
      <c r="B628" s="12" t="s">
        <v>5</v>
      </c>
      <c r="C628" s="11" t="s">
        <v>1867</v>
      </c>
      <c r="D628" s="11" t="s">
        <v>1868</v>
      </c>
      <c r="E628" s="11" t="s">
        <v>1869</v>
      </c>
    </row>
    <row r="629" ht="30" customHeight="1" spans="1:5">
      <c r="A629" s="11">
        <v>628</v>
      </c>
      <c r="B629" s="12" t="s">
        <v>5</v>
      </c>
      <c r="C629" s="11" t="s">
        <v>1870</v>
      </c>
      <c r="D629" s="11" t="s">
        <v>1871</v>
      </c>
      <c r="E629" s="11" t="s">
        <v>1872</v>
      </c>
    </row>
    <row r="630" ht="30" customHeight="1" spans="1:5">
      <c r="A630" s="11">
        <v>629</v>
      </c>
      <c r="B630" s="12" t="s">
        <v>5</v>
      </c>
      <c r="C630" s="11" t="s">
        <v>1873</v>
      </c>
      <c r="D630" s="11" t="s">
        <v>1874</v>
      </c>
      <c r="E630" s="11" t="s">
        <v>1875</v>
      </c>
    </row>
    <row r="631" ht="30" customHeight="1" spans="1:5">
      <c r="A631" s="11">
        <v>630</v>
      </c>
      <c r="B631" s="12" t="s">
        <v>5</v>
      </c>
      <c r="C631" s="11" t="s">
        <v>1876</v>
      </c>
      <c r="D631" s="11" t="s">
        <v>1877</v>
      </c>
      <c r="E631" s="11" t="s">
        <v>1878</v>
      </c>
    </row>
    <row r="632" ht="30" customHeight="1" spans="1:5">
      <c r="A632" s="11">
        <v>631</v>
      </c>
      <c r="B632" s="12" t="s">
        <v>5</v>
      </c>
      <c r="C632" s="11" t="s">
        <v>1879</v>
      </c>
      <c r="D632" s="11" t="s">
        <v>1880</v>
      </c>
      <c r="E632" s="11" t="s">
        <v>1881</v>
      </c>
    </row>
    <row r="633" ht="30" customHeight="1" spans="1:5">
      <c r="A633" s="11">
        <v>632</v>
      </c>
      <c r="B633" s="12" t="s">
        <v>5</v>
      </c>
      <c r="C633" s="11" t="s">
        <v>1882</v>
      </c>
      <c r="D633" s="11" t="s">
        <v>1883</v>
      </c>
      <c r="E633" s="11" t="s">
        <v>1884</v>
      </c>
    </row>
    <row r="634" ht="30" customHeight="1" spans="1:5">
      <c r="A634" s="11">
        <v>633</v>
      </c>
      <c r="B634" s="12" t="s">
        <v>5</v>
      </c>
      <c r="C634" s="11" t="s">
        <v>1885</v>
      </c>
      <c r="D634" s="11" t="s">
        <v>1886</v>
      </c>
      <c r="E634" s="11" t="s">
        <v>1887</v>
      </c>
    </row>
    <row r="635" ht="30" customHeight="1" spans="1:5">
      <c r="A635" s="11">
        <v>634</v>
      </c>
      <c r="B635" s="12" t="s">
        <v>5</v>
      </c>
      <c r="C635" s="11" t="s">
        <v>1888</v>
      </c>
      <c r="D635" s="11" t="s">
        <v>1889</v>
      </c>
      <c r="E635" s="11" t="s">
        <v>1890</v>
      </c>
    </row>
    <row r="636" ht="30" customHeight="1" spans="1:5">
      <c r="A636" s="11">
        <v>635</v>
      </c>
      <c r="B636" s="12" t="s">
        <v>5</v>
      </c>
      <c r="C636" s="11" t="s">
        <v>1891</v>
      </c>
      <c r="D636" s="11" t="s">
        <v>1892</v>
      </c>
      <c r="E636" s="11" t="s">
        <v>1893</v>
      </c>
    </row>
    <row r="637" ht="30" customHeight="1" spans="1:5">
      <c r="A637" s="11">
        <v>636</v>
      </c>
      <c r="B637" s="12" t="s">
        <v>5</v>
      </c>
      <c r="C637" s="11" t="s">
        <v>1894</v>
      </c>
      <c r="D637" s="11" t="s">
        <v>1895</v>
      </c>
      <c r="E637" s="11" t="s">
        <v>1896</v>
      </c>
    </row>
    <row r="638" ht="30" customHeight="1" spans="1:5">
      <c r="A638" s="11">
        <v>637</v>
      </c>
      <c r="B638" s="12" t="s">
        <v>5</v>
      </c>
      <c r="C638" s="11" t="s">
        <v>1897</v>
      </c>
      <c r="D638" s="11" t="s">
        <v>1898</v>
      </c>
      <c r="E638" s="11" t="s">
        <v>1899</v>
      </c>
    </row>
    <row r="639" ht="30" customHeight="1" spans="1:5">
      <c r="A639" s="11">
        <v>638</v>
      </c>
      <c r="B639" s="12" t="s">
        <v>5</v>
      </c>
      <c r="C639" s="11" t="s">
        <v>1900</v>
      </c>
      <c r="D639" s="11" t="s">
        <v>1901</v>
      </c>
      <c r="E639" s="11" t="s">
        <v>1902</v>
      </c>
    </row>
    <row r="640" ht="30" customHeight="1" spans="1:5">
      <c r="A640" s="11">
        <v>639</v>
      </c>
      <c r="B640" s="12" t="s">
        <v>5</v>
      </c>
      <c r="C640" s="11" t="s">
        <v>1903</v>
      </c>
      <c r="D640" s="11" t="s">
        <v>1904</v>
      </c>
      <c r="E640" s="11" t="s">
        <v>1905</v>
      </c>
    </row>
    <row r="641" ht="30" customHeight="1" spans="1:5">
      <c r="A641" s="11">
        <v>640</v>
      </c>
      <c r="B641" s="12" t="s">
        <v>5</v>
      </c>
      <c r="C641" s="11" t="s">
        <v>1906</v>
      </c>
      <c r="D641" s="11" t="s">
        <v>1907</v>
      </c>
      <c r="E641" s="11" t="s">
        <v>1908</v>
      </c>
    </row>
    <row r="642" ht="30" customHeight="1" spans="1:5">
      <c r="A642" s="11">
        <v>641</v>
      </c>
      <c r="B642" s="12" t="s">
        <v>5</v>
      </c>
      <c r="C642" s="11" t="s">
        <v>1909</v>
      </c>
      <c r="D642" s="11" t="s">
        <v>1910</v>
      </c>
      <c r="E642" s="11" t="s">
        <v>1911</v>
      </c>
    </row>
    <row r="643" ht="30" customHeight="1" spans="1:5">
      <c r="A643" s="11">
        <v>642</v>
      </c>
      <c r="B643" s="12" t="s">
        <v>5</v>
      </c>
      <c r="C643" s="11" t="s">
        <v>1912</v>
      </c>
      <c r="D643" s="11" t="s">
        <v>1913</v>
      </c>
      <c r="E643" s="11" t="s">
        <v>1914</v>
      </c>
    </row>
    <row r="644" ht="30" customHeight="1" spans="1:5">
      <c r="A644" s="11">
        <v>643</v>
      </c>
      <c r="B644" s="12" t="s">
        <v>5</v>
      </c>
      <c r="C644" s="11" t="s">
        <v>1915</v>
      </c>
      <c r="D644" s="11" t="s">
        <v>1916</v>
      </c>
      <c r="E644" s="11" t="s">
        <v>1917</v>
      </c>
    </row>
    <row r="645" ht="30" customHeight="1" spans="1:5">
      <c r="A645" s="11">
        <v>644</v>
      </c>
      <c r="B645" s="12" t="s">
        <v>5</v>
      </c>
      <c r="C645" s="11" t="s">
        <v>1918</v>
      </c>
      <c r="D645" s="11" t="s">
        <v>1919</v>
      </c>
      <c r="E645" s="11" t="s">
        <v>1920</v>
      </c>
    </row>
    <row r="646" ht="30" customHeight="1" spans="1:5">
      <c r="A646" s="11">
        <v>645</v>
      </c>
      <c r="B646" s="12" t="s">
        <v>5</v>
      </c>
      <c r="C646" s="11" t="s">
        <v>1921</v>
      </c>
      <c r="D646" s="11" t="s">
        <v>1922</v>
      </c>
      <c r="E646" s="11" t="s">
        <v>1923</v>
      </c>
    </row>
    <row r="647" ht="30" customHeight="1" spans="1:5">
      <c r="A647" s="11">
        <v>646</v>
      </c>
      <c r="B647" s="12" t="s">
        <v>5</v>
      </c>
      <c r="C647" s="11" t="s">
        <v>1924</v>
      </c>
      <c r="D647" s="11" t="s">
        <v>1925</v>
      </c>
      <c r="E647" s="11" t="s">
        <v>1926</v>
      </c>
    </row>
    <row r="648" ht="30" customHeight="1" spans="1:5">
      <c r="A648" s="11">
        <v>647</v>
      </c>
      <c r="B648" s="12" t="s">
        <v>5</v>
      </c>
      <c r="C648" s="11" t="s">
        <v>1927</v>
      </c>
      <c r="D648" s="11" t="s">
        <v>1928</v>
      </c>
      <c r="E648" s="11" t="s">
        <v>1929</v>
      </c>
    </row>
    <row r="649" ht="30" customHeight="1" spans="1:5">
      <c r="A649" s="11">
        <v>648</v>
      </c>
      <c r="B649" s="12" t="s">
        <v>5</v>
      </c>
      <c r="C649" s="11" t="s">
        <v>1930</v>
      </c>
      <c r="D649" s="11" t="s">
        <v>1931</v>
      </c>
      <c r="E649" s="11" t="s">
        <v>1932</v>
      </c>
    </row>
    <row r="650" ht="30" customHeight="1" spans="1:5">
      <c r="A650" s="11">
        <v>649</v>
      </c>
      <c r="B650" s="12" t="s">
        <v>5</v>
      </c>
      <c r="C650" s="11" t="s">
        <v>1933</v>
      </c>
      <c r="D650" s="11" t="s">
        <v>1934</v>
      </c>
      <c r="E650" s="11" t="s">
        <v>1935</v>
      </c>
    </row>
    <row r="651" ht="30" customHeight="1" spans="1:5">
      <c r="A651" s="11">
        <v>650</v>
      </c>
      <c r="B651" s="12" t="s">
        <v>5</v>
      </c>
      <c r="C651" s="11" t="s">
        <v>1936</v>
      </c>
      <c r="D651" s="11" t="s">
        <v>1937</v>
      </c>
      <c r="E651" s="11" t="s">
        <v>1938</v>
      </c>
    </row>
    <row r="652" ht="30" customHeight="1" spans="1:5">
      <c r="A652" s="11">
        <v>651</v>
      </c>
      <c r="B652" s="12" t="s">
        <v>5</v>
      </c>
      <c r="C652" s="11" t="s">
        <v>1939</v>
      </c>
      <c r="D652" s="11" t="s">
        <v>1940</v>
      </c>
      <c r="E652" s="11" t="s">
        <v>1941</v>
      </c>
    </row>
    <row r="653" ht="30" customHeight="1" spans="1:5">
      <c r="A653" s="11">
        <v>652</v>
      </c>
      <c r="B653" s="12" t="s">
        <v>5</v>
      </c>
      <c r="C653" s="11" t="s">
        <v>1942</v>
      </c>
      <c r="D653" s="11" t="s">
        <v>1943</v>
      </c>
      <c r="E653" s="11" t="s">
        <v>1944</v>
      </c>
    </row>
    <row r="654" ht="30" customHeight="1" spans="1:5">
      <c r="A654" s="11">
        <v>653</v>
      </c>
      <c r="B654" s="12" t="s">
        <v>5</v>
      </c>
      <c r="C654" s="11" t="s">
        <v>1945</v>
      </c>
      <c r="D654" s="11" t="s">
        <v>1946</v>
      </c>
      <c r="E654" s="11" t="s">
        <v>1947</v>
      </c>
    </row>
    <row r="655" ht="30" customHeight="1" spans="1:5">
      <c r="A655" s="11">
        <v>654</v>
      </c>
      <c r="B655" s="12" t="s">
        <v>5</v>
      </c>
      <c r="C655" s="11" t="s">
        <v>1948</v>
      </c>
      <c r="D655" s="11" t="s">
        <v>1949</v>
      </c>
      <c r="E655" s="11" t="s">
        <v>1950</v>
      </c>
    </row>
    <row r="656" ht="30" customHeight="1" spans="1:5">
      <c r="A656" s="11">
        <v>655</v>
      </c>
      <c r="B656" s="12" t="s">
        <v>5</v>
      </c>
      <c r="C656" s="11" t="s">
        <v>1951</v>
      </c>
      <c r="D656" s="11" t="s">
        <v>1952</v>
      </c>
      <c r="E656" s="11" t="s">
        <v>1953</v>
      </c>
    </row>
    <row r="657" ht="30" customHeight="1" spans="1:5">
      <c r="A657" s="11">
        <v>656</v>
      </c>
      <c r="B657" s="12" t="s">
        <v>5</v>
      </c>
      <c r="C657" s="11" t="s">
        <v>1954</v>
      </c>
      <c r="D657" s="11" t="s">
        <v>1955</v>
      </c>
      <c r="E657" s="11" t="s">
        <v>1956</v>
      </c>
    </row>
    <row r="658" ht="30" customHeight="1" spans="1:5">
      <c r="A658" s="11">
        <v>657</v>
      </c>
      <c r="B658" s="12" t="s">
        <v>5</v>
      </c>
      <c r="C658" s="11" t="s">
        <v>1957</v>
      </c>
      <c r="D658" s="11" t="s">
        <v>1958</v>
      </c>
      <c r="E658" s="11" t="s">
        <v>1959</v>
      </c>
    </row>
    <row r="659" ht="30" customHeight="1" spans="1:5">
      <c r="A659" s="11">
        <v>658</v>
      </c>
      <c r="B659" s="12" t="s">
        <v>5</v>
      </c>
      <c r="C659" s="11" t="s">
        <v>1960</v>
      </c>
      <c r="D659" s="11" t="s">
        <v>1961</v>
      </c>
      <c r="E659" s="11" t="s">
        <v>1962</v>
      </c>
    </row>
    <row r="660" ht="30" customHeight="1" spans="1:5">
      <c r="A660" s="11">
        <v>659</v>
      </c>
      <c r="B660" s="12" t="s">
        <v>5</v>
      </c>
      <c r="C660" s="11" t="s">
        <v>1963</v>
      </c>
      <c r="D660" s="11" t="s">
        <v>1964</v>
      </c>
      <c r="E660" s="11" t="s">
        <v>1965</v>
      </c>
    </row>
    <row r="661" ht="30" customHeight="1" spans="1:5">
      <c r="A661" s="11">
        <v>660</v>
      </c>
      <c r="B661" s="12" t="s">
        <v>5</v>
      </c>
      <c r="C661" s="11" t="s">
        <v>1966</v>
      </c>
      <c r="D661" s="11" t="s">
        <v>1967</v>
      </c>
      <c r="E661" s="11" t="s">
        <v>1968</v>
      </c>
    </row>
    <row r="662" ht="30" customHeight="1" spans="1:5">
      <c r="A662" s="11">
        <v>661</v>
      </c>
      <c r="B662" s="12" t="s">
        <v>5</v>
      </c>
      <c r="C662" s="11" t="s">
        <v>1969</v>
      </c>
      <c r="D662" s="11" t="s">
        <v>1970</v>
      </c>
      <c r="E662" s="11" t="s">
        <v>1971</v>
      </c>
    </row>
    <row r="663" ht="30" customHeight="1" spans="1:5">
      <c r="A663" s="11">
        <v>662</v>
      </c>
      <c r="B663" s="12" t="s">
        <v>5</v>
      </c>
      <c r="C663" s="11" t="s">
        <v>1972</v>
      </c>
      <c r="D663" s="11" t="s">
        <v>1973</v>
      </c>
      <c r="E663" s="11" t="s">
        <v>1974</v>
      </c>
    </row>
    <row r="664" ht="30" customHeight="1" spans="1:5">
      <c r="A664" s="11">
        <v>663</v>
      </c>
      <c r="B664" s="12" t="s">
        <v>5</v>
      </c>
      <c r="C664" s="11" t="s">
        <v>1975</v>
      </c>
      <c r="D664" s="11" t="s">
        <v>1976</v>
      </c>
      <c r="E664" s="11" t="s">
        <v>1977</v>
      </c>
    </row>
    <row r="665" ht="30" customHeight="1" spans="1:5">
      <c r="A665" s="11">
        <v>664</v>
      </c>
      <c r="B665" s="12" t="s">
        <v>5</v>
      </c>
      <c r="C665" s="11" t="s">
        <v>1978</v>
      </c>
      <c r="D665" s="11" t="s">
        <v>1979</v>
      </c>
      <c r="E665" s="11" t="s">
        <v>1980</v>
      </c>
    </row>
    <row r="666" ht="30" customHeight="1" spans="1:5">
      <c r="A666" s="11">
        <v>665</v>
      </c>
      <c r="B666" s="12" t="s">
        <v>5</v>
      </c>
      <c r="C666" s="11" t="s">
        <v>1981</v>
      </c>
      <c r="D666" s="11" t="s">
        <v>1982</v>
      </c>
      <c r="E666" s="11" t="s">
        <v>1983</v>
      </c>
    </row>
    <row r="667" ht="30" customHeight="1" spans="1:5">
      <c r="A667" s="11">
        <v>666</v>
      </c>
      <c r="B667" s="12" t="s">
        <v>5</v>
      </c>
      <c r="C667" s="11" t="s">
        <v>1984</v>
      </c>
      <c r="D667" s="11" t="s">
        <v>1985</v>
      </c>
      <c r="E667" s="11" t="s">
        <v>1986</v>
      </c>
    </row>
    <row r="668" ht="30" customHeight="1" spans="1:5">
      <c r="A668" s="11">
        <v>667</v>
      </c>
      <c r="B668" s="12" t="s">
        <v>5</v>
      </c>
      <c r="C668" s="11" t="s">
        <v>1987</v>
      </c>
      <c r="D668" s="11" t="s">
        <v>1988</v>
      </c>
      <c r="E668" s="11" t="s">
        <v>1989</v>
      </c>
    </row>
    <row r="669" ht="30" customHeight="1" spans="1:5">
      <c r="A669" s="11">
        <v>668</v>
      </c>
      <c r="B669" s="12" t="s">
        <v>5</v>
      </c>
      <c r="C669" s="11" t="s">
        <v>1990</v>
      </c>
      <c r="D669" s="11" t="s">
        <v>1991</v>
      </c>
      <c r="E669" s="11" t="s">
        <v>1992</v>
      </c>
    </row>
    <row r="670" ht="30" customHeight="1" spans="1:5">
      <c r="A670" s="11">
        <v>669</v>
      </c>
      <c r="B670" s="12" t="s">
        <v>5</v>
      </c>
      <c r="C670" s="11" t="s">
        <v>1993</v>
      </c>
      <c r="D670" s="11" t="s">
        <v>1994</v>
      </c>
      <c r="E670" s="11" t="s">
        <v>1995</v>
      </c>
    </row>
    <row r="671" ht="30" customHeight="1" spans="1:5">
      <c r="A671" s="11">
        <v>670</v>
      </c>
      <c r="B671" s="12" t="s">
        <v>5</v>
      </c>
      <c r="C671" s="11" t="s">
        <v>1996</v>
      </c>
      <c r="D671" s="11" t="s">
        <v>1997</v>
      </c>
      <c r="E671" s="11" t="s">
        <v>1998</v>
      </c>
    </row>
    <row r="672" ht="30" customHeight="1" spans="1:5">
      <c r="A672" s="11">
        <v>671</v>
      </c>
      <c r="B672" s="12" t="s">
        <v>5</v>
      </c>
      <c r="C672" s="11" t="s">
        <v>1999</v>
      </c>
      <c r="D672" s="11" t="s">
        <v>2000</v>
      </c>
      <c r="E672" s="11" t="s">
        <v>2001</v>
      </c>
    </row>
    <row r="673" ht="30" customHeight="1" spans="1:5">
      <c r="A673" s="11">
        <v>672</v>
      </c>
      <c r="B673" s="12" t="s">
        <v>5</v>
      </c>
      <c r="C673" s="11" t="s">
        <v>2002</v>
      </c>
      <c r="D673" s="11" t="s">
        <v>2003</v>
      </c>
      <c r="E673" s="11" t="s">
        <v>2004</v>
      </c>
    </row>
    <row r="674" ht="30" customHeight="1" spans="1:5">
      <c r="A674" s="11">
        <v>673</v>
      </c>
      <c r="B674" s="12" t="s">
        <v>5</v>
      </c>
      <c r="C674" s="11" t="s">
        <v>2005</v>
      </c>
      <c r="D674" s="11" t="s">
        <v>2006</v>
      </c>
      <c r="E674" s="11" t="s">
        <v>2007</v>
      </c>
    </row>
    <row r="675" ht="30" customHeight="1" spans="1:5">
      <c r="A675" s="11">
        <v>674</v>
      </c>
      <c r="B675" s="12" t="s">
        <v>5</v>
      </c>
      <c r="C675" s="11" t="s">
        <v>2008</v>
      </c>
      <c r="D675" s="11" t="s">
        <v>2009</v>
      </c>
      <c r="E675" s="11" t="s">
        <v>2010</v>
      </c>
    </row>
    <row r="676" ht="30" customHeight="1" spans="1:5">
      <c r="A676" s="11">
        <v>675</v>
      </c>
      <c r="B676" s="12" t="s">
        <v>5</v>
      </c>
      <c r="C676" s="11" t="s">
        <v>2011</v>
      </c>
      <c r="D676" s="11" t="s">
        <v>2012</v>
      </c>
      <c r="E676" s="11" t="s">
        <v>2013</v>
      </c>
    </row>
    <row r="677" ht="30" customHeight="1" spans="1:5">
      <c r="A677" s="11">
        <v>676</v>
      </c>
      <c r="B677" s="12" t="s">
        <v>5</v>
      </c>
      <c r="C677" s="11" t="s">
        <v>2014</v>
      </c>
      <c r="D677" s="11" t="s">
        <v>2015</v>
      </c>
      <c r="E677" s="11" t="s">
        <v>2016</v>
      </c>
    </row>
    <row r="678" ht="30" customHeight="1" spans="1:5">
      <c r="A678" s="11">
        <v>677</v>
      </c>
      <c r="B678" s="12" t="s">
        <v>5</v>
      </c>
      <c r="C678" s="11" t="s">
        <v>2017</v>
      </c>
      <c r="D678" s="11" t="s">
        <v>2018</v>
      </c>
      <c r="E678" s="11" t="s">
        <v>2019</v>
      </c>
    </row>
    <row r="679" ht="30" customHeight="1" spans="1:5">
      <c r="A679" s="11">
        <v>678</v>
      </c>
      <c r="B679" s="12" t="s">
        <v>5</v>
      </c>
      <c r="C679" s="11" t="s">
        <v>2020</v>
      </c>
      <c r="D679" s="11" t="s">
        <v>2021</v>
      </c>
      <c r="E679" s="11" t="s">
        <v>2022</v>
      </c>
    </row>
    <row r="680" ht="30" customHeight="1" spans="1:5">
      <c r="A680" s="11">
        <v>679</v>
      </c>
      <c r="B680" s="12" t="s">
        <v>5</v>
      </c>
      <c r="C680" s="11" t="s">
        <v>2023</v>
      </c>
      <c r="D680" s="11" t="s">
        <v>2024</v>
      </c>
      <c r="E680" s="11" t="s">
        <v>2025</v>
      </c>
    </row>
    <row r="681" ht="30" customHeight="1" spans="1:5">
      <c r="A681" s="11">
        <v>680</v>
      </c>
      <c r="B681" s="12" t="s">
        <v>5</v>
      </c>
      <c r="C681" s="11" t="s">
        <v>2026</v>
      </c>
      <c r="D681" s="11" t="s">
        <v>2027</v>
      </c>
      <c r="E681" s="11" t="s">
        <v>2028</v>
      </c>
    </row>
    <row r="682" ht="30" customHeight="1" spans="1:5">
      <c r="A682" s="11">
        <v>681</v>
      </c>
      <c r="B682" s="12" t="s">
        <v>5</v>
      </c>
      <c r="C682" s="11" t="s">
        <v>2029</v>
      </c>
      <c r="D682" s="11" t="s">
        <v>2030</v>
      </c>
      <c r="E682" s="11" t="s">
        <v>2031</v>
      </c>
    </row>
    <row r="683" ht="30" customHeight="1" spans="1:5">
      <c r="A683" s="11">
        <v>682</v>
      </c>
      <c r="B683" s="12" t="s">
        <v>5</v>
      </c>
      <c r="C683" s="11" t="s">
        <v>2032</v>
      </c>
      <c r="D683" s="11" t="s">
        <v>2033</v>
      </c>
      <c r="E683" s="11" t="s">
        <v>2034</v>
      </c>
    </row>
    <row r="684" ht="30" customHeight="1" spans="1:5">
      <c r="A684" s="11">
        <v>683</v>
      </c>
      <c r="B684" s="12" t="s">
        <v>5</v>
      </c>
      <c r="C684" s="11" t="s">
        <v>2035</v>
      </c>
      <c r="D684" s="11" t="s">
        <v>2036</v>
      </c>
      <c r="E684" s="11" t="s">
        <v>2037</v>
      </c>
    </row>
    <row r="685" ht="30" customHeight="1" spans="1:5">
      <c r="A685" s="11">
        <v>684</v>
      </c>
      <c r="B685" s="12" t="s">
        <v>5</v>
      </c>
      <c r="C685" s="11" t="s">
        <v>2038</v>
      </c>
      <c r="D685" s="11" t="s">
        <v>2039</v>
      </c>
      <c r="E685" s="11" t="s">
        <v>2040</v>
      </c>
    </row>
    <row r="686" ht="30" customHeight="1" spans="1:5">
      <c r="A686" s="11">
        <v>685</v>
      </c>
      <c r="B686" s="12" t="s">
        <v>5</v>
      </c>
      <c r="C686" s="11" t="s">
        <v>2041</v>
      </c>
      <c r="D686" s="11" t="s">
        <v>2042</v>
      </c>
      <c r="E686" s="11" t="s">
        <v>2043</v>
      </c>
    </row>
    <row r="687" ht="30" customHeight="1" spans="1:5">
      <c r="A687" s="11">
        <v>686</v>
      </c>
      <c r="B687" s="12" t="s">
        <v>5</v>
      </c>
      <c r="C687" s="11" t="s">
        <v>2044</v>
      </c>
      <c r="D687" s="11" t="s">
        <v>2045</v>
      </c>
      <c r="E687" s="11" t="s">
        <v>2046</v>
      </c>
    </row>
    <row r="688" ht="30" customHeight="1" spans="1:5">
      <c r="A688" s="11">
        <v>687</v>
      </c>
      <c r="B688" s="12" t="s">
        <v>5</v>
      </c>
      <c r="C688" s="11" t="s">
        <v>2047</v>
      </c>
      <c r="D688" s="11" t="s">
        <v>2048</v>
      </c>
      <c r="E688" s="11" t="s">
        <v>2049</v>
      </c>
    </row>
    <row r="689" ht="30" customHeight="1" spans="1:5">
      <c r="A689" s="11">
        <v>688</v>
      </c>
      <c r="B689" s="12" t="s">
        <v>5</v>
      </c>
      <c r="C689" s="11" t="s">
        <v>2050</v>
      </c>
      <c r="D689" s="11" t="s">
        <v>2051</v>
      </c>
      <c r="E689" s="11" t="s">
        <v>2052</v>
      </c>
    </row>
    <row r="690" ht="30" customHeight="1" spans="1:5">
      <c r="A690" s="11">
        <v>689</v>
      </c>
      <c r="B690" s="12" t="s">
        <v>5</v>
      </c>
      <c r="C690" s="11" t="s">
        <v>2053</v>
      </c>
      <c r="D690" s="11" t="s">
        <v>2054</v>
      </c>
      <c r="E690" s="11" t="s">
        <v>2055</v>
      </c>
    </row>
    <row r="691" ht="30" customHeight="1" spans="1:5">
      <c r="A691" s="11">
        <v>690</v>
      </c>
      <c r="B691" s="12" t="s">
        <v>5</v>
      </c>
      <c r="C691" s="11" t="s">
        <v>2056</v>
      </c>
      <c r="D691" s="11" t="s">
        <v>2057</v>
      </c>
      <c r="E691" s="11" t="s">
        <v>2058</v>
      </c>
    </row>
    <row r="692" ht="30" customHeight="1" spans="1:5">
      <c r="A692" s="11">
        <v>691</v>
      </c>
      <c r="B692" s="12" t="s">
        <v>5</v>
      </c>
      <c r="C692" s="11" t="s">
        <v>2059</v>
      </c>
      <c r="D692" s="11" t="s">
        <v>2060</v>
      </c>
      <c r="E692" s="11" t="s">
        <v>2061</v>
      </c>
    </row>
    <row r="693" ht="30" customHeight="1" spans="1:5">
      <c r="A693" s="11">
        <v>692</v>
      </c>
      <c r="B693" s="12" t="s">
        <v>5</v>
      </c>
      <c r="C693" s="11" t="s">
        <v>2062</v>
      </c>
      <c r="D693" s="11" t="s">
        <v>2063</v>
      </c>
      <c r="E693" s="11" t="s">
        <v>2064</v>
      </c>
    </row>
    <row r="694" ht="30" customHeight="1" spans="1:5">
      <c r="A694" s="11">
        <v>693</v>
      </c>
      <c r="B694" s="12" t="s">
        <v>5</v>
      </c>
      <c r="C694" s="11" t="s">
        <v>2065</v>
      </c>
      <c r="D694" s="11" t="s">
        <v>2066</v>
      </c>
      <c r="E694" s="11" t="s">
        <v>2067</v>
      </c>
    </row>
    <row r="695" ht="30" customHeight="1" spans="1:5">
      <c r="A695" s="11">
        <v>694</v>
      </c>
      <c r="B695" s="12" t="s">
        <v>5</v>
      </c>
      <c r="C695" s="11" t="s">
        <v>2068</v>
      </c>
      <c r="D695" s="11" t="s">
        <v>2069</v>
      </c>
      <c r="E695" s="11" t="s">
        <v>2070</v>
      </c>
    </row>
    <row r="696" ht="30" customHeight="1" spans="1:5">
      <c r="A696" s="11">
        <v>695</v>
      </c>
      <c r="B696" s="12" t="s">
        <v>5</v>
      </c>
      <c r="C696" s="11" t="s">
        <v>2071</v>
      </c>
      <c r="D696" s="11" t="s">
        <v>2072</v>
      </c>
      <c r="E696" s="11" t="s">
        <v>2073</v>
      </c>
    </row>
    <row r="697" ht="30" customHeight="1" spans="1:5">
      <c r="A697" s="11">
        <v>696</v>
      </c>
      <c r="B697" s="12" t="s">
        <v>5</v>
      </c>
      <c r="C697" s="11" t="s">
        <v>2074</v>
      </c>
      <c r="D697" s="11" t="s">
        <v>2075</v>
      </c>
      <c r="E697" s="11" t="s">
        <v>2076</v>
      </c>
    </row>
    <row r="698" ht="30" customHeight="1" spans="1:5">
      <c r="A698" s="11">
        <v>697</v>
      </c>
      <c r="B698" s="12" t="s">
        <v>5</v>
      </c>
      <c r="C698" s="11" t="s">
        <v>2077</v>
      </c>
      <c r="D698" s="11" t="s">
        <v>2078</v>
      </c>
      <c r="E698" s="11" t="s">
        <v>2079</v>
      </c>
    </row>
    <row r="699" ht="30" customHeight="1" spans="1:5">
      <c r="A699" s="11">
        <v>698</v>
      </c>
      <c r="B699" s="12" t="s">
        <v>5</v>
      </c>
      <c r="C699" s="11" t="s">
        <v>2080</v>
      </c>
      <c r="D699" s="11" t="s">
        <v>2081</v>
      </c>
      <c r="E699" s="11" t="s">
        <v>2082</v>
      </c>
    </row>
    <row r="700" ht="30" customHeight="1" spans="1:5">
      <c r="A700" s="11">
        <v>699</v>
      </c>
      <c r="C700" s="11" t="s">
        <v>2083</v>
      </c>
      <c r="D700" s="11" t="s">
        <v>2084</v>
      </c>
      <c r="E700" s="11" t="s">
        <v>2085</v>
      </c>
    </row>
    <row r="701" ht="30" customHeight="1" spans="1:5">
      <c r="A701" s="11">
        <v>700</v>
      </c>
      <c r="B701" s="12" t="s">
        <v>5</v>
      </c>
      <c r="C701" s="11" t="s">
        <v>2086</v>
      </c>
      <c r="D701" s="11" t="s">
        <v>2087</v>
      </c>
      <c r="E701" s="11" t="s">
        <v>2088</v>
      </c>
    </row>
    <row r="702" ht="30" customHeight="1" spans="1:5">
      <c r="A702" s="11">
        <v>701</v>
      </c>
      <c r="B702" s="12" t="s">
        <v>5</v>
      </c>
      <c r="C702" s="11" t="s">
        <v>2089</v>
      </c>
      <c r="D702" s="11" t="s">
        <v>2090</v>
      </c>
      <c r="E702" s="11" t="s">
        <v>2091</v>
      </c>
    </row>
    <row r="703" ht="30" customHeight="1" spans="1:5">
      <c r="A703" s="11">
        <v>702</v>
      </c>
      <c r="B703" s="12" t="s">
        <v>5</v>
      </c>
      <c r="C703" s="11" t="s">
        <v>2092</v>
      </c>
      <c r="D703" s="11" t="s">
        <v>2093</v>
      </c>
      <c r="E703" s="11" t="s">
        <v>2094</v>
      </c>
    </row>
    <row r="704" ht="30" customHeight="1" spans="1:5">
      <c r="A704" s="11">
        <v>703</v>
      </c>
      <c r="B704" s="12" t="s">
        <v>5</v>
      </c>
      <c r="C704" s="11" t="s">
        <v>2095</v>
      </c>
      <c r="D704" s="11" t="s">
        <v>2096</v>
      </c>
      <c r="E704" s="11" t="s">
        <v>2097</v>
      </c>
    </row>
    <row r="705" ht="30" customHeight="1" spans="1:5">
      <c r="A705" s="11">
        <v>704</v>
      </c>
      <c r="B705" s="12" t="s">
        <v>5</v>
      </c>
      <c r="C705" s="11" t="s">
        <v>2098</v>
      </c>
      <c r="D705" s="11" t="s">
        <v>2099</v>
      </c>
      <c r="E705" s="11" t="s">
        <v>2100</v>
      </c>
    </row>
    <row r="706" ht="30" customHeight="1" spans="1:5">
      <c r="A706" s="11">
        <v>705</v>
      </c>
      <c r="B706" s="12" t="s">
        <v>5</v>
      </c>
      <c r="C706" s="11" t="s">
        <v>2101</v>
      </c>
      <c r="D706" s="11" t="s">
        <v>2102</v>
      </c>
      <c r="E706" s="11" t="s">
        <v>2103</v>
      </c>
    </row>
    <row r="707" ht="30" customHeight="1" spans="1:5">
      <c r="A707" s="11">
        <v>706</v>
      </c>
      <c r="B707" s="12" t="s">
        <v>5</v>
      </c>
      <c r="C707" s="11" t="s">
        <v>2104</v>
      </c>
      <c r="D707" s="11" t="s">
        <v>2105</v>
      </c>
      <c r="E707" s="11" t="s">
        <v>2106</v>
      </c>
    </row>
    <row r="708" ht="30" customHeight="1" spans="1:5">
      <c r="A708" s="11">
        <v>707</v>
      </c>
      <c r="B708" s="12" t="s">
        <v>5</v>
      </c>
      <c r="C708" s="11" t="s">
        <v>2107</v>
      </c>
      <c r="D708" s="11" t="s">
        <v>2108</v>
      </c>
      <c r="E708" s="11" t="s">
        <v>2109</v>
      </c>
    </row>
    <row r="709" ht="30" customHeight="1" spans="1:5">
      <c r="A709" s="11">
        <v>708</v>
      </c>
      <c r="B709" s="12" t="s">
        <v>5</v>
      </c>
      <c r="C709" s="11" t="s">
        <v>2110</v>
      </c>
      <c r="D709" s="11" t="s">
        <v>2111</v>
      </c>
      <c r="E709" s="11" t="s">
        <v>2112</v>
      </c>
    </row>
    <row r="710" ht="30" customHeight="1" spans="1:5">
      <c r="A710" s="11">
        <v>709</v>
      </c>
      <c r="B710" s="12" t="s">
        <v>5</v>
      </c>
      <c r="C710" s="11" t="s">
        <v>2113</v>
      </c>
      <c r="D710" s="11" t="s">
        <v>2114</v>
      </c>
      <c r="E710" s="11" t="s">
        <v>2115</v>
      </c>
    </row>
    <row r="711" ht="30" customHeight="1" spans="1:5">
      <c r="A711" s="11">
        <v>710</v>
      </c>
      <c r="B711" s="12" t="s">
        <v>5</v>
      </c>
      <c r="C711" s="11" t="s">
        <v>2116</v>
      </c>
      <c r="D711" s="11" t="s">
        <v>2117</v>
      </c>
      <c r="E711" s="11" t="s">
        <v>2118</v>
      </c>
    </row>
    <row r="712" ht="30" customHeight="1" spans="1:5">
      <c r="A712" s="11">
        <v>711</v>
      </c>
      <c r="B712" s="12" t="s">
        <v>5</v>
      </c>
      <c r="C712" s="11" t="s">
        <v>2119</v>
      </c>
      <c r="D712" s="11" t="s">
        <v>2120</v>
      </c>
      <c r="E712" s="11" t="s">
        <v>2121</v>
      </c>
    </row>
    <row r="713" ht="30" customHeight="1" spans="1:5">
      <c r="A713" s="11">
        <v>712</v>
      </c>
      <c r="B713" s="12" t="s">
        <v>5</v>
      </c>
      <c r="C713" s="11" t="s">
        <v>2122</v>
      </c>
      <c r="D713" s="11" t="s">
        <v>2123</v>
      </c>
      <c r="E713" s="11" t="s">
        <v>2124</v>
      </c>
    </row>
    <row r="714" ht="30" customHeight="1" spans="1:5">
      <c r="A714" s="11">
        <v>713</v>
      </c>
      <c r="B714" s="12" t="s">
        <v>5</v>
      </c>
      <c r="C714" s="11" t="s">
        <v>2125</v>
      </c>
      <c r="D714" s="11" t="s">
        <v>2126</v>
      </c>
      <c r="E714" s="11" t="s">
        <v>2127</v>
      </c>
    </row>
    <row r="715" ht="30" customHeight="1" spans="1:5">
      <c r="A715" s="11">
        <v>714</v>
      </c>
      <c r="B715" s="12" t="s">
        <v>5</v>
      </c>
      <c r="C715" s="11" t="s">
        <v>2128</v>
      </c>
      <c r="D715" s="11" t="s">
        <v>2129</v>
      </c>
      <c r="E715" s="11" t="s">
        <v>2130</v>
      </c>
    </row>
    <row r="716" ht="30" customHeight="1" spans="1:5">
      <c r="A716" s="11">
        <v>715</v>
      </c>
      <c r="B716" s="12" t="s">
        <v>5</v>
      </c>
      <c r="C716" s="11" t="s">
        <v>2131</v>
      </c>
      <c r="D716" s="11" t="s">
        <v>2132</v>
      </c>
      <c r="E716" s="11" t="s">
        <v>2133</v>
      </c>
    </row>
    <row r="717" ht="30" customHeight="1" spans="1:5">
      <c r="A717" s="11">
        <v>716</v>
      </c>
      <c r="B717" s="12" t="s">
        <v>5</v>
      </c>
      <c r="C717" s="11" t="s">
        <v>2134</v>
      </c>
      <c r="D717" s="11" t="s">
        <v>2135</v>
      </c>
      <c r="E717" s="11" t="s">
        <v>2136</v>
      </c>
    </row>
    <row r="718" ht="30" customHeight="1" spans="1:5">
      <c r="A718" s="11">
        <v>717</v>
      </c>
      <c r="B718" s="12" t="s">
        <v>5</v>
      </c>
      <c r="C718" s="11" t="s">
        <v>2137</v>
      </c>
      <c r="D718" s="11" t="s">
        <v>2138</v>
      </c>
      <c r="E718" s="11" t="s">
        <v>2139</v>
      </c>
    </row>
    <row r="719" ht="30" customHeight="1" spans="1:5">
      <c r="A719" s="11">
        <v>718</v>
      </c>
      <c r="C719" s="11" t="s">
        <v>2140</v>
      </c>
      <c r="D719" s="11" t="s">
        <v>2141</v>
      </c>
      <c r="E719" s="11" t="s">
        <v>2142</v>
      </c>
    </row>
    <row r="720" ht="30" customHeight="1" spans="1:5">
      <c r="A720" s="11">
        <v>719</v>
      </c>
      <c r="B720" s="12" t="s">
        <v>5</v>
      </c>
      <c r="C720" s="11" t="s">
        <v>2143</v>
      </c>
      <c r="D720" s="11" t="s">
        <v>2144</v>
      </c>
      <c r="E720" s="11" t="s">
        <v>2145</v>
      </c>
    </row>
    <row r="721" ht="30" customHeight="1" spans="1:5">
      <c r="A721" s="11">
        <v>720</v>
      </c>
      <c r="B721" s="12" t="s">
        <v>5</v>
      </c>
      <c r="C721" s="11" t="s">
        <v>2146</v>
      </c>
      <c r="D721" s="11" t="s">
        <v>2147</v>
      </c>
      <c r="E721" s="11" t="s">
        <v>2148</v>
      </c>
    </row>
    <row r="722" ht="30" customHeight="1" spans="1:5">
      <c r="A722" s="11">
        <v>721</v>
      </c>
      <c r="B722" s="12" t="s">
        <v>5</v>
      </c>
      <c r="C722" s="11" t="s">
        <v>2149</v>
      </c>
      <c r="D722" s="11" t="s">
        <v>2150</v>
      </c>
      <c r="E722" s="11" t="s">
        <v>2151</v>
      </c>
    </row>
    <row r="723" ht="30" customHeight="1" spans="1:5">
      <c r="A723" s="11">
        <v>722</v>
      </c>
      <c r="B723" s="12" t="s">
        <v>5</v>
      </c>
      <c r="C723" s="11" t="s">
        <v>2152</v>
      </c>
      <c r="D723" s="11" t="s">
        <v>2153</v>
      </c>
      <c r="E723" s="11" t="s">
        <v>2154</v>
      </c>
    </row>
    <row r="724" ht="30" customHeight="1" spans="1:5">
      <c r="A724" s="11">
        <v>723</v>
      </c>
      <c r="B724" s="12" t="s">
        <v>5</v>
      </c>
      <c r="C724" s="11" t="s">
        <v>2155</v>
      </c>
      <c r="D724" s="11" t="s">
        <v>2156</v>
      </c>
      <c r="E724" s="11" t="s">
        <v>2157</v>
      </c>
    </row>
    <row r="725" ht="30" customHeight="1" spans="1:5">
      <c r="A725" s="11">
        <v>724</v>
      </c>
      <c r="B725" s="12" t="s">
        <v>5</v>
      </c>
      <c r="C725" s="11" t="s">
        <v>2158</v>
      </c>
      <c r="D725" s="11" t="s">
        <v>2159</v>
      </c>
      <c r="E725" s="11" t="s">
        <v>2160</v>
      </c>
    </row>
    <row r="726" ht="30" customHeight="1" spans="1:5">
      <c r="A726" s="11">
        <v>725</v>
      </c>
      <c r="B726" s="12" t="s">
        <v>5</v>
      </c>
      <c r="C726" s="11" t="s">
        <v>2161</v>
      </c>
      <c r="D726" s="11" t="s">
        <v>2162</v>
      </c>
      <c r="E726" s="11" t="s">
        <v>2163</v>
      </c>
    </row>
    <row r="727" ht="30" customHeight="1" spans="1:5">
      <c r="A727" s="11">
        <v>726</v>
      </c>
      <c r="B727" s="12" t="s">
        <v>5</v>
      </c>
      <c r="C727" s="11" t="s">
        <v>2164</v>
      </c>
      <c r="D727" s="11" t="s">
        <v>2165</v>
      </c>
      <c r="E727" s="11" t="s">
        <v>2166</v>
      </c>
    </row>
    <row r="728" ht="30" customHeight="1" spans="1:5">
      <c r="A728" s="11">
        <v>727</v>
      </c>
      <c r="B728" s="12" t="s">
        <v>5</v>
      </c>
      <c r="C728" s="11" t="s">
        <v>2167</v>
      </c>
      <c r="D728" s="11" t="s">
        <v>2168</v>
      </c>
      <c r="E728" s="11" t="s">
        <v>2169</v>
      </c>
    </row>
    <row r="729" ht="30" customHeight="1" spans="1:5">
      <c r="A729" s="11">
        <v>728</v>
      </c>
      <c r="B729" s="12" t="s">
        <v>5</v>
      </c>
      <c r="C729" s="11" t="s">
        <v>2170</v>
      </c>
      <c r="D729" s="11" t="s">
        <v>2171</v>
      </c>
      <c r="E729" s="11" t="s">
        <v>2172</v>
      </c>
    </row>
    <row r="730" ht="30" customHeight="1" spans="1:5">
      <c r="A730" s="11">
        <v>729</v>
      </c>
      <c r="B730" s="12" t="s">
        <v>5</v>
      </c>
      <c r="C730" s="11" t="s">
        <v>2173</v>
      </c>
      <c r="D730" s="11" t="s">
        <v>2174</v>
      </c>
      <c r="E730" s="11" t="s">
        <v>2175</v>
      </c>
    </row>
    <row r="731" ht="30" customHeight="1" spans="1:5">
      <c r="A731" s="11">
        <v>730</v>
      </c>
      <c r="B731" s="12" t="s">
        <v>5</v>
      </c>
      <c r="C731" s="11" t="s">
        <v>2176</v>
      </c>
      <c r="D731" s="11" t="s">
        <v>2177</v>
      </c>
      <c r="E731" s="11" t="s">
        <v>2178</v>
      </c>
    </row>
    <row r="732" ht="30" customHeight="1" spans="1:5">
      <c r="A732" s="11">
        <v>731</v>
      </c>
      <c r="B732" s="12" t="s">
        <v>5</v>
      </c>
      <c r="C732" s="11" t="s">
        <v>2179</v>
      </c>
      <c r="D732" s="11" t="s">
        <v>2180</v>
      </c>
      <c r="E732" s="11" t="s">
        <v>2181</v>
      </c>
    </row>
    <row r="733" ht="30" customHeight="1" spans="1:5">
      <c r="A733" s="11">
        <v>732</v>
      </c>
      <c r="B733" s="12" t="s">
        <v>5</v>
      </c>
      <c r="C733" s="11" t="s">
        <v>2182</v>
      </c>
      <c r="D733" s="11" t="s">
        <v>2183</v>
      </c>
      <c r="E733" s="11" t="s">
        <v>2184</v>
      </c>
    </row>
    <row r="734" ht="30" customHeight="1" spans="1:5">
      <c r="A734" s="11">
        <v>733</v>
      </c>
      <c r="B734" s="12" t="s">
        <v>5</v>
      </c>
      <c r="C734" s="11" t="s">
        <v>2185</v>
      </c>
      <c r="D734" s="11" t="s">
        <v>2186</v>
      </c>
      <c r="E734" s="11" t="s">
        <v>2187</v>
      </c>
    </row>
    <row r="735" ht="30" customHeight="1" spans="1:5">
      <c r="A735" s="11">
        <v>734</v>
      </c>
      <c r="B735" s="12" t="s">
        <v>5</v>
      </c>
      <c r="C735" s="11" t="s">
        <v>2188</v>
      </c>
      <c r="D735" s="11" t="s">
        <v>2189</v>
      </c>
      <c r="E735" s="11" t="s">
        <v>2190</v>
      </c>
    </row>
    <row r="736" ht="30" customHeight="1" spans="1:5">
      <c r="A736" s="11">
        <v>735</v>
      </c>
      <c r="B736" s="12" t="s">
        <v>5</v>
      </c>
      <c r="C736" s="11" t="s">
        <v>2191</v>
      </c>
      <c r="D736" s="11" t="s">
        <v>2192</v>
      </c>
      <c r="E736" s="11" t="s">
        <v>2193</v>
      </c>
    </row>
    <row r="737" ht="30" customHeight="1" spans="1:5">
      <c r="A737" s="11">
        <v>736</v>
      </c>
      <c r="B737" s="12" t="s">
        <v>5</v>
      </c>
      <c r="C737" s="11" t="s">
        <v>2194</v>
      </c>
      <c r="D737" s="11" t="s">
        <v>2195</v>
      </c>
      <c r="E737" s="11" t="s">
        <v>2196</v>
      </c>
    </row>
    <row r="738" ht="30" customHeight="1" spans="1:5">
      <c r="A738" s="11">
        <v>737</v>
      </c>
      <c r="B738" s="12" t="s">
        <v>5</v>
      </c>
      <c r="C738" s="11" t="s">
        <v>2197</v>
      </c>
      <c r="D738" s="11" t="s">
        <v>2198</v>
      </c>
      <c r="E738" s="11" t="s">
        <v>2199</v>
      </c>
    </row>
    <row r="739" ht="30" customHeight="1" spans="1:5">
      <c r="A739" s="11">
        <v>738</v>
      </c>
      <c r="B739" s="12" t="s">
        <v>5</v>
      </c>
      <c r="C739" s="11" t="s">
        <v>2200</v>
      </c>
      <c r="D739" s="11" t="s">
        <v>2201</v>
      </c>
      <c r="E739" s="11" t="s">
        <v>2202</v>
      </c>
    </row>
    <row r="740" ht="30" customHeight="1" spans="1:5">
      <c r="A740" s="11">
        <v>739</v>
      </c>
      <c r="B740" s="12" t="s">
        <v>5</v>
      </c>
      <c r="C740" s="11" t="s">
        <v>2203</v>
      </c>
      <c r="D740" s="11" t="s">
        <v>2204</v>
      </c>
      <c r="E740" s="11" t="s">
        <v>2205</v>
      </c>
    </row>
    <row r="741" ht="30" customHeight="1" spans="1:5">
      <c r="A741" s="11">
        <v>740</v>
      </c>
      <c r="B741" s="12" t="s">
        <v>5</v>
      </c>
      <c r="C741" s="11" t="s">
        <v>2206</v>
      </c>
      <c r="D741" s="11" t="s">
        <v>2207</v>
      </c>
      <c r="E741" s="11" t="s">
        <v>2208</v>
      </c>
    </row>
    <row r="742" ht="30" customHeight="1" spans="1:5">
      <c r="A742" s="11">
        <v>741</v>
      </c>
      <c r="B742" s="12" t="s">
        <v>5</v>
      </c>
      <c r="C742" s="11" t="s">
        <v>2209</v>
      </c>
      <c r="D742" s="11" t="s">
        <v>2210</v>
      </c>
      <c r="E742" s="11" t="s">
        <v>2211</v>
      </c>
    </row>
    <row r="743" ht="30" customHeight="1" spans="1:5">
      <c r="A743" s="11">
        <v>742</v>
      </c>
      <c r="B743" s="12" t="s">
        <v>5</v>
      </c>
      <c r="C743" s="11" t="s">
        <v>2212</v>
      </c>
      <c r="D743" s="11" t="s">
        <v>2213</v>
      </c>
      <c r="E743" s="11" t="s">
        <v>2214</v>
      </c>
    </row>
    <row r="744" ht="30" customHeight="1" spans="1:5">
      <c r="A744" s="11">
        <v>743</v>
      </c>
      <c r="B744" s="12" t="s">
        <v>5</v>
      </c>
      <c r="C744" s="11" t="s">
        <v>2215</v>
      </c>
      <c r="D744" s="11" t="s">
        <v>2216</v>
      </c>
      <c r="E744" s="11" t="s">
        <v>2217</v>
      </c>
    </row>
    <row r="745" ht="30" customHeight="1" spans="1:5">
      <c r="A745" s="11">
        <v>744</v>
      </c>
      <c r="B745" s="12" t="s">
        <v>5</v>
      </c>
      <c r="C745" s="11" t="s">
        <v>2218</v>
      </c>
      <c r="D745" s="11" t="s">
        <v>2219</v>
      </c>
      <c r="E745" s="11" t="s">
        <v>2220</v>
      </c>
    </row>
    <row r="746" ht="30" customHeight="1" spans="1:5">
      <c r="A746" s="11">
        <v>745</v>
      </c>
      <c r="B746" s="12" t="s">
        <v>5</v>
      </c>
      <c r="C746" s="11" t="s">
        <v>2221</v>
      </c>
      <c r="D746" s="11" t="s">
        <v>2222</v>
      </c>
      <c r="E746" s="11" t="s">
        <v>2223</v>
      </c>
    </row>
    <row r="747" ht="30" customHeight="1" spans="1:5">
      <c r="A747" s="11">
        <v>746</v>
      </c>
      <c r="B747" s="12" t="s">
        <v>5</v>
      </c>
      <c r="C747" s="11" t="s">
        <v>2224</v>
      </c>
      <c r="D747" s="11" t="s">
        <v>2225</v>
      </c>
      <c r="E747" s="11" t="s">
        <v>2226</v>
      </c>
    </row>
    <row r="748" ht="30" customHeight="1" spans="1:5">
      <c r="A748" s="11">
        <v>747</v>
      </c>
      <c r="B748" s="12" t="s">
        <v>5</v>
      </c>
      <c r="C748" s="11" t="s">
        <v>2227</v>
      </c>
      <c r="D748" s="11" t="s">
        <v>2228</v>
      </c>
      <c r="E748" s="11" t="s">
        <v>2229</v>
      </c>
    </row>
    <row r="749" ht="30" customHeight="1" spans="1:5">
      <c r="A749" s="11">
        <v>748</v>
      </c>
      <c r="B749" s="12" t="s">
        <v>5</v>
      </c>
      <c r="C749" s="11" t="s">
        <v>2230</v>
      </c>
      <c r="D749" s="11" t="s">
        <v>2231</v>
      </c>
      <c r="E749" s="11" t="s">
        <v>2232</v>
      </c>
    </row>
    <row r="750" ht="30" customHeight="1" spans="1:5">
      <c r="A750" s="11">
        <v>749</v>
      </c>
      <c r="B750" s="12" t="s">
        <v>5</v>
      </c>
      <c r="C750" s="11" t="s">
        <v>2233</v>
      </c>
      <c r="D750" s="11" t="s">
        <v>2234</v>
      </c>
      <c r="E750" s="11" t="s">
        <v>2235</v>
      </c>
    </row>
    <row r="751" ht="30" customHeight="1" spans="1:5">
      <c r="A751" s="11">
        <v>750</v>
      </c>
      <c r="B751" s="12" t="s">
        <v>5</v>
      </c>
      <c r="C751" s="11" t="s">
        <v>2236</v>
      </c>
      <c r="D751" s="11" t="s">
        <v>2237</v>
      </c>
      <c r="E751" s="11" t="s">
        <v>2238</v>
      </c>
    </row>
    <row r="752" ht="30" customHeight="1" spans="1:5">
      <c r="A752" s="11">
        <v>751</v>
      </c>
      <c r="B752" s="12" t="s">
        <v>5</v>
      </c>
      <c r="C752" s="11" t="s">
        <v>2239</v>
      </c>
      <c r="D752" s="11" t="s">
        <v>2240</v>
      </c>
      <c r="E752" s="11" t="s">
        <v>2241</v>
      </c>
    </row>
    <row r="753" ht="30" customHeight="1" spans="1:5">
      <c r="A753" s="11">
        <v>752</v>
      </c>
      <c r="B753" s="12" t="s">
        <v>5</v>
      </c>
      <c r="C753" s="11" t="s">
        <v>2242</v>
      </c>
      <c r="D753" s="11" t="s">
        <v>2243</v>
      </c>
      <c r="E753" s="11" t="s">
        <v>2244</v>
      </c>
    </row>
    <row r="754" ht="30" customHeight="1" spans="1:5">
      <c r="A754" s="11">
        <v>753</v>
      </c>
      <c r="B754" s="12" t="s">
        <v>5</v>
      </c>
      <c r="C754" s="11" t="s">
        <v>2245</v>
      </c>
      <c r="D754" s="11" t="s">
        <v>2246</v>
      </c>
      <c r="E754" s="11" t="s">
        <v>2247</v>
      </c>
    </row>
    <row r="755" ht="30" customHeight="1" spans="1:5">
      <c r="A755" s="11">
        <v>754</v>
      </c>
      <c r="B755" s="12" t="s">
        <v>5</v>
      </c>
      <c r="C755" s="11" t="s">
        <v>2248</v>
      </c>
      <c r="D755" s="11" t="s">
        <v>2249</v>
      </c>
      <c r="E755" s="11" t="s">
        <v>2250</v>
      </c>
    </row>
    <row r="756" ht="30" customHeight="1" spans="1:5">
      <c r="A756" s="11">
        <v>755</v>
      </c>
      <c r="B756" s="12" t="s">
        <v>5</v>
      </c>
      <c r="C756" s="11" t="s">
        <v>2251</v>
      </c>
      <c r="D756" s="11" t="s">
        <v>2252</v>
      </c>
      <c r="E756" s="11" t="s">
        <v>2253</v>
      </c>
    </row>
    <row r="757" ht="30" customHeight="1" spans="1:5">
      <c r="A757" s="11">
        <v>756</v>
      </c>
      <c r="B757" s="12" t="s">
        <v>5</v>
      </c>
      <c r="C757" s="11" t="s">
        <v>2254</v>
      </c>
      <c r="D757" s="11" t="s">
        <v>2255</v>
      </c>
      <c r="E757" s="11" t="s">
        <v>2256</v>
      </c>
    </row>
    <row r="758" ht="30" customHeight="1" spans="1:5">
      <c r="A758" s="11">
        <v>757</v>
      </c>
      <c r="B758" s="12" t="s">
        <v>5</v>
      </c>
      <c r="C758" s="11" t="s">
        <v>2257</v>
      </c>
      <c r="D758" s="11" t="s">
        <v>2258</v>
      </c>
      <c r="E758" s="11" t="s">
        <v>2259</v>
      </c>
    </row>
    <row r="759" ht="30" customHeight="1" spans="1:5">
      <c r="A759" s="11">
        <v>758</v>
      </c>
      <c r="B759" s="12" t="s">
        <v>5</v>
      </c>
      <c r="C759" s="11" t="s">
        <v>2260</v>
      </c>
      <c r="D759" s="11" t="s">
        <v>2261</v>
      </c>
      <c r="E759" s="11" t="s">
        <v>2262</v>
      </c>
    </row>
    <row r="760" ht="30" customHeight="1" spans="1:5">
      <c r="A760" s="11">
        <v>759</v>
      </c>
      <c r="B760" s="12" t="s">
        <v>5</v>
      </c>
      <c r="C760" s="11" t="s">
        <v>2263</v>
      </c>
      <c r="D760" s="11" t="s">
        <v>2264</v>
      </c>
      <c r="E760" s="11" t="s">
        <v>2265</v>
      </c>
    </row>
    <row r="761" ht="30" customHeight="1" spans="1:5">
      <c r="A761" s="11">
        <v>760</v>
      </c>
      <c r="B761" s="12" t="s">
        <v>5</v>
      </c>
      <c r="C761" s="11" t="s">
        <v>2266</v>
      </c>
      <c r="D761" s="11" t="s">
        <v>2267</v>
      </c>
      <c r="E761" s="11" t="s">
        <v>2268</v>
      </c>
    </row>
    <row r="762" ht="30" customHeight="1" spans="1:5">
      <c r="A762" s="11">
        <v>761</v>
      </c>
      <c r="B762" s="12" t="s">
        <v>5</v>
      </c>
      <c r="C762" s="11" t="s">
        <v>2269</v>
      </c>
      <c r="D762" s="11" t="s">
        <v>2270</v>
      </c>
      <c r="E762" s="11" t="s">
        <v>2271</v>
      </c>
    </row>
    <row r="763" ht="30" customHeight="1" spans="1:5">
      <c r="A763" s="11">
        <v>762</v>
      </c>
      <c r="B763" s="12" t="s">
        <v>5</v>
      </c>
      <c r="C763" s="11" t="s">
        <v>2272</v>
      </c>
      <c r="D763" s="11" t="s">
        <v>2273</v>
      </c>
      <c r="E763" s="11" t="s">
        <v>2274</v>
      </c>
    </row>
    <row r="764" ht="30" customHeight="1" spans="1:5">
      <c r="A764" s="11">
        <v>763</v>
      </c>
      <c r="B764" s="12" t="s">
        <v>5</v>
      </c>
      <c r="C764" s="11" t="s">
        <v>2275</v>
      </c>
      <c r="D764" s="11" t="s">
        <v>2276</v>
      </c>
      <c r="E764" s="11" t="s">
        <v>2277</v>
      </c>
    </row>
    <row r="765" ht="30" customHeight="1" spans="1:5">
      <c r="A765" s="11">
        <v>764</v>
      </c>
      <c r="B765" s="12" t="s">
        <v>5</v>
      </c>
      <c r="C765" s="11" t="s">
        <v>2278</v>
      </c>
      <c r="D765" s="11" t="s">
        <v>2279</v>
      </c>
      <c r="E765" s="11" t="s">
        <v>2280</v>
      </c>
    </row>
    <row r="766" ht="30" customHeight="1" spans="1:5">
      <c r="A766" s="11">
        <v>765</v>
      </c>
      <c r="B766" s="12" t="s">
        <v>5</v>
      </c>
      <c r="C766" s="11" t="s">
        <v>2281</v>
      </c>
      <c r="D766" s="11" t="s">
        <v>2282</v>
      </c>
      <c r="E766" s="11" t="s">
        <v>2283</v>
      </c>
    </row>
    <row r="767" ht="30" customHeight="1" spans="1:5">
      <c r="A767" s="11">
        <v>766</v>
      </c>
      <c r="B767" s="12" t="s">
        <v>5</v>
      </c>
      <c r="C767" s="11" t="s">
        <v>2284</v>
      </c>
      <c r="D767" s="11" t="s">
        <v>2285</v>
      </c>
      <c r="E767" s="11" t="s">
        <v>2286</v>
      </c>
    </row>
    <row r="768" ht="30" customHeight="1" spans="1:5">
      <c r="A768" s="11">
        <v>767</v>
      </c>
      <c r="B768" s="12" t="s">
        <v>5</v>
      </c>
      <c r="C768" s="11" t="s">
        <v>2287</v>
      </c>
      <c r="D768" s="11" t="s">
        <v>2288</v>
      </c>
      <c r="E768" s="11" t="s">
        <v>2289</v>
      </c>
    </row>
    <row r="769" ht="30" customHeight="1" spans="1:5">
      <c r="A769" s="11">
        <v>768</v>
      </c>
      <c r="B769" s="12" t="s">
        <v>5</v>
      </c>
      <c r="C769" s="11" t="s">
        <v>2290</v>
      </c>
      <c r="D769" s="11" t="s">
        <v>2291</v>
      </c>
      <c r="E769" s="11" t="s">
        <v>2292</v>
      </c>
    </row>
    <row r="770" ht="30" customHeight="1" spans="1:5">
      <c r="A770" s="11">
        <v>769</v>
      </c>
      <c r="B770" s="12" t="s">
        <v>5</v>
      </c>
      <c r="C770" s="11" t="s">
        <v>2293</v>
      </c>
      <c r="D770" s="11">
        <v>-125700</v>
      </c>
      <c r="E770" s="11" t="s">
        <v>2294</v>
      </c>
    </row>
    <row r="771" ht="30" customHeight="1" spans="1:5">
      <c r="A771" s="11">
        <v>770</v>
      </c>
      <c r="B771" s="12" t="s">
        <v>5</v>
      </c>
      <c r="C771" s="11" t="s">
        <v>2295</v>
      </c>
      <c r="D771" s="11" t="s">
        <v>2296</v>
      </c>
      <c r="E771" s="11" t="s">
        <v>2297</v>
      </c>
    </row>
    <row r="772" ht="30" customHeight="1" spans="1:5">
      <c r="A772" s="11">
        <v>771</v>
      </c>
      <c r="B772" s="12" t="s">
        <v>5</v>
      </c>
      <c r="C772" s="11" t="s">
        <v>2298</v>
      </c>
      <c r="D772" s="11" t="s">
        <v>2299</v>
      </c>
      <c r="E772" s="11" t="s">
        <v>2300</v>
      </c>
    </row>
    <row r="773" ht="30" customHeight="1" spans="1:5">
      <c r="A773" s="11">
        <v>772</v>
      </c>
      <c r="B773" s="12" t="s">
        <v>5</v>
      </c>
      <c r="C773" s="11" t="s">
        <v>620</v>
      </c>
      <c r="D773" s="11" t="s">
        <v>621</v>
      </c>
      <c r="E773" s="11" t="s">
        <v>622</v>
      </c>
    </row>
    <row r="774" ht="30" customHeight="1" spans="1:5">
      <c r="A774" s="11">
        <v>773</v>
      </c>
      <c r="B774" s="12" t="s">
        <v>5</v>
      </c>
      <c r="C774" s="11" t="s">
        <v>2301</v>
      </c>
      <c r="D774" s="11" t="s">
        <v>2302</v>
      </c>
      <c r="E774" s="11" t="s">
        <v>2303</v>
      </c>
    </row>
    <row r="775" ht="30" customHeight="1" spans="1:5">
      <c r="A775" s="11">
        <v>774</v>
      </c>
      <c r="B775" s="12" t="s">
        <v>5</v>
      </c>
      <c r="C775" s="11" t="s">
        <v>2304</v>
      </c>
      <c r="D775" s="11" t="s">
        <v>2305</v>
      </c>
      <c r="E775" s="11" t="s">
        <v>2306</v>
      </c>
    </row>
    <row r="776" ht="30" customHeight="1" spans="1:5">
      <c r="A776" s="11">
        <v>775</v>
      </c>
      <c r="B776" s="12" t="s">
        <v>5</v>
      </c>
      <c r="C776" s="11" t="s">
        <v>2307</v>
      </c>
      <c r="D776" s="11" t="s">
        <v>2308</v>
      </c>
      <c r="E776" s="11" t="s">
        <v>2309</v>
      </c>
    </row>
    <row r="777" ht="30" customHeight="1" spans="1:5">
      <c r="A777" s="11">
        <v>776</v>
      </c>
      <c r="B777" s="12" t="s">
        <v>5</v>
      </c>
      <c r="C777" s="11" t="s">
        <v>2310</v>
      </c>
      <c r="D777" s="11" t="s">
        <v>2311</v>
      </c>
      <c r="E777" s="11" t="s">
        <v>2312</v>
      </c>
    </row>
    <row r="778" ht="30" customHeight="1" spans="1:5">
      <c r="A778" s="11">
        <v>777</v>
      </c>
      <c r="B778" s="12" t="s">
        <v>5</v>
      </c>
      <c r="C778" s="11" t="s">
        <v>2313</v>
      </c>
      <c r="D778" s="11" t="s">
        <v>2314</v>
      </c>
      <c r="E778" s="11" t="s">
        <v>2315</v>
      </c>
    </row>
    <row r="779" ht="30" customHeight="1" spans="1:5">
      <c r="A779" s="11">
        <v>778</v>
      </c>
      <c r="B779" s="12" t="s">
        <v>5</v>
      </c>
      <c r="C779" s="11" t="s">
        <v>2316</v>
      </c>
      <c r="D779" s="11" t="s">
        <v>2317</v>
      </c>
      <c r="E779" s="11" t="s">
        <v>2318</v>
      </c>
    </row>
    <row r="780" ht="30" customHeight="1" spans="1:5">
      <c r="A780" s="11">
        <v>779</v>
      </c>
      <c r="B780" s="12" t="s">
        <v>5</v>
      </c>
      <c r="C780" s="11" t="s">
        <v>2319</v>
      </c>
      <c r="D780" s="11" t="s">
        <v>2320</v>
      </c>
      <c r="E780" s="11" t="s">
        <v>2321</v>
      </c>
    </row>
    <row r="781" ht="30" customHeight="1" spans="1:5">
      <c r="A781" s="11">
        <v>780</v>
      </c>
      <c r="B781" s="12" t="s">
        <v>5</v>
      </c>
      <c r="C781" s="11" t="s">
        <v>2322</v>
      </c>
      <c r="D781" s="11" t="s">
        <v>2323</v>
      </c>
      <c r="E781" s="11" t="s">
        <v>2324</v>
      </c>
    </row>
    <row r="782" ht="30" customHeight="1" spans="1:5">
      <c r="A782" s="11">
        <v>781</v>
      </c>
      <c r="B782" s="12" t="s">
        <v>5</v>
      </c>
      <c r="C782" s="11" t="s">
        <v>2325</v>
      </c>
      <c r="D782" s="11" t="s">
        <v>2326</v>
      </c>
      <c r="E782" s="11" t="s">
        <v>2327</v>
      </c>
    </row>
    <row r="783" ht="30" customHeight="1" spans="1:5">
      <c r="A783" s="11">
        <v>782</v>
      </c>
      <c r="B783" s="12" t="s">
        <v>5</v>
      </c>
      <c r="C783" s="11" t="s">
        <v>2328</v>
      </c>
      <c r="D783" s="11" t="s">
        <v>2329</v>
      </c>
      <c r="E783" s="11" t="s">
        <v>2330</v>
      </c>
    </row>
    <row r="784" ht="30" customHeight="1" spans="1:5">
      <c r="A784" s="11">
        <v>783</v>
      </c>
      <c r="B784" s="12" t="s">
        <v>5</v>
      </c>
      <c r="C784" s="11" t="s">
        <v>2331</v>
      </c>
      <c r="D784" s="11" t="s">
        <v>2332</v>
      </c>
      <c r="E784" s="11" t="s">
        <v>2333</v>
      </c>
    </row>
    <row r="785" ht="30" customHeight="1" spans="1:5">
      <c r="A785" s="11">
        <v>784</v>
      </c>
      <c r="B785" s="12" t="s">
        <v>5</v>
      </c>
      <c r="C785" s="11" t="s">
        <v>2334</v>
      </c>
      <c r="D785" s="11" t="s">
        <v>2335</v>
      </c>
      <c r="E785" s="11" t="s">
        <v>2336</v>
      </c>
    </row>
    <row r="786" ht="30" customHeight="1" spans="1:5">
      <c r="A786" s="11">
        <v>785</v>
      </c>
      <c r="B786" s="12" t="s">
        <v>5</v>
      </c>
      <c r="C786" s="11" t="s">
        <v>2337</v>
      </c>
      <c r="D786" s="11" t="s">
        <v>2338</v>
      </c>
      <c r="E786" s="11" t="s">
        <v>2339</v>
      </c>
    </row>
    <row r="787" ht="30" customHeight="1" spans="1:5">
      <c r="A787" s="11">
        <v>786</v>
      </c>
      <c r="B787" s="12" t="s">
        <v>5</v>
      </c>
      <c r="C787" s="11" t="s">
        <v>2340</v>
      </c>
      <c r="D787" s="11" t="s">
        <v>2341</v>
      </c>
      <c r="E787" s="11" t="s">
        <v>2342</v>
      </c>
    </row>
    <row r="788" ht="30" customHeight="1" spans="1:5">
      <c r="A788" s="11">
        <v>787</v>
      </c>
      <c r="B788" s="12" t="s">
        <v>5</v>
      </c>
      <c r="C788" s="11" t="s">
        <v>2343</v>
      </c>
      <c r="D788" s="13">
        <v>1582543</v>
      </c>
      <c r="E788" s="11" t="s">
        <v>2344</v>
      </c>
    </row>
    <row r="789" ht="30" customHeight="1" spans="1:5">
      <c r="A789" s="11">
        <v>788</v>
      </c>
      <c r="B789" s="12" t="s">
        <v>5</v>
      </c>
      <c r="C789" s="11" t="s">
        <v>2345</v>
      </c>
      <c r="D789" s="11" t="s">
        <v>2346</v>
      </c>
      <c r="E789" s="11" t="s">
        <v>2347</v>
      </c>
    </row>
    <row r="790" ht="30" customHeight="1" spans="1:5">
      <c r="A790" s="11">
        <v>789</v>
      </c>
      <c r="B790" s="12" t="s">
        <v>5</v>
      </c>
      <c r="C790" s="11" t="s">
        <v>2257</v>
      </c>
      <c r="D790" s="11" t="s">
        <v>2258</v>
      </c>
      <c r="E790" s="11" t="s">
        <v>2259</v>
      </c>
    </row>
    <row r="791" ht="30" customHeight="1" spans="1:5">
      <c r="A791" s="11">
        <v>790</v>
      </c>
      <c r="B791" s="12" t="s">
        <v>5</v>
      </c>
      <c r="C791" s="11" t="s">
        <v>2348</v>
      </c>
      <c r="D791" s="11" t="s">
        <v>2349</v>
      </c>
      <c r="E791" s="11" t="s">
        <v>2350</v>
      </c>
    </row>
    <row r="792" ht="30" customHeight="1" spans="1:5">
      <c r="A792" s="11">
        <v>791</v>
      </c>
      <c r="B792" s="12" t="s">
        <v>5</v>
      </c>
      <c r="C792" s="11" t="s">
        <v>2351</v>
      </c>
      <c r="D792" s="13">
        <v>2151829</v>
      </c>
      <c r="E792" s="11" t="s">
        <v>2352</v>
      </c>
    </row>
    <row r="793" ht="30" customHeight="1" spans="1:5">
      <c r="A793" s="11">
        <v>792</v>
      </c>
      <c r="B793" s="12" t="s">
        <v>5</v>
      </c>
      <c r="C793" s="11" t="s">
        <v>2353</v>
      </c>
      <c r="D793" s="11" t="s">
        <v>2354</v>
      </c>
      <c r="E793" s="11" t="s">
        <v>2355</v>
      </c>
    </row>
    <row r="794" ht="30" customHeight="1" spans="1:5">
      <c r="A794" s="11">
        <v>793</v>
      </c>
      <c r="B794" s="12" t="s">
        <v>5</v>
      </c>
      <c r="C794" s="11" t="s">
        <v>2356</v>
      </c>
      <c r="D794" s="11" t="s">
        <v>2357</v>
      </c>
      <c r="E794" s="11" t="s">
        <v>2358</v>
      </c>
    </row>
    <row r="795" ht="30" customHeight="1" spans="1:5">
      <c r="A795" s="11">
        <v>794</v>
      </c>
      <c r="B795" s="12" t="s">
        <v>5</v>
      </c>
      <c r="C795" s="11" t="s">
        <v>2359</v>
      </c>
      <c r="D795" s="11" t="s">
        <v>2360</v>
      </c>
      <c r="E795" s="11" t="s">
        <v>2361</v>
      </c>
    </row>
    <row r="796" ht="30" customHeight="1" spans="1:5">
      <c r="A796" s="11">
        <v>795</v>
      </c>
      <c r="B796" s="12" t="s">
        <v>5</v>
      </c>
      <c r="C796" s="11" t="s">
        <v>2362</v>
      </c>
      <c r="D796" s="11" t="s">
        <v>2363</v>
      </c>
      <c r="E796" s="11" t="s">
        <v>2364</v>
      </c>
    </row>
    <row r="797" ht="30" customHeight="1" spans="1:5">
      <c r="A797" s="11">
        <v>796</v>
      </c>
      <c r="B797" s="12" t="s">
        <v>5</v>
      </c>
      <c r="C797" s="11" t="s">
        <v>2365</v>
      </c>
      <c r="D797" s="11" t="s">
        <v>2366</v>
      </c>
      <c r="E797" s="11" t="s">
        <v>2367</v>
      </c>
    </row>
    <row r="798" ht="30" customHeight="1" spans="1:5">
      <c r="A798" s="11">
        <v>797</v>
      </c>
      <c r="B798" s="12" t="s">
        <v>5</v>
      </c>
      <c r="C798" s="11" t="s">
        <v>2368</v>
      </c>
      <c r="D798" s="11" t="s">
        <v>2369</v>
      </c>
      <c r="E798" s="11" t="s">
        <v>2370</v>
      </c>
    </row>
    <row r="799" ht="30" customHeight="1" spans="1:5">
      <c r="A799" s="11">
        <v>798</v>
      </c>
      <c r="B799" s="12" t="s">
        <v>5</v>
      </c>
      <c r="C799" s="11" t="s">
        <v>2371</v>
      </c>
      <c r="D799" s="11" t="s">
        <v>2372</v>
      </c>
      <c r="E799" s="11" t="s">
        <v>2373</v>
      </c>
    </row>
    <row r="800" ht="30" customHeight="1" spans="1:5">
      <c r="A800" s="11">
        <v>799</v>
      </c>
      <c r="B800" s="12" t="s">
        <v>5</v>
      </c>
      <c r="C800" s="11" t="s">
        <v>2374</v>
      </c>
      <c r="D800" s="11" t="s">
        <v>2375</v>
      </c>
      <c r="E800" s="11" t="s">
        <v>2376</v>
      </c>
    </row>
    <row r="801" ht="30" customHeight="1" spans="1:5">
      <c r="A801" s="11">
        <v>800</v>
      </c>
      <c r="B801" s="12" t="s">
        <v>5</v>
      </c>
      <c r="C801" s="11" t="s">
        <v>2377</v>
      </c>
      <c r="D801" s="11" t="s">
        <v>2378</v>
      </c>
      <c r="E801" s="11" t="s">
        <v>2379</v>
      </c>
    </row>
    <row r="802" ht="30" customHeight="1" spans="1:5">
      <c r="A802" s="11">
        <v>801</v>
      </c>
      <c r="B802" s="12" t="s">
        <v>5</v>
      </c>
      <c r="C802" s="11" t="s">
        <v>2380</v>
      </c>
      <c r="D802" s="11" t="s">
        <v>2381</v>
      </c>
      <c r="E802" s="11" t="s">
        <v>2382</v>
      </c>
    </row>
    <row r="803" ht="30" customHeight="1" spans="1:5">
      <c r="A803" s="11">
        <v>802</v>
      </c>
      <c r="B803" s="12" t="s">
        <v>5</v>
      </c>
      <c r="C803" s="11" t="s">
        <v>2383</v>
      </c>
      <c r="D803" s="11" t="s">
        <v>2384</v>
      </c>
      <c r="E803" s="11" t="s">
        <v>2385</v>
      </c>
    </row>
    <row r="804" ht="30" customHeight="1" spans="1:5">
      <c r="A804" s="11">
        <v>803</v>
      </c>
      <c r="B804" s="12" t="s">
        <v>5</v>
      </c>
      <c r="C804" s="11" t="s">
        <v>2386</v>
      </c>
      <c r="D804" s="11" t="s">
        <v>2387</v>
      </c>
      <c r="E804" s="11" t="s">
        <v>2388</v>
      </c>
    </row>
    <row r="805" ht="30" customHeight="1" spans="1:5">
      <c r="A805" s="11">
        <v>804</v>
      </c>
      <c r="B805" s="12" t="s">
        <v>5</v>
      </c>
      <c r="C805" s="11" t="s">
        <v>2389</v>
      </c>
      <c r="D805" s="11" t="s">
        <v>2390</v>
      </c>
      <c r="E805" s="11" t="s">
        <v>2391</v>
      </c>
    </row>
    <row r="806" ht="30" customHeight="1" spans="1:5">
      <c r="A806" s="11">
        <v>805</v>
      </c>
      <c r="B806" s="12" t="s">
        <v>5</v>
      </c>
      <c r="C806" s="11" t="s">
        <v>2392</v>
      </c>
      <c r="D806" s="11" t="s">
        <v>2393</v>
      </c>
      <c r="E806" s="11" t="s">
        <v>2394</v>
      </c>
    </row>
    <row r="807" ht="30" customHeight="1" spans="1:5">
      <c r="A807" s="11">
        <v>806</v>
      </c>
      <c r="B807" s="12" t="s">
        <v>5</v>
      </c>
      <c r="C807" s="11" t="s">
        <v>2395</v>
      </c>
      <c r="D807" s="11" t="s">
        <v>2396</v>
      </c>
      <c r="E807" s="11" t="s">
        <v>2397</v>
      </c>
    </row>
    <row r="808" ht="30" customHeight="1" spans="1:5">
      <c r="A808" s="11">
        <v>807</v>
      </c>
      <c r="B808" s="12" t="s">
        <v>5</v>
      </c>
      <c r="C808" s="11" t="s">
        <v>2398</v>
      </c>
      <c r="D808" s="11" t="s">
        <v>2399</v>
      </c>
      <c r="E808" s="11" t="s">
        <v>2400</v>
      </c>
    </row>
    <row r="809" ht="30" customHeight="1" spans="1:5">
      <c r="A809" s="11">
        <v>808</v>
      </c>
      <c r="C809" s="11" t="s">
        <v>2401</v>
      </c>
      <c r="D809" s="11" t="s">
        <v>2402</v>
      </c>
      <c r="E809" s="11" t="s">
        <v>2403</v>
      </c>
    </row>
    <row r="810" ht="30" customHeight="1" spans="1:5">
      <c r="A810" s="11">
        <v>809</v>
      </c>
      <c r="B810" s="12" t="s">
        <v>5</v>
      </c>
      <c r="C810" s="11" t="s">
        <v>2404</v>
      </c>
      <c r="D810" s="11" t="s">
        <v>2405</v>
      </c>
      <c r="E810" s="11" t="s">
        <v>2406</v>
      </c>
    </row>
    <row r="811" ht="30" customHeight="1" spans="1:5">
      <c r="A811" s="11">
        <v>810</v>
      </c>
      <c r="B811" s="12" t="s">
        <v>5</v>
      </c>
      <c r="C811" s="11" t="s">
        <v>2407</v>
      </c>
      <c r="D811" s="11" t="s">
        <v>2408</v>
      </c>
      <c r="E811" s="11" t="s">
        <v>2409</v>
      </c>
    </row>
    <row r="812" ht="30" customHeight="1" spans="1:5">
      <c r="A812" s="11">
        <v>811</v>
      </c>
      <c r="B812" s="12" t="s">
        <v>5</v>
      </c>
      <c r="C812" s="11" t="s">
        <v>2410</v>
      </c>
      <c r="D812" s="11" t="s">
        <v>2411</v>
      </c>
      <c r="E812" s="11" t="s">
        <v>2412</v>
      </c>
    </row>
    <row r="813" ht="30" customHeight="1" spans="1:5">
      <c r="A813" s="11">
        <v>812</v>
      </c>
      <c r="B813" s="12" t="s">
        <v>5</v>
      </c>
      <c r="C813" s="11" t="s">
        <v>2413</v>
      </c>
      <c r="D813" s="11" t="s">
        <v>2414</v>
      </c>
      <c r="E813" s="11" t="s">
        <v>2415</v>
      </c>
    </row>
    <row r="814" ht="30" customHeight="1" spans="1:5">
      <c r="A814" s="11">
        <v>813</v>
      </c>
      <c r="B814" s="12" t="s">
        <v>5</v>
      </c>
      <c r="C814" s="11" t="s">
        <v>2416</v>
      </c>
      <c r="D814" s="11" t="s">
        <v>2417</v>
      </c>
      <c r="E814" s="11" t="s">
        <v>2418</v>
      </c>
    </row>
    <row r="815" ht="30" customHeight="1" spans="1:5">
      <c r="A815" s="11">
        <v>814</v>
      </c>
      <c r="B815" s="12" t="s">
        <v>5</v>
      </c>
      <c r="C815" s="11" t="s">
        <v>2419</v>
      </c>
      <c r="D815" s="11" t="s">
        <v>2420</v>
      </c>
      <c r="E815" s="11" t="s">
        <v>2421</v>
      </c>
    </row>
    <row r="816" ht="30" customHeight="1" spans="1:5">
      <c r="A816" s="11">
        <v>815</v>
      </c>
      <c r="B816" s="12" t="s">
        <v>5</v>
      </c>
      <c r="C816" s="11" t="s">
        <v>2422</v>
      </c>
      <c r="D816" s="11" t="s">
        <v>2423</v>
      </c>
      <c r="E816" s="11" t="s">
        <v>2424</v>
      </c>
    </row>
    <row r="817" ht="30" customHeight="1" spans="1:5">
      <c r="A817" s="11">
        <v>816</v>
      </c>
      <c r="B817" s="12" t="s">
        <v>5</v>
      </c>
      <c r="C817" s="11" t="s">
        <v>2425</v>
      </c>
      <c r="D817" s="11" t="s">
        <v>2426</v>
      </c>
      <c r="E817" s="11" t="s">
        <v>2427</v>
      </c>
    </row>
    <row r="818" ht="30" customHeight="1" spans="1:5">
      <c r="A818" s="11">
        <v>817</v>
      </c>
      <c r="B818" s="12" t="s">
        <v>5</v>
      </c>
      <c r="C818" s="11" t="s">
        <v>2428</v>
      </c>
      <c r="D818" s="11" t="s">
        <v>2429</v>
      </c>
      <c r="E818" s="11" t="s">
        <v>2430</v>
      </c>
    </row>
    <row r="819" ht="30" customHeight="1" spans="1:5">
      <c r="A819" s="11">
        <v>818</v>
      </c>
      <c r="B819" s="12" t="s">
        <v>5</v>
      </c>
      <c r="C819" s="11" t="s">
        <v>2431</v>
      </c>
      <c r="D819" s="11" t="s">
        <v>2432</v>
      </c>
      <c r="E819" s="11" t="s">
        <v>2433</v>
      </c>
    </row>
    <row r="820" ht="30" customHeight="1" spans="1:5">
      <c r="A820" s="11">
        <v>819</v>
      </c>
      <c r="B820" s="12" t="s">
        <v>5</v>
      </c>
      <c r="C820" s="11" t="s">
        <v>2434</v>
      </c>
      <c r="D820" s="11" t="s">
        <v>2435</v>
      </c>
      <c r="E820" s="11" t="s">
        <v>2436</v>
      </c>
    </row>
    <row r="821" ht="30" customHeight="1" spans="1:5">
      <c r="A821" s="11">
        <v>820</v>
      </c>
      <c r="B821" s="12" t="s">
        <v>5</v>
      </c>
      <c r="C821" s="11" t="s">
        <v>2437</v>
      </c>
      <c r="D821" s="11" t="s">
        <v>2438</v>
      </c>
      <c r="E821" s="11" t="s">
        <v>2439</v>
      </c>
    </row>
    <row r="822" ht="30" customHeight="1" spans="1:5">
      <c r="A822" s="11">
        <v>821</v>
      </c>
      <c r="B822" s="12" t="s">
        <v>5</v>
      </c>
      <c r="C822" s="11" t="s">
        <v>2440</v>
      </c>
      <c r="D822" s="11" t="s">
        <v>2441</v>
      </c>
      <c r="E822" s="11" t="s">
        <v>2442</v>
      </c>
    </row>
    <row r="823" ht="30" customHeight="1" spans="1:5">
      <c r="A823" s="11">
        <v>822</v>
      </c>
      <c r="B823" s="12" t="s">
        <v>5</v>
      </c>
      <c r="C823" s="11" t="s">
        <v>2443</v>
      </c>
      <c r="D823" s="11" t="s">
        <v>2444</v>
      </c>
      <c r="E823" s="11" t="s">
        <v>2445</v>
      </c>
    </row>
    <row r="824" ht="30" customHeight="1" spans="1:5">
      <c r="A824" s="11">
        <v>823</v>
      </c>
      <c r="B824" s="12" t="s">
        <v>5</v>
      </c>
      <c r="C824" s="11" t="s">
        <v>2446</v>
      </c>
      <c r="D824" s="11" t="s">
        <v>2447</v>
      </c>
      <c r="E824" s="11" t="s">
        <v>2448</v>
      </c>
    </row>
    <row r="825" ht="30" customHeight="1" spans="1:5">
      <c r="A825" s="11">
        <v>824</v>
      </c>
      <c r="B825" s="12" t="s">
        <v>5</v>
      </c>
      <c r="C825" s="11" t="s">
        <v>2449</v>
      </c>
      <c r="D825" s="11" t="s">
        <v>2450</v>
      </c>
      <c r="E825" s="11" t="s">
        <v>2451</v>
      </c>
    </row>
    <row r="826" ht="30" customHeight="1" spans="1:5">
      <c r="A826" s="11">
        <v>825</v>
      </c>
      <c r="B826" s="12" t="s">
        <v>5</v>
      </c>
      <c r="C826" s="11" t="s">
        <v>2452</v>
      </c>
      <c r="D826" s="11" t="s">
        <v>2453</v>
      </c>
      <c r="E826" s="11" t="s">
        <v>2454</v>
      </c>
    </row>
    <row r="827" ht="30" customHeight="1" spans="1:5">
      <c r="A827" s="11">
        <v>826</v>
      </c>
      <c r="B827" s="12" t="s">
        <v>5</v>
      </c>
      <c r="C827" s="11" t="s">
        <v>2455</v>
      </c>
      <c r="D827" s="11" t="s">
        <v>2456</v>
      </c>
      <c r="E827" s="11" t="s">
        <v>2457</v>
      </c>
    </row>
    <row r="828" ht="30" customHeight="1" spans="1:5">
      <c r="A828" s="11">
        <v>827</v>
      </c>
      <c r="B828" s="12" t="s">
        <v>5</v>
      </c>
      <c r="C828" s="11" t="s">
        <v>2458</v>
      </c>
      <c r="D828" s="11" t="s">
        <v>2459</v>
      </c>
      <c r="E828" s="11" t="s">
        <v>2460</v>
      </c>
    </row>
    <row r="829" ht="30" customHeight="1" spans="1:5">
      <c r="A829" s="11">
        <v>828</v>
      </c>
      <c r="B829" s="12" t="s">
        <v>5</v>
      </c>
      <c r="C829" s="11" t="s">
        <v>2461</v>
      </c>
      <c r="D829" s="11" t="s">
        <v>2462</v>
      </c>
      <c r="E829" s="11" t="s">
        <v>2463</v>
      </c>
    </row>
    <row r="830" ht="30" customHeight="1" spans="1:5">
      <c r="A830" s="11">
        <v>829</v>
      </c>
      <c r="B830" s="12" t="s">
        <v>5</v>
      </c>
      <c r="C830" s="11" t="s">
        <v>2464</v>
      </c>
      <c r="D830" s="11" t="s">
        <v>2465</v>
      </c>
      <c r="E830" s="11" t="s">
        <v>2466</v>
      </c>
    </row>
    <row r="831" ht="30" customHeight="1" spans="1:5">
      <c r="A831" s="11">
        <v>830</v>
      </c>
      <c r="B831" s="12" t="s">
        <v>5</v>
      </c>
      <c r="C831" s="11" t="s">
        <v>2467</v>
      </c>
      <c r="D831" s="11" t="s">
        <v>2468</v>
      </c>
      <c r="E831" s="11" t="s">
        <v>2469</v>
      </c>
    </row>
    <row r="832" ht="30" customHeight="1" spans="1:5">
      <c r="A832" s="11">
        <v>831</v>
      </c>
      <c r="B832" s="12" t="s">
        <v>5</v>
      </c>
      <c r="C832" s="11" t="s">
        <v>2470</v>
      </c>
      <c r="D832" s="11" t="s">
        <v>2471</v>
      </c>
      <c r="E832" s="11" t="s">
        <v>2472</v>
      </c>
    </row>
    <row r="833" ht="30" customHeight="1" spans="1:5">
      <c r="A833" s="11">
        <v>832</v>
      </c>
      <c r="B833" s="12" t="s">
        <v>5</v>
      </c>
      <c r="C833" s="11" t="s">
        <v>2473</v>
      </c>
      <c r="D833" s="11" t="s">
        <v>2474</v>
      </c>
      <c r="E833" s="11" t="s">
        <v>2475</v>
      </c>
    </row>
    <row r="834" ht="30" customHeight="1" spans="1:5">
      <c r="A834" s="11">
        <v>833</v>
      </c>
      <c r="B834" s="12" t="s">
        <v>5</v>
      </c>
      <c r="C834" s="11" t="s">
        <v>2476</v>
      </c>
      <c r="D834" s="11" t="s">
        <v>2477</v>
      </c>
      <c r="E834" s="11" t="s">
        <v>2478</v>
      </c>
    </row>
    <row r="835" ht="30" customHeight="1" spans="1:5">
      <c r="A835" s="11">
        <v>834</v>
      </c>
      <c r="B835" s="12" t="s">
        <v>5</v>
      </c>
      <c r="C835" s="11" t="s">
        <v>2479</v>
      </c>
      <c r="D835" s="11" t="s">
        <v>2480</v>
      </c>
      <c r="E835" s="11" t="s">
        <v>2481</v>
      </c>
    </row>
    <row r="836" ht="30" customHeight="1" spans="1:5">
      <c r="A836" s="11">
        <v>835</v>
      </c>
      <c r="B836" s="12" t="s">
        <v>5</v>
      </c>
      <c r="C836" s="11" t="s">
        <v>2482</v>
      </c>
      <c r="D836" s="11" t="s">
        <v>2483</v>
      </c>
      <c r="E836" s="11" t="s">
        <v>2484</v>
      </c>
    </row>
    <row r="837" ht="30" customHeight="1" spans="1:5">
      <c r="A837" s="11">
        <v>836</v>
      </c>
      <c r="B837" s="12" t="s">
        <v>5</v>
      </c>
      <c r="C837" s="11" t="s">
        <v>2485</v>
      </c>
      <c r="D837" s="11" t="s">
        <v>2486</v>
      </c>
      <c r="E837" s="11" t="s">
        <v>2487</v>
      </c>
    </row>
    <row r="838" ht="30" customHeight="1" spans="1:5">
      <c r="A838" s="11">
        <v>837</v>
      </c>
      <c r="B838" s="12" t="s">
        <v>5</v>
      </c>
      <c r="C838" s="11" t="s">
        <v>2488</v>
      </c>
      <c r="D838" s="11" t="s">
        <v>2489</v>
      </c>
      <c r="E838" s="11" t="s">
        <v>2490</v>
      </c>
    </row>
    <row r="839" ht="30" customHeight="1" spans="1:5">
      <c r="A839" s="11">
        <v>838</v>
      </c>
      <c r="B839" s="12" t="s">
        <v>5</v>
      </c>
      <c r="C839" s="11" t="s">
        <v>2491</v>
      </c>
      <c r="D839" s="11" t="s">
        <v>2492</v>
      </c>
      <c r="E839" s="11" t="s">
        <v>2493</v>
      </c>
    </row>
    <row r="840" ht="30" customHeight="1" spans="1:5">
      <c r="A840" s="11">
        <v>839</v>
      </c>
      <c r="B840" s="12" t="s">
        <v>5</v>
      </c>
      <c r="C840" s="11" t="s">
        <v>2494</v>
      </c>
      <c r="D840" s="11" t="s">
        <v>2495</v>
      </c>
      <c r="E840" s="11" t="s">
        <v>2496</v>
      </c>
    </row>
    <row r="841" ht="30" customHeight="1" spans="1:5">
      <c r="A841" s="11">
        <v>840</v>
      </c>
      <c r="B841" s="12" t="s">
        <v>5</v>
      </c>
      <c r="C841" s="11" t="s">
        <v>2497</v>
      </c>
      <c r="D841" s="11" t="s">
        <v>2498</v>
      </c>
      <c r="E841" s="11" t="s">
        <v>2499</v>
      </c>
    </row>
    <row r="842" ht="30" customHeight="1" spans="1:5">
      <c r="A842" s="11">
        <v>841</v>
      </c>
      <c r="B842" s="12" t="s">
        <v>5</v>
      </c>
      <c r="C842" s="11" t="s">
        <v>2500</v>
      </c>
      <c r="D842" s="11" t="s">
        <v>2501</v>
      </c>
      <c r="E842" s="11" t="s">
        <v>2502</v>
      </c>
    </row>
    <row r="843" ht="30" customHeight="1" spans="1:5">
      <c r="A843" s="11">
        <v>842</v>
      </c>
      <c r="B843" s="12" t="s">
        <v>5</v>
      </c>
      <c r="C843" s="11" t="s">
        <v>2503</v>
      </c>
      <c r="D843" s="11" t="s">
        <v>2504</v>
      </c>
      <c r="E843" s="11" t="s">
        <v>2505</v>
      </c>
    </row>
    <row r="844" ht="30" customHeight="1" spans="1:5">
      <c r="A844" s="11">
        <v>843</v>
      </c>
      <c r="B844" s="12" t="s">
        <v>5</v>
      </c>
      <c r="C844" s="11" t="s">
        <v>2506</v>
      </c>
      <c r="D844" s="11" t="s">
        <v>2507</v>
      </c>
      <c r="E844" s="11" t="s">
        <v>2508</v>
      </c>
    </row>
    <row r="845" ht="30" customHeight="1" spans="1:5">
      <c r="A845" s="11">
        <v>844</v>
      </c>
      <c r="B845" s="12" t="s">
        <v>5</v>
      </c>
      <c r="C845" s="11" t="s">
        <v>2509</v>
      </c>
      <c r="D845" s="11" t="s">
        <v>2510</v>
      </c>
      <c r="E845" s="11" t="s">
        <v>2511</v>
      </c>
    </row>
    <row r="846" ht="30" customHeight="1" spans="1:5">
      <c r="A846" s="11">
        <v>845</v>
      </c>
      <c r="B846" s="12" t="s">
        <v>5</v>
      </c>
      <c r="C846" s="11" t="s">
        <v>2512</v>
      </c>
      <c r="D846" s="11" t="s">
        <v>2513</v>
      </c>
      <c r="E846" s="11" t="s">
        <v>2514</v>
      </c>
    </row>
    <row r="847" ht="30" customHeight="1" spans="1:5">
      <c r="A847" s="11">
        <v>846</v>
      </c>
      <c r="B847" s="12" t="s">
        <v>5</v>
      </c>
      <c r="C847" s="11" t="s">
        <v>2515</v>
      </c>
      <c r="D847" s="11" t="s">
        <v>2516</v>
      </c>
      <c r="E847" s="11" t="s">
        <v>2517</v>
      </c>
    </row>
    <row r="848" ht="30" customHeight="1" spans="1:5">
      <c r="A848" s="11">
        <v>847</v>
      </c>
      <c r="B848" s="12" t="s">
        <v>5</v>
      </c>
      <c r="C848" s="11" t="s">
        <v>2518</v>
      </c>
      <c r="D848" s="11" t="s">
        <v>2519</v>
      </c>
      <c r="E848" s="11" t="s">
        <v>2520</v>
      </c>
    </row>
    <row r="849" ht="30" customHeight="1" spans="1:5">
      <c r="A849" s="11">
        <v>848</v>
      </c>
      <c r="B849" s="12" t="s">
        <v>5</v>
      </c>
      <c r="C849" s="11" t="s">
        <v>2521</v>
      </c>
      <c r="D849" s="11" t="s">
        <v>2522</v>
      </c>
      <c r="E849" s="11" t="s">
        <v>2523</v>
      </c>
    </row>
    <row r="850" ht="30" customHeight="1" spans="1:5">
      <c r="A850" s="11">
        <v>849</v>
      </c>
      <c r="B850" s="12" t="s">
        <v>5</v>
      </c>
      <c r="C850" s="11" t="s">
        <v>2524</v>
      </c>
      <c r="D850" s="11" t="s">
        <v>2525</v>
      </c>
      <c r="E850" s="11" t="s">
        <v>2526</v>
      </c>
    </row>
    <row r="851" ht="30" customHeight="1" spans="1:5">
      <c r="A851" s="11">
        <v>850</v>
      </c>
      <c r="B851" s="12" t="s">
        <v>5</v>
      </c>
      <c r="C851" s="11" t="s">
        <v>2527</v>
      </c>
      <c r="D851" s="11" t="s">
        <v>2528</v>
      </c>
      <c r="E851" s="11" t="s">
        <v>2529</v>
      </c>
    </row>
    <row r="852" ht="30" customHeight="1" spans="1:5">
      <c r="A852" s="11">
        <v>851</v>
      </c>
      <c r="B852" s="12" t="s">
        <v>5</v>
      </c>
      <c r="C852" s="11" t="s">
        <v>2530</v>
      </c>
      <c r="D852" s="11" t="s">
        <v>2531</v>
      </c>
      <c r="E852" s="11" t="s">
        <v>2532</v>
      </c>
    </row>
    <row r="853" ht="30" customHeight="1" spans="1:5">
      <c r="A853" s="11">
        <v>852</v>
      </c>
      <c r="B853" s="12" t="s">
        <v>5</v>
      </c>
      <c r="C853" s="11" t="s">
        <v>2533</v>
      </c>
      <c r="D853" s="11" t="s">
        <v>2534</v>
      </c>
      <c r="E853" s="11" t="s">
        <v>2535</v>
      </c>
    </row>
    <row r="854" ht="30" customHeight="1" spans="1:5">
      <c r="A854" s="11">
        <v>853</v>
      </c>
      <c r="B854" s="12" t="s">
        <v>5</v>
      </c>
      <c r="C854" s="11" t="s">
        <v>2536</v>
      </c>
      <c r="D854" s="11" t="s">
        <v>2537</v>
      </c>
      <c r="E854" s="11" t="s">
        <v>2538</v>
      </c>
    </row>
    <row r="855" ht="30" customHeight="1" spans="1:5">
      <c r="A855" s="11">
        <v>854</v>
      </c>
      <c r="B855" s="12" t="s">
        <v>5</v>
      </c>
      <c r="C855" s="11" t="s">
        <v>2539</v>
      </c>
      <c r="D855" s="11" t="s">
        <v>2540</v>
      </c>
      <c r="E855" s="11" t="s">
        <v>2541</v>
      </c>
    </row>
    <row r="856" ht="30" customHeight="1" spans="1:5">
      <c r="A856" s="11">
        <v>855</v>
      </c>
      <c r="B856" s="12" t="s">
        <v>5</v>
      </c>
      <c r="C856" s="11" t="s">
        <v>2542</v>
      </c>
      <c r="D856" s="11" t="s">
        <v>2543</v>
      </c>
      <c r="E856" s="11" t="s">
        <v>2544</v>
      </c>
    </row>
    <row r="857" ht="30" customHeight="1" spans="1:5">
      <c r="A857" s="11">
        <v>856</v>
      </c>
      <c r="B857" s="12" t="s">
        <v>5</v>
      </c>
      <c r="C857" s="11" t="s">
        <v>2545</v>
      </c>
      <c r="D857" s="11" t="s">
        <v>2546</v>
      </c>
      <c r="E857" s="11" t="s">
        <v>2547</v>
      </c>
    </row>
    <row r="858" ht="30" customHeight="1" spans="1:5">
      <c r="A858" s="11">
        <v>857</v>
      </c>
      <c r="B858" s="12" t="s">
        <v>5</v>
      </c>
      <c r="C858" s="11" t="s">
        <v>2548</v>
      </c>
      <c r="D858" s="11" t="s">
        <v>2549</v>
      </c>
      <c r="E858" s="11" t="s">
        <v>2550</v>
      </c>
    </row>
    <row r="859" ht="30" customHeight="1" spans="1:5">
      <c r="A859" s="11">
        <v>858</v>
      </c>
      <c r="B859" s="12" t="s">
        <v>5</v>
      </c>
      <c r="C859" s="11" t="s">
        <v>2551</v>
      </c>
      <c r="D859" s="11" t="s">
        <v>2552</v>
      </c>
      <c r="E859" s="11" t="s">
        <v>2553</v>
      </c>
    </row>
    <row r="860" ht="30" customHeight="1" spans="1:5">
      <c r="A860" s="11">
        <v>859</v>
      </c>
      <c r="B860" s="12" t="s">
        <v>5</v>
      </c>
      <c r="C860" s="11" t="s">
        <v>2554</v>
      </c>
      <c r="D860" s="13">
        <v>2139626</v>
      </c>
      <c r="E860" s="11" t="s">
        <v>2555</v>
      </c>
    </row>
    <row r="861" ht="30" customHeight="1" spans="1:5">
      <c r="A861" s="11">
        <v>860</v>
      </c>
      <c r="B861" s="12" t="s">
        <v>5</v>
      </c>
      <c r="C861" s="11" t="s">
        <v>2556</v>
      </c>
      <c r="D861" s="11" t="s">
        <v>2557</v>
      </c>
      <c r="E861" s="11" t="s">
        <v>2558</v>
      </c>
    </row>
    <row r="862" ht="30" customHeight="1" spans="1:5">
      <c r="A862" s="11">
        <v>861</v>
      </c>
      <c r="B862" s="12" t="s">
        <v>5</v>
      </c>
      <c r="C862" s="11" t="s">
        <v>2559</v>
      </c>
      <c r="D862" s="11" t="s">
        <v>2560</v>
      </c>
      <c r="E862" s="11" t="s">
        <v>2561</v>
      </c>
    </row>
    <row r="863" ht="30" customHeight="1" spans="1:5">
      <c r="A863" s="11">
        <v>862</v>
      </c>
      <c r="B863" s="12" t="s">
        <v>5</v>
      </c>
      <c r="C863" s="11" t="s">
        <v>2562</v>
      </c>
      <c r="D863" s="11" t="s">
        <v>2563</v>
      </c>
      <c r="E863" s="11" t="s">
        <v>2564</v>
      </c>
    </row>
    <row r="864" ht="30" customHeight="1" spans="1:5">
      <c r="A864" s="11">
        <v>863</v>
      </c>
      <c r="B864" s="12" t="s">
        <v>5</v>
      </c>
      <c r="C864" s="11" t="s">
        <v>2565</v>
      </c>
      <c r="D864" s="11" t="s">
        <v>2566</v>
      </c>
      <c r="E864" s="11" t="s">
        <v>2567</v>
      </c>
    </row>
    <row r="865" ht="30" customHeight="1" spans="1:5">
      <c r="A865" s="11">
        <v>864</v>
      </c>
      <c r="B865" s="12" t="s">
        <v>5</v>
      </c>
      <c r="C865" s="11" t="s">
        <v>2568</v>
      </c>
      <c r="D865" s="11" t="s">
        <v>2569</v>
      </c>
      <c r="E865" s="11" t="s">
        <v>2570</v>
      </c>
    </row>
    <row r="866" ht="30" customHeight="1" spans="1:5">
      <c r="A866" s="11">
        <v>865</v>
      </c>
      <c r="B866" s="12" t="s">
        <v>5</v>
      </c>
      <c r="C866" s="11" t="s">
        <v>2571</v>
      </c>
      <c r="D866" s="11" t="s">
        <v>2572</v>
      </c>
      <c r="E866" s="11" t="s">
        <v>2573</v>
      </c>
    </row>
    <row r="867" ht="30" customHeight="1" spans="1:5">
      <c r="A867" s="11">
        <v>866</v>
      </c>
      <c r="B867" s="12" t="s">
        <v>5</v>
      </c>
      <c r="C867" s="11" t="s">
        <v>2574</v>
      </c>
      <c r="D867" s="11" t="s">
        <v>2575</v>
      </c>
      <c r="E867" s="11" t="s">
        <v>2576</v>
      </c>
    </row>
    <row r="868" ht="30" customHeight="1" spans="1:5">
      <c r="A868" s="11">
        <v>867</v>
      </c>
      <c r="B868" s="12" t="s">
        <v>5</v>
      </c>
      <c r="C868" s="11" t="s">
        <v>2577</v>
      </c>
      <c r="D868" s="11" t="s">
        <v>2578</v>
      </c>
      <c r="E868" s="11" t="s">
        <v>2579</v>
      </c>
    </row>
    <row r="869" ht="30" customHeight="1" spans="1:5">
      <c r="A869" s="11">
        <v>868</v>
      </c>
      <c r="B869" s="12" t="s">
        <v>5</v>
      </c>
      <c r="C869" s="11" t="s">
        <v>2580</v>
      </c>
      <c r="D869" s="11" t="s">
        <v>2581</v>
      </c>
      <c r="E869" s="11" t="s">
        <v>2582</v>
      </c>
    </row>
    <row r="870" ht="30" customHeight="1" spans="1:5">
      <c r="A870" s="11">
        <v>869</v>
      </c>
      <c r="B870" s="12" t="s">
        <v>5</v>
      </c>
      <c r="C870" s="11" t="s">
        <v>2583</v>
      </c>
      <c r="D870" s="11" t="s">
        <v>2584</v>
      </c>
      <c r="E870" s="11" t="s">
        <v>2585</v>
      </c>
    </row>
    <row r="871" ht="30" customHeight="1" spans="1:5">
      <c r="A871" s="11">
        <v>870</v>
      </c>
      <c r="B871" s="12" t="s">
        <v>5</v>
      </c>
      <c r="C871" s="11" t="s">
        <v>2586</v>
      </c>
      <c r="D871" s="11" t="s">
        <v>2587</v>
      </c>
      <c r="E871" s="11" t="s">
        <v>2588</v>
      </c>
    </row>
    <row r="872" ht="30" customHeight="1" spans="1:5">
      <c r="A872" s="11">
        <v>871</v>
      </c>
      <c r="B872" s="12" t="s">
        <v>5</v>
      </c>
      <c r="C872" s="11" t="s">
        <v>2589</v>
      </c>
      <c r="D872" s="11" t="s">
        <v>2590</v>
      </c>
      <c r="E872" s="11" t="s">
        <v>2591</v>
      </c>
    </row>
    <row r="873" ht="30" customHeight="1" spans="1:5">
      <c r="A873" s="11">
        <v>872</v>
      </c>
      <c r="B873" s="12" t="s">
        <v>5</v>
      </c>
      <c r="C873" s="11" t="s">
        <v>2592</v>
      </c>
      <c r="D873" s="11" t="s">
        <v>2593</v>
      </c>
      <c r="E873" s="11" t="s">
        <v>2594</v>
      </c>
    </row>
    <row r="874" ht="30" customHeight="1" spans="1:5">
      <c r="A874" s="11">
        <v>873</v>
      </c>
      <c r="B874" s="12" t="s">
        <v>5</v>
      </c>
      <c r="C874" s="11" t="s">
        <v>2595</v>
      </c>
      <c r="D874" s="11" t="s">
        <v>2596</v>
      </c>
      <c r="E874" s="11" t="s">
        <v>2597</v>
      </c>
    </row>
    <row r="875" ht="30" customHeight="1" spans="1:5">
      <c r="A875" s="11">
        <v>874</v>
      </c>
      <c r="B875" s="12" t="s">
        <v>5</v>
      </c>
      <c r="C875" s="11" t="s">
        <v>2598</v>
      </c>
      <c r="D875" s="11" t="s">
        <v>2599</v>
      </c>
      <c r="E875" s="11" t="s">
        <v>2600</v>
      </c>
    </row>
    <row r="876" ht="30" customHeight="1" spans="1:5">
      <c r="A876" s="11">
        <v>875</v>
      </c>
      <c r="B876" s="12" t="s">
        <v>5</v>
      </c>
      <c r="C876" s="11" t="s">
        <v>2601</v>
      </c>
      <c r="D876" s="11" t="s">
        <v>2602</v>
      </c>
      <c r="E876" s="11" t="s">
        <v>2603</v>
      </c>
    </row>
    <row r="877" ht="30" customHeight="1" spans="1:5">
      <c r="A877" s="11">
        <v>876</v>
      </c>
      <c r="B877" s="12" t="s">
        <v>5</v>
      </c>
      <c r="C877" s="11" t="s">
        <v>2604</v>
      </c>
      <c r="D877" s="11" t="s">
        <v>2605</v>
      </c>
      <c r="E877" s="11" t="s">
        <v>2606</v>
      </c>
    </row>
    <row r="878" ht="30" customHeight="1" spans="1:5">
      <c r="A878" s="11">
        <v>877</v>
      </c>
      <c r="B878" s="12" t="s">
        <v>5</v>
      </c>
      <c r="C878" s="11" t="s">
        <v>2607</v>
      </c>
      <c r="D878" s="11" t="s">
        <v>2608</v>
      </c>
      <c r="E878" s="11" t="s">
        <v>2609</v>
      </c>
    </row>
    <row r="879" ht="30" customHeight="1" spans="1:5">
      <c r="A879" s="11">
        <v>878</v>
      </c>
      <c r="B879" s="12" t="s">
        <v>5</v>
      </c>
      <c r="C879" s="11" t="s">
        <v>2610</v>
      </c>
      <c r="D879" s="11" t="s">
        <v>2611</v>
      </c>
      <c r="E879" s="11" t="s">
        <v>2612</v>
      </c>
    </row>
    <row r="880" ht="30" customHeight="1" spans="1:5">
      <c r="A880" s="11">
        <v>879</v>
      </c>
      <c r="B880" s="12" t="s">
        <v>5</v>
      </c>
      <c r="C880" s="11" t="s">
        <v>2613</v>
      </c>
      <c r="D880" s="11" t="s">
        <v>2614</v>
      </c>
      <c r="E880" s="11" t="s">
        <v>2615</v>
      </c>
    </row>
    <row r="881" ht="30" customHeight="1" spans="1:5">
      <c r="A881" s="11">
        <v>880</v>
      </c>
      <c r="B881" s="12" t="s">
        <v>5</v>
      </c>
      <c r="C881" s="11" t="s">
        <v>2616</v>
      </c>
      <c r="D881" s="11" t="s">
        <v>2617</v>
      </c>
      <c r="E881" s="11" t="s">
        <v>2618</v>
      </c>
    </row>
    <row r="882" ht="30" customHeight="1" spans="1:5">
      <c r="A882" s="11">
        <v>881</v>
      </c>
      <c r="B882" s="12" t="s">
        <v>5</v>
      </c>
      <c r="C882" s="11" t="s">
        <v>2619</v>
      </c>
      <c r="D882" s="11" t="s">
        <v>2620</v>
      </c>
      <c r="E882" s="11" t="s">
        <v>2621</v>
      </c>
    </row>
    <row r="883" ht="30" customHeight="1" spans="1:5">
      <c r="A883" s="11">
        <v>882</v>
      </c>
      <c r="B883" s="12" t="s">
        <v>5</v>
      </c>
      <c r="C883" s="11" t="s">
        <v>2622</v>
      </c>
      <c r="D883" s="11" t="s">
        <v>2623</v>
      </c>
      <c r="E883" s="11" t="s">
        <v>2624</v>
      </c>
    </row>
    <row r="884" ht="30" customHeight="1" spans="1:5">
      <c r="A884" s="11">
        <v>883</v>
      </c>
      <c r="B884" s="12" t="s">
        <v>5</v>
      </c>
      <c r="C884" s="11" t="s">
        <v>2625</v>
      </c>
      <c r="D884" s="11" t="s">
        <v>2626</v>
      </c>
      <c r="E884" s="11" t="s">
        <v>2627</v>
      </c>
    </row>
    <row r="885" ht="30" customHeight="1" spans="1:5">
      <c r="A885" s="11">
        <v>884</v>
      </c>
      <c r="B885" s="12" t="s">
        <v>5</v>
      </c>
      <c r="C885" s="11" t="s">
        <v>2628</v>
      </c>
      <c r="D885" s="11" t="s">
        <v>2629</v>
      </c>
      <c r="E885" s="11" t="s">
        <v>2630</v>
      </c>
    </row>
    <row r="886" ht="30" customHeight="1" spans="1:5">
      <c r="A886" s="11">
        <v>885</v>
      </c>
      <c r="B886" s="12" t="s">
        <v>5</v>
      </c>
      <c r="C886" s="11" t="s">
        <v>2631</v>
      </c>
      <c r="D886" s="11" t="s">
        <v>2632</v>
      </c>
      <c r="E886" s="11" t="s">
        <v>2633</v>
      </c>
    </row>
    <row r="887" ht="30" customHeight="1" spans="1:5">
      <c r="A887" s="11">
        <v>886</v>
      </c>
      <c r="B887" s="12" t="s">
        <v>5</v>
      </c>
      <c r="C887" s="11" t="s">
        <v>2634</v>
      </c>
      <c r="D887" s="11" t="s">
        <v>2635</v>
      </c>
      <c r="E887" s="11" t="s">
        <v>2636</v>
      </c>
    </row>
    <row r="888" ht="30" customHeight="1" spans="1:5">
      <c r="A888" s="11">
        <v>887</v>
      </c>
      <c r="B888" s="12" t="s">
        <v>5</v>
      </c>
      <c r="C888" s="11" t="s">
        <v>2637</v>
      </c>
      <c r="D888" s="11" t="s">
        <v>2638</v>
      </c>
      <c r="E888" s="11" t="s">
        <v>2639</v>
      </c>
    </row>
    <row r="889" ht="30" customHeight="1" spans="1:5">
      <c r="A889" s="11">
        <v>888</v>
      </c>
      <c r="B889" s="12" t="s">
        <v>5</v>
      </c>
      <c r="C889" s="11" t="s">
        <v>2640</v>
      </c>
      <c r="D889" s="11" t="s">
        <v>2641</v>
      </c>
      <c r="E889" s="11" t="s">
        <v>2642</v>
      </c>
    </row>
    <row r="890" ht="30" customHeight="1" spans="1:5">
      <c r="A890" s="11">
        <v>889</v>
      </c>
      <c r="B890" s="12" t="s">
        <v>5</v>
      </c>
      <c r="C890" s="11" t="s">
        <v>2643</v>
      </c>
      <c r="D890" s="11" t="s">
        <v>2644</v>
      </c>
      <c r="E890" s="11" t="s">
        <v>2645</v>
      </c>
    </row>
    <row r="891" ht="30" customHeight="1" spans="1:5">
      <c r="A891" s="11">
        <v>890</v>
      </c>
      <c r="B891" s="12" t="s">
        <v>5</v>
      </c>
      <c r="C891" s="11" t="s">
        <v>2646</v>
      </c>
      <c r="D891" s="11" t="s">
        <v>2647</v>
      </c>
      <c r="E891" s="11" t="s">
        <v>2648</v>
      </c>
    </row>
    <row r="892" ht="30" customHeight="1" spans="1:5">
      <c r="A892" s="11">
        <v>891</v>
      </c>
      <c r="B892" s="12" t="s">
        <v>5</v>
      </c>
      <c r="C892" s="11" t="s">
        <v>2649</v>
      </c>
      <c r="D892" s="11" t="s">
        <v>2650</v>
      </c>
      <c r="E892" s="11" t="s">
        <v>2651</v>
      </c>
    </row>
    <row r="893" ht="30" customHeight="1" spans="1:5">
      <c r="A893" s="11">
        <v>892</v>
      </c>
      <c r="B893" s="12" t="s">
        <v>5</v>
      </c>
      <c r="C893" s="11" t="s">
        <v>2652</v>
      </c>
      <c r="D893" s="11" t="s">
        <v>2653</v>
      </c>
      <c r="E893" s="11" t="s">
        <v>2654</v>
      </c>
    </row>
    <row r="894" ht="30" customHeight="1" spans="1:5">
      <c r="A894" s="11">
        <v>893</v>
      </c>
      <c r="B894" s="12" t="s">
        <v>5</v>
      </c>
      <c r="C894" s="11" t="s">
        <v>2655</v>
      </c>
      <c r="D894" s="11" t="s">
        <v>2656</v>
      </c>
      <c r="E894" s="11" t="s">
        <v>2657</v>
      </c>
    </row>
    <row r="895" ht="30" customHeight="1" spans="1:5">
      <c r="A895" s="11">
        <v>894</v>
      </c>
      <c r="B895" s="12" t="s">
        <v>5</v>
      </c>
      <c r="C895" s="11" t="s">
        <v>2658</v>
      </c>
      <c r="D895" s="11" t="s">
        <v>2659</v>
      </c>
      <c r="E895" s="11" t="s">
        <v>2660</v>
      </c>
    </row>
    <row r="896" ht="30" customHeight="1" spans="1:5">
      <c r="A896" s="11">
        <v>895</v>
      </c>
      <c r="B896" s="12" t="s">
        <v>5</v>
      </c>
      <c r="C896" s="11" t="s">
        <v>2661</v>
      </c>
      <c r="D896" s="11" t="s">
        <v>2662</v>
      </c>
      <c r="E896" s="11" t="s">
        <v>2663</v>
      </c>
    </row>
    <row r="897" ht="30" customHeight="1" spans="1:5">
      <c r="A897" s="11">
        <v>896</v>
      </c>
      <c r="B897" s="12" t="s">
        <v>5</v>
      </c>
      <c r="C897" s="11" t="s">
        <v>2664</v>
      </c>
      <c r="D897" s="11" t="s">
        <v>2665</v>
      </c>
      <c r="E897" s="11" t="s">
        <v>2666</v>
      </c>
    </row>
    <row r="898" ht="30" customHeight="1" spans="1:5">
      <c r="A898" s="11">
        <v>897</v>
      </c>
      <c r="B898" s="12" t="s">
        <v>5</v>
      </c>
      <c r="C898" s="11" t="s">
        <v>2667</v>
      </c>
      <c r="D898" s="11" t="s">
        <v>2668</v>
      </c>
      <c r="E898" s="11" t="s">
        <v>2669</v>
      </c>
    </row>
    <row r="899" ht="30" customHeight="1" spans="1:5">
      <c r="A899" s="11">
        <v>898</v>
      </c>
      <c r="B899" s="12" t="s">
        <v>5</v>
      </c>
      <c r="C899" s="11" t="s">
        <v>2670</v>
      </c>
      <c r="D899" s="11" t="s">
        <v>2671</v>
      </c>
      <c r="E899" s="11" t="s">
        <v>2672</v>
      </c>
    </row>
    <row r="900" ht="30" customHeight="1" spans="1:5">
      <c r="A900" s="11">
        <v>899</v>
      </c>
      <c r="B900" s="12" t="s">
        <v>5</v>
      </c>
      <c r="C900" s="11" t="s">
        <v>2673</v>
      </c>
      <c r="D900" s="11" t="s">
        <v>2674</v>
      </c>
      <c r="E900" s="11" t="s">
        <v>2675</v>
      </c>
    </row>
    <row r="901" ht="30" customHeight="1" spans="1:5">
      <c r="A901" s="11">
        <v>900</v>
      </c>
      <c r="B901" s="12" t="s">
        <v>5</v>
      </c>
      <c r="C901" s="11" t="s">
        <v>2676</v>
      </c>
      <c r="D901" s="11" t="s">
        <v>2677</v>
      </c>
      <c r="E901" s="11" t="s">
        <v>2678</v>
      </c>
    </row>
    <row r="902" ht="30" customHeight="1" spans="1:5">
      <c r="A902" s="11">
        <v>901</v>
      </c>
      <c r="B902" s="12" t="s">
        <v>5</v>
      </c>
      <c r="C902" s="11" t="s">
        <v>2679</v>
      </c>
      <c r="D902" s="11" t="s">
        <v>2680</v>
      </c>
      <c r="E902" s="11" t="s">
        <v>2681</v>
      </c>
    </row>
    <row r="903" ht="30" customHeight="1" spans="1:5">
      <c r="A903" s="11">
        <v>902</v>
      </c>
      <c r="B903" s="12" t="s">
        <v>5</v>
      </c>
      <c r="C903" s="11" t="s">
        <v>2682</v>
      </c>
      <c r="D903" s="11" t="s">
        <v>2683</v>
      </c>
      <c r="E903" s="11" t="s">
        <v>2684</v>
      </c>
    </row>
    <row r="904" ht="30" customHeight="1" spans="1:5">
      <c r="A904" s="11">
        <v>903</v>
      </c>
      <c r="B904" s="12" t="s">
        <v>5</v>
      </c>
      <c r="C904" s="11" t="s">
        <v>2685</v>
      </c>
      <c r="D904" s="13">
        <v>310399</v>
      </c>
      <c r="E904" s="11" t="s">
        <v>2686</v>
      </c>
    </row>
    <row r="905" ht="30" customHeight="1" spans="1:5">
      <c r="A905" s="11">
        <v>904</v>
      </c>
      <c r="B905" s="12" t="s">
        <v>5</v>
      </c>
      <c r="C905" s="11" t="s">
        <v>2687</v>
      </c>
      <c r="D905" s="11" t="s">
        <v>2688</v>
      </c>
      <c r="E905" s="11" t="s">
        <v>2689</v>
      </c>
    </row>
    <row r="906" ht="30" customHeight="1" spans="1:5">
      <c r="A906" s="11">
        <v>905</v>
      </c>
      <c r="B906" s="12" t="s">
        <v>5</v>
      </c>
      <c r="C906" s="11" t="s">
        <v>2690</v>
      </c>
      <c r="D906" s="11" t="s">
        <v>2691</v>
      </c>
      <c r="E906" s="11" t="s">
        <v>2692</v>
      </c>
    </row>
    <row r="907" ht="30" customHeight="1" spans="1:5">
      <c r="A907" s="11">
        <v>906</v>
      </c>
      <c r="B907" s="12" t="s">
        <v>5</v>
      </c>
      <c r="C907" s="11" t="s">
        <v>2693</v>
      </c>
      <c r="D907" s="11" t="s">
        <v>2694</v>
      </c>
      <c r="E907" s="11" t="s">
        <v>2695</v>
      </c>
    </row>
    <row r="908" ht="30" customHeight="1" spans="1:5">
      <c r="A908" s="11">
        <v>907</v>
      </c>
      <c r="B908" s="12" t="s">
        <v>5</v>
      </c>
      <c r="C908" s="11" t="s">
        <v>2696</v>
      </c>
      <c r="D908" s="11" t="s">
        <v>2697</v>
      </c>
      <c r="E908" s="11" t="s">
        <v>2698</v>
      </c>
    </row>
    <row r="909" ht="30" customHeight="1" spans="1:5">
      <c r="A909" s="11">
        <v>908</v>
      </c>
      <c r="B909" s="12" t="s">
        <v>5</v>
      </c>
      <c r="C909" s="11" t="s">
        <v>2699</v>
      </c>
      <c r="D909" s="11" t="s">
        <v>2700</v>
      </c>
      <c r="E909" s="11" t="s">
        <v>2701</v>
      </c>
    </row>
    <row r="910" ht="30" customHeight="1" spans="1:5">
      <c r="A910" s="11">
        <v>909</v>
      </c>
      <c r="B910" s="12" t="s">
        <v>5</v>
      </c>
      <c r="C910" s="11" t="s">
        <v>2702</v>
      </c>
      <c r="D910" s="11" t="s">
        <v>2703</v>
      </c>
      <c r="E910" s="11" t="s">
        <v>2704</v>
      </c>
    </row>
    <row r="911" ht="30" customHeight="1" spans="1:5">
      <c r="A911" s="11">
        <v>910</v>
      </c>
      <c r="B911" s="12" t="s">
        <v>5</v>
      </c>
      <c r="C911" s="11" t="s">
        <v>2705</v>
      </c>
      <c r="D911" s="11" t="s">
        <v>2706</v>
      </c>
      <c r="E911" s="11" t="s">
        <v>2707</v>
      </c>
    </row>
    <row r="912" ht="30" customHeight="1" spans="1:5">
      <c r="A912" s="11">
        <v>911</v>
      </c>
      <c r="B912" s="12" t="s">
        <v>5</v>
      </c>
      <c r="C912" s="11" t="s">
        <v>2708</v>
      </c>
      <c r="D912" s="11" t="s">
        <v>2709</v>
      </c>
      <c r="E912" s="11" t="s">
        <v>2710</v>
      </c>
    </row>
    <row r="913" ht="30" customHeight="1" spans="1:5">
      <c r="A913" s="11">
        <v>912</v>
      </c>
      <c r="B913" s="12" t="s">
        <v>5</v>
      </c>
      <c r="C913" s="11" t="s">
        <v>2711</v>
      </c>
      <c r="D913" s="11" t="s">
        <v>2712</v>
      </c>
      <c r="E913" s="11" t="s">
        <v>2713</v>
      </c>
    </row>
    <row r="914" ht="30" customHeight="1" spans="1:5">
      <c r="A914" s="11">
        <v>913</v>
      </c>
      <c r="B914" s="12" t="s">
        <v>5</v>
      </c>
      <c r="C914" s="11" t="s">
        <v>2714</v>
      </c>
      <c r="D914" s="11" t="s">
        <v>2715</v>
      </c>
      <c r="E914" s="11" t="s">
        <v>2716</v>
      </c>
    </row>
    <row r="915" ht="30" customHeight="1" spans="1:5">
      <c r="A915" s="11">
        <v>914</v>
      </c>
      <c r="B915" s="12" t="s">
        <v>5</v>
      </c>
      <c r="C915" s="11" t="s">
        <v>2717</v>
      </c>
      <c r="D915" s="11" t="s">
        <v>2718</v>
      </c>
      <c r="E915" s="11" t="s">
        <v>2719</v>
      </c>
    </row>
    <row r="916" ht="30" customHeight="1" spans="1:5">
      <c r="A916" s="11">
        <v>915</v>
      </c>
      <c r="B916" s="12" t="s">
        <v>5</v>
      </c>
      <c r="C916" s="11" t="s">
        <v>2720</v>
      </c>
      <c r="D916" s="11" t="s">
        <v>2721</v>
      </c>
      <c r="E916" s="11" t="s">
        <v>2722</v>
      </c>
    </row>
    <row r="917" ht="30" customHeight="1" spans="1:5">
      <c r="A917" s="11">
        <v>916</v>
      </c>
      <c r="B917" s="12" t="s">
        <v>5</v>
      </c>
      <c r="C917" s="11" t="s">
        <v>2723</v>
      </c>
      <c r="D917" s="11" t="s">
        <v>2724</v>
      </c>
      <c r="E917" s="11" t="s">
        <v>2725</v>
      </c>
    </row>
    <row r="918" ht="30" customHeight="1" spans="1:5">
      <c r="A918" s="11">
        <v>917</v>
      </c>
      <c r="B918" s="12" t="s">
        <v>5</v>
      </c>
      <c r="C918" s="11" t="s">
        <v>2726</v>
      </c>
      <c r="D918" s="11" t="s">
        <v>2727</v>
      </c>
      <c r="E918" s="11" t="s">
        <v>2728</v>
      </c>
    </row>
    <row r="919" ht="30" customHeight="1" spans="1:5">
      <c r="A919" s="11">
        <v>918</v>
      </c>
      <c r="B919" s="12" t="s">
        <v>5</v>
      </c>
      <c r="C919" s="11" t="s">
        <v>2729</v>
      </c>
      <c r="D919" s="11" t="s">
        <v>2730</v>
      </c>
      <c r="E919" s="11" t="s">
        <v>2731</v>
      </c>
    </row>
    <row r="920" ht="30" customHeight="1" spans="1:5">
      <c r="A920" s="11">
        <v>919</v>
      </c>
      <c r="B920" s="12" t="s">
        <v>5</v>
      </c>
      <c r="C920" s="11" t="s">
        <v>2732</v>
      </c>
      <c r="D920" s="11" t="s">
        <v>2733</v>
      </c>
      <c r="E920" s="11" t="s">
        <v>2734</v>
      </c>
    </row>
    <row r="921" ht="30" customHeight="1" spans="1:5">
      <c r="A921" s="11">
        <v>920</v>
      </c>
      <c r="B921" s="12" t="s">
        <v>5</v>
      </c>
      <c r="C921" s="11" t="s">
        <v>2735</v>
      </c>
      <c r="D921" s="11" t="s">
        <v>2736</v>
      </c>
      <c r="E921" s="11" t="s">
        <v>2737</v>
      </c>
    </row>
    <row r="922" ht="30" customHeight="1" spans="1:5">
      <c r="A922" s="11">
        <v>921</v>
      </c>
      <c r="B922" s="12" t="s">
        <v>5</v>
      </c>
      <c r="C922" s="11" t="s">
        <v>2738</v>
      </c>
      <c r="D922" s="11" t="s">
        <v>2739</v>
      </c>
      <c r="E922" s="11" t="s">
        <v>2740</v>
      </c>
    </row>
    <row r="923" ht="30" customHeight="1" spans="1:5">
      <c r="A923" s="11">
        <v>922</v>
      </c>
      <c r="B923" s="12" t="s">
        <v>5</v>
      </c>
      <c r="C923" s="11" t="s">
        <v>2741</v>
      </c>
      <c r="D923" s="11" t="s">
        <v>2742</v>
      </c>
      <c r="E923" s="11" t="s">
        <v>2743</v>
      </c>
    </row>
    <row r="924" ht="30" customHeight="1" spans="1:5">
      <c r="A924" s="11">
        <v>923</v>
      </c>
      <c r="B924" s="12" t="s">
        <v>5</v>
      </c>
      <c r="C924" s="11" t="s">
        <v>2744</v>
      </c>
      <c r="D924" s="11" t="s">
        <v>2745</v>
      </c>
      <c r="E924" s="11" t="s">
        <v>2746</v>
      </c>
    </row>
    <row r="925" ht="30" customHeight="1" spans="1:5">
      <c r="A925" s="11">
        <v>924</v>
      </c>
      <c r="B925" s="12" t="s">
        <v>5</v>
      </c>
      <c r="C925" s="11" t="s">
        <v>2747</v>
      </c>
      <c r="D925" s="11" t="s">
        <v>2748</v>
      </c>
      <c r="E925" s="11" t="s">
        <v>2749</v>
      </c>
    </row>
    <row r="926" ht="30" customHeight="1" spans="1:5">
      <c r="A926" s="11">
        <v>925</v>
      </c>
      <c r="B926" s="12" t="s">
        <v>5</v>
      </c>
      <c r="C926" s="11" t="s">
        <v>2750</v>
      </c>
      <c r="D926" s="11" t="s">
        <v>2751</v>
      </c>
      <c r="E926" s="11" t="s">
        <v>2752</v>
      </c>
    </row>
    <row r="927" ht="30" customHeight="1" spans="1:5">
      <c r="A927" s="11">
        <v>926</v>
      </c>
      <c r="B927" s="12" t="s">
        <v>5</v>
      </c>
      <c r="C927" s="11" t="s">
        <v>2753</v>
      </c>
      <c r="D927" s="11" t="s">
        <v>2754</v>
      </c>
      <c r="E927" s="11" t="s">
        <v>2755</v>
      </c>
    </row>
    <row r="928" ht="30" customHeight="1" spans="1:5">
      <c r="A928" s="11">
        <v>927</v>
      </c>
      <c r="B928" s="12" t="s">
        <v>5</v>
      </c>
      <c r="C928" s="11" t="s">
        <v>2756</v>
      </c>
      <c r="D928" s="11" t="s">
        <v>2757</v>
      </c>
      <c r="E928" s="11" t="s">
        <v>2758</v>
      </c>
    </row>
    <row r="929" ht="30" customHeight="1" spans="1:5">
      <c r="A929" s="11">
        <v>928</v>
      </c>
      <c r="B929" s="12" t="s">
        <v>5</v>
      </c>
      <c r="C929" s="11" t="s">
        <v>2759</v>
      </c>
      <c r="D929" s="11" t="s">
        <v>2760</v>
      </c>
      <c r="E929" s="11" t="s">
        <v>2761</v>
      </c>
    </row>
    <row r="930" ht="30" customHeight="1" spans="1:5">
      <c r="A930" s="11">
        <v>929</v>
      </c>
      <c r="B930" s="12" t="s">
        <v>5</v>
      </c>
      <c r="C930" s="11" t="s">
        <v>2762</v>
      </c>
      <c r="D930" s="11" t="s">
        <v>2763</v>
      </c>
      <c r="E930" s="11" t="s">
        <v>2764</v>
      </c>
    </row>
    <row r="931" ht="30" customHeight="1" spans="1:5">
      <c r="A931" s="11">
        <v>930</v>
      </c>
      <c r="B931" s="12" t="s">
        <v>5</v>
      </c>
      <c r="C931" s="11" t="s">
        <v>2765</v>
      </c>
      <c r="D931" s="11" t="s">
        <v>2766</v>
      </c>
      <c r="E931" s="11" t="s">
        <v>2767</v>
      </c>
    </row>
    <row r="932" ht="30" customHeight="1" spans="1:5">
      <c r="A932" s="11">
        <v>931</v>
      </c>
      <c r="B932" s="12" t="s">
        <v>5</v>
      </c>
      <c r="C932" s="11" t="s">
        <v>2768</v>
      </c>
      <c r="D932" s="11" t="s">
        <v>2769</v>
      </c>
      <c r="E932" s="11" t="s">
        <v>2770</v>
      </c>
    </row>
    <row r="933" ht="30" customHeight="1" spans="1:5">
      <c r="A933" s="11">
        <v>932</v>
      </c>
      <c r="B933" s="12" t="s">
        <v>5</v>
      </c>
      <c r="C933" s="11" t="s">
        <v>2771</v>
      </c>
      <c r="D933" s="11" t="s">
        <v>2772</v>
      </c>
      <c r="E933" s="11" t="s">
        <v>2773</v>
      </c>
    </row>
    <row r="934" ht="30" customHeight="1" spans="1:5">
      <c r="A934" s="11">
        <v>933</v>
      </c>
      <c r="B934" s="12" t="s">
        <v>5</v>
      </c>
      <c r="C934" s="11" t="s">
        <v>2774</v>
      </c>
      <c r="D934" s="11" t="s">
        <v>2775</v>
      </c>
      <c r="E934" s="11" t="s">
        <v>2776</v>
      </c>
    </row>
    <row r="935" ht="30" customHeight="1" spans="1:5">
      <c r="A935" s="11">
        <v>934</v>
      </c>
      <c r="B935" s="12" t="s">
        <v>5</v>
      </c>
      <c r="C935" s="11" t="s">
        <v>2777</v>
      </c>
      <c r="D935" s="11" t="s">
        <v>2778</v>
      </c>
      <c r="E935" s="11" t="s">
        <v>2779</v>
      </c>
    </row>
    <row r="936" ht="30" customHeight="1" spans="1:5">
      <c r="A936" s="11">
        <v>935</v>
      </c>
      <c r="B936" s="12" t="s">
        <v>5</v>
      </c>
      <c r="C936" s="11" t="s">
        <v>2780</v>
      </c>
      <c r="D936" s="11" t="s">
        <v>2781</v>
      </c>
      <c r="E936" s="11" t="s">
        <v>2782</v>
      </c>
    </row>
    <row r="937" ht="30" customHeight="1" spans="1:5">
      <c r="A937" s="11">
        <v>936</v>
      </c>
      <c r="B937" s="12" t="s">
        <v>5</v>
      </c>
      <c r="C937" s="11" t="s">
        <v>2783</v>
      </c>
      <c r="D937" s="11" t="s">
        <v>2784</v>
      </c>
      <c r="E937" s="11" t="s">
        <v>2785</v>
      </c>
    </row>
    <row r="938" ht="30" customHeight="1" spans="1:5">
      <c r="A938" s="11">
        <v>937</v>
      </c>
      <c r="B938" s="12" t="s">
        <v>5</v>
      </c>
      <c r="C938" s="11" t="s">
        <v>2786</v>
      </c>
      <c r="D938" s="11" t="s">
        <v>2787</v>
      </c>
      <c r="E938" s="11" t="s">
        <v>2788</v>
      </c>
    </row>
    <row r="939" ht="30" customHeight="1" spans="1:5">
      <c r="A939" s="11">
        <v>938</v>
      </c>
      <c r="B939" s="12" t="s">
        <v>5</v>
      </c>
      <c r="C939" s="11" t="s">
        <v>2789</v>
      </c>
      <c r="D939" s="11" t="s">
        <v>2790</v>
      </c>
      <c r="E939" s="11" t="s">
        <v>2791</v>
      </c>
    </row>
    <row r="940" ht="30" customHeight="1" spans="1:5">
      <c r="A940" s="11">
        <v>939</v>
      </c>
      <c r="B940" s="12" t="s">
        <v>5</v>
      </c>
      <c r="C940" s="11" t="s">
        <v>2792</v>
      </c>
      <c r="D940" s="11" t="s">
        <v>2793</v>
      </c>
      <c r="E940" s="11" t="s">
        <v>2794</v>
      </c>
    </row>
    <row r="941" ht="30" customHeight="1" spans="1:5">
      <c r="A941" s="11">
        <v>940</v>
      </c>
      <c r="B941" s="12" t="s">
        <v>5</v>
      </c>
      <c r="C941" s="11" t="s">
        <v>2795</v>
      </c>
      <c r="D941" s="11" t="s">
        <v>2796</v>
      </c>
      <c r="E941" s="11" t="s">
        <v>2797</v>
      </c>
    </row>
    <row r="942" ht="30" customHeight="1" spans="1:5">
      <c r="A942" s="11">
        <v>941</v>
      </c>
      <c r="B942" s="12" t="s">
        <v>5</v>
      </c>
      <c r="C942" s="11" t="s">
        <v>2798</v>
      </c>
      <c r="D942" s="11" t="s">
        <v>2799</v>
      </c>
      <c r="E942" s="11" t="s">
        <v>2800</v>
      </c>
    </row>
    <row r="943" ht="30" customHeight="1" spans="1:5">
      <c r="A943" s="11">
        <v>942</v>
      </c>
      <c r="B943" s="12" t="s">
        <v>5</v>
      </c>
      <c r="C943" s="11" t="s">
        <v>2801</v>
      </c>
      <c r="D943" s="11" t="s">
        <v>2802</v>
      </c>
      <c r="E943" s="11" t="s">
        <v>2803</v>
      </c>
    </row>
    <row r="944" ht="30" customHeight="1" spans="1:5">
      <c r="A944" s="11">
        <v>943</v>
      </c>
      <c r="B944" s="12" t="s">
        <v>5</v>
      </c>
      <c r="C944" s="11" t="s">
        <v>2804</v>
      </c>
      <c r="D944" s="11" t="s">
        <v>2805</v>
      </c>
      <c r="E944" s="11" t="s">
        <v>2806</v>
      </c>
    </row>
    <row r="945" ht="30" customHeight="1" spans="1:5">
      <c r="A945" s="11">
        <v>944</v>
      </c>
      <c r="B945" s="12" t="s">
        <v>5</v>
      </c>
      <c r="C945" s="11" t="s">
        <v>2807</v>
      </c>
      <c r="D945" s="11" t="s">
        <v>2808</v>
      </c>
      <c r="E945" s="11" t="s">
        <v>2809</v>
      </c>
    </row>
    <row r="946" ht="30" customHeight="1" spans="1:5">
      <c r="A946" s="11">
        <v>945</v>
      </c>
      <c r="B946" s="12" t="s">
        <v>5</v>
      </c>
      <c r="C946" s="11" t="s">
        <v>2810</v>
      </c>
      <c r="D946" s="11" t="s">
        <v>2811</v>
      </c>
      <c r="E946" s="11" t="s">
        <v>2812</v>
      </c>
    </row>
    <row r="947" ht="30" customHeight="1" spans="1:5">
      <c r="A947" s="11">
        <v>946</v>
      </c>
      <c r="B947" s="12" t="s">
        <v>5</v>
      </c>
      <c r="C947" s="11" t="s">
        <v>2813</v>
      </c>
      <c r="D947" s="11" t="s">
        <v>2814</v>
      </c>
      <c r="E947" s="11" t="s">
        <v>2815</v>
      </c>
    </row>
    <row r="948" ht="30" customHeight="1" spans="1:5">
      <c r="A948" s="11">
        <v>947</v>
      </c>
      <c r="B948" s="12" t="s">
        <v>5</v>
      </c>
      <c r="C948" s="11" t="s">
        <v>2816</v>
      </c>
      <c r="D948" s="11" t="s">
        <v>2817</v>
      </c>
      <c r="E948" s="11" t="s">
        <v>2818</v>
      </c>
    </row>
    <row r="949" ht="30" customHeight="1" spans="1:5">
      <c r="A949" s="11">
        <v>948</v>
      </c>
      <c r="B949" s="12" t="s">
        <v>5</v>
      </c>
      <c r="C949" s="11" t="s">
        <v>2819</v>
      </c>
      <c r="D949" s="11" t="s">
        <v>2820</v>
      </c>
      <c r="E949" s="11" t="s">
        <v>2821</v>
      </c>
    </row>
    <row r="950" ht="30" customHeight="1" spans="1:5">
      <c r="A950" s="11">
        <v>949</v>
      </c>
      <c r="B950" s="12" t="s">
        <v>5</v>
      </c>
      <c r="C950" s="11" t="s">
        <v>2822</v>
      </c>
      <c r="D950" s="11" t="s">
        <v>2823</v>
      </c>
      <c r="E950" s="11" t="s">
        <v>2824</v>
      </c>
    </row>
    <row r="951" ht="30" customHeight="1" spans="1:5">
      <c r="A951" s="11">
        <v>950</v>
      </c>
      <c r="B951" s="12" t="s">
        <v>5</v>
      </c>
      <c r="C951" s="11" t="s">
        <v>2825</v>
      </c>
      <c r="D951" s="11" t="s">
        <v>2826</v>
      </c>
      <c r="E951" s="11" t="s">
        <v>2827</v>
      </c>
    </row>
    <row r="952" ht="30" customHeight="1" spans="1:5">
      <c r="A952" s="11">
        <v>951</v>
      </c>
      <c r="B952" s="12" t="s">
        <v>5</v>
      </c>
      <c r="C952" s="11" t="s">
        <v>2828</v>
      </c>
      <c r="D952" s="11" t="s">
        <v>2829</v>
      </c>
      <c r="E952" s="11" t="s">
        <v>2830</v>
      </c>
    </row>
    <row r="953" ht="30" customHeight="1" spans="1:5">
      <c r="A953" s="11">
        <v>952</v>
      </c>
      <c r="B953" s="12" t="s">
        <v>5</v>
      </c>
      <c r="C953" s="11" t="s">
        <v>2831</v>
      </c>
      <c r="D953" s="11" t="s">
        <v>2832</v>
      </c>
      <c r="E953" s="11" t="s">
        <v>2833</v>
      </c>
    </row>
    <row r="954" ht="30" customHeight="1" spans="1:5">
      <c r="A954" s="11">
        <v>953</v>
      </c>
      <c r="B954" s="12" t="s">
        <v>5</v>
      </c>
      <c r="C954" s="11" t="s">
        <v>2834</v>
      </c>
      <c r="D954" s="11" t="s">
        <v>2835</v>
      </c>
      <c r="E954" s="11" t="s">
        <v>2836</v>
      </c>
    </row>
    <row r="955" ht="30" customHeight="1" spans="1:5">
      <c r="A955" s="11">
        <v>954</v>
      </c>
      <c r="B955" s="12" t="s">
        <v>5</v>
      </c>
      <c r="C955" s="11" t="s">
        <v>2837</v>
      </c>
      <c r="D955" s="11" t="s">
        <v>2838</v>
      </c>
      <c r="E955" s="11" t="s">
        <v>2839</v>
      </c>
    </row>
    <row r="956" ht="30" customHeight="1" spans="1:5">
      <c r="A956" s="11">
        <v>955</v>
      </c>
      <c r="B956" s="12" t="s">
        <v>5</v>
      </c>
      <c r="C956" s="11" t="s">
        <v>2840</v>
      </c>
      <c r="D956" s="11" t="s">
        <v>2841</v>
      </c>
      <c r="E956" s="11" t="s">
        <v>2842</v>
      </c>
    </row>
    <row r="957" ht="30" customHeight="1" spans="1:5">
      <c r="A957" s="11">
        <v>956</v>
      </c>
      <c r="B957" s="12" t="s">
        <v>5</v>
      </c>
      <c r="C957" s="11" t="s">
        <v>2843</v>
      </c>
      <c r="D957" s="11" t="s">
        <v>2844</v>
      </c>
      <c r="E957" s="11" t="s">
        <v>2845</v>
      </c>
    </row>
    <row r="958" ht="30" customHeight="1" spans="1:5">
      <c r="A958" s="11">
        <v>957</v>
      </c>
      <c r="B958" s="12" t="s">
        <v>5</v>
      </c>
      <c r="C958" s="11" t="s">
        <v>2846</v>
      </c>
      <c r="D958" s="11" t="s">
        <v>2847</v>
      </c>
      <c r="E958" s="11" t="s">
        <v>2848</v>
      </c>
    </row>
    <row r="959" ht="30" customHeight="1" spans="1:5">
      <c r="A959" s="11">
        <v>958</v>
      </c>
      <c r="B959" s="12" t="s">
        <v>5</v>
      </c>
      <c r="C959" s="11" t="s">
        <v>2849</v>
      </c>
      <c r="D959" s="11" t="s">
        <v>2850</v>
      </c>
      <c r="E959" s="11" t="s">
        <v>2851</v>
      </c>
    </row>
    <row r="960" ht="30" customHeight="1" spans="1:5">
      <c r="A960" s="11">
        <v>959</v>
      </c>
      <c r="B960" s="12" t="s">
        <v>5</v>
      </c>
      <c r="C960" s="11" t="s">
        <v>2852</v>
      </c>
      <c r="D960" s="11" t="s">
        <v>2853</v>
      </c>
      <c r="E960" s="11" t="s">
        <v>2854</v>
      </c>
    </row>
    <row r="961" ht="30" customHeight="1" spans="1:5">
      <c r="A961" s="11">
        <v>960</v>
      </c>
      <c r="B961" s="12" t="s">
        <v>5</v>
      </c>
      <c r="C961" s="11" t="s">
        <v>2855</v>
      </c>
      <c r="D961" s="11" t="s">
        <v>2856</v>
      </c>
      <c r="E961" s="11" t="s">
        <v>2857</v>
      </c>
    </row>
    <row r="962" ht="30" customHeight="1" spans="1:5">
      <c r="A962" s="11">
        <v>961</v>
      </c>
      <c r="B962" s="12" t="s">
        <v>5</v>
      </c>
      <c r="C962" s="11" t="s">
        <v>2858</v>
      </c>
      <c r="D962" s="11" t="s">
        <v>2859</v>
      </c>
      <c r="E962" s="11" t="s">
        <v>2860</v>
      </c>
    </row>
    <row r="963" ht="30" customHeight="1" spans="1:5">
      <c r="A963" s="11">
        <v>962</v>
      </c>
      <c r="B963" s="12" t="s">
        <v>5</v>
      </c>
      <c r="C963" s="11" t="s">
        <v>2861</v>
      </c>
      <c r="D963" s="11" t="s">
        <v>2862</v>
      </c>
      <c r="E963" s="11" t="s">
        <v>2863</v>
      </c>
    </row>
    <row r="964" ht="30" customHeight="1" spans="1:5">
      <c r="A964" s="11">
        <v>963</v>
      </c>
      <c r="B964" s="12" t="s">
        <v>5</v>
      </c>
      <c r="C964" s="11" t="s">
        <v>2864</v>
      </c>
      <c r="D964" s="11" t="s">
        <v>2865</v>
      </c>
      <c r="E964" s="11" t="s">
        <v>2866</v>
      </c>
    </row>
    <row r="965" ht="30" customHeight="1" spans="1:5">
      <c r="A965" s="11">
        <v>964</v>
      </c>
      <c r="B965" s="12" t="s">
        <v>5</v>
      </c>
      <c r="C965" s="11" t="s">
        <v>2867</v>
      </c>
      <c r="D965" s="11" t="s">
        <v>2868</v>
      </c>
      <c r="E965" s="11" t="s">
        <v>2869</v>
      </c>
    </row>
    <row r="966" ht="30" customHeight="1" spans="1:5">
      <c r="A966" s="11">
        <v>965</v>
      </c>
      <c r="B966" s="12" t="s">
        <v>5</v>
      </c>
      <c r="C966" s="11" t="s">
        <v>2870</v>
      </c>
      <c r="D966" s="11" t="s">
        <v>2871</v>
      </c>
      <c r="E966" s="11" t="s">
        <v>2872</v>
      </c>
    </row>
    <row r="967" ht="30" customHeight="1" spans="1:5">
      <c r="A967" s="11">
        <v>966</v>
      </c>
      <c r="B967" s="12" t="s">
        <v>5</v>
      </c>
      <c r="C967" s="11" t="s">
        <v>2873</v>
      </c>
      <c r="D967" s="11" t="s">
        <v>2874</v>
      </c>
      <c r="E967" s="11" t="s">
        <v>2875</v>
      </c>
    </row>
    <row r="968" ht="30" customHeight="1" spans="1:5">
      <c r="A968" s="11">
        <v>967</v>
      </c>
      <c r="B968" s="12" t="s">
        <v>5</v>
      </c>
      <c r="C968" s="11" t="s">
        <v>2876</v>
      </c>
      <c r="D968" s="11" t="s">
        <v>2877</v>
      </c>
      <c r="E968" s="11" t="s">
        <v>2878</v>
      </c>
    </row>
    <row r="969" ht="30" customHeight="1" spans="1:5">
      <c r="A969" s="11">
        <v>968</v>
      </c>
      <c r="B969" s="12" t="s">
        <v>5</v>
      </c>
      <c r="C969" s="11" t="s">
        <v>2879</v>
      </c>
      <c r="D969" s="11" t="s">
        <v>2880</v>
      </c>
      <c r="E969" s="11" t="s">
        <v>2881</v>
      </c>
    </row>
    <row r="970" ht="30" customHeight="1" spans="1:5">
      <c r="A970" s="11">
        <v>969</v>
      </c>
      <c r="B970" s="12" t="s">
        <v>5</v>
      </c>
      <c r="C970" s="11" t="s">
        <v>2882</v>
      </c>
      <c r="D970" s="11" t="s">
        <v>2883</v>
      </c>
      <c r="E970" s="11" t="s">
        <v>2884</v>
      </c>
    </row>
    <row r="971" ht="30" customHeight="1" spans="1:5">
      <c r="A971" s="11">
        <v>970</v>
      </c>
      <c r="B971" s="12" t="s">
        <v>5</v>
      </c>
      <c r="C971" s="11" t="s">
        <v>2885</v>
      </c>
      <c r="D971" s="11" t="s">
        <v>2886</v>
      </c>
      <c r="E971" s="11" t="s">
        <v>2887</v>
      </c>
    </row>
    <row r="972" ht="30" customHeight="1" spans="1:5">
      <c r="A972" s="11">
        <v>971</v>
      </c>
      <c r="B972" s="12" t="s">
        <v>5</v>
      </c>
      <c r="C972" s="11" t="s">
        <v>2888</v>
      </c>
      <c r="D972" s="11" t="s">
        <v>2889</v>
      </c>
      <c r="E972" s="11" t="s">
        <v>2890</v>
      </c>
    </row>
    <row r="973" ht="30" customHeight="1" spans="1:5">
      <c r="A973" s="11">
        <v>972</v>
      </c>
      <c r="B973" s="12" t="s">
        <v>5</v>
      </c>
      <c r="C973" s="11" t="s">
        <v>2891</v>
      </c>
      <c r="D973" s="11" t="s">
        <v>2892</v>
      </c>
      <c r="E973" s="11" t="s">
        <v>2893</v>
      </c>
    </row>
    <row r="974" ht="30" customHeight="1" spans="1:5">
      <c r="A974" s="11">
        <v>973</v>
      </c>
      <c r="B974" s="12" t="s">
        <v>5</v>
      </c>
      <c r="C974" s="11" t="s">
        <v>2894</v>
      </c>
      <c r="D974" s="11" t="s">
        <v>2895</v>
      </c>
      <c r="E974" s="11" t="s">
        <v>2896</v>
      </c>
    </row>
    <row r="975" ht="30" customHeight="1" spans="1:5">
      <c r="A975" s="11">
        <v>974</v>
      </c>
      <c r="B975" s="12" t="s">
        <v>5</v>
      </c>
      <c r="C975" s="11" t="s">
        <v>2897</v>
      </c>
      <c r="D975" s="11" t="s">
        <v>2898</v>
      </c>
      <c r="E975" s="11" t="s">
        <v>2899</v>
      </c>
    </row>
    <row r="976" ht="30" customHeight="1" spans="1:5">
      <c r="A976" s="11">
        <v>975</v>
      </c>
      <c r="B976" s="12" t="s">
        <v>5</v>
      </c>
      <c r="C976" s="11" t="s">
        <v>2900</v>
      </c>
      <c r="D976" s="11" t="s">
        <v>2901</v>
      </c>
      <c r="E976" s="11" t="s">
        <v>2902</v>
      </c>
    </row>
    <row r="977" ht="30" customHeight="1" spans="1:5">
      <c r="A977" s="11">
        <v>976</v>
      </c>
      <c r="B977" s="12" t="s">
        <v>5</v>
      </c>
      <c r="C977" s="11" t="s">
        <v>2903</v>
      </c>
      <c r="D977" s="11" t="s">
        <v>2904</v>
      </c>
      <c r="E977" s="11" t="s">
        <v>2905</v>
      </c>
    </row>
    <row r="978" ht="30" customHeight="1" spans="1:5">
      <c r="A978" s="11">
        <v>977</v>
      </c>
      <c r="B978" s="12" t="s">
        <v>5</v>
      </c>
      <c r="C978" s="11" t="s">
        <v>2906</v>
      </c>
      <c r="D978" s="11" t="s">
        <v>2907</v>
      </c>
      <c r="E978" s="11" t="s">
        <v>2908</v>
      </c>
    </row>
    <row r="979" ht="30" customHeight="1" spans="1:5">
      <c r="A979" s="11">
        <v>978</v>
      </c>
      <c r="B979" s="12" t="s">
        <v>5</v>
      </c>
      <c r="C979" s="11" t="s">
        <v>2909</v>
      </c>
      <c r="D979" s="11" t="s">
        <v>2910</v>
      </c>
      <c r="E979" s="11" t="s">
        <v>2911</v>
      </c>
    </row>
    <row r="980" ht="30" customHeight="1" spans="1:5">
      <c r="A980" s="11">
        <v>979</v>
      </c>
      <c r="B980" s="12" t="s">
        <v>5</v>
      </c>
      <c r="C980" s="11" t="s">
        <v>2912</v>
      </c>
      <c r="D980" s="11" t="s">
        <v>2913</v>
      </c>
      <c r="E980" s="11" t="s">
        <v>2914</v>
      </c>
    </row>
    <row r="981" ht="30" customHeight="1" spans="1:5">
      <c r="A981" s="11">
        <v>980</v>
      </c>
      <c r="B981" s="12" t="s">
        <v>5</v>
      </c>
      <c r="C981" s="11" t="s">
        <v>2915</v>
      </c>
      <c r="D981" s="11" t="s">
        <v>2916</v>
      </c>
      <c r="E981" s="11" t="s">
        <v>2917</v>
      </c>
    </row>
    <row r="982" ht="30" customHeight="1" spans="1:5">
      <c r="A982" s="11">
        <v>981</v>
      </c>
      <c r="B982" s="12" t="s">
        <v>5</v>
      </c>
      <c r="C982" s="11" t="s">
        <v>2918</v>
      </c>
      <c r="D982" s="11" t="s">
        <v>2919</v>
      </c>
      <c r="E982" s="11" t="s">
        <v>2920</v>
      </c>
    </row>
    <row r="983" ht="30" customHeight="1" spans="1:5">
      <c r="A983" s="11">
        <v>982</v>
      </c>
      <c r="B983" s="12" t="s">
        <v>5</v>
      </c>
      <c r="C983" s="11" t="s">
        <v>2921</v>
      </c>
      <c r="D983" s="11" t="s">
        <v>2922</v>
      </c>
      <c r="E983" s="11" t="s">
        <v>2923</v>
      </c>
    </row>
    <row r="984" ht="30" customHeight="1" spans="1:5">
      <c r="A984" s="11">
        <v>983</v>
      </c>
      <c r="B984" s="12" t="s">
        <v>5</v>
      </c>
      <c r="C984" s="11" t="s">
        <v>2924</v>
      </c>
      <c r="D984" s="11" t="s">
        <v>2925</v>
      </c>
      <c r="E984" s="11" t="s">
        <v>2926</v>
      </c>
    </row>
    <row r="985" ht="30" customHeight="1" spans="1:5">
      <c r="A985" s="11">
        <v>984</v>
      </c>
      <c r="B985" s="12" t="s">
        <v>5</v>
      </c>
      <c r="C985" s="11" t="s">
        <v>2927</v>
      </c>
      <c r="D985" s="11" t="s">
        <v>2928</v>
      </c>
      <c r="E985" s="11" t="s">
        <v>2929</v>
      </c>
    </row>
    <row r="986" ht="30" customHeight="1" spans="1:5">
      <c r="A986" s="11">
        <v>985</v>
      </c>
      <c r="B986" s="12" t="s">
        <v>5</v>
      </c>
      <c r="C986" s="11" t="s">
        <v>2930</v>
      </c>
      <c r="D986" s="11" t="s">
        <v>2931</v>
      </c>
      <c r="E986" s="11" t="s">
        <v>2932</v>
      </c>
    </row>
    <row r="987" ht="30" customHeight="1" spans="1:5">
      <c r="A987" s="11">
        <v>986</v>
      </c>
      <c r="B987" s="12" t="s">
        <v>5</v>
      </c>
      <c r="C987" s="11" t="s">
        <v>2933</v>
      </c>
      <c r="D987" s="11" t="s">
        <v>2934</v>
      </c>
      <c r="E987" s="11" t="s">
        <v>2935</v>
      </c>
    </row>
    <row r="988" ht="30" customHeight="1" spans="1:5">
      <c r="A988" s="11">
        <v>987</v>
      </c>
      <c r="B988" s="12" t="s">
        <v>5</v>
      </c>
      <c r="C988" s="11" t="s">
        <v>2936</v>
      </c>
      <c r="D988" s="11" t="s">
        <v>2937</v>
      </c>
      <c r="E988" s="11" t="s">
        <v>2938</v>
      </c>
    </row>
    <row r="989" ht="30" customHeight="1" spans="1:5">
      <c r="A989" s="11">
        <v>988</v>
      </c>
      <c r="B989" s="12" t="s">
        <v>5</v>
      </c>
      <c r="C989" s="11" t="s">
        <v>2939</v>
      </c>
      <c r="D989" s="11" t="s">
        <v>2940</v>
      </c>
      <c r="E989" s="11" t="s">
        <v>2941</v>
      </c>
    </row>
    <row r="990" ht="30" customHeight="1" spans="1:5">
      <c r="A990" s="11">
        <v>989</v>
      </c>
      <c r="B990" s="12" t="s">
        <v>5</v>
      </c>
      <c r="C990" s="11" t="s">
        <v>2942</v>
      </c>
      <c r="D990" s="11" t="s">
        <v>2943</v>
      </c>
      <c r="E990" s="11" t="s">
        <v>2944</v>
      </c>
    </row>
    <row r="991" ht="30" customHeight="1" spans="1:5">
      <c r="A991" s="11">
        <v>990</v>
      </c>
      <c r="B991" s="12" t="s">
        <v>5</v>
      </c>
      <c r="C991" s="11" t="s">
        <v>2945</v>
      </c>
      <c r="D991" s="11" t="s">
        <v>2946</v>
      </c>
      <c r="E991" s="11" t="s">
        <v>2947</v>
      </c>
    </row>
    <row r="992" ht="30" customHeight="1" spans="1:5">
      <c r="A992" s="11">
        <v>991</v>
      </c>
      <c r="B992" s="12" t="s">
        <v>5</v>
      </c>
      <c r="C992" s="11" t="s">
        <v>2948</v>
      </c>
      <c r="D992" s="11" t="s">
        <v>2949</v>
      </c>
      <c r="E992" s="11" t="s">
        <v>2950</v>
      </c>
    </row>
    <row r="993" ht="30" customHeight="1" spans="1:5">
      <c r="A993" s="11">
        <v>992</v>
      </c>
      <c r="B993" s="12" t="s">
        <v>5</v>
      </c>
      <c r="C993" s="11" t="s">
        <v>2951</v>
      </c>
      <c r="D993" s="11" t="s">
        <v>2952</v>
      </c>
      <c r="E993" s="11" t="s">
        <v>2953</v>
      </c>
    </row>
    <row r="994" ht="30" customHeight="1" spans="1:5">
      <c r="A994" s="11">
        <v>993</v>
      </c>
      <c r="B994" s="12" t="s">
        <v>5</v>
      </c>
      <c r="C994" s="11" t="s">
        <v>2954</v>
      </c>
      <c r="D994" s="11" t="s">
        <v>2955</v>
      </c>
      <c r="E994" s="11" t="s">
        <v>2956</v>
      </c>
    </row>
    <row r="995" ht="30" customHeight="1" spans="1:5">
      <c r="A995" s="11">
        <v>994</v>
      </c>
      <c r="B995" s="12" t="s">
        <v>5</v>
      </c>
      <c r="C995" s="11" t="s">
        <v>2957</v>
      </c>
      <c r="D995" s="11" t="s">
        <v>2958</v>
      </c>
      <c r="E995" s="11" t="s">
        <v>2959</v>
      </c>
    </row>
    <row r="996" ht="30" customHeight="1" spans="1:5">
      <c r="A996" s="11">
        <v>995</v>
      </c>
      <c r="B996" s="12" t="s">
        <v>5</v>
      </c>
      <c r="C996" s="11" t="s">
        <v>2960</v>
      </c>
      <c r="D996" s="11" t="s">
        <v>2961</v>
      </c>
      <c r="E996" s="11" t="s">
        <v>2962</v>
      </c>
    </row>
    <row r="997" ht="30" customHeight="1" spans="1:5">
      <c r="A997" s="11">
        <v>996</v>
      </c>
      <c r="B997" s="12" t="s">
        <v>5</v>
      </c>
      <c r="C997" s="11" t="s">
        <v>2963</v>
      </c>
      <c r="D997" s="11" t="s">
        <v>2964</v>
      </c>
      <c r="E997" s="11" t="s">
        <v>2965</v>
      </c>
    </row>
    <row r="998" ht="30" customHeight="1" spans="1:5">
      <c r="A998" s="11">
        <v>997</v>
      </c>
      <c r="B998" s="12" t="s">
        <v>5</v>
      </c>
      <c r="C998" s="11" t="s">
        <v>2966</v>
      </c>
      <c r="D998" s="13">
        <v>66446</v>
      </c>
      <c r="E998" s="11" t="s">
        <v>2967</v>
      </c>
    </row>
    <row r="999" ht="30" customHeight="1" spans="1:5">
      <c r="A999" s="11">
        <v>998</v>
      </c>
      <c r="B999" s="12" t="s">
        <v>5</v>
      </c>
      <c r="C999" s="11" t="s">
        <v>2968</v>
      </c>
      <c r="D999" s="11" t="s">
        <v>2969</v>
      </c>
      <c r="E999" s="11" t="s">
        <v>2970</v>
      </c>
    </row>
    <row r="1000" ht="30" customHeight="1" spans="1:5">
      <c r="A1000" s="11">
        <v>999</v>
      </c>
      <c r="B1000" s="12" t="s">
        <v>5</v>
      </c>
      <c r="C1000" s="11" t="s">
        <v>2971</v>
      </c>
      <c r="D1000" s="11" t="s">
        <v>2972</v>
      </c>
      <c r="E1000" s="11" t="s">
        <v>2973</v>
      </c>
    </row>
    <row r="1001" ht="30" customHeight="1" spans="1:5">
      <c r="A1001" s="11">
        <v>1000</v>
      </c>
      <c r="B1001" s="12" t="s">
        <v>5</v>
      </c>
      <c r="C1001" s="11" t="s">
        <v>2974</v>
      </c>
      <c r="D1001" s="11" t="s">
        <v>2975</v>
      </c>
      <c r="E1001" s="11" t="s">
        <v>2976</v>
      </c>
    </row>
    <row r="1002" ht="30" customHeight="1" spans="1:5">
      <c r="A1002" s="11">
        <v>1001</v>
      </c>
      <c r="B1002" s="12" t="s">
        <v>5</v>
      </c>
      <c r="C1002" s="11" t="s">
        <v>2977</v>
      </c>
      <c r="D1002" s="11" t="s">
        <v>2978</v>
      </c>
      <c r="E1002" s="11" t="s">
        <v>2979</v>
      </c>
    </row>
    <row r="1003" ht="30" customHeight="1" spans="1:5">
      <c r="A1003" s="11">
        <v>1002</v>
      </c>
      <c r="B1003" s="12" t="s">
        <v>5</v>
      </c>
      <c r="C1003" s="11" t="s">
        <v>2980</v>
      </c>
      <c r="D1003" s="11" t="s">
        <v>2981</v>
      </c>
      <c r="E1003" s="11" t="s">
        <v>2982</v>
      </c>
    </row>
    <row r="1004" ht="30" customHeight="1" spans="1:5">
      <c r="A1004" s="11">
        <v>1003</v>
      </c>
      <c r="B1004" s="12" t="s">
        <v>5</v>
      </c>
      <c r="C1004" s="11" t="s">
        <v>2983</v>
      </c>
      <c r="D1004" s="11" t="s">
        <v>2984</v>
      </c>
      <c r="E1004" s="11" t="s">
        <v>2985</v>
      </c>
    </row>
    <row r="1005" ht="30" customHeight="1" spans="1:5">
      <c r="A1005" s="11">
        <v>1004</v>
      </c>
      <c r="B1005" s="12" t="s">
        <v>5</v>
      </c>
      <c r="C1005" s="11" t="s">
        <v>2986</v>
      </c>
      <c r="D1005" s="11" t="s">
        <v>2987</v>
      </c>
      <c r="E1005" s="11" t="s">
        <v>2988</v>
      </c>
    </row>
    <row r="1006" ht="30" customHeight="1" spans="1:5">
      <c r="A1006" s="11">
        <v>1005</v>
      </c>
      <c r="B1006" s="12" t="s">
        <v>5</v>
      </c>
      <c r="C1006" s="11" t="s">
        <v>2989</v>
      </c>
      <c r="D1006" s="11" t="s">
        <v>2990</v>
      </c>
      <c r="E1006" s="11" t="s">
        <v>2991</v>
      </c>
    </row>
    <row r="1007" ht="30" customHeight="1" spans="1:5">
      <c r="A1007" s="11">
        <v>1006</v>
      </c>
      <c r="B1007" s="12" t="s">
        <v>5</v>
      </c>
      <c r="C1007" s="11" t="s">
        <v>2992</v>
      </c>
      <c r="D1007" s="11" t="s">
        <v>2993</v>
      </c>
      <c r="E1007" s="11" t="s">
        <v>2994</v>
      </c>
    </row>
    <row r="1008" ht="30" customHeight="1" spans="1:5">
      <c r="A1008" s="11">
        <v>1007</v>
      </c>
      <c r="B1008" s="12" t="s">
        <v>5</v>
      </c>
      <c r="C1008" s="11" t="s">
        <v>2995</v>
      </c>
      <c r="D1008" s="11" t="s">
        <v>2996</v>
      </c>
      <c r="E1008" s="11" t="s">
        <v>2997</v>
      </c>
    </row>
    <row r="1009" ht="30" customHeight="1" spans="1:5">
      <c r="A1009" s="11">
        <v>1008</v>
      </c>
      <c r="B1009" s="12" t="s">
        <v>5</v>
      </c>
      <c r="C1009" s="11" t="s">
        <v>2998</v>
      </c>
      <c r="D1009" s="11" t="s">
        <v>2999</v>
      </c>
      <c r="E1009" s="11" t="s">
        <v>3000</v>
      </c>
    </row>
    <row r="1010" ht="30" customHeight="1" spans="1:5">
      <c r="A1010" s="11">
        <v>1009</v>
      </c>
      <c r="B1010" s="12" t="s">
        <v>5</v>
      </c>
      <c r="C1010" s="11" t="s">
        <v>3001</v>
      </c>
      <c r="D1010" s="11" t="s">
        <v>3002</v>
      </c>
      <c r="E1010" s="11" t="s">
        <v>3003</v>
      </c>
    </row>
    <row r="1011" ht="30" customHeight="1" spans="1:5">
      <c r="A1011" s="11">
        <v>1010</v>
      </c>
      <c r="B1011" s="12" t="s">
        <v>5</v>
      </c>
      <c r="C1011" s="11" t="s">
        <v>3004</v>
      </c>
      <c r="D1011" s="11" t="s">
        <v>3005</v>
      </c>
      <c r="E1011" s="11" t="s">
        <v>3006</v>
      </c>
    </row>
    <row r="1012" ht="30" customHeight="1" spans="1:5">
      <c r="A1012" s="11">
        <v>1011</v>
      </c>
      <c r="B1012" s="12" t="s">
        <v>5</v>
      </c>
      <c r="C1012" s="11" t="s">
        <v>3007</v>
      </c>
      <c r="D1012" s="11" t="s">
        <v>3008</v>
      </c>
      <c r="E1012" s="11" t="s">
        <v>3009</v>
      </c>
    </row>
    <row r="1013" ht="30" customHeight="1" spans="1:5">
      <c r="A1013" s="11">
        <v>1012</v>
      </c>
      <c r="B1013" s="12" t="s">
        <v>5</v>
      </c>
      <c r="C1013" s="11" t="s">
        <v>3010</v>
      </c>
      <c r="D1013" s="11" t="s">
        <v>3011</v>
      </c>
      <c r="E1013" s="11" t="s">
        <v>3012</v>
      </c>
    </row>
    <row r="1014" ht="30" customHeight="1" spans="1:5">
      <c r="A1014" s="11">
        <v>1013</v>
      </c>
      <c r="B1014" s="12" t="s">
        <v>5</v>
      </c>
      <c r="C1014" s="11" t="s">
        <v>3013</v>
      </c>
      <c r="D1014" s="11" t="s">
        <v>3014</v>
      </c>
      <c r="E1014" s="11" t="s">
        <v>3015</v>
      </c>
    </row>
    <row r="1015" ht="30" customHeight="1" spans="1:5">
      <c r="A1015" s="11">
        <v>1014</v>
      </c>
      <c r="B1015" s="12" t="s">
        <v>5</v>
      </c>
      <c r="C1015" s="11" t="s">
        <v>3016</v>
      </c>
      <c r="D1015" s="11" t="s">
        <v>3017</v>
      </c>
      <c r="E1015" s="11" t="s">
        <v>3018</v>
      </c>
    </row>
    <row r="1016" ht="30" customHeight="1" spans="1:5">
      <c r="A1016" s="11">
        <v>1015</v>
      </c>
      <c r="B1016" s="12" t="s">
        <v>5</v>
      </c>
      <c r="C1016" s="11" t="s">
        <v>3019</v>
      </c>
      <c r="D1016" s="11" t="s">
        <v>3020</v>
      </c>
      <c r="E1016" s="11" t="s">
        <v>3021</v>
      </c>
    </row>
    <row r="1017" ht="30" customHeight="1" spans="1:5">
      <c r="A1017" s="11">
        <v>1016</v>
      </c>
      <c r="B1017" s="12" t="s">
        <v>5</v>
      </c>
      <c r="C1017" s="11" t="s">
        <v>3022</v>
      </c>
      <c r="D1017" s="11" t="s">
        <v>3023</v>
      </c>
      <c r="E1017" s="11" t="s">
        <v>3024</v>
      </c>
    </row>
    <row r="1018" ht="30" customHeight="1" spans="1:5">
      <c r="A1018" s="11">
        <v>1017</v>
      </c>
      <c r="B1018" s="12" t="s">
        <v>5</v>
      </c>
      <c r="C1018" s="11" t="s">
        <v>3025</v>
      </c>
      <c r="D1018" s="11" t="s">
        <v>3026</v>
      </c>
      <c r="E1018" s="11" t="s">
        <v>3027</v>
      </c>
    </row>
    <row r="1019" ht="30" customHeight="1" spans="1:5">
      <c r="A1019" s="11">
        <v>1018</v>
      </c>
      <c r="B1019" s="12" t="s">
        <v>5</v>
      </c>
      <c r="C1019" s="11" t="s">
        <v>3028</v>
      </c>
      <c r="D1019" s="11" t="s">
        <v>3029</v>
      </c>
      <c r="E1019" s="11" t="s">
        <v>3030</v>
      </c>
    </row>
    <row r="1020" ht="30" customHeight="1" spans="1:5">
      <c r="A1020" s="11">
        <v>1019</v>
      </c>
      <c r="B1020" s="12" t="s">
        <v>5</v>
      </c>
      <c r="C1020" s="11" t="s">
        <v>3031</v>
      </c>
      <c r="D1020" s="11" t="s">
        <v>3032</v>
      </c>
      <c r="E1020" s="11" t="s">
        <v>3033</v>
      </c>
    </row>
    <row r="1021" ht="30" customHeight="1" spans="1:5">
      <c r="A1021" s="11">
        <v>1020</v>
      </c>
      <c r="B1021" s="12" t="s">
        <v>5</v>
      </c>
      <c r="C1021" s="11" t="s">
        <v>3034</v>
      </c>
      <c r="D1021" s="11" t="s">
        <v>3035</v>
      </c>
      <c r="E1021" s="11" t="s">
        <v>3036</v>
      </c>
    </row>
    <row r="1022" ht="30" customHeight="1" spans="1:5">
      <c r="A1022" s="11">
        <v>1021</v>
      </c>
      <c r="B1022" s="12" t="s">
        <v>5</v>
      </c>
      <c r="C1022" s="11" t="s">
        <v>3037</v>
      </c>
      <c r="D1022" s="11" t="s">
        <v>3038</v>
      </c>
      <c r="E1022" s="11" t="s">
        <v>3039</v>
      </c>
    </row>
    <row r="1023" ht="30" customHeight="1" spans="1:5">
      <c r="A1023" s="11">
        <v>1022</v>
      </c>
      <c r="B1023" s="12" t="s">
        <v>5</v>
      </c>
      <c r="C1023" s="11" t="s">
        <v>3040</v>
      </c>
      <c r="D1023" s="11" t="s">
        <v>3041</v>
      </c>
      <c r="E1023" s="11" t="s">
        <v>3042</v>
      </c>
    </row>
    <row r="1024" ht="30" customHeight="1" spans="1:5">
      <c r="A1024" s="11">
        <v>1023</v>
      </c>
      <c r="B1024" s="12" t="s">
        <v>5</v>
      </c>
      <c r="C1024" s="11" t="s">
        <v>3043</v>
      </c>
      <c r="D1024" s="11" t="s">
        <v>3044</v>
      </c>
      <c r="E1024" s="11" t="s">
        <v>3045</v>
      </c>
    </row>
    <row r="1025" ht="30" customHeight="1" spans="1:5">
      <c r="A1025" s="11">
        <v>1024</v>
      </c>
      <c r="B1025" s="12" t="s">
        <v>5</v>
      </c>
      <c r="C1025" s="11" t="s">
        <v>3046</v>
      </c>
      <c r="D1025" s="11" t="s">
        <v>3047</v>
      </c>
      <c r="E1025" s="11" t="s">
        <v>3048</v>
      </c>
    </row>
    <row r="1026" ht="30" customHeight="1" spans="1:5">
      <c r="A1026" s="11">
        <v>1025</v>
      </c>
      <c r="B1026" s="12" t="s">
        <v>5</v>
      </c>
      <c r="C1026" s="11" t="s">
        <v>3049</v>
      </c>
      <c r="D1026" s="11" t="s">
        <v>3050</v>
      </c>
      <c r="E1026" s="11" t="s">
        <v>3051</v>
      </c>
    </row>
    <row r="1027" ht="30" customHeight="1" spans="1:5">
      <c r="A1027" s="11">
        <v>1026</v>
      </c>
      <c r="B1027" s="12" t="s">
        <v>5</v>
      </c>
      <c r="C1027" s="11" t="s">
        <v>3052</v>
      </c>
      <c r="D1027" s="11" t="s">
        <v>3053</v>
      </c>
      <c r="E1027" s="11" t="s">
        <v>3054</v>
      </c>
    </row>
    <row r="1028" ht="30" customHeight="1" spans="1:5">
      <c r="A1028" s="11">
        <v>1027</v>
      </c>
      <c r="B1028" s="12" t="s">
        <v>5</v>
      </c>
      <c r="C1028" s="11" t="s">
        <v>3055</v>
      </c>
      <c r="D1028" s="11" t="s">
        <v>3056</v>
      </c>
      <c r="E1028" s="11" t="s">
        <v>3057</v>
      </c>
    </row>
    <row r="1029" ht="30" customHeight="1" spans="1:5">
      <c r="A1029" s="11">
        <v>1028</v>
      </c>
      <c r="B1029" s="12" t="s">
        <v>5</v>
      </c>
      <c r="C1029" s="11" t="s">
        <v>3058</v>
      </c>
      <c r="D1029" s="11" t="s">
        <v>3059</v>
      </c>
      <c r="E1029" s="11" t="s">
        <v>3060</v>
      </c>
    </row>
    <row r="1030" ht="30" customHeight="1" spans="1:5">
      <c r="A1030" s="11">
        <v>1029</v>
      </c>
      <c r="B1030" s="12" t="s">
        <v>5</v>
      </c>
      <c r="C1030" s="11" t="s">
        <v>3061</v>
      </c>
      <c r="D1030" s="13">
        <v>775445</v>
      </c>
      <c r="E1030" s="11" t="s">
        <v>3062</v>
      </c>
    </row>
    <row r="1031" ht="30" customHeight="1" spans="1:5">
      <c r="A1031" s="11">
        <v>1030</v>
      </c>
      <c r="B1031" s="12" t="s">
        <v>5</v>
      </c>
      <c r="C1031" s="11" t="s">
        <v>3063</v>
      </c>
      <c r="D1031" s="11" t="s">
        <v>3064</v>
      </c>
      <c r="E1031" s="11" t="s">
        <v>3065</v>
      </c>
    </row>
    <row r="1032" ht="30" customHeight="1" spans="1:5">
      <c r="A1032" s="11">
        <v>1031</v>
      </c>
      <c r="B1032" s="12" t="s">
        <v>5</v>
      </c>
      <c r="C1032" s="11" t="s">
        <v>3066</v>
      </c>
      <c r="D1032" s="11" t="s">
        <v>3067</v>
      </c>
      <c r="E1032" s="11" t="s">
        <v>3068</v>
      </c>
    </row>
    <row r="1033" ht="30" customHeight="1" spans="1:5">
      <c r="A1033" s="11">
        <v>1032</v>
      </c>
      <c r="B1033" s="12" t="s">
        <v>5</v>
      </c>
      <c r="C1033" s="11" t="s">
        <v>3069</v>
      </c>
      <c r="D1033" s="11" t="s">
        <v>3070</v>
      </c>
      <c r="E1033" s="11" t="s">
        <v>3071</v>
      </c>
    </row>
    <row r="1034" ht="30" customHeight="1" spans="1:5">
      <c r="A1034" s="11">
        <v>1033</v>
      </c>
      <c r="B1034" s="12" t="s">
        <v>5</v>
      </c>
      <c r="C1034" s="11" t="s">
        <v>3072</v>
      </c>
      <c r="D1034" s="11" t="s">
        <v>3073</v>
      </c>
      <c r="E1034" s="11" t="s">
        <v>3074</v>
      </c>
    </row>
    <row r="1035" ht="30" customHeight="1" spans="1:5">
      <c r="A1035" s="11">
        <v>1034</v>
      </c>
      <c r="B1035" s="12" t="s">
        <v>5</v>
      </c>
      <c r="C1035" s="11" t="s">
        <v>3075</v>
      </c>
      <c r="D1035" s="11" t="s">
        <v>3076</v>
      </c>
      <c r="E1035" s="11" t="s">
        <v>3077</v>
      </c>
    </row>
    <row r="1036" ht="30" customHeight="1" spans="1:5">
      <c r="A1036" s="11">
        <v>1035</v>
      </c>
      <c r="B1036" s="12" t="s">
        <v>5</v>
      </c>
      <c r="C1036" s="11" t="s">
        <v>3078</v>
      </c>
      <c r="D1036" s="11" t="s">
        <v>3079</v>
      </c>
      <c r="E1036" s="11" t="s">
        <v>3080</v>
      </c>
    </row>
    <row r="1037" ht="30" customHeight="1" spans="1:5">
      <c r="A1037" s="11">
        <v>1036</v>
      </c>
      <c r="B1037" s="12" t="s">
        <v>5</v>
      </c>
      <c r="C1037" s="11" t="s">
        <v>3081</v>
      </c>
      <c r="D1037" s="11" t="s">
        <v>3082</v>
      </c>
      <c r="E1037" s="11" t="s">
        <v>3083</v>
      </c>
    </row>
    <row r="1038" ht="30" customHeight="1" spans="1:5">
      <c r="A1038" s="11">
        <v>1037</v>
      </c>
      <c r="B1038" s="12" t="s">
        <v>5</v>
      </c>
      <c r="C1038" s="11" t="s">
        <v>3084</v>
      </c>
      <c r="D1038" s="11" t="s">
        <v>3085</v>
      </c>
      <c r="E1038" s="11" t="s">
        <v>3086</v>
      </c>
    </row>
    <row r="1039" ht="30" customHeight="1" spans="1:5">
      <c r="A1039" s="11">
        <v>1038</v>
      </c>
      <c r="B1039" s="12" t="s">
        <v>5</v>
      </c>
      <c r="C1039" s="11" t="s">
        <v>3087</v>
      </c>
      <c r="D1039" s="11" t="s">
        <v>3088</v>
      </c>
      <c r="E1039" s="11" t="s">
        <v>3089</v>
      </c>
    </row>
    <row r="1040" ht="30" customHeight="1" spans="1:5">
      <c r="A1040" s="11">
        <v>1039</v>
      </c>
      <c r="B1040" s="12" t="s">
        <v>5</v>
      </c>
      <c r="C1040" s="11" t="s">
        <v>3090</v>
      </c>
      <c r="D1040" s="11" t="s">
        <v>3091</v>
      </c>
      <c r="E1040" s="11" t="s">
        <v>3092</v>
      </c>
    </row>
    <row r="1041" ht="30" customHeight="1" spans="1:5">
      <c r="A1041" s="11">
        <v>1040</v>
      </c>
      <c r="B1041" s="12" t="s">
        <v>5</v>
      </c>
      <c r="C1041" s="11" t="s">
        <v>1350</v>
      </c>
      <c r="D1041" s="11" t="s">
        <v>1351</v>
      </c>
      <c r="E1041" s="11" t="s">
        <v>1352</v>
      </c>
    </row>
    <row r="1042" ht="30" customHeight="1" spans="1:5">
      <c r="A1042" s="11">
        <v>1041</v>
      </c>
      <c r="B1042" s="12" t="s">
        <v>5</v>
      </c>
      <c r="C1042" s="11" t="s">
        <v>3093</v>
      </c>
      <c r="D1042" s="11" t="s">
        <v>3094</v>
      </c>
      <c r="E1042" s="11" t="s">
        <v>3095</v>
      </c>
    </row>
    <row r="1043" ht="30" customHeight="1" spans="1:5">
      <c r="A1043" s="11">
        <v>1042</v>
      </c>
      <c r="B1043" s="12" t="s">
        <v>5</v>
      </c>
      <c r="C1043" s="11" t="s">
        <v>3096</v>
      </c>
      <c r="D1043" s="11" t="s">
        <v>3097</v>
      </c>
      <c r="E1043" s="11" t="s">
        <v>3098</v>
      </c>
    </row>
    <row r="1044" ht="30" customHeight="1" spans="1:5">
      <c r="A1044" s="11">
        <v>1043</v>
      </c>
      <c r="B1044" s="12" t="s">
        <v>5</v>
      </c>
      <c r="C1044" s="11" t="s">
        <v>3099</v>
      </c>
      <c r="D1044" s="11" t="s">
        <v>3100</v>
      </c>
      <c r="E1044" s="11" t="s">
        <v>3101</v>
      </c>
    </row>
    <row r="1045" ht="30" customHeight="1" spans="1:5">
      <c r="A1045" s="11">
        <v>1044</v>
      </c>
      <c r="B1045" s="12" t="s">
        <v>5</v>
      </c>
      <c r="C1045" s="11" t="s">
        <v>3102</v>
      </c>
      <c r="D1045" s="11" t="s">
        <v>3103</v>
      </c>
      <c r="E1045" s="11" t="s">
        <v>3104</v>
      </c>
    </row>
    <row r="1046" ht="30" customHeight="1" spans="1:5">
      <c r="A1046" s="11">
        <v>1045</v>
      </c>
      <c r="B1046" s="12" t="s">
        <v>5</v>
      </c>
      <c r="C1046" s="11" t="s">
        <v>3105</v>
      </c>
      <c r="D1046" s="11" t="s">
        <v>3106</v>
      </c>
      <c r="E1046" s="11" t="s">
        <v>3107</v>
      </c>
    </row>
    <row r="1047" ht="30" customHeight="1" spans="1:5">
      <c r="A1047" s="11">
        <v>1046</v>
      </c>
      <c r="B1047" s="12" t="s">
        <v>5</v>
      </c>
      <c r="C1047" s="11" t="s">
        <v>3108</v>
      </c>
      <c r="D1047" s="11" t="s">
        <v>3109</v>
      </c>
      <c r="E1047" s="11" t="s">
        <v>3110</v>
      </c>
    </row>
    <row r="1048" ht="30" customHeight="1" spans="1:5">
      <c r="A1048" s="11">
        <v>1047</v>
      </c>
      <c r="B1048" s="12" t="s">
        <v>5</v>
      </c>
      <c r="C1048" s="11" t="s">
        <v>3111</v>
      </c>
      <c r="D1048" s="11" t="s">
        <v>3112</v>
      </c>
      <c r="E1048" s="11" t="s">
        <v>3113</v>
      </c>
    </row>
    <row r="1049" ht="30" customHeight="1" spans="1:5">
      <c r="A1049" s="11">
        <v>1048</v>
      </c>
      <c r="B1049" s="12" t="s">
        <v>5</v>
      </c>
      <c r="C1049" s="11" t="s">
        <v>3114</v>
      </c>
      <c r="D1049" s="11" t="s">
        <v>3115</v>
      </c>
      <c r="E1049" s="11" t="s">
        <v>3116</v>
      </c>
    </row>
    <row r="1050" ht="30" customHeight="1" spans="1:5">
      <c r="A1050" s="11">
        <v>1049</v>
      </c>
      <c r="B1050" s="12" t="s">
        <v>5</v>
      </c>
      <c r="C1050" s="11" t="s">
        <v>3117</v>
      </c>
      <c r="D1050" s="11" t="s">
        <v>3118</v>
      </c>
      <c r="E1050" s="11" t="s">
        <v>3119</v>
      </c>
    </row>
    <row r="1051" ht="30" customHeight="1" spans="1:5">
      <c r="A1051" s="11">
        <v>1050</v>
      </c>
      <c r="B1051" s="12" t="s">
        <v>5</v>
      </c>
      <c r="C1051" s="11" t="s">
        <v>3120</v>
      </c>
      <c r="D1051" s="11" t="s">
        <v>3121</v>
      </c>
      <c r="E1051" s="11" t="s">
        <v>3122</v>
      </c>
    </row>
    <row r="1052" ht="30" customHeight="1" spans="1:5">
      <c r="A1052" s="11">
        <v>1051</v>
      </c>
      <c r="B1052" s="12" t="s">
        <v>5</v>
      </c>
      <c r="C1052" s="11" t="s">
        <v>3123</v>
      </c>
      <c r="D1052" s="11" t="s">
        <v>3124</v>
      </c>
      <c r="E1052" s="11" t="s">
        <v>3125</v>
      </c>
    </row>
    <row r="1053" ht="30" customHeight="1" spans="1:5">
      <c r="A1053" s="11">
        <v>1052</v>
      </c>
      <c r="B1053" s="12" t="s">
        <v>5</v>
      </c>
      <c r="C1053" s="11" t="s">
        <v>3126</v>
      </c>
      <c r="D1053" s="11" t="s">
        <v>3127</v>
      </c>
      <c r="E1053" s="11" t="s">
        <v>3128</v>
      </c>
    </row>
    <row r="1054" ht="30" customHeight="1" spans="1:5">
      <c r="A1054" s="11">
        <v>1053</v>
      </c>
      <c r="B1054" s="12" t="s">
        <v>5</v>
      </c>
      <c r="C1054" s="11" t="s">
        <v>3129</v>
      </c>
      <c r="D1054" s="11" t="s">
        <v>3130</v>
      </c>
      <c r="E1054" s="11" t="s">
        <v>3131</v>
      </c>
    </row>
    <row r="1055" ht="30" customHeight="1" spans="1:5">
      <c r="A1055" s="11">
        <v>1054</v>
      </c>
      <c r="B1055" s="12" t="s">
        <v>5</v>
      </c>
      <c r="C1055" s="11" t="s">
        <v>3132</v>
      </c>
      <c r="D1055" s="11" t="s">
        <v>3133</v>
      </c>
      <c r="E1055" s="11" t="s">
        <v>3134</v>
      </c>
    </row>
    <row r="1056" ht="30" customHeight="1" spans="1:5">
      <c r="A1056" s="11">
        <v>1055</v>
      </c>
      <c r="B1056" s="12" t="s">
        <v>5</v>
      </c>
      <c r="C1056" s="11" t="s">
        <v>3135</v>
      </c>
      <c r="D1056" s="11" t="s">
        <v>3136</v>
      </c>
      <c r="E1056" s="11" t="s">
        <v>3137</v>
      </c>
    </row>
    <row r="1057" ht="30" customHeight="1" spans="1:5">
      <c r="A1057" s="11">
        <v>1056</v>
      </c>
      <c r="B1057" s="12" t="s">
        <v>5</v>
      </c>
      <c r="C1057" s="11" t="s">
        <v>3138</v>
      </c>
      <c r="D1057" s="11" t="s">
        <v>3139</v>
      </c>
      <c r="E1057" s="11" t="s">
        <v>3140</v>
      </c>
    </row>
    <row r="1058" ht="30" customHeight="1" spans="1:5">
      <c r="A1058" s="11">
        <v>1057</v>
      </c>
      <c r="B1058" s="12" t="s">
        <v>5</v>
      </c>
      <c r="C1058" s="11" t="s">
        <v>3141</v>
      </c>
      <c r="D1058" s="11" t="s">
        <v>3142</v>
      </c>
      <c r="E1058" s="11" t="s">
        <v>3143</v>
      </c>
    </row>
    <row r="1059" ht="30" customHeight="1" spans="1:5">
      <c r="A1059" s="11">
        <v>1058</v>
      </c>
      <c r="B1059" s="12" t="s">
        <v>5</v>
      </c>
      <c r="C1059" s="11" t="s">
        <v>3144</v>
      </c>
      <c r="D1059" s="11" t="s">
        <v>3145</v>
      </c>
      <c r="E1059" s="11" t="s">
        <v>3146</v>
      </c>
    </row>
    <row r="1060" ht="30" customHeight="1" spans="1:5">
      <c r="A1060" s="11">
        <v>1059</v>
      </c>
      <c r="B1060" s="12" t="s">
        <v>5</v>
      </c>
      <c r="C1060" s="11" t="s">
        <v>3147</v>
      </c>
      <c r="D1060" s="11" t="s">
        <v>3148</v>
      </c>
      <c r="E1060" s="11" t="s">
        <v>3149</v>
      </c>
    </row>
    <row r="1061" ht="30" customHeight="1" spans="1:5">
      <c r="A1061" s="11">
        <v>1060</v>
      </c>
      <c r="B1061" s="12" t="s">
        <v>5</v>
      </c>
      <c r="C1061" s="11" t="s">
        <v>3150</v>
      </c>
      <c r="D1061" s="11" t="s">
        <v>3151</v>
      </c>
      <c r="E1061" s="11" t="s">
        <v>3152</v>
      </c>
    </row>
    <row r="1062" ht="30" customHeight="1" spans="1:5">
      <c r="A1062" s="11">
        <v>1061</v>
      </c>
      <c r="B1062" s="12" t="s">
        <v>5</v>
      </c>
      <c r="C1062" s="11" t="s">
        <v>3153</v>
      </c>
      <c r="D1062" s="11" t="s">
        <v>3154</v>
      </c>
      <c r="E1062" s="11" t="s">
        <v>3155</v>
      </c>
    </row>
    <row r="1063" ht="30" customHeight="1" spans="1:5">
      <c r="A1063" s="11">
        <v>1062</v>
      </c>
      <c r="B1063" s="12" t="s">
        <v>5</v>
      </c>
      <c r="C1063" s="11" t="s">
        <v>3156</v>
      </c>
      <c r="D1063" s="11" t="s">
        <v>3157</v>
      </c>
      <c r="E1063" s="11" t="s">
        <v>3158</v>
      </c>
    </row>
    <row r="1064" ht="30" customHeight="1" spans="1:5">
      <c r="A1064" s="11">
        <v>1063</v>
      </c>
      <c r="B1064" s="12" t="s">
        <v>5</v>
      </c>
      <c r="C1064" s="11" t="s">
        <v>3159</v>
      </c>
      <c r="D1064" s="11" t="s">
        <v>3160</v>
      </c>
      <c r="E1064" s="11" t="s">
        <v>3161</v>
      </c>
    </row>
    <row r="1065" ht="30" customHeight="1" spans="1:5">
      <c r="A1065" s="11">
        <v>1064</v>
      </c>
      <c r="B1065" s="12" t="s">
        <v>5</v>
      </c>
      <c r="C1065" s="11" t="s">
        <v>3162</v>
      </c>
      <c r="D1065" s="11" t="s">
        <v>3163</v>
      </c>
      <c r="E1065" s="11" t="s">
        <v>3164</v>
      </c>
    </row>
    <row r="1066" ht="30" customHeight="1" spans="1:5">
      <c r="A1066" s="11">
        <v>1065</v>
      </c>
      <c r="B1066" s="12" t="s">
        <v>5</v>
      </c>
      <c r="C1066" s="11" t="s">
        <v>3165</v>
      </c>
      <c r="D1066" s="11" t="s">
        <v>3166</v>
      </c>
      <c r="E1066" s="11" t="s">
        <v>3167</v>
      </c>
    </row>
    <row r="1067" ht="30" customHeight="1" spans="1:5">
      <c r="A1067" s="11">
        <v>1066</v>
      </c>
      <c r="B1067" s="12" t="s">
        <v>5</v>
      </c>
      <c r="C1067" s="11" t="s">
        <v>3168</v>
      </c>
      <c r="D1067" s="11" t="s">
        <v>3169</v>
      </c>
      <c r="E1067" s="11" t="s">
        <v>3170</v>
      </c>
    </row>
    <row r="1068" ht="30" customHeight="1" spans="1:5">
      <c r="A1068" s="11">
        <v>1067</v>
      </c>
      <c r="B1068" s="12" t="s">
        <v>5</v>
      </c>
      <c r="C1068" s="11" t="s">
        <v>3171</v>
      </c>
      <c r="D1068" s="11" t="s">
        <v>3172</v>
      </c>
      <c r="E1068" s="11" t="s">
        <v>3173</v>
      </c>
    </row>
    <row r="1069" ht="30" customHeight="1" spans="1:5">
      <c r="A1069" s="11">
        <v>1068</v>
      </c>
      <c r="B1069" s="12" t="s">
        <v>5</v>
      </c>
      <c r="C1069" s="11" t="s">
        <v>3174</v>
      </c>
      <c r="D1069" s="11" t="s">
        <v>3175</v>
      </c>
      <c r="E1069" s="11" t="s">
        <v>3176</v>
      </c>
    </row>
    <row r="1070" ht="30" customHeight="1" spans="1:5">
      <c r="A1070" s="11">
        <v>1069</v>
      </c>
      <c r="B1070" s="12" t="s">
        <v>5</v>
      </c>
      <c r="C1070" s="11" t="s">
        <v>3177</v>
      </c>
      <c r="D1070" s="11" t="s">
        <v>3178</v>
      </c>
      <c r="E1070" s="11" t="s">
        <v>3179</v>
      </c>
    </row>
    <row r="1071" ht="30" customHeight="1" spans="1:5">
      <c r="A1071" s="11">
        <v>1070</v>
      </c>
      <c r="B1071" s="12" t="s">
        <v>5</v>
      </c>
      <c r="C1071" s="11" t="s">
        <v>3180</v>
      </c>
      <c r="D1071" s="11" t="s">
        <v>3181</v>
      </c>
      <c r="E1071" s="11" t="s">
        <v>3182</v>
      </c>
    </row>
    <row r="1072" ht="30" customHeight="1" spans="1:5">
      <c r="A1072" s="11">
        <v>1071</v>
      </c>
      <c r="B1072" s="12" t="s">
        <v>5</v>
      </c>
      <c r="C1072" s="11" t="s">
        <v>3183</v>
      </c>
      <c r="D1072" s="11" t="s">
        <v>3184</v>
      </c>
      <c r="E1072" s="11" t="s">
        <v>3185</v>
      </c>
    </row>
    <row r="1073" ht="30" customHeight="1" spans="1:5">
      <c r="A1073" s="11">
        <v>1072</v>
      </c>
      <c r="B1073" s="12" t="s">
        <v>5</v>
      </c>
      <c r="C1073" s="11" t="s">
        <v>3186</v>
      </c>
      <c r="D1073" s="11" t="s">
        <v>3187</v>
      </c>
      <c r="E1073" s="11" t="s">
        <v>3188</v>
      </c>
    </row>
    <row r="1074" ht="30" customHeight="1" spans="1:5">
      <c r="A1074" s="11">
        <v>1073</v>
      </c>
      <c r="B1074" s="12" t="s">
        <v>5</v>
      </c>
      <c r="C1074" s="11" t="s">
        <v>3189</v>
      </c>
      <c r="D1074" s="11" t="s">
        <v>3190</v>
      </c>
      <c r="E1074" s="11" t="s">
        <v>3191</v>
      </c>
    </row>
    <row r="1075" ht="30" customHeight="1" spans="1:5">
      <c r="A1075" s="11">
        <v>1074</v>
      </c>
      <c r="B1075" s="12" t="s">
        <v>5</v>
      </c>
      <c r="C1075" s="11" t="s">
        <v>3192</v>
      </c>
      <c r="D1075" s="11" t="s">
        <v>3193</v>
      </c>
      <c r="E1075" s="11" t="s">
        <v>3194</v>
      </c>
    </row>
    <row r="1076" ht="30" customHeight="1" spans="1:5">
      <c r="A1076" s="11">
        <v>1075</v>
      </c>
      <c r="B1076" s="12" t="s">
        <v>5</v>
      </c>
      <c r="C1076" s="11" t="s">
        <v>3195</v>
      </c>
      <c r="D1076" s="11" t="s">
        <v>3196</v>
      </c>
      <c r="E1076" s="11" t="s">
        <v>3197</v>
      </c>
    </row>
    <row r="1077" ht="30" customHeight="1" spans="1:5">
      <c r="A1077" s="11">
        <v>1076</v>
      </c>
      <c r="B1077" s="12" t="s">
        <v>5</v>
      </c>
      <c r="C1077" s="11" t="s">
        <v>3198</v>
      </c>
      <c r="D1077" s="11" t="s">
        <v>3199</v>
      </c>
      <c r="E1077" s="11" t="s">
        <v>3200</v>
      </c>
    </row>
    <row r="1078" ht="30" customHeight="1" spans="1:5">
      <c r="A1078" s="11">
        <v>1077</v>
      </c>
      <c r="B1078" s="12" t="s">
        <v>5</v>
      </c>
      <c r="C1078" s="11" t="s">
        <v>3201</v>
      </c>
      <c r="D1078" s="11" t="s">
        <v>3202</v>
      </c>
      <c r="E1078" s="11" t="s">
        <v>3203</v>
      </c>
    </row>
    <row r="1079" ht="30" customHeight="1" spans="1:5">
      <c r="A1079" s="11">
        <v>1078</v>
      </c>
      <c r="B1079" s="12" t="s">
        <v>5</v>
      </c>
      <c r="C1079" s="11" t="s">
        <v>3204</v>
      </c>
      <c r="D1079" s="11" t="s">
        <v>3205</v>
      </c>
      <c r="E1079" s="11" t="s">
        <v>3206</v>
      </c>
    </row>
    <row r="1080" ht="30" customHeight="1" spans="1:5">
      <c r="A1080" s="11">
        <v>1079</v>
      </c>
      <c r="B1080" s="12" t="s">
        <v>5</v>
      </c>
      <c r="C1080" s="11" t="s">
        <v>3207</v>
      </c>
      <c r="D1080" s="11" t="s">
        <v>3208</v>
      </c>
      <c r="E1080" s="11" t="s">
        <v>3209</v>
      </c>
    </row>
    <row r="1081" ht="30" customHeight="1" spans="1:5">
      <c r="A1081" s="11">
        <v>1080</v>
      </c>
      <c r="B1081" s="12" t="s">
        <v>5</v>
      </c>
      <c r="C1081" s="11" t="s">
        <v>3210</v>
      </c>
      <c r="D1081" s="11" t="s">
        <v>3211</v>
      </c>
      <c r="E1081" s="11" t="s">
        <v>3212</v>
      </c>
    </row>
    <row r="1082" ht="30" customHeight="1" spans="1:5">
      <c r="A1082" s="11">
        <v>1081</v>
      </c>
      <c r="B1082" s="12" t="s">
        <v>5</v>
      </c>
      <c r="C1082" s="11" t="s">
        <v>3213</v>
      </c>
      <c r="D1082" s="11" t="s">
        <v>3214</v>
      </c>
      <c r="E1082" s="11" t="s">
        <v>3215</v>
      </c>
    </row>
    <row r="1083" ht="30" customHeight="1" spans="1:5">
      <c r="A1083" s="11">
        <v>1082</v>
      </c>
      <c r="B1083" s="12" t="s">
        <v>5</v>
      </c>
      <c r="C1083" s="11" t="s">
        <v>3216</v>
      </c>
      <c r="D1083" s="11" t="s">
        <v>3217</v>
      </c>
      <c r="E1083" s="11" t="s">
        <v>3218</v>
      </c>
    </row>
    <row r="1084" ht="30" customHeight="1" spans="1:5">
      <c r="A1084" s="11">
        <v>1083</v>
      </c>
      <c r="B1084" s="12" t="s">
        <v>5</v>
      </c>
      <c r="C1084" s="11" t="s">
        <v>3219</v>
      </c>
      <c r="D1084" s="11" t="s">
        <v>3220</v>
      </c>
      <c r="E1084" s="11" t="s">
        <v>3221</v>
      </c>
    </row>
    <row r="1085" ht="30" customHeight="1" spans="1:5">
      <c r="A1085" s="11">
        <v>1084</v>
      </c>
      <c r="B1085" s="12" t="s">
        <v>5</v>
      </c>
      <c r="C1085" s="11" t="s">
        <v>3222</v>
      </c>
      <c r="D1085" s="11" t="s">
        <v>3223</v>
      </c>
      <c r="E1085" s="11" t="s">
        <v>3224</v>
      </c>
    </row>
    <row r="1086" ht="30" customHeight="1" spans="1:5">
      <c r="A1086" s="11">
        <v>1085</v>
      </c>
      <c r="B1086" s="12" t="s">
        <v>5</v>
      </c>
      <c r="C1086" s="11" t="s">
        <v>3225</v>
      </c>
      <c r="D1086" s="11" t="s">
        <v>3226</v>
      </c>
      <c r="E1086" s="11" t="s">
        <v>3227</v>
      </c>
    </row>
    <row r="1087" ht="30" customHeight="1" spans="1:5">
      <c r="A1087" s="11">
        <v>1086</v>
      </c>
      <c r="B1087" s="12" t="s">
        <v>5</v>
      </c>
      <c r="C1087" s="11" t="s">
        <v>3228</v>
      </c>
      <c r="D1087" s="11" t="s">
        <v>3229</v>
      </c>
      <c r="E1087" s="11" t="s">
        <v>3230</v>
      </c>
    </row>
    <row r="1088" ht="30" customHeight="1" spans="1:5">
      <c r="A1088" s="11">
        <v>1087</v>
      </c>
      <c r="B1088" s="12" t="s">
        <v>5</v>
      </c>
      <c r="C1088" s="11" t="s">
        <v>3231</v>
      </c>
      <c r="D1088" s="11" t="s">
        <v>3232</v>
      </c>
      <c r="E1088" s="11" t="s">
        <v>3233</v>
      </c>
    </row>
    <row r="1089" ht="30" customHeight="1" spans="1:5">
      <c r="A1089" s="11">
        <v>1088</v>
      </c>
      <c r="B1089" s="12" t="s">
        <v>5</v>
      </c>
      <c r="C1089" s="11" t="s">
        <v>3234</v>
      </c>
      <c r="D1089" s="11" t="s">
        <v>3235</v>
      </c>
      <c r="E1089" s="11" t="s">
        <v>3236</v>
      </c>
    </row>
    <row r="1090" ht="30" customHeight="1" spans="1:5">
      <c r="A1090" s="11">
        <v>1089</v>
      </c>
      <c r="B1090" s="12" t="s">
        <v>5</v>
      </c>
      <c r="C1090" s="11" t="s">
        <v>3237</v>
      </c>
      <c r="D1090" s="11" t="s">
        <v>3238</v>
      </c>
      <c r="E1090" s="11" t="s">
        <v>3239</v>
      </c>
    </row>
    <row r="1091" ht="30" customHeight="1" spans="1:5">
      <c r="A1091" s="11">
        <v>1090</v>
      </c>
      <c r="B1091" s="12" t="s">
        <v>5</v>
      </c>
      <c r="C1091" s="11" t="s">
        <v>3240</v>
      </c>
      <c r="D1091" s="11" t="s">
        <v>3241</v>
      </c>
      <c r="E1091" s="11" t="s">
        <v>3242</v>
      </c>
    </row>
    <row r="1092" ht="30" customHeight="1" spans="1:5">
      <c r="A1092" s="11">
        <v>1091</v>
      </c>
      <c r="B1092" s="12" t="s">
        <v>5</v>
      </c>
      <c r="C1092" s="11" t="s">
        <v>3243</v>
      </c>
      <c r="D1092" s="11" t="s">
        <v>3244</v>
      </c>
      <c r="E1092" s="11" t="s">
        <v>3245</v>
      </c>
    </row>
    <row r="1093" ht="30" customHeight="1" spans="1:5">
      <c r="A1093" s="11">
        <v>1092</v>
      </c>
      <c r="B1093" s="12" t="s">
        <v>5</v>
      </c>
      <c r="C1093" s="11" t="s">
        <v>3246</v>
      </c>
      <c r="D1093" s="11" t="s">
        <v>3247</v>
      </c>
      <c r="E1093" s="11" t="s">
        <v>3248</v>
      </c>
    </row>
    <row r="1094" ht="30" customHeight="1" spans="1:5">
      <c r="A1094" s="11">
        <v>1093</v>
      </c>
      <c r="B1094" s="12" t="s">
        <v>5</v>
      </c>
      <c r="C1094" s="11" t="s">
        <v>3249</v>
      </c>
      <c r="D1094" s="11" t="s">
        <v>3250</v>
      </c>
      <c r="E1094" s="11" t="s">
        <v>3251</v>
      </c>
    </row>
    <row r="1095" ht="30" customHeight="1" spans="1:5">
      <c r="A1095" s="11">
        <v>1094</v>
      </c>
      <c r="B1095" s="12" t="s">
        <v>5</v>
      </c>
      <c r="C1095" s="11" t="s">
        <v>3252</v>
      </c>
      <c r="D1095" s="11" t="s">
        <v>3253</v>
      </c>
      <c r="E1095" s="11" t="s">
        <v>3254</v>
      </c>
    </row>
    <row r="1096" ht="30" customHeight="1" spans="1:5">
      <c r="A1096" s="11">
        <v>1095</v>
      </c>
      <c r="B1096" s="12" t="s">
        <v>5</v>
      </c>
      <c r="C1096" s="11" t="s">
        <v>3255</v>
      </c>
      <c r="D1096" s="11" t="s">
        <v>3256</v>
      </c>
      <c r="E1096" s="11" t="s">
        <v>3257</v>
      </c>
    </row>
    <row r="1097" ht="30" customHeight="1" spans="1:5">
      <c r="A1097" s="11">
        <v>1096</v>
      </c>
      <c r="B1097" s="12" t="s">
        <v>5</v>
      </c>
      <c r="C1097" s="11" t="s">
        <v>3258</v>
      </c>
      <c r="D1097" s="11" t="s">
        <v>3259</v>
      </c>
      <c r="E1097" s="11" t="s">
        <v>3260</v>
      </c>
    </row>
    <row r="1098" ht="30" customHeight="1" spans="1:5">
      <c r="A1098" s="11">
        <v>1097</v>
      </c>
      <c r="B1098" s="12" t="s">
        <v>5</v>
      </c>
      <c r="C1098" s="11" t="s">
        <v>3261</v>
      </c>
      <c r="D1098" s="11" t="s">
        <v>3262</v>
      </c>
      <c r="E1098" s="11" t="s">
        <v>3263</v>
      </c>
    </row>
    <row r="1099" ht="30" customHeight="1" spans="1:5">
      <c r="A1099" s="11">
        <v>1098</v>
      </c>
      <c r="B1099" s="12" t="s">
        <v>5</v>
      </c>
      <c r="C1099" s="11" t="s">
        <v>3264</v>
      </c>
      <c r="D1099" s="11" t="s">
        <v>3265</v>
      </c>
      <c r="E1099" s="11" t="s">
        <v>3266</v>
      </c>
    </row>
    <row r="1100" ht="30" customHeight="1" spans="1:5">
      <c r="A1100" s="11">
        <v>1099</v>
      </c>
      <c r="B1100" s="12" t="s">
        <v>5</v>
      </c>
      <c r="C1100" s="11" t="s">
        <v>3267</v>
      </c>
      <c r="D1100" s="11" t="s">
        <v>3268</v>
      </c>
      <c r="E1100" s="11" t="s">
        <v>3269</v>
      </c>
    </row>
    <row r="1101" ht="30" customHeight="1" spans="1:5">
      <c r="A1101" s="11">
        <v>1100</v>
      </c>
      <c r="B1101" s="12" t="s">
        <v>5</v>
      </c>
      <c r="C1101" s="11" t="s">
        <v>3270</v>
      </c>
      <c r="D1101" s="11" t="s">
        <v>3271</v>
      </c>
      <c r="E1101" s="11" t="s">
        <v>3272</v>
      </c>
    </row>
    <row r="1102" ht="30" customHeight="1" spans="1:5">
      <c r="A1102" s="11">
        <v>1101</v>
      </c>
      <c r="B1102" s="12" t="s">
        <v>5</v>
      </c>
      <c r="C1102" s="11" t="s">
        <v>3273</v>
      </c>
      <c r="D1102" s="11" t="s">
        <v>3274</v>
      </c>
      <c r="E1102" s="11" t="s">
        <v>3275</v>
      </c>
    </row>
    <row r="1103" ht="30" customHeight="1" spans="1:5">
      <c r="A1103" s="11">
        <v>1102</v>
      </c>
      <c r="B1103" s="12" t="s">
        <v>5</v>
      </c>
      <c r="C1103" s="11" t="s">
        <v>3276</v>
      </c>
      <c r="D1103" s="11" t="s">
        <v>3277</v>
      </c>
      <c r="E1103" s="11" t="s">
        <v>3278</v>
      </c>
    </row>
    <row r="1104" ht="30" customHeight="1" spans="1:5">
      <c r="A1104" s="11">
        <v>1103</v>
      </c>
      <c r="B1104" s="12" t="s">
        <v>5</v>
      </c>
      <c r="C1104" s="11" t="s">
        <v>3279</v>
      </c>
      <c r="D1104" s="11" t="s">
        <v>3280</v>
      </c>
      <c r="E1104" s="11" t="s">
        <v>3281</v>
      </c>
    </row>
    <row r="1105" ht="30" customHeight="1" spans="1:5">
      <c r="A1105" s="11">
        <v>1104</v>
      </c>
      <c r="B1105" s="12" t="s">
        <v>5</v>
      </c>
      <c r="C1105" s="11" t="s">
        <v>3282</v>
      </c>
      <c r="D1105" s="11" t="s">
        <v>3283</v>
      </c>
      <c r="E1105" s="11" t="s">
        <v>3284</v>
      </c>
    </row>
    <row r="1106" ht="30" customHeight="1" spans="1:5">
      <c r="A1106" s="11">
        <v>1105</v>
      </c>
      <c r="B1106" s="12" t="s">
        <v>5</v>
      </c>
      <c r="C1106" s="11" t="s">
        <v>3285</v>
      </c>
      <c r="D1106" s="11" t="s">
        <v>3286</v>
      </c>
      <c r="E1106" s="11" t="s">
        <v>3287</v>
      </c>
    </row>
    <row r="1107" ht="30" customHeight="1" spans="1:5">
      <c r="A1107" s="11">
        <v>1106</v>
      </c>
      <c r="B1107" s="12" t="s">
        <v>5</v>
      </c>
      <c r="C1107" s="11" t="s">
        <v>3288</v>
      </c>
      <c r="D1107" s="11" t="s">
        <v>3289</v>
      </c>
      <c r="E1107" s="11" t="s">
        <v>3290</v>
      </c>
    </row>
    <row r="1108" ht="30" customHeight="1" spans="1:5">
      <c r="A1108" s="11">
        <v>1107</v>
      </c>
      <c r="B1108" s="12" t="s">
        <v>5</v>
      </c>
      <c r="C1108" s="11" t="s">
        <v>3291</v>
      </c>
      <c r="D1108" s="11" t="s">
        <v>3292</v>
      </c>
      <c r="E1108" s="11" t="s">
        <v>3293</v>
      </c>
    </row>
    <row r="1109" ht="30" customHeight="1" spans="1:5">
      <c r="A1109" s="11">
        <v>1108</v>
      </c>
      <c r="B1109" s="12" t="s">
        <v>5</v>
      </c>
      <c r="C1109" s="11" t="s">
        <v>3294</v>
      </c>
      <c r="D1109" s="11" t="s">
        <v>3295</v>
      </c>
      <c r="E1109" s="11" t="s">
        <v>3296</v>
      </c>
    </row>
    <row r="1110" ht="30" customHeight="1" spans="1:5">
      <c r="A1110" s="11">
        <v>1109</v>
      </c>
      <c r="B1110" s="12" t="s">
        <v>5</v>
      </c>
      <c r="C1110" s="11" t="s">
        <v>3297</v>
      </c>
      <c r="D1110" s="11" t="s">
        <v>3298</v>
      </c>
      <c r="E1110" s="11" t="s">
        <v>3299</v>
      </c>
    </row>
    <row r="1111" ht="30" customHeight="1" spans="1:5">
      <c r="A1111" s="11">
        <v>1110</v>
      </c>
      <c r="B1111" s="12" t="s">
        <v>5</v>
      </c>
      <c r="C1111" s="11" t="s">
        <v>3300</v>
      </c>
      <c r="D1111" s="11" t="s">
        <v>3301</v>
      </c>
      <c r="E1111" s="11" t="s">
        <v>3302</v>
      </c>
    </row>
    <row r="1112" ht="30" customHeight="1" spans="1:5">
      <c r="A1112" s="11">
        <v>1111</v>
      </c>
      <c r="B1112" s="12" t="s">
        <v>5</v>
      </c>
      <c r="C1112" s="11" t="s">
        <v>3303</v>
      </c>
      <c r="D1112" s="11" t="s">
        <v>3304</v>
      </c>
      <c r="E1112" s="11" t="s">
        <v>3305</v>
      </c>
    </row>
    <row r="1113" ht="30" customHeight="1" spans="1:5">
      <c r="A1113" s="11">
        <v>1112</v>
      </c>
      <c r="B1113" s="12" t="s">
        <v>5</v>
      </c>
      <c r="C1113" s="11" t="s">
        <v>3306</v>
      </c>
      <c r="D1113" s="11" t="s">
        <v>3307</v>
      </c>
      <c r="E1113" s="11" t="s">
        <v>3308</v>
      </c>
    </row>
    <row r="1114" ht="30" customHeight="1" spans="1:5">
      <c r="A1114" s="11">
        <v>1113</v>
      </c>
      <c r="B1114" s="12" t="s">
        <v>5</v>
      </c>
      <c r="C1114" s="11" t="s">
        <v>3309</v>
      </c>
      <c r="D1114" s="11" t="s">
        <v>3310</v>
      </c>
      <c r="E1114" s="11" t="s">
        <v>3311</v>
      </c>
    </row>
    <row r="1115" ht="30" customHeight="1" spans="1:5">
      <c r="A1115" s="11">
        <v>1114</v>
      </c>
      <c r="B1115" s="12" t="s">
        <v>5</v>
      </c>
      <c r="C1115" s="11" t="s">
        <v>3312</v>
      </c>
      <c r="D1115" s="11" t="s">
        <v>3313</v>
      </c>
      <c r="E1115" s="11" t="s">
        <v>3314</v>
      </c>
    </row>
    <row r="1116" ht="30" customHeight="1" spans="1:5">
      <c r="A1116" s="11">
        <v>1115</v>
      </c>
      <c r="B1116" s="12" t="s">
        <v>5</v>
      </c>
      <c r="C1116" s="11" t="s">
        <v>3315</v>
      </c>
      <c r="D1116" s="11" t="s">
        <v>3316</v>
      </c>
      <c r="E1116" s="11" t="s">
        <v>3317</v>
      </c>
    </row>
    <row r="1117" ht="30" customHeight="1" spans="1:5">
      <c r="A1117" s="11">
        <v>1116</v>
      </c>
      <c r="B1117" s="12" t="s">
        <v>5</v>
      </c>
      <c r="C1117" s="11" t="s">
        <v>3318</v>
      </c>
      <c r="D1117" s="11" t="s">
        <v>3319</v>
      </c>
      <c r="E1117" s="11" t="s">
        <v>3320</v>
      </c>
    </row>
    <row r="1118" ht="30" customHeight="1" spans="1:5">
      <c r="A1118" s="11">
        <v>1117</v>
      </c>
      <c r="B1118" s="12" t="s">
        <v>5</v>
      </c>
      <c r="C1118" s="11" t="s">
        <v>3321</v>
      </c>
      <c r="D1118" s="11" t="s">
        <v>3322</v>
      </c>
      <c r="E1118" s="11" t="s">
        <v>3323</v>
      </c>
    </row>
    <row r="1119" ht="30" customHeight="1" spans="1:5">
      <c r="A1119" s="11">
        <v>1118</v>
      </c>
      <c r="B1119" s="12" t="s">
        <v>5</v>
      </c>
      <c r="C1119" s="11" t="s">
        <v>3324</v>
      </c>
      <c r="D1119" s="11" t="s">
        <v>3325</v>
      </c>
      <c r="E1119" s="11" t="s">
        <v>3326</v>
      </c>
    </row>
    <row r="1120" ht="30" customHeight="1" spans="1:5">
      <c r="A1120" s="11">
        <v>1119</v>
      </c>
      <c r="B1120" s="12" t="s">
        <v>5</v>
      </c>
      <c r="C1120" s="11" t="s">
        <v>3327</v>
      </c>
      <c r="D1120" s="11" t="s">
        <v>3328</v>
      </c>
      <c r="E1120" s="11" t="s">
        <v>3329</v>
      </c>
    </row>
    <row r="1121" ht="30" customHeight="1" spans="1:5">
      <c r="A1121" s="11">
        <v>1120</v>
      </c>
      <c r="B1121" s="12" t="s">
        <v>5</v>
      </c>
      <c r="C1121" s="11" t="s">
        <v>3330</v>
      </c>
      <c r="D1121" s="11" t="s">
        <v>3331</v>
      </c>
      <c r="E1121" s="11" t="s">
        <v>3332</v>
      </c>
    </row>
    <row r="1122" ht="30" customHeight="1" spans="1:5">
      <c r="A1122" s="11">
        <v>1121</v>
      </c>
      <c r="B1122" s="12" t="s">
        <v>5</v>
      </c>
      <c r="C1122" s="11" t="s">
        <v>3333</v>
      </c>
      <c r="D1122" s="11" t="s">
        <v>3334</v>
      </c>
      <c r="E1122" s="11" t="s">
        <v>3335</v>
      </c>
    </row>
    <row r="1123" ht="30" customHeight="1" spans="1:5">
      <c r="A1123" s="11">
        <v>1122</v>
      </c>
      <c r="B1123" s="12" t="s">
        <v>5</v>
      </c>
      <c r="C1123" s="11" t="s">
        <v>3336</v>
      </c>
      <c r="D1123" s="11" t="s">
        <v>3337</v>
      </c>
      <c r="E1123" s="11" t="s">
        <v>3338</v>
      </c>
    </row>
    <row r="1124" ht="30" customHeight="1" spans="1:5">
      <c r="A1124" s="11">
        <v>1123</v>
      </c>
      <c r="B1124" s="12" t="s">
        <v>5</v>
      </c>
      <c r="C1124" s="11" t="s">
        <v>3339</v>
      </c>
      <c r="D1124" s="11" t="s">
        <v>3340</v>
      </c>
      <c r="E1124" s="11" t="s">
        <v>3341</v>
      </c>
    </row>
    <row r="1125" ht="30" customHeight="1" spans="1:5">
      <c r="A1125" s="11">
        <v>1124</v>
      </c>
      <c r="B1125" s="12" t="s">
        <v>5</v>
      </c>
      <c r="C1125" s="11" t="s">
        <v>3342</v>
      </c>
      <c r="D1125" s="11" t="s">
        <v>3343</v>
      </c>
      <c r="E1125" s="11" t="s">
        <v>3344</v>
      </c>
    </row>
    <row r="1126" ht="30" customHeight="1" spans="1:5">
      <c r="A1126" s="11">
        <v>1125</v>
      </c>
      <c r="B1126" s="12" t="s">
        <v>5</v>
      </c>
      <c r="C1126" s="11" t="s">
        <v>3345</v>
      </c>
      <c r="D1126" s="11" t="s">
        <v>3346</v>
      </c>
      <c r="E1126" s="11" t="s">
        <v>3347</v>
      </c>
    </row>
    <row r="1127" ht="30" customHeight="1" spans="1:5">
      <c r="A1127" s="11">
        <v>1126</v>
      </c>
      <c r="B1127" s="12" t="s">
        <v>5</v>
      </c>
      <c r="C1127" s="11" t="s">
        <v>3348</v>
      </c>
      <c r="D1127" s="11" t="s">
        <v>3349</v>
      </c>
      <c r="E1127" s="11" t="s">
        <v>3350</v>
      </c>
    </row>
    <row r="1128" ht="30" customHeight="1" spans="1:5">
      <c r="A1128" s="11">
        <v>1127</v>
      </c>
      <c r="B1128" s="12" t="s">
        <v>5</v>
      </c>
      <c r="C1128" s="11" t="s">
        <v>3351</v>
      </c>
      <c r="D1128" s="11" t="s">
        <v>3352</v>
      </c>
      <c r="E1128" s="11" t="s">
        <v>3353</v>
      </c>
    </row>
    <row r="1129" ht="30" customHeight="1" spans="1:5">
      <c r="A1129" s="11">
        <v>1128</v>
      </c>
      <c r="B1129" s="12" t="s">
        <v>5</v>
      </c>
      <c r="C1129" s="11" t="s">
        <v>3354</v>
      </c>
      <c r="D1129" s="11" t="s">
        <v>3355</v>
      </c>
      <c r="E1129" s="11" t="s">
        <v>3356</v>
      </c>
    </row>
    <row r="1130" ht="30" customHeight="1" spans="1:5">
      <c r="A1130" s="11">
        <v>1129</v>
      </c>
      <c r="B1130" s="12" t="s">
        <v>5</v>
      </c>
      <c r="C1130" s="11" t="s">
        <v>3357</v>
      </c>
      <c r="D1130" s="11" t="s">
        <v>3358</v>
      </c>
      <c r="E1130" s="11" t="s">
        <v>3359</v>
      </c>
    </row>
    <row r="1131" ht="30" customHeight="1" spans="1:5">
      <c r="A1131" s="11">
        <v>1130</v>
      </c>
      <c r="B1131" s="12" t="s">
        <v>5</v>
      </c>
      <c r="C1131" s="11" t="s">
        <v>3360</v>
      </c>
      <c r="D1131" s="11" t="s">
        <v>3361</v>
      </c>
      <c r="E1131" s="11" t="s">
        <v>3362</v>
      </c>
    </row>
    <row r="1132" ht="30" customHeight="1" spans="1:5">
      <c r="A1132" s="11">
        <v>1131</v>
      </c>
      <c r="B1132" s="12" t="s">
        <v>5</v>
      </c>
      <c r="C1132" s="11" t="s">
        <v>3363</v>
      </c>
      <c r="D1132" s="11" t="s">
        <v>3364</v>
      </c>
      <c r="E1132" s="11" t="s">
        <v>3365</v>
      </c>
    </row>
    <row r="1133" ht="30" customHeight="1" spans="1:5">
      <c r="A1133" s="11">
        <v>1132</v>
      </c>
      <c r="B1133" s="12" t="s">
        <v>5</v>
      </c>
      <c r="C1133" s="11" t="s">
        <v>3366</v>
      </c>
      <c r="D1133" s="11" t="s">
        <v>3367</v>
      </c>
      <c r="E1133" s="11" t="s">
        <v>3368</v>
      </c>
    </row>
    <row r="1134" ht="30" customHeight="1" spans="1:5">
      <c r="A1134" s="11">
        <v>1133</v>
      </c>
      <c r="B1134" s="12" t="s">
        <v>5</v>
      </c>
      <c r="C1134" s="11" t="s">
        <v>3369</v>
      </c>
      <c r="D1134" s="11" t="s">
        <v>3370</v>
      </c>
      <c r="E1134" s="11" t="s">
        <v>3371</v>
      </c>
    </row>
    <row r="1135" ht="30" customHeight="1" spans="1:5">
      <c r="A1135" s="11">
        <v>1134</v>
      </c>
      <c r="B1135" s="12" t="s">
        <v>5</v>
      </c>
      <c r="C1135" s="11" t="s">
        <v>3372</v>
      </c>
      <c r="D1135" s="11" t="s">
        <v>3373</v>
      </c>
      <c r="E1135" s="11" t="s">
        <v>3374</v>
      </c>
    </row>
    <row r="1136" ht="30" customHeight="1" spans="1:5">
      <c r="A1136" s="11">
        <v>1135</v>
      </c>
      <c r="B1136" s="12" t="s">
        <v>5</v>
      </c>
      <c r="C1136" s="11" t="s">
        <v>3375</v>
      </c>
      <c r="D1136" s="11" t="s">
        <v>3376</v>
      </c>
      <c r="E1136" s="11" t="s">
        <v>3377</v>
      </c>
    </row>
    <row r="1137" ht="30" customHeight="1" spans="1:5">
      <c r="A1137" s="11">
        <v>1136</v>
      </c>
      <c r="B1137" s="12" t="s">
        <v>5</v>
      </c>
      <c r="C1137" s="11" t="s">
        <v>3378</v>
      </c>
      <c r="D1137" s="11" t="s">
        <v>3379</v>
      </c>
      <c r="E1137" s="11" t="s">
        <v>3380</v>
      </c>
    </row>
    <row r="1138" ht="30" customHeight="1" spans="1:5">
      <c r="A1138" s="11">
        <v>1137</v>
      </c>
      <c r="B1138" s="12" t="s">
        <v>5</v>
      </c>
      <c r="C1138" s="11" t="s">
        <v>3381</v>
      </c>
      <c r="D1138" s="11" t="s">
        <v>3382</v>
      </c>
      <c r="E1138" s="11" t="s">
        <v>3383</v>
      </c>
    </row>
    <row r="1139" ht="30" customHeight="1" spans="1:5">
      <c r="A1139" s="11">
        <v>1138</v>
      </c>
      <c r="B1139" s="12" t="s">
        <v>5</v>
      </c>
      <c r="C1139" s="11" t="s">
        <v>3384</v>
      </c>
      <c r="D1139" s="11" t="s">
        <v>3385</v>
      </c>
      <c r="E1139" s="11" t="s">
        <v>3386</v>
      </c>
    </row>
    <row r="1140" ht="30" customHeight="1" spans="1:5">
      <c r="A1140" s="11">
        <v>1139</v>
      </c>
      <c r="B1140" s="12" t="s">
        <v>5</v>
      </c>
      <c r="C1140" s="11" t="s">
        <v>3387</v>
      </c>
      <c r="D1140" s="11" t="s">
        <v>3388</v>
      </c>
      <c r="E1140" s="11" t="s">
        <v>3389</v>
      </c>
    </row>
    <row r="1141" ht="30" customHeight="1" spans="1:5">
      <c r="A1141" s="11">
        <v>1140</v>
      </c>
      <c r="B1141" s="12" t="s">
        <v>5</v>
      </c>
      <c r="C1141" s="11" t="s">
        <v>3390</v>
      </c>
      <c r="D1141" s="11" t="s">
        <v>3391</v>
      </c>
      <c r="E1141" s="11" t="s">
        <v>3392</v>
      </c>
    </row>
    <row r="1142" ht="30" customHeight="1" spans="1:5">
      <c r="A1142" s="11">
        <v>1141</v>
      </c>
      <c r="B1142" s="12" t="s">
        <v>5</v>
      </c>
      <c r="C1142" s="11" t="s">
        <v>3393</v>
      </c>
      <c r="D1142" s="11" t="s">
        <v>3394</v>
      </c>
      <c r="E1142" s="11" t="s">
        <v>3395</v>
      </c>
    </row>
    <row r="1143" ht="30" customHeight="1" spans="1:5">
      <c r="A1143" s="11">
        <v>1142</v>
      </c>
      <c r="B1143" s="12" t="s">
        <v>5</v>
      </c>
      <c r="C1143" s="11" t="s">
        <v>3396</v>
      </c>
      <c r="D1143" s="11" t="s">
        <v>3397</v>
      </c>
      <c r="E1143" s="11" t="s">
        <v>3398</v>
      </c>
    </row>
    <row r="1144" ht="30" customHeight="1" spans="1:5">
      <c r="A1144" s="11">
        <v>1143</v>
      </c>
      <c r="B1144" s="12" t="s">
        <v>5</v>
      </c>
      <c r="C1144" s="11" t="s">
        <v>3399</v>
      </c>
      <c r="D1144" s="11" t="s">
        <v>3400</v>
      </c>
      <c r="E1144" s="11" t="s">
        <v>3401</v>
      </c>
    </row>
    <row r="1145" ht="30" customHeight="1" spans="1:5">
      <c r="A1145" s="11">
        <v>1144</v>
      </c>
      <c r="B1145" s="12" t="s">
        <v>5</v>
      </c>
      <c r="C1145" s="11" t="s">
        <v>3402</v>
      </c>
      <c r="D1145" s="11" t="s">
        <v>3403</v>
      </c>
      <c r="E1145" s="11" t="s">
        <v>3404</v>
      </c>
    </row>
    <row r="1146" ht="30" customHeight="1" spans="1:5">
      <c r="A1146" s="11">
        <v>1145</v>
      </c>
      <c r="B1146" s="12" t="s">
        <v>5</v>
      </c>
      <c r="C1146" s="11" t="s">
        <v>3405</v>
      </c>
      <c r="D1146" s="11" t="s">
        <v>3406</v>
      </c>
      <c r="E1146" s="11" t="s">
        <v>3407</v>
      </c>
    </row>
    <row r="1147" ht="30" customHeight="1" spans="1:5">
      <c r="A1147" s="11">
        <v>1146</v>
      </c>
      <c r="B1147" s="12" t="s">
        <v>5</v>
      </c>
      <c r="C1147" s="11" t="s">
        <v>3408</v>
      </c>
      <c r="D1147" s="11" t="s">
        <v>3409</v>
      </c>
      <c r="E1147" s="11" t="s">
        <v>3410</v>
      </c>
    </row>
    <row r="1148" ht="30" customHeight="1" spans="1:5">
      <c r="A1148" s="11">
        <v>1147</v>
      </c>
      <c r="B1148" s="12" t="s">
        <v>5</v>
      </c>
      <c r="C1148" s="11" t="s">
        <v>3411</v>
      </c>
      <c r="D1148" s="11" t="s">
        <v>3412</v>
      </c>
      <c r="E1148" s="11" t="s">
        <v>3413</v>
      </c>
    </row>
    <row r="1149" ht="30" customHeight="1" spans="1:5">
      <c r="A1149" s="11">
        <v>1148</v>
      </c>
      <c r="B1149" s="12" t="s">
        <v>5</v>
      </c>
      <c r="C1149" s="11" t="s">
        <v>3414</v>
      </c>
      <c r="D1149" s="11" t="s">
        <v>3415</v>
      </c>
      <c r="E1149" s="11" t="s">
        <v>3416</v>
      </c>
    </row>
    <row r="1150" ht="30" customHeight="1" spans="1:5">
      <c r="A1150" s="11">
        <v>1149</v>
      </c>
      <c r="B1150" s="12" t="s">
        <v>5</v>
      </c>
      <c r="C1150" s="11" t="s">
        <v>3417</v>
      </c>
      <c r="D1150" s="11" t="s">
        <v>3418</v>
      </c>
      <c r="E1150" s="11" t="s">
        <v>3419</v>
      </c>
    </row>
    <row r="1151" ht="30" customHeight="1" spans="1:5">
      <c r="A1151" s="11">
        <v>1150</v>
      </c>
      <c r="B1151" s="12" t="s">
        <v>5</v>
      </c>
      <c r="C1151" s="11" t="s">
        <v>3420</v>
      </c>
      <c r="D1151" s="11" t="s">
        <v>3421</v>
      </c>
      <c r="E1151" s="11" t="s">
        <v>3422</v>
      </c>
    </row>
    <row r="1152" ht="30" customHeight="1" spans="1:5">
      <c r="A1152" s="11">
        <v>1151</v>
      </c>
      <c r="B1152" s="12" t="s">
        <v>5</v>
      </c>
      <c r="C1152" s="11" t="s">
        <v>3423</v>
      </c>
      <c r="D1152" s="11" t="s">
        <v>3424</v>
      </c>
      <c r="E1152" s="11" t="s">
        <v>3425</v>
      </c>
    </row>
    <row r="1153" ht="30" customHeight="1" spans="1:5">
      <c r="A1153" s="11">
        <v>1152</v>
      </c>
      <c r="B1153" s="12" t="s">
        <v>5</v>
      </c>
      <c r="C1153" s="11" t="s">
        <v>3426</v>
      </c>
      <c r="D1153" s="11" t="s">
        <v>3427</v>
      </c>
      <c r="E1153" s="11" t="s">
        <v>3428</v>
      </c>
    </row>
    <row r="1154" ht="30" customHeight="1" spans="1:5">
      <c r="A1154" s="11">
        <v>1153</v>
      </c>
      <c r="B1154" s="12" t="s">
        <v>5</v>
      </c>
      <c r="C1154" s="11" t="s">
        <v>3429</v>
      </c>
      <c r="D1154" s="11" t="s">
        <v>3430</v>
      </c>
      <c r="E1154" s="11" t="s">
        <v>3431</v>
      </c>
    </row>
    <row r="1155" ht="30" customHeight="1" spans="1:5">
      <c r="A1155" s="11">
        <v>1154</v>
      </c>
      <c r="B1155" s="12" t="s">
        <v>5</v>
      </c>
      <c r="C1155" s="11" t="s">
        <v>3432</v>
      </c>
      <c r="D1155" s="11" t="s">
        <v>3433</v>
      </c>
      <c r="E1155" s="11" t="s">
        <v>3434</v>
      </c>
    </row>
    <row r="1156" ht="30" customHeight="1" spans="1:5">
      <c r="A1156" s="11">
        <v>1155</v>
      </c>
      <c r="B1156" s="12" t="s">
        <v>5</v>
      </c>
      <c r="C1156" s="11" t="s">
        <v>3435</v>
      </c>
      <c r="D1156" s="11" t="s">
        <v>3436</v>
      </c>
      <c r="E1156" s="11" t="s">
        <v>3437</v>
      </c>
    </row>
    <row r="1157" ht="30" customHeight="1" spans="1:5">
      <c r="A1157" s="11">
        <v>1156</v>
      </c>
      <c r="B1157" s="12" t="s">
        <v>5</v>
      </c>
      <c r="C1157" s="11" t="s">
        <v>3438</v>
      </c>
      <c r="D1157" s="11" t="s">
        <v>3439</v>
      </c>
      <c r="E1157" s="11" t="s">
        <v>3440</v>
      </c>
    </row>
    <row r="1158" ht="30" customHeight="1" spans="1:5">
      <c r="A1158" s="11">
        <v>1157</v>
      </c>
      <c r="B1158" s="12" t="s">
        <v>5</v>
      </c>
      <c r="C1158" s="11" t="s">
        <v>3441</v>
      </c>
      <c r="D1158" s="11" t="s">
        <v>3442</v>
      </c>
      <c r="E1158" s="11" t="s">
        <v>3443</v>
      </c>
    </row>
    <row r="1159" ht="30" customHeight="1" spans="1:5">
      <c r="A1159" s="11">
        <v>1158</v>
      </c>
      <c r="B1159" s="12" t="s">
        <v>5</v>
      </c>
      <c r="C1159" s="11" t="s">
        <v>3444</v>
      </c>
      <c r="D1159" s="11" t="s">
        <v>3445</v>
      </c>
      <c r="E1159" s="11" t="s">
        <v>3446</v>
      </c>
    </row>
    <row r="1160" ht="30" customHeight="1" spans="1:5">
      <c r="A1160" s="11">
        <v>1159</v>
      </c>
      <c r="B1160" s="12" t="s">
        <v>5</v>
      </c>
      <c r="C1160" s="11" t="s">
        <v>3447</v>
      </c>
      <c r="D1160" s="11" t="s">
        <v>3448</v>
      </c>
      <c r="E1160" s="11" t="s">
        <v>3449</v>
      </c>
    </row>
    <row r="1161" ht="30" customHeight="1" spans="1:5">
      <c r="A1161" s="11">
        <v>1160</v>
      </c>
      <c r="B1161" s="12" t="s">
        <v>5</v>
      </c>
      <c r="C1161" s="11" t="s">
        <v>3450</v>
      </c>
      <c r="D1161" s="11" t="s">
        <v>3451</v>
      </c>
      <c r="E1161" s="11" t="s">
        <v>3452</v>
      </c>
    </row>
    <row r="1162" ht="30" customHeight="1" spans="1:5">
      <c r="A1162" s="11">
        <v>1161</v>
      </c>
      <c r="B1162" s="12" t="s">
        <v>5</v>
      </c>
      <c r="C1162" s="11" t="s">
        <v>3453</v>
      </c>
      <c r="D1162" s="11" t="s">
        <v>3454</v>
      </c>
      <c r="E1162" s="11" t="s">
        <v>3455</v>
      </c>
    </row>
    <row r="1163" ht="30" customHeight="1" spans="1:5">
      <c r="A1163" s="11">
        <v>1162</v>
      </c>
      <c r="B1163" s="12" t="s">
        <v>5</v>
      </c>
      <c r="C1163" s="11" t="s">
        <v>3456</v>
      </c>
      <c r="D1163" s="11" t="s">
        <v>3457</v>
      </c>
      <c r="E1163" s="11" t="s">
        <v>3458</v>
      </c>
    </row>
    <row r="1164" ht="30" customHeight="1" spans="1:5">
      <c r="A1164" s="11">
        <v>1163</v>
      </c>
      <c r="B1164" s="12" t="s">
        <v>5</v>
      </c>
      <c r="C1164" s="11" t="s">
        <v>3459</v>
      </c>
      <c r="D1164" s="11" t="s">
        <v>3460</v>
      </c>
      <c r="E1164" s="11" t="s">
        <v>3461</v>
      </c>
    </row>
    <row r="1165" ht="30" customHeight="1" spans="1:5">
      <c r="A1165" s="11">
        <v>1164</v>
      </c>
      <c r="B1165" s="12" t="s">
        <v>5</v>
      </c>
      <c r="C1165" s="11" t="s">
        <v>3462</v>
      </c>
      <c r="D1165" s="11" t="s">
        <v>3463</v>
      </c>
      <c r="E1165" s="11" t="s">
        <v>3464</v>
      </c>
    </row>
    <row r="1166" ht="30" customHeight="1" spans="1:5">
      <c r="A1166" s="11">
        <v>1165</v>
      </c>
      <c r="B1166" s="12" t="s">
        <v>5</v>
      </c>
      <c r="C1166" s="11" t="s">
        <v>3465</v>
      </c>
      <c r="D1166" s="11" t="s">
        <v>3466</v>
      </c>
      <c r="E1166" s="11" t="s">
        <v>3467</v>
      </c>
    </row>
    <row r="1167" ht="30" customHeight="1" spans="1:5">
      <c r="A1167" s="11">
        <v>1166</v>
      </c>
      <c r="B1167" s="12" t="s">
        <v>5</v>
      </c>
      <c r="C1167" s="11" t="s">
        <v>3468</v>
      </c>
      <c r="D1167" s="11" t="s">
        <v>3469</v>
      </c>
      <c r="E1167" s="11" t="s">
        <v>3470</v>
      </c>
    </row>
    <row r="1168" ht="30" customHeight="1" spans="1:5">
      <c r="A1168" s="11">
        <v>1167</v>
      </c>
      <c r="B1168" s="12" t="s">
        <v>5</v>
      </c>
      <c r="C1168" s="11" t="s">
        <v>3471</v>
      </c>
      <c r="D1168" s="11" t="s">
        <v>3472</v>
      </c>
      <c r="E1168" s="11" t="s">
        <v>3473</v>
      </c>
    </row>
    <row r="1169" ht="30" customHeight="1" spans="1:5">
      <c r="A1169" s="11">
        <v>1168</v>
      </c>
      <c r="B1169" s="12" t="s">
        <v>5</v>
      </c>
      <c r="C1169" s="11" t="s">
        <v>3474</v>
      </c>
      <c r="D1169" s="11" t="s">
        <v>3475</v>
      </c>
      <c r="E1169" s="11" t="s">
        <v>3476</v>
      </c>
    </row>
    <row r="1170" ht="30" customHeight="1" spans="1:5">
      <c r="A1170" s="11">
        <v>1169</v>
      </c>
      <c r="B1170" s="12" t="s">
        <v>5</v>
      </c>
      <c r="C1170" s="11" t="s">
        <v>3477</v>
      </c>
      <c r="D1170" s="11" t="s">
        <v>3478</v>
      </c>
      <c r="E1170" s="11" t="s">
        <v>3479</v>
      </c>
    </row>
    <row r="1171" ht="30" customHeight="1" spans="1:5">
      <c r="A1171" s="11">
        <v>1170</v>
      </c>
      <c r="B1171" s="12" t="s">
        <v>5</v>
      </c>
      <c r="C1171" s="11" t="s">
        <v>3480</v>
      </c>
      <c r="D1171" s="11" t="s">
        <v>3481</v>
      </c>
      <c r="E1171" s="11" t="s">
        <v>3482</v>
      </c>
    </row>
    <row r="1172" ht="30" customHeight="1" spans="1:5">
      <c r="A1172" s="11">
        <v>1171</v>
      </c>
      <c r="B1172" s="12" t="s">
        <v>5</v>
      </c>
      <c r="C1172" s="11" t="s">
        <v>3483</v>
      </c>
      <c r="D1172" s="11" t="s">
        <v>3484</v>
      </c>
      <c r="E1172" s="11" t="s">
        <v>3485</v>
      </c>
    </row>
    <row r="1173" ht="30" customHeight="1" spans="1:5">
      <c r="A1173" s="11">
        <v>1172</v>
      </c>
      <c r="B1173" s="12" t="s">
        <v>5</v>
      </c>
      <c r="C1173" s="11" t="s">
        <v>3486</v>
      </c>
      <c r="D1173" s="11" t="s">
        <v>3487</v>
      </c>
      <c r="E1173" s="11" t="s">
        <v>3488</v>
      </c>
    </row>
    <row r="1174" ht="30" customHeight="1" spans="1:5">
      <c r="A1174" s="11">
        <v>1173</v>
      </c>
      <c r="B1174" s="12" t="s">
        <v>5</v>
      </c>
      <c r="C1174" s="11" t="s">
        <v>3489</v>
      </c>
      <c r="D1174" s="11" t="s">
        <v>3490</v>
      </c>
      <c r="E1174" s="11" t="s">
        <v>3491</v>
      </c>
    </row>
    <row r="1175" ht="30" customHeight="1" spans="1:5">
      <c r="A1175" s="11">
        <v>1174</v>
      </c>
      <c r="B1175" s="12" t="s">
        <v>5</v>
      </c>
      <c r="C1175" s="11" t="s">
        <v>3492</v>
      </c>
      <c r="D1175" s="11" t="s">
        <v>3493</v>
      </c>
      <c r="E1175" s="11" t="s">
        <v>3494</v>
      </c>
    </row>
    <row r="1176" ht="30" customHeight="1" spans="1:5">
      <c r="A1176" s="11">
        <v>1175</v>
      </c>
      <c r="B1176" s="12" t="s">
        <v>5</v>
      </c>
      <c r="C1176" s="11" t="s">
        <v>3495</v>
      </c>
      <c r="D1176" s="11" t="s">
        <v>3496</v>
      </c>
      <c r="E1176" s="11" t="s">
        <v>3497</v>
      </c>
    </row>
    <row r="1177" ht="30" customHeight="1" spans="1:5">
      <c r="A1177" s="11">
        <v>1176</v>
      </c>
      <c r="B1177" s="12" t="s">
        <v>5</v>
      </c>
      <c r="C1177" s="11" t="s">
        <v>3498</v>
      </c>
      <c r="D1177" s="11" t="s">
        <v>3499</v>
      </c>
      <c r="E1177" s="11" t="s">
        <v>3500</v>
      </c>
    </row>
    <row r="1178" ht="30" customHeight="1" spans="1:5">
      <c r="A1178" s="11">
        <v>1177</v>
      </c>
      <c r="B1178" s="12" t="s">
        <v>5</v>
      </c>
      <c r="C1178" s="11" t="s">
        <v>3501</v>
      </c>
      <c r="D1178" s="11" t="s">
        <v>3502</v>
      </c>
      <c r="E1178" s="11" t="s">
        <v>3503</v>
      </c>
    </row>
    <row r="1179" ht="30" customHeight="1" spans="1:5">
      <c r="A1179" s="11">
        <v>1178</v>
      </c>
      <c r="B1179" s="12" t="s">
        <v>5</v>
      </c>
      <c r="C1179" s="11" t="s">
        <v>3504</v>
      </c>
      <c r="D1179" s="11" t="s">
        <v>3505</v>
      </c>
      <c r="E1179" s="11" t="s">
        <v>3506</v>
      </c>
    </row>
    <row r="1180" ht="30" customHeight="1" spans="1:5">
      <c r="A1180" s="11">
        <v>1179</v>
      </c>
      <c r="B1180" s="12" t="s">
        <v>5</v>
      </c>
      <c r="C1180" s="11" t="s">
        <v>3507</v>
      </c>
      <c r="D1180" s="11" t="s">
        <v>3508</v>
      </c>
      <c r="E1180" s="11" t="s">
        <v>3509</v>
      </c>
    </row>
    <row r="1181" ht="30" customHeight="1" spans="1:5">
      <c r="A1181" s="11">
        <v>1180</v>
      </c>
      <c r="B1181" s="12" t="s">
        <v>5</v>
      </c>
      <c r="C1181" s="11" t="s">
        <v>3510</v>
      </c>
      <c r="D1181" s="11" t="s">
        <v>3511</v>
      </c>
      <c r="E1181" s="11" t="s">
        <v>3512</v>
      </c>
    </row>
    <row r="1182" ht="30" customHeight="1" spans="1:5">
      <c r="A1182" s="11">
        <v>1181</v>
      </c>
      <c r="B1182" s="12" t="s">
        <v>5</v>
      </c>
      <c r="C1182" s="11" t="s">
        <v>3513</v>
      </c>
      <c r="D1182" s="11" t="s">
        <v>3514</v>
      </c>
      <c r="E1182" s="11" t="s">
        <v>3515</v>
      </c>
    </row>
    <row r="1183" ht="30" customHeight="1" spans="1:5">
      <c r="A1183" s="11">
        <v>1182</v>
      </c>
      <c r="B1183" s="12" t="s">
        <v>5</v>
      </c>
      <c r="C1183" s="11" t="s">
        <v>3516</v>
      </c>
      <c r="D1183" s="11" t="s">
        <v>3517</v>
      </c>
      <c r="E1183" s="11" t="s">
        <v>3518</v>
      </c>
    </row>
    <row r="1184" ht="30" customHeight="1" spans="1:5">
      <c r="A1184" s="11">
        <v>1183</v>
      </c>
      <c r="B1184" s="12" t="s">
        <v>5</v>
      </c>
      <c r="C1184" s="11" t="s">
        <v>3519</v>
      </c>
      <c r="D1184" s="11" t="s">
        <v>3520</v>
      </c>
      <c r="E1184" s="11" t="s">
        <v>3521</v>
      </c>
    </row>
    <row r="1185" ht="30" customHeight="1" spans="1:5">
      <c r="A1185" s="11">
        <v>1184</v>
      </c>
      <c r="B1185" s="12" t="s">
        <v>5</v>
      </c>
      <c r="C1185" s="11" t="s">
        <v>3522</v>
      </c>
      <c r="D1185" s="11" t="s">
        <v>3523</v>
      </c>
      <c r="E1185" s="11" t="s">
        <v>3524</v>
      </c>
    </row>
    <row r="1186" ht="30" customHeight="1" spans="1:5">
      <c r="A1186" s="11">
        <v>1185</v>
      </c>
      <c r="B1186" s="12" t="s">
        <v>5</v>
      </c>
      <c r="C1186" s="11" t="s">
        <v>3525</v>
      </c>
      <c r="D1186" s="11" t="s">
        <v>3526</v>
      </c>
      <c r="E1186" s="11" t="s">
        <v>3527</v>
      </c>
    </row>
    <row r="1187" ht="30" customHeight="1" spans="1:5">
      <c r="A1187" s="11">
        <v>1186</v>
      </c>
      <c r="B1187" s="12" t="s">
        <v>5</v>
      </c>
      <c r="C1187" s="11" t="s">
        <v>3528</v>
      </c>
      <c r="D1187" s="11" t="s">
        <v>3529</v>
      </c>
      <c r="E1187" s="11" t="s">
        <v>3530</v>
      </c>
    </row>
    <row r="1188" ht="30" customHeight="1" spans="1:5">
      <c r="A1188" s="11">
        <v>1187</v>
      </c>
      <c r="B1188" s="12" t="s">
        <v>5</v>
      </c>
      <c r="C1188" s="11" t="s">
        <v>3531</v>
      </c>
      <c r="D1188" s="11" t="s">
        <v>3532</v>
      </c>
      <c r="E1188" s="11" t="s">
        <v>3533</v>
      </c>
    </row>
    <row r="1189" ht="30" customHeight="1" spans="1:5">
      <c r="A1189" s="11">
        <v>1188</v>
      </c>
      <c r="B1189" s="12" t="s">
        <v>5</v>
      </c>
      <c r="C1189" s="11" t="s">
        <v>3534</v>
      </c>
      <c r="D1189" s="11" t="s">
        <v>3535</v>
      </c>
      <c r="E1189" s="11" t="s">
        <v>3536</v>
      </c>
    </row>
    <row r="1190" ht="30" customHeight="1" spans="1:5">
      <c r="A1190" s="11">
        <v>1189</v>
      </c>
      <c r="B1190" s="12" t="s">
        <v>5</v>
      </c>
      <c r="C1190" s="11" t="s">
        <v>3537</v>
      </c>
      <c r="D1190" s="11" t="s">
        <v>3538</v>
      </c>
      <c r="E1190" s="11" t="s">
        <v>3539</v>
      </c>
    </row>
    <row r="1191" ht="30" customHeight="1" spans="1:5">
      <c r="A1191" s="11">
        <v>1190</v>
      </c>
      <c r="B1191" s="12" t="s">
        <v>5</v>
      </c>
      <c r="C1191" s="11" t="s">
        <v>3540</v>
      </c>
      <c r="D1191" s="11" t="s">
        <v>3541</v>
      </c>
      <c r="E1191" s="11" t="s">
        <v>3542</v>
      </c>
    </row>
    <row r="1192" ht="30" customHeight="1" spans="1:5">
      <c r="A1192" s="11">
        <v>1191</v>
      </c>
      <c r="B1192" s="12" t="s">
        <v>5</v>
      </c>
      <c r="C1192" s="11" t="s">
        <v>3543</v>
      </c>
      <c r="D1192" s="11" t="s">
        <v>3544</v>
      </c>
      <c r="E1192" s="11" t="s">
        <v>3545</v>
      </c>
    </row>
    <row r="1193" ht="30" customHeight="1" spans="1:5">
      <c r="A1193" s="11">
        <v>1192</v>
      </c>
      <c r="B1193" s="12" t="s">
        <v>5</v>
      </c>
      <c r="C1193" s="11" t="s">
        <v>3546</v>
      </c>
      <c r="D1193" s="11" t="s">
        <v>3547</v>
      </c>
      <c r="E1193" s="11" t="s">
        <v>3548</v>
      </c>
    </row>
    <row r="1194" ht="30" customHeight="1" spans="1:5">
      <c r="A1194" s="11">
        <v>1193</v>
      </c>
      <c r="B1194" s="12" t="s">
        <v>5</v>
      </c>
      <c r="C1194" s="11" t="s">
        <v>3549</v>
      </c>
      <c r="D1194" s="11" t="s">
        <v>3550</v>
      </c>
      <c r="E1194" s="11" t="s">
        <v>3551</v>
      </c>
    </row>
    <row r="1195" ht="30" customHeight="1" spans="1:5">
      <c r="A1195" s="11">
        <v>1194</v>
      </c>
      <c r="B1195" s="12" t="s">
        <v>5</v>
      </c>
      <c r="C1195" s="11" t="s">
        <v>3552</v>
      </c>
      <c r="D1195" s="11" t="s">
        <v>3553</v>
      </c>
      <c r="E1195" s="11" t="s">
        <v>3554</v>
      </c>
    </row>
    <row r="1196" ht="30" customHeight="1" spans="1:5">
      <c r="A1196" s="11">
        <v>1195</v>
      </c>
      <c r="B1196" s="12" t="s">
        <v>5</v>
      </c>
      <c r="C1196" s="11" t="s">
        <v>3555</v>
      </c>
      <c r="D1196" s="11" t="s">
        <v>3556</v>
      </c>
      <c r="E1196" s="11" t="s">
        <v>3557</v>
      </c>
    </row>
    <row r="1197" ht="30" customHeight="1" spans="1:5">
      <c r="A1197" s="11">
        <v>1196</v>
      </c>
      <c r="B1197" s="12" t="s">
        <v>5</v>
      </c>
      <c r="C1197" s="11" t="s">
        <v>3558</v>
      </c>
      <c r="D1197" s="11" t="s">
        <v>3559</v>
      </c>
      <c r="E1197" s="11" t="s">
        <v>3560</v>
      </c>
    </row>
    <row r="1198" ht="30" customHeight="1" spans="1:5">
      <c r="A1198" s="11">
        <v>1197</v>
      </c>
      <c r="B1198" s="12" t="s">
        <v>5</v>
      </c>
      <c r="C1198" s="11" t="s">
        <v>3561</v>
      </c>
      <c r="D1198" s="11" t="s">
        <v>3562</v>
      </c>
      <c r="E1198" s="11" t="s">
        <v>3563</v>
      </c>
    </row>
    <row r="1199" ht="30" customHeight="1" spans="1:5">
      <c r="A1199" s="11">
        <v>1198</v>
      </c>
      <c r="B1199" s="12" t="s">
        <v>5</v>
      </c>
      <c r="C1199" s="11" t="s">
        <v>3564</v>
      </c>
      <c r="D1199" s="11" t="s">
        <v>3565</v>
      </c>
      <c r="E1199" s="11" t="s">
        <v>3566</v>
      </c>
    </row>
    <row r="1200" ht="30" customHeight="1" spans="1:5">
      <c r="A1200" s="11">
        <v>1199</v>
      </c>
      <c r="B1200" s="12" t="s">
        <v>5</v>
      </c>
      <c r="C1200" s="11" t="s">
        <v>3567</v>
      </c>
      <c r="D1200" s="11" t="s">
        <v>3568</v>
      </c>
      <c r="E1200" s="11" t="s">
        <v>3569</v>
      </c>
    </row>
    <row r="1201" ht="30" customHeight="1" spans="1:5">
      <c r="A1201" s="11">
        <v>1200</v>
      </c>
      <c r="B1201" s="12" t="s">
        <v>5</v>
      </c>
      <c r="C1201" s="11" t="s">
        <v>3570</v>
      </c>
      <c r="D1201" s="11" t="s">
        <v>3571</v>
      </c>
      <c r="E1201" s="11" t="s">
        <v>3572</v>
      </c>
    </row>
    <row r="1202" ht="30" customHeight="1" spans="1:5">
      <c r="A1202" s="11">
        <v>1201</v>
      </c>
      <c r="B1202" s="12" t="s">
        <v>5</v>
      </c>
      <c r="C1202" s="11" t="s">
        <v>3573</v>
      </c>
      <c r="D1202" s="11" t="s">
        <v>3574</v>
      </c>
      <c r="E1202" s="11" t="s">
        <v>3575</v>
      </c>
    </row>
    <row r="1203" ht="30" customHeight="1" spans="1:5">
      <c r="A1203" s="11">
        <v>1202</v>
      </c>
      <c r="B1203" s="12" t="s">
        <v>5</v>
      </c>
      <c r="C1203" s="11" t="s">
        <v>3576</v>
      </c>
      <c r="D1203" s="11" t="s">
        <v>3577</v>
      </c>
      <c r="E1203" s="11" t="s">
        <v>3578</v>
      </c>
    </row>
    <row r="1204" ht="30" customHeight="1" spans="1:5">
      <c r="A1204" s="11">
        <v>1203</v>
      </c>
      <c r="B1204" s="12" t="s">
        <v>5</v>
      </c>
      <c r="C1204" s="11" t="s">
        <v>3579</v>
      </c>
      <c r="D1204" s="11" t="s">
        <v>3580</v>
      </c>
      <c r="E1204" s="11" t="s">
        <v>3581</v>
      </c>
    </row>
    <row r="1205" ht="30" customHeight="1" spans="1:5">
      <c r="A1205" s="11">
        <v>1204</v>
      </c>
      <c r="B1205" s="12" t="s">
        <v>5</v>
      </c>
      <c r="C1205" s="11" t="s">
        <v>3582</v>
      </c>
      <c r="D1205" s="11" t="s">
        <v>3583</v>
      </c>
      <c r="E1205" s="11" t="s">
        <v>3584</v>
      </c>
    </row>
    <row r="1206" ht="30" customHeight="1" spans="1:5">
      <c r="A1206" s="11">
        <v>1205</v>
      </c>
      <c r="B1206" s="12" t="s">
        <v>5</v>
      </c>
      <c r="C1206" s="11" t="s">
        <v>3585</v>
      </c>
      <c r="D1206" s="11" t="s">
        <v>3586</v>
      </c>
      <c r="E1206" s="11" t="s">
        <v>3587</v>
      </c>
    </row>
    <row r="1207" ht="30" customHeight="1" spans="1:5">
      <c r="A1207" s="11">
        <v>1206</v>
      </c>
      <c r="B1207" s="12" t="s">
        <v>5</v>
      </c>
      <c r="C1207" s="11" t="s">
        <v>3588</v>
      </c>
      <c r="D1207" s="11" t="s">
        <v>3589</v>
      </c>
      <c r="E1207" s="11" t="s">
        <v>3590</v>
      </c>
    </row>
    <row r="1208" ht="30" customHeight="1" spans="1:5">
      <c r="A1208" s="11">
        <v>1207</v>
      </c>
      <c r="B1208" s="12" t="s">
        <v>5</v>
      </c>
      <c r="C1208" s="11" t="s">
        <v>3591</v>
      </c>
      <c r="D1208" s="11" t="s">
        <v>3592</v>
      </c>
      <c r="E1208" s="11" t="s">
        <v>3593</v>
      </c>
    </row>
    <row r="1209" ht="30" customHeight="1" spans="1:5">
      <c r="A1209" s="11">
        <v>1208</v>
      </c>
      <c r="B1209" s="12" t="s">
        <v>5</v>
      </c>
      <c r="C1209" s="11" t="s">
        <v>3594</v>
      </c>
      <c r="D1209" s="11" t="s">
        <v>3595</v>
      </c>
      <c r="E1209" s="11" t="s">
        <v>3596</v>
      </c>
    </row>
    <row r="1210" ht="30" customHeight="1" spans="1:5">
      <c r="A1210" s="11">
        <v>1209</v>
      </c>
      <c r="B1210" s="12" t="s">
        <v>5</v>
      </c>
      <c r="C1210" s="11" t="s">
        <v>3597</v>
      </c>
      <c r="D1210" s="11" t="s">
        <v>3598</v>
      </c>
      <c r="E1210" s="11" t="s">
        <v>3599</v>
      </c>
    </row>
    <row r="1211" ht="30" customHeight="1" spans="1:5">
      <c r="A1211" s="11">
        <v>1210</v>
      </c>
      <c r="B1211" s="12" t="s">
        <v>5</v>
      </c>
      <c r="C1211" s="11" t="s">
        <v>3600</v>
      </c>
      <c r="D1211" s="11" t="s">
        <v>3601</v>
      </c>
      <c r="E1211" s="11" t="s">
        <v>3602</v>
      </c>
    </row>
    <row r="1212" ht="30" customHeight="1" spans="1:5">
      <c r="A1212" s="11">
        <v>1211</v>
      </c>
      <c r="B1212" s="12" t="s">
        <v>5</v>
      </c>
      <c r="C1212" s="11" t="s">
        <v>3603</v>
      </c>
      <c r="D1212" s="11" t="s">
        <v>3604</v>
      </c>
      <c r="E1212" s="11" t="s">
        <v>3605</v>
      </c>
    </row>
    <row r="1213" ht="30" customHeight="1" spans="1:5">
      <c r="A1213" s="11">
        <v>1212</v>
      </c>
      <c r="B1213" s="12" t="s">
        <v>5</v>
      </c>
      <c r="C1213" s="11" t="s">
        <v>3606</v>
      </c>
      <c r="D1213" s="13">
        <v>1201108</v>
      </c>
      <c r="E1213" s="11" t="s">
        <v>3607</v>
      </c>
    </row>
    <row r="1214" ht="30" customHeight="1" spans="1:5">
      <c r="A1214" s="11">
        <v>1213</v>
      </c>
      <c r="B1214" s="12" t="s">
        <v>5</v>
      </c>
      <c r="C1214" s="11" t="s">
        <v>3608</v>
      </c>
      <c r="D1214" s="11" t="s">
        <v>3609</v>
      </c>
      <c r="E1214" s="11" t="s">
        <v>3610</v>
      </c>
    </row>
    <row r="1215" ht="30" customHeight="1" spans="1:5">
      <c r="A1215" s="11">
        <v>1214</v>
      </c>
      <c r="B1215" s="12" t="s">
        <v>5</v>
      </c>
      <c r="C1215" s="11" t="s">
        <v>3611</v>
      </c>
      <c r="D1215" s="11" t="s">
        <v>3612</v>
      </c>
      <c r="E1215" s="11" t="s">
        <v>3613</v>
      </c>
    </row>
    <row r="1216" ht="30" customHeight="1" spans="1:5">
      <c r="A1216" s="11">
        <v>1215</v>
      </c>
      <c r="B1216" s="12" t="s">
        <v>5</v>
      </c>
      <c r="C1216" s="11" t="s">
        <v>3614</v>
      </c>
      <c r="D1216" s="11" t="s">
        <v>3615</v>
      </c>
      <c r="E1216" s="11" t="s">
        <v>3616</v>
      </c>
    </row>
    <row r="1217" ht="30" customHeight="1" spans="1:5">
      <c r="A1217" s="11">
        <v>1216</v>
      </c>
      <c r="B1217" s="12" t="s">
        <v>5</v>
      </c>
      <c r="C1217" s="11" t="s">
        <v>3617</v>
      </c>
      <c r="D1217" s="11" t="s">
        <v>3618</v>
      </c>
      <c r="E1217" s="11" t="s">
        <v>3619</v>
      </c>
    </row>
    <row r="1218" ht="30" customHeight="1" spans="1:5">
      <c r="A1218" s="11">
        <v>1217</v>
      </c>
      <c r="B1218" s="12" t="s">
        <v>5</v>
      </c>
      <c r="C1218" s="11" t="s">
        <v>3620</v>
      </c>
      <c r="D1218" s="11" t="s">
        <v>3621</v>
      </c>
      <c r="E1218" s="11" t="s">
        <v>3622</v>
      </c>
    </row>
    <row r="1219" ht="30" customHeight="1" spans="1:5">
      <c r="A1219" s="11">
        <v>1218</v>
      </c>
      <c r="B1219" s="12" t="s">
        <v>5</v>
      </c>
      <c r="C1219" s="11" t="s">
        <v>3623</v>
      </c>
      <c r="D1219" s="11" t="s">
        <v>3624</v>
      </c>
      <c r="E1219" s="11" t="s">
        <v>3625</v>
      </c>
    </row>
    <row r="1220" ht="30" customHeight="1" spans="1:5">
      <c r="A1220" s="11">
        <v>1219</v>
      </c>
      <c r="B1220" s="12" t="s">
        <v>5</v>
      </c>
      <c r="C1220" s="11" t="s">
        <v>3626</v>
      </c>
      <c r="D1220" s="11" t="s">
        <v>3627</v>
      </c>
      <c r="E1220" s="11" t="s">
        <v>3628</v>
      </c>
    </row>
    <row r="1221" ht="30" customHeight="1" spans="1:5">
      <c r="A1221" s="11">
        <v>1220</v>
      </c>
      <c r="B1221" s="12" t="s">
        <v>5</v>
      </c>
      <c r="C1221" s="11" t="s">
        <v>3629</v>
      </c>
      <c r="D1221" s="11" t="s">
        <v>3630</v>
      </c>
      <c r="E1221" s="11" t="s">
        <v>3631</v>
      </c>
    </row>
    <row r="1222" ht="30" customHeight="1" spans="1:5">
      <c r="A1222" s="11">
        <v>1221</v>
      </c>
      <c r="B1222" s="12" t="s">
        <v>5</v>
      </c>
      <c r="C1222" s="11" t="s">
        <v>3632</v>
      </c>
      <c r="D1222" s="11" t="s">
        <v>3633</v>
      </c>
      <c r="E1222" s="11" t="s">
        <v>3634</v>
      </c>
    </row>
    <row r="1223" ht="30" customHeight="1" spans="1:5">
      <c r="A1223" s="11">
        <v>1222</v>
      </c>
      <c r="B1223" s="12" t="s">
        <v>5</v>
      </c>
      <c r="C1223" s="11" t="s">
        <v>3635</v>
      </c>
      <c r="D1223" s="11" t="s">
        <v>3636</v>
      </c>
      <c r="E1223" s="11" t="s">
        <v>3637</v>
      </c>
    </row>
    <row r="1224" ht="30" customHeight="1" spans="1:5">
      <c r="A1224" s="11">
        <v>1223</v>
      </c>
      <c r="B1224" s="12" t="s">
        <v>5</v>
      </c>
      <c r="C1224" s="11" t="s">
        <v>3638</v>
      </c>
      <c r="D1224" s="13">
        <v>2120424</v>
      </c>
      <c r="E1224" s="11" t="s">
        <v>3639</v>
      </c>
    </row>
    <row r="1225" ht="30" customHeight="1" spans="1:5">
      <c r="A1225" s="11">
        <v>1224</v>
      </c>
      <c r="B1225" s="12" t="s">
        <v>5</v>
      </c>
      <c r="C1225" s="11" t="s">
        <v>3640</v>
      </c>
      <c r="D1225" s="11" t="s">
        <v>3641</v>
      </c>
      <c r="E1225" s="11" t="s">
        <v>3642</v>
      </c>
    </row>
    <row r="1226" ht="30" customHeight="1" spans="1:5">
      <c r="A1226" s="11">
        <v>1225</v>
      </c>
      <c r="B1226" s="12" t="s">
        <v>5</v>
      </c>
      <c r="C1226" s="11" t="s">
        <v>3643</v>
      </c>
      <c r="D1226" s="11" t="s">
        <v>3644</v>
      </c>
      <c r="E1226" s="11" t="s">
        <v>3645</v>
      </c>
    </row>
    <row r="1227" ht="30" customHeight="1" spans="1:5">
      <c r="A1227" s="11">
        <v>1226</v>
      </c>
      <c r="B1227" s="12" t="s">
        <v>5</v>
      </c>
      <c r="C1227" s="11" t="s">
        <v>3646</v>
      </c>
      <c r="D1227" s="11" t="s">
        <v>3647</v>
      </c>
      <c r="E1227" s="11" t="s">
        <v>3648</v>
      </c>
    </row>
    <row r="1228" ht="30" customHeight="1" spans="1:5">
      <c r="A1228" s="11">
        <v>1227</v>
      </c>
      <c r="B1228" s="12" t="s">
        <v>5</v>
      </c>
      <c r="C1228" s="11" t="s">
        <v>3649</v>
      </c>
      <c r="D1228" s="11" t="s">
        <v>3650</v>
      </c>
      <c r="E1228" s="11" t="s">
        <v>3651</v>
      </c>
    </row>
    <row r="1229" ht="30" customHeight="1" spans="1:5">
      <c r="A1229" s="11">
        <v>1228</v>
      </c>
      <c r="B1229" s="12" t="s">
        <v>5</v>
      </c>
      <c r="C1229" s="11" t="s">
        <v>3652</v>
      </c>
      <c r="D1229" s="11" t="s">
        <v>3653</v>
      </c>
      <c r="E1229" s="11" t="s">
        <v>3654</v>
      </c>
    </row>
    <row r="1230" ht="30" customHeight="1" spans="1:5">
      <c r="A1230" s="11">
        <v>1229</v>
      </c>
      <c r="B1230" s="12" t="s">
        <v>5</v>
      </c>
      <c r="C1230" s="11" t="s">
        <v>3655</v>
      </c>
      <c r="D1230" s="11" t="s">
        <v>3656</v>
      </c>
      <c r="E1230" s="11" t="s">
        <v>3657</v>
      </c>
    </row>
    <row r="1231" ht="30" customHeight="1" spans="1:5">
      <c r="A1231" s="11">
        <v>1230</v>
      </c>
      <c r="B1231" s="12" t="s">
        <v>5</v>
      </c>
      <c r="C1231" s="11" t="s">
        <v>3658</v>
      </c>
      <c r="D1231" s="11" t="s">
        <v>3659</v>
      </c>
      <c r="E1231" s="11" t="s">
        <v>3660</v>
      </c>
    </row>
    <row r="1232" ht="30" customHeight="1" spans="1:5">
      <c r="A1232" s="11">
        <v>1231</v>
      </c>
      <c r="B1232" s="12" t="s">
        <v>5</v>
      </c>
      <c r="C1232" s="11" t="s">
        <v>3661</v>
      </c>
      <c r="D1232" s="11" t="s">
        <v>3662</v>
      </c>
      <c r="E1232" s="11" t="s">
        <v>3663</v>
      </c>
    </row>
    <row r="1233" ht="30" customHeight="1" spans="1:5">
      <c r="A1233" s="11">
        <v>1232</v>
      </c>
      <c r="B1233" s="12" t="s">
        <v>5</v>
      </c>
      <c r="C1233" s="11" t="s">
        <v>3664</v>
      </c>
      <c r="D1233" s="11" t="s">
        <v>3665</v>
      </c>
      <c r="E1233" s="11" t="s">
        <v>3666</v>
      </c>
    </row>
    <row r="1234" ht="30" customHeight="1" spans="1:5">
      <c r="A1234" s="11">
        <v>1233</v>
      </c>
      <c r="B1234" s="12" t="s">
        <v>5</v>
      </c>
      <c r="C1234" s="11" t="s">
        <v>3667</v>
      </c>
      <c r="D1234" s="11" t="s">
        <v>3668</v>
      </c>
      <c r="E1234" s="11" t="s">
        <v>3669</v>
      </c>
    </row>
    <row r="1235" ht="30" customHeight="1" spans="1:5">
      <c r="A1235" s="11">
        <v>1234</v>
      </c>
      <c r="B1235" s="12" t="s">
        <v>5</v>
      </c>
      <c r="C1235" s="11" t="s">
        <v>3670</v>
      </c>
      <c r="D1235" s="11" t="s">
        <v>3671</v>
      </c>
      <c r="E1235" s="11" t="s">
        <v>3672</v>
      </c>
    </row>
    <row r="1236" ht="30" customHeight="1" spans="1:5">
      <c r="A1236" s="11">
        <v>1235</v>
      </c>
      <c r="B1236" s="12" t="s">
        <v>5</v>
      </c>
      <c r="C1236" s="11" t="s">
        <v>3673</v>
      </c>
      <c r="D1236" s="11" t="s">
        <v>3674</v>
      </c>
      <c r="E1236" s="11" t="s">
        <v>3675</v>
      </c>
    </row>
    <row r="1237" ht="30" customHeight="1" spans="1:5">
      <c r="A1237" s="11">
        <v>1236</v>
      </c>
      <c r="B1237" s="12" t="s">
        <v>5</v>
      </c>
      <c r="C1237" s="11" t="s">
        <v>3676</v>
      </c>
      <c r="D1237" s="11" t="s">
        <v>3677</v>
      </c>
      <c r="E1237" s="11" t="s">
        <v>3678</v>
      </c>
    </row>
    <row r="1238" ht="30" customHeight="1" spans="1:5">
      <c r="A1238" s="11">
        <v>1237</v>
      </c>
      <c r="B1238" s="12" t="s">
        <v>5</v>
      </c>
      <c r="C1238" s="11" t="s">
        <v>3679</v>
      </c>
      <c r="D1238" s="11" t="s">
        <v>3680</v>
      </c>
      <c r="E1238" s="11" t="s">
        <v>3681</v>
      </c>
    </row>
    <row r="1239" ht="30" customHeight="1" spans="1:5">
      <c r="A1239" s="11">
        <v>1238</v>
      </c>
      <c r="B1239" s="12" t="s">
        <v>5</v>
      </c>
      <c r="C1239" s="11" t="s">
        <v>3682</v>
      </c>
      <c r="D1239" s="11" t="s">
        <v>3683</v>
      </c>
      <c r="E1239" s="11" t="s">
        <v>3684</v>
      </c>
    </row>
    <row r="1240" ht="30" customHeight="1" spans="1:5">
      <c r="A1240" s="11">
        <v>1239</v>
      </c>
      <c r="B1240" s="12" t="s">
        <v>5</v>
      </c>
      <c r="C1240" s="11" t="s">
        <v>3685</v>
      </c>
      <c r="D1240" s="11" t="s">
        <v>3686</v>
      </c>
      <c r="E1240" s="11" t="s">
        <v>3687</v>
      </c>
    </row>
    <row r="1241" ht="30" customHeight="1" spans="1:5">
      <c r="A1241" s="11">
        <v>1240</v>
      </c>
      <c r="B1241" s="12" t="s">
        <v>5</v>
      </c>
      <c r="C1241" s="11" t="s">
        <v>3688</v>
      </c>
      <c r="D1241" s="11" t="s">
        <v>3689</v>
      </c>
      <c r="E1241" s="11" t="s">
        <v>3690</v>
      </c>
    </row>
    <row r="1242" ht="30" customHeight="1" spans="1:5">
      <c r="A1242" s="11">
        <v>1241</v>
      </c>
      <c r="B1242" s="12" t="s">
        <v>5</v>
      </c>
      <c r="C1242" s="11" t="s">
        <v>3691</v>
      </c>
      <c r="D1242" s="11" t="s">
        <v>3692</v>
      </c>
      <c r="E1242" s="11" t="s">
        <v>3693</v>
      </c>
    </row>
    <row r="1243" ht="30" customHeight="1" spans="1:5">
      <c r="A1243" s="11">
        <v>1242</v>
      </c>
      <c r="B1243" s="12" t="s">
        <v>5</v>
      </c>
      <c r="C1243" s="11" t="s">
        <v>3694</v>
      </c>
      <c r="D1243" s="11" t="s">
        <v>3695</v>
      </c>
      <c r="E1243" s="11" t="s">
        <v>3696</v>
      </c>
    </row>
    <row r="1244" ht="30" customHeight="1" spans="1:5">
      <c r="A1244" s="11">
        <v>1243</v>
      </c>
      <c r="B1244" s="12" t="s">
        <v>5</v>
      </c>
      <c r="C1244" s="11" t="s">
        <v>3697</v>
      </c>
      <c r="D1244" s="11" t="s">
        <v>3698</v>
      </c>
      <c r="E1244" s="11" t="s">
        <v>3699</v>
      </c>
    </row>
    <row r="1245" ht="30" customHeight="1" spans="1:5">
      <c r="A1245" s="11">
        <v>1244</v>
      </c>
      <c r="B1245" s="12" t="s">
        <v>5</v>
      </c>
      <c r="C1245" s="11" t="s">
        <v>3700</v>
      </c>
      <c r="D1245" s="11" t="s">
        <v>3701</v>
      </c>
      <c r="E1245" s="11" t="s">
        <v>3702</v>
      </c>
    </row>
    <row r="1246" ht="30" customHeight="1" spans="1:5">
      <c r="A1246" s="11">
        <v>1245</v>
      </c>
      <c r="B1246" s="12" t="s">
        <v>5</v>
      </c>
      <c r="C1246" s="11" t="s">
        <v>3703</v>
      </c>
      <c r="D1246" s="11" t="s">
        <v>3704</v>
      </c>
      <c r="E1246" s="11" t="s">
        <v>3705</v>
      </c>
    </row>
    <row r="1247" ht="30" customHeight="1" spans="1:5">
      <c r="A1247" s="11">
        <v>1246</v>
      </c>
      <c r="B1247" s="12" t="s">
        <v>5</v>
      </c>
      <c r="C1247" s="11" t="s">
        <v>3706</v>
      </c>
      <c r="D1247" s="11" t="s">
        <v>3707</v>
      </c>
      <c r="E1247" s="11" t="s">
        <v>3708</v>
      </c>
    </row>
    <row r="1248" ht="30" customHeight="1" spans="1:5">
      <c r="A1248" s="11">
        <v>1247</v>
      </c>
      <c r="B1248" s="12" t="s">
        <v>5</v>
      </c>
      <c r="C1248" s="11" t="s">
        <v>3709</v>
      </c>
      <c r="D1248" s="11" t="s">
        <v>3710</v>
      </c>
      <c r="E1248" s="11" t="s">
        <v>3711</v>
      </c>
    </row>
    <row r="1249" ht="30" customHeight="1" spans="1:5">
      <c r="A1249" s="11">
        <v>1248</v>
      </c>
      <c r="B1249" s="12" t="s">
        <v>5</v>
      </c>
      <c r="C1249" s="11" t="s">
        <v>3712</v>
      </c>
      <c r="D1249" s="11" t="s">
        <v>3713</v>
      </c>
      <c r="E1249" s="11" t="s">
        <v>3714</v>
      </c>
    </row>
    <row r="1250" ht="30" customHeight="1" spans="1:5">
      <c r="A1250" s="11">
        <v>1249</v>
      </c>
      <c r="B1250" s="12" t="s">
        <v>5</v>
      </c>
      <c r="C1250" s="11" t="s">
        <v>3715</v>
      </c>
      <c r="D1250" s="11" t="s">
        <v>3716</v>
      </c>
      <c r="E1250" s="11" t="s">
        <v>3717</v>
      </c>
    </row>
    <row r="1251" ht="30" customHeight="1" spans="1:5">
      <c r="A1251" s="11">
        <v>1250</v>
      </c>
      <c r="B1251" s="12" t="s">
        <v>5</v>
      </c>
      <c r="C1251" s="11" t="s">
        <v>3718</v>
      </c>
      <c r="D1251" s="11" t="s">
        <v>3719</v>
      </c>
      <c r="E1251" s="11" t="s">
        <v>3720</v>
      </c>
    </row>
    <row r="1252" ht="30" customHeight="1" spans="1:5">
      <c r="A1252" s="11">
        <v>1251</v>
      </c>
      <c r="B1252" s="12" t="s">
        <v>5</v>
      </c>
      <c r="C1252" s="11" t="s">
        <v>3721</v>
      </c>
      <c r="D1252" s="11" t="s">
        <v>3722</v>
      </c>
      <c r="E1252" s="11" t="s">
        <v>3723</v>
      </c>
    </row>
    <row r="1253" ht="30" customHeight="1" spans="1:5">
      <c r="A1253" s="11">
        <v>1252</v>
      </c>
      <c r="C1253" s="11" t="s">
        <v>3724</v>
      </c>
      <c r="D1253" s="11" t="s">
        <v>3725</v>
      </c>
      <c r="E1253" s="11" t="s">
        <v>3726</v>
      </c>
    </row>
    <row r="1254" ht="30" customHeight="1" spans="1:5">
      <c r="A1254" s="11">
        <v>1253</v>
      </c>
      <c r="B1254" s="12" t="s">
        <v>5</v>
      </c>
      <c r="C1254" s="11" t="s">
        <v>3727</v>
      </c>
      <c r="D1254" s="11" t="s">
        <v>3728</v>
      </c>
      <c r="E1254" s="11" t="s">
        <v>3729</v>
      </c>
    </row>
    <row r="1255" ht="30" customHeight="1" spans="1:5">
      <c r="A1255" s="11">
        <v>1254</v>
      </c>
      <c r="B1255" s="12" t="s">
        <v>5</v>
      </c>
      <c r="C1255" s="11" t="s">
        <v>3730</v>
      </c>
      <c r="D1255" s="11" t="s">
        <v>3731</v>
      </c>
      <c r="E1255" s="11" t="s">
        <v>3732</v>
      </c>
    </row>
    <row r="1256" ht="30" customHeight="1" spans="1:5">
      <c r="A1256" s="11">
        <v>1255</v>
      </c>
      <c r="B1256" s="12" t="s">
        <v>5</v>
      </c>
      <c r="C1256" s="11" t="s">
        <v>3733</v>
      </c>
      <c r="D1256" s="11" t="s">
        <v>3734</v>
      </c>
      <c r="E1256" s="11" t="s">
        <v>3735</v>
      </c>
    </row>
    <row r="1257" ht="30" customHeight="1" spans="1:5">
      <c r="A1257" s="11">
        <v>1256</v>
      </c>
      <c r="B1257" s="12" t="s">
        <v>5</v>
      </c>
      <c r="C1257" s="11" t="s">
        <v>3736</v>
      </c>
      <c r="D1257" s="11" t="s">
        <v>3737</v>
      </c>
      <c r="E1257" s="11" t="s">
        <v>3738</v>
      </c>
    </row>
    <row r="1258" ht="30" customHeight="1" spans="1:5">
      <c r="A1258" s="11">
        <v>1257</v>
      </c>
      <c r="B1258" s="12" t="s">
        <v>5</v>
      </c>
      <c r="C1258" s="11" t="s">
        <v>3739</v>
      </c>
      <c r="D1258" s="11" t="s">
        <v>3740</v>
      </c>
      <c r="E1258" s="11" t="s">
        <v>3741</v>
      </c>
    </row>
    <row r="1259" ht="30" customHeight="1" spans="1:5">
      <c r="A1259" s="11">
        <v>1258</v>
      </c>
      <c r="B1259" s="12" t="s">
        <v>5</v>
      </c>
      <c r="C1259" s="11" t="s">
        <v>3742</v>
      </c>
      <c r="D1259" s="11" t="s">
        <v>3743</v>
      </c>
      <c r="E1259" s="11" t="s">
        <v>3744</v>
      </c>
    </row>
    <row r="1260" ht="30" customHeight="1" spans="1:5">
      <c r="A1260" s="11">
        <v>1259</v>
      </c>
      <c r="B1260" s="12" t="s">
        <v>5</v>
      </c>
      <c r="C1260" s="11" t="s">
        <v>3745</v>
      </c>
      <c r="D1260" s="11" t="s">
        <v>3746</v>
      </c>
      <c r="E1260" s="11" t="s">
        <v>3747</v>
      </c>
    </row>
    <row r="1261" ht="30" customHeight="1" spans="1:5">
      <c r="A1261" s="11">
        <v>1260</v>
      </c>
      <c r="B1261" s="12" t="s">
        <v>5</v>
      </c>
      <c r="C1261" s="11" t="s">
        <v>3748</v>
      </c>
      <c r="D1261" s="11" t="s">
        <v>3749</v>
      </c>
      <c r="E1261" s="11" t="s">
        <v>3750</v>
      </c>
    </row>
    <row r="1262" ht="30" customHeight="1" spans="1:5">
      <c r="A1262" s="11">
        <v>1261</v>
      </c>
      <c r="B1262" s="12" t="s">
        <v>5</v>
      </c>
      <c r="C1262" s="11" t="s">
        <v>3751</v>
      </c>
      <c r="D1262" s="11" t="s">
        <v>3752</v>
      </c>
      <c r="E1262" s="11" t="s">
        <v>3753</v>
      </c>
    </row>
    <row r="1263" ht="30" customHeight="1" spans="1:5">
      <c r="A1263" s="11">
        <v>1262</v>
      </c>
      <c r="B1263" s="12" t="s">
        <v>5</v>
      </c>
      <c r="C1263" s="11" t="s">
        <v>3754</v>
      </c>
      <c r="D1263" s="11" t="s">
        <v>3755</v>
      </c>
      <c r="E1263" s="11" t="s">
        <v>3756</v>
      </c>
    </row>
    <row r="1264" ht="30" customHeight="1" spans="1:5">
      <c r="A1264" s="11">
        <v>1263</v>
      </c>
      <c r="B1264" s="12" t="s">
        <v>5</v>
      </c>
      <c r="C1264" s="11" t="s">
        <v>3757</v>
      </c>
      <c r="D1264" s="11" t="s">
        <v>3758</v>
      </c>
      <c r="E1264" s="11" t="s">
        <v>3759</v>
      </c>
    </row>
    <row r="1265" ht="30" customHeight="1" spans="1:5">
      <c r="A1265" s="11">
        <v>1264</v>
      </c>
      <c r="B1265" s="12" t="s">
        <v>5</v>
      </c>
      <c r="C1265" s="11" t="s">
        <v>3760</v>
      </c>
      <c r="D1265" s="11" t="s">
        <v>3761</v>
      </c>
      <c r="E1265" s="11" t="s">
        <v>3762</v>
      </c>
    </row>
    <row r="1266" ht="30" customHeight="1" spans="1:5">
      <c r="A1266" s="11">
        <v>1265</v>
      </c>
      <c r="B1266" s="12" t="s">
        <v>5</v>
      </c>
      <c r="C1266" s="11" t="s">
        <v>3763</v>
      </c>
      <c r="D1266" s="11" t="s">
        <v>3764</v>
      </c>
      <c r="E1266" s="11" t="s">
        <v>3765</v>
      </c>
    </row>
    <row r="1267" ht="30" customHeight="1" spans="1:5">
      <c r="A1267" s="11">
        <v>1266</v>
      </c>
      <c r="B1267" s="12" t="s">
        <v>5</v>
      </c>
      <c r="C1267" s="11" t="s">
        <v>3766</v>
      </c>
      <c r="D1267" s="11" t="s">
        <v>3767</v>
      </c>
      <c r="E1267" s="11" t="s">
        <v>3768</v>
      </c>
    </row>
    <row r="1268" ht="30" customHeight="1" spans="1:5">
      <c r="A1268" s="11">
        <v>1267</v>
      </c>
      <c r="B1268" s="12" t="s">
        <v>5</v>
      </c>
      <c r="C1268" s="11" t="s">
        <v>3769</v>
      </c>
      <c r="D1268" s="11" t="s">
        <v>3770</v>
      </c>
      <c r="E1268" s="11" t="s">
        <v>3771</v>
      </c>
    </row>
    <row r="1269" ht="30" customHeight="1" spans="1:5">
      <c r="A1269" s="11">
        <v>1268</v>
      </c>
      <c r="B1269" s="12" t="s">
        <v>5</v>
      </c>
      <c r="C1269" s="11" t="s">
        <v>3772</v>
      </c>
      <c r="D1269" s="11" t="s">
        <v>3773</v>
      </c>
      <c r="E1269" s="11" t="s">
        <v>3774</v>
      </c>
    </row>
    <row r="1270" ht="30" customHeight="1" spans="1:5">
      <c r="A1270" s="11">
        <v>1269</v>
      </c>
      <c r="B1270" s="12" t="s">
        <v>5</v>
      </c>
      <c r="C1270" s="11" t="s">
        <v>3775</v>
      </c>
      <c r="E1270" s="11" t="s">
        <v>3776</v>
      </c>
    </row>
    <row r="1271" ht="30" customHeight="1" spans="1:5">
      <c r="A1271" s="11">
        <v>1270</v>
      </c>
      <c r="B1271" s="12" t="s">
        <v>5</v>
      </c>
      <c r="C1271" s="11" t="s">
        <v>3777</v>
      </c>
      <c r="D1271" s="11" t="s">
        <v>3778</v>
      </c>
      <c r="E1271" s="11" t="s">
        <v>3779</v>
      </c>
    </row>
    <row r="1272" ht="30" customHeight="1" spans="1:5">
      <c r="A1272" s="11">
        <v>1271</v>
      </c>
      <c r="B1272" s="12" t="s">
        <v>5</v>
      </c>
      <c r="C1272" s="11" t="s">
        <v>3780</v>
      </c>
      <c r="D1272" s="11" t="s">
        <v>3781</v>
      </c>
      <c r="E1272" s="11" t="s">
        <v>3782</v>
      </c>
    </row>
    <row r="1273" ht="30" customHeight="1" spans="1:5">
      <c r="A1273" s="11">
        <v>1272</v>
      </c>
      <c r="B1273" s="12" t="s">
        <v>5</v>
      </c>
      <c r="C1273" s="11" t="s">
        <v>3783</v>
      </c>
      <c r="D1273" s="11" t="s">
        <v>3784</v>
      </c>
      <c r="E1273" s="11" t="s">
        <v>3785</v>
      </c>
    </row>
    <row r="1274" ht="30" customHeight="1" spans="1:5">
      <c r="A1274" s="11">
        <v>1273</v>
      </c>
      <c r="B1274" s="12" t="s">
        <v>5</v>
      </c>
      <c r="C1274" s="11" t="s">
        <v>3786</v>
      </c>
      <c r="D1274" s="11" t="s">
        <v>3787</v>
      </c>
      <c r="E1274" s="11" t="s">
        <v>3788</v>
      </c>
    </row>
    <row r="1275" ht="30" customHeight="1" spans="1:5">
      <c r="A1275" s="11">
        <v>1274</v>
      </c>
      <c r="B1275" s="12" t="s">
        <v>5</v>
      </c>
      <c r="C1275" s="11" t="s">
        <v>3789</v>
      </c>
      <c r="D1275" s="11" t="s">
        <v>3790</v>
      </c>
      <c r="E1275" s="11" t="s">
        <v>3791</v>
      </c>
    </row>
    <row r="1276" ht="30" customHeight="1" spans="1:5">
      <c r="A1276" s="11">
        <v>1275</v>
      </c>
      <c r="B1276" s="12" t="s">
        <v>5</v>
      </c>
      <c r="C1276" s="11" t="s">
        <v>3792</v>
      </c>
      <c r="D1276" s="11" t="s">
        <v>3793</v>
      </c>
      <c r="E1276" s="11" t="s">
        <v>3794</v>
      </c>
    </row>
    <row r="1277" ht="30" customHeight="1" spans="1:5">
      <c r="A1277" s="11">
        <v>1276</v>
      </c>
      <c r="B1277" s="12" t="s">
        <v>5</v>
      </c>
      <c r="C1277" s="11" t="s">
        <v>3795</v>
      </c>
      <c r="D1277" s="11" t="s">
        <v>3796</v>
      </c>
      <c r="E1277" s="11" t="s">
        <v>3797</v>
      </c>
    </row>
    <row r="1278" ht="30" customHeight="1" spans="1:5">
      <c r="A1278" s="11">
        <v>1277</v>
      </c>
      <c r="B1278" s="12" t="s">
        <v>5</v>
      </c>
      <c r="C1278" s="11" t="s">
        <v>3798</v>
      </c>
      <c r="D1278" s="13">
        <v>1760139</v>
      </c>
      <c r="E1278" s="11" t="s">
        <v>3799</v>
      </c>
    </row>
    <row r="1279" ht="30" customHeight="1" spans="1:5">
      <c r="A1279" s="11">
        <v>1278</v>
      </c>
      <c r="B1279" s="12" t="s">
        <v>5</v>
      </c>
      <c r="C1279" s="11" t="s">
        <v>3800</v>
      </c>
      <c r="D1279" s="11" t="s">
        <v>3801</v>
      </c>
      <c r="E1279" s="11" t="s">
        <v>3802</v>
      </c>
    </row>
    <row r="1280" ht="30" customHeight="1" spans="1:5">
      <c r="A1280" s="11">
        <v>1279</v>
      </c>
      <c r="B1280" s="12" t="s">
        <v>5</v>
      </c>
      <c r="C1280" s="11" t="s">
        <v>3803</v>
      </c>
      <c r="D1280" s="11" t="s">
        <v>3804</v>
      </c>
      <c r="E1280" s="11" t="s">
        <v>3805</v>
      </c>
    </row>
    <row r="1281" ht="30" customHeight="1" spans="1:5">
      <c r="A1281" s="11">
        <v>1280</v>
      </c>
      <c r="B1281" s="12" t="s">
        <v>5</v>
      </c>
      <c r="C1281" s="11" t="s">
        <v>3806</v>
      </c>
      <c r="D1281" s="11" t="s">
        <v>3807</v>
      </c>
      <c r="E1281" s="11" t="s">
        <v>3808</v>
      </c>
    </row>
    <row r="1282" ht="30" customHeight="1" spans="1:5">
      <c r="A1282" s="11">
        <v>1281</v>
      </c>
      <c r="B1282" s="12" t="s">
        <v>5</v>
      </c>
      <c r="C1282" s="11" t="s">
        <v>3809</v>
      </c>
      <c r="D1282" s="11" t="s">
        <v>3810</v>
      </c>
      <c r="E1282" s="11" t="s">
        <v>3811</v>
      </c>
    </row>
    <row r="1283" ht="30" customHeight="1" spans="1:5">
      <c r="A1283" s="11">
        <v>1282</v>
      </c>
      <c r="B1283" s="12" t="s">
        <v>5</v>
      </c>
      <c r="C1283" s="11" t="s">
        <v>3812</v>
      </c>
      <c r="D1283" s="11" t="s">
        <v>3813</v>
      </c>
      <c r="E1283" s="11" t="s">
        <v>3814</v>
      </c>
    </row>
    <row r="1284" ht="30" customHeight="1" spans="1:5">
      <c r="A1284" s="11">
        <v>1283</v>
      </c>
      <c r="B1284" s="12" t="s">
        <v>5</v>
      </c>
      <c r="C1284" s="11" t="s">
        <v>3815</v>
      </c>
      <c r="D1284" s="11" t="s">
        <v>3816</v>
      </c>
      <c r="E1284" s="11" t="s">
        <v>3817</v>
      </c>
    </row>
    <row r="1285" ht="30" customHeight="1" spans="1:5">
      <c r="A1285" s="11">
        <v>1284</v>
      </c>
      <c r="B1285" s="12" t="s">
        <v>5</v>
      </c>
      <c r="C1285" s="11" t="s">
        <v>3818</v>
      </c>
      <c r="D1285" s="11" t="s">
        <v>3819</v>
      </c>
      <c r="E1285" s="11" t="s">
        <v>3820</v>
      </c>
    </row>
    <row r="1286" ht="30" customHeight="1" spans="1:5">
      <c r="A1286" s="11">
        <v>1285</v>
      </c>
      <c r="B1286" s="12" t="s">
        <v>5</v>
      </c>
      <c r="C1286" s="11" t="s">
        <v>3821</v>
      </c>
      <c r="D1286" s="11" t="s">
        <v>3822</v>
      </c>
      <c r="E1286" s="11" t="s">
        <v>3823</v>
      </c>
    </row>
    <row r="1287" ht="30" customHeight="1" spans="1:5">
      <c r="A1287" s="11">
        <v>1286</v>
      </c>
      <c r="B1287" s="12" t="s">
        <v>5</v>
      </c>
      <c r="C1287" s="11" t="s">
        <v>3824</v>
      </c>
      <c r="D1287" s="11" t="s">
        <v>3825</v>
      </c>
      <c r="E1287" s="11" t="s">
        <v>3826</v>
      </c>
    </row>
    <row r="1288" ht="30" customHeight="1" spans="1:5">
      <c r="A1288" s="11">
        <v>1287</v>
      </c>
      <c r="B1288" s="12" t="s">
        <v>5</v>
      </c>
      <c r="C1288" s="11" t="s">
        <v>3827</v>
      </c>
      <c r="D1288" s="11" t="s">
        <v>3828</v>
      </c>
      <c r="E1288" s="11" t="s">
        <v>3829</v>
      </c>
    </row>
    <row r="1289" ht="30" customHeight="1" spans="1:5">
      <c r="A1289" s="11">
        <v>1288</v>
      </c>
      <c r="B1289" s="12" t="s">
        <v>5</v>
      </c>
      <c r="C1289" s="11" t="s">
        <v>3830</v>
      </c>
      <c r="D1289" s="11" t="s">
        <v>3831</v>
      </c>
      <c r="E1289" s="11" t="s">
        <v>3832</v>
      </c>
    </row>
    <row r="1290" ht="30" customHeight="1" spans="1:5">
      <c r="A1290" s="11">
        <v>1289</v>
      </c>
      <c r="B1290" s="12" t="s">
        <v>5</v>
      </c>
      <c r="C1290" s="11" t="s">
        <v>3833</v>
      </c>
      <c r="D1290" s="11" t="s">
        <v>3834</v>
      </c>
      <c r="E1290" s="11" t="s">
        <v>3835</v>
      </c>
    </row>
    <row r="1291" ht="30" customHeight="1" spans="1:5">
      <c r="A1291" s="11">
        <v>1290</v>
      </c>
      <c r="B1291" s="12" t="s">
        <v>5</v>
      </c>
      <c r="C1291" s="11" t="s">
        <v>3836</v>
      </c>
      <c r="D1291" s="11" t="s">
        <v>3837</v>
      </c>
      <c r="E1291" s="11" t="s">
        <v>3838</v>
      </c>
    </row>
    <row r="1292" ht="30" customHeight="1" spans="1:5">
      <c r="A1292" s="11">
        <v>1291</v>
      </c>
      <c r="B1292" s="12" t="s">
        <v>5</v>
      </c>
      <c r="C1292" s="11" t="s">
        <v>3839</v>
      </c>
      <c r="D1292" s="11" t="s">
        <v>3840</v>
      </c>
      <c r="E1292" s="11" t="s">
        <v>3841</v>
      </c>
    </row>
    <row r="1293" ht="30" customHeight="1" spans="1:5">
      <c r="A1293" s="11">
        <v>1292</v>
      </c>
      <c r="B1293" s="12" t="s">
        <v>5</v>
      </c>
      <c r="C1293" s="11" t="s">
        <v>3842</v>
      </c>
      <c r="D1293" s="13">
        <v>723029</v>
      </c>
      <c r="E1293" s="11" t="s">
        <v>3843</v>
      </c>
    </row>
    <row r="1294" ht="30" customHeight="1" spans="1:5">
      <c r="A1294" s="11">
        <v>1293</v>
      </c>
      <c r="B1294" s="12" t="s">
        <v>5</v>
      </c>
      <c r="C1294" s="11" t="s">
        <v>3844</v>
      </c>
      <c r="D1294" s="11" t="s">
        <v>3845</v>
      </c>
      <c r="E1294" s="11" t="s">
        <v>3846</v>
      </c>
    </row>
    <row r="1295" ht="30" customHeight="1" spans="1:5">
      <c r="A1295" s="11">
        <v>1294</v>
      </c>
      <c r="B1295" s="12" t="s">
        <v>5</v>
      </c>
      <c r="C1295" s="11" t="s">
        <v>3847</v>
      </c>
      <c r="D1295" s="11" t="s">
        <v>3848</v>
      </c>
      <c r="E1295" s="11" t="s">
        <v>3849</v>
      </c>
    </row>
    <row r="1296" ht="30" customHeight="1" spans="1:5">
      <c r="A1296" s="11">
        <v>1295</v>
      </c>
      <c r="B1296" s="12" t="s">
        <v>5</v>
      </c>
      <c r="C1296" s="11" t="s">
        <v>3850</v>
      </c>
      <c r="D1296" s="11" t="s">
        <v>3851</v>
      </c>
      <c r="E1296" s="11" t="s">
        <v>3852</v>
      </c>
    </row>
    <row r="1297" ht="30" customHeight="1" spans="1:5">
      <c r="A1297" s="11">
        <v>1296</v>
      </c>
      <c r="B1297" s="12" t="s">
        <v>5</v>
      </c>
      <c r="C1297" s="11" t="s">
        <v>3853</v>
      </c>
      <c r="D1297" s="11" t="s">
        <v>3854</v>
      </c>
      <c r="E1297" s="11" t="s">
        <v>3855</v>
      </c>
    </row>
    <row r="1298" ht="30" customHeight="1" spans="1:5">
      <c r="A1298" s="11">
        <v>1297</v>
      </c>
      <c r="B1298" s="12" t="s">
        <v>5</v>
      </c>
      <c r="C1298" s="11" t="s">
        <v>3856</v>
      </c>
      <c r="D1298" s="11" t="s">
        <v>3857</v>
      </c>
      <c r="E1298" s="11" t="s">
        <v>3858</v>
      </c>
    </row>
    <row r="1299" ht="30" customHeight="1" spans="1:5">
      <c r="A1299" s="11">
        <v>1298</v>
      </c>
      <c r="B1299" s="12" t="s">
        <v>5</v>
      </c>
      <c r="C1299" s="11" t="s">
        <v>3859</v>
      </c>
      <c r="D1299" s="11" t="s">
        <v>3860</v>
      </c>
      <c r="E1299" s="11" t="s">
        <v>3861</v>
      </c>
    </row>
    <row r="1300" ht="30" customHeight="1" spans="1:5">
      <c r="A1300" s="11">
        <v>1299</v>
      </c>
      <c r="B1300" s="12" t="s">
        <v>5</v>
      </c>
      <c r="C1300" s="11" t="s">
        <v>3862</v>
      </c>
      <c r="D1300" s="11" t="s">
        <v>3863</v>
      </c>
      <c r="E1300" s="11" t="s">
        <v>3864</v>
      </c>
    </row>
    <row r="1301" ht="30" customHeight="1" spans="1:5">
      <c r="A1301" s="11">
        <v>1300</v>
      </c>
      <c r="B1301" s="12" t="s">
        <v>5</v>
      </c>
      <c r="C1301" s="11" t="s">
        <v>3865</v>
      </c>
      <c r="D1301" s="11" t="s">
        <v>3866</v>
      </c>
      <c r="E1301" s="11" t="s">
        <v>3867</v>
      </c>
    </row>
    <row r="1302" ht="30" customHeight="1" spans="1:5">
      <c r="A1302" s="11">
        <v>1301</v>
      </c>
      <c r="B1302" s="12" t="s">
        <v>5</v>
      </c>
      <c r="C1302" s="11" t="s">
        <v>3868</v>
      </c>
      <c r="D1302" s="11" t="s">
        <v>3869</v>
      </c>
      <c r="E1302" s="11" t="s">
        <v>3870</v>
      </c>
    </row>
    <row r="1303" ht="30" customHeight="1" spans="1:5">
      <c r="A1303" s="11">
        <v>1302</v>
      </c>
      <c r="B1303" s="12" t="s">
        <v>5</v>
      </c>
      <c r="C1303" s="11" t="s">
        <v>3871</v>
      </c>
      <c r="D1303" s="11" t="s">
        <v>3872</v>
      </c>
      <c r="E1303" s="11" t="s">
        <v>3873</v>
      </c>
    </row>
    <row r="1304" ht="30" customHeight="1" spans="1:5">
      <c r="A1304" s="11">
        <v>1303</v>
      </c>
      <c r="B1304" s="12" t="s">
        <v>5</v>
      </c>
      <c r="C1304" s="11" t="s">
        <v>3874</v>
      </c>
      <c r="D1304" s="11" t="s">
        <v>3875</v>
      </c>
      <c r="E1304" s="11" t="s">
        <v>3876</v>
      </c>
    </row>
    <row r="1305" ht="30" customHeight="1" spans="1:5">
      <c r="A1305" s="11">
        <v>1304</v>
      </c>
      <c r="B1305" s="12" t="s">
        <v>5</v>
      </c>
      <c r="C1305" s="11" t="s">
        <v>3877</v>
      </c>
      <c r="D1305" s="11" t="s">
        <v>3878</v>
      </c>
      <c r="E1305" s="11" t="s">
        <v>3879</v>
      </c>
    </row>
    <row r="1306" ht="30" customHeight="1" spans="1:5">
      <c r="A1306" s="11">
        <v>1305</v>
      </c>
      <c r="B1306" s="12" t="s">
        <v>5</v>
      </c>
      <c r="C1306" s="11" t="s">
        <v>3880</v>
      </c>
      <c r="D1306" s="11" t="s">
        <v>3881</v>
      </c>
      <c r="E1306" s="11" t="s">
        <v>3882</v>
      </c>
    </row>
    <row r="1307" ht="30" customHeight="1" spans="1:5">
      <c r="A1307" s="11">
        <v>1306</v>
      </c>
      <c r="B1307" s="12" t="s">
        <v>5</v>
      </c>
      <c r="C1307" s="11" t="s">
        <v>3883</v>
      </c>
      <c r="D1307" s="11" t="s">
        <v>3884</v>
      </c>
      <c r="E1307" s="11" t="s">
        <v>3885</v>
      </c>
    </row>
    <row r="1308" ht="30" customHeight="1" spans="1:5">
      <c r="A1308" s="11">
        <v>1307</v>
      </c>
      <c r="B1308" s="12" t="s">
        <v>5</v>
      </c>
      <c r="C1308" s="11" t="s">
        <v>3886</v>
      </c>
      <c r="D1308" s="11" t="s">
        <v>3887</v>
      </c>
      <c r="E1308" s="11" t="s">
        <v>3888</v>
      </c>
    </row>
    <row r="1309" ht="30" customHeight="1" spans="1:5">
      <c r="A1309" s="11">
        <v>1308</v>
      </c>
      <c r="B1309" s="12" t="s">
        <v>5</v>
      </c>
      <c r="C1309" s="11" t="s">
        <v>3889</v>
      </c>
      <c r="D1309" s="11" t="s">
        <v>3890</v>
      </c>
      <c r="E1309" s="11" t="s">
        <v>3891</v>
      </c>
    </row>
    <row r="1310" ht="30" customHeight="1" spans="1:5">
      <c r="A1310" s="11">
        <v>1309</v>
      </c>
      <c r="B1310" s="12" t="s">
        <v>5</v>
      </c>
      <c r="C1310" s="11" t="s">
        <v>3892</v>
      </c>
      <c r="D1310" s="11" t="s">
        <v>3893</v>
      </c>
      <c r="E1310" s="11" t="s">
        <v>3894</v>
      </c>
    </row>
    <row r="1311" ht="30" customHeight="1" spans="1:5">
      <c r="A1311" s="11">
        <v>1310</v>
      </c>
      <c r="B1311" s="12" t="s">
        <v>5</v>
      </c>
      <c r="C1311" s="11" t="s">
        <v>3895</v>
      </c>
      <c r="D1311" s="13">
        <v>1603480</v>
      </c>
      <c r="E1311" s="11" t="s">
        <v>3896</v>
      </c>
    </row>
    <row r="1312" ht="30" customHeight="1" spans="1:5">
      <c r="A1312" s="11">
        <v>1311</v>
      </c>
      <c r="B1312" s="12" t="s">
        <v>5</v>
      </c>
      <c r="C1312" s="11" t="s">
        <v>3897</v>
      </c>
      <c r="D1312" s="11" t="s">
        <v>3898</v>
      </c>
      <c r="E1312" s="11" t="s">
        <v>3899</v>
      </c>
    </row>
    <row r="1313" ht="30" customHeight="1" spans="1:5">
      <c r="A1313" s="11">
        <v>1312</v>
      </c>
      <c r="B1313" s="12" t="s">
        <v>5</v>
      </c>
      <c r="C1313" s="11" t="s">
        <v>3900</v>
      </c>
      <c r="D1313" s="11" t="s">
        <v>3901</v>
      </c>
      <c r="E1313" s="11" t="s">
        <v>3902</v>
      </c>
    </row>
    <row r="1314" ht="30" customHeight="1" spans="1:5">
      <c r="A1314" s="11">
        <v>1313</v>
      </c>
      <c r="B1314" s="12" t="s">
        <v>5</v>
      </c>
      <c r="C1314" s="11" t="s">
        <v>3903</v>
      </c>
      <c r="D1314" s="11" t="s">
        <v>3904</v>
      </c>
      <c r="E1314" s="11" t="s">
        <v>3905</v>
      </c>
    </row>
    <row r="1315" ht="30" customHeight="1" spans="1:5">
      <c r="A1315" s="11">
        <v>1314</v>
      </c>
      <c r="B1315" s="12" t="s">
        <v>5</v>
      </c>
      <c r="C1315" s="11" t="s">
        <v>3906</v>
      </c>
      <c r="D1315" s="11" t="s">
        <v>3907</v>
      </c>
      <c r="E1315" s="11" t="s">
        <v>3908</v>
      </c>
    </row>
    <row r="1316" ht="30" customHeight="1" spans="1:5">
      <c r="A1316" s="11">
        <v>1315</v>
      </c>
      <c r="B1316" s="12" t="s">
        <v>5</v>
      </c>
      <c r="C1316" s="11" t="s">
        <v>3909</v>
      </c>
      <c r="D1316" s="13">
        <v>83159</v>
      </c>
      <c r="E1316" s="11" t="s">
        <v>3910</v>
      </c>
    </row>
    <row r="1317" ht="30" customHeight="1" spans="1:5">
      <c r="A1317" s="11">
        <v>1316</v>
      </c>
      <c r="B1317" s="12" t="s">
        <v>5</v>
      </c>
      <c r="C1317" s="11" t="s">
        <v>3911</v>
      </c>
      <c r="D1317" s="11" t="s">
        <v>3912</v>
      </c>
      <c r="E1317" s="11" t="s">
        <v>3913</v>
      </c>
    </row>
    <row r="1318" ht="30" customHeight="1" spans="1:5">
      <c r="A1318" s="11">
        <v>1317</v>
      </c>
      <c r="B1318" s="12" t="s">
        <v>5</v>
      </c>
      <c r="C1318" s="11" t="s">
        <v>3914</v>
      </c>
      <c r="D1318" s="11" t="s">
        <v>3915</v>
      </c>
      <c r="E1318" s="11" t="s">
        <v>3916</v>
      </c>
    </row>
    <row r="1319" ht="30" customHeight="1" spans="1:5">
      <c r="A1319" s="11">
        <v>1318</v>
      </c>
      <c r="B1319" s="12" t="s">
        <v>5</v>
      </c>
      <c r="C1319" s="11" t="s">
        <v>3917</v>
      </c>
      <c r="D1319" s="11" t="s">
        <v>3918</v>
      </c>
      <c r="E1319" s="11" t="s">
        <v>3919</v>
      </c>
    </row>
    <row r="1320" ht="30" customHeight="1" spans="1:5">
      <c r="A1320" s="11">
        <v>1319</v>
      </c>
      <c r="B1320" s="12" t="s">
        <v>5</v>
      </c>
      <c r="C1320" s="11" t="s">
        <v>3920</v>
      </c>
      <c r="D1320" s="11" t="s">
        <v>3921</v>
      </c>
      <c r="E1320" s="11" t="s">
        <v>3922</v>
      </c>
    </row>
    <row r="1321" ht="30" customHeight="1" spans="1:5">
      <c r="A1321" s="11">
        <v>1320</v>
      </c>
      <c r="B1321" s="12" t="s">
        <v>5</v>
      </c>
      <c r="C1321" s="11" t="s">
        <v>3923</v>
      </c>
      <c r="E1321" s="11" t="s">
        <v>3924</v>
      </c>
    </row>
    <row r="1322" ht="30" customHeight="1" spans="1:5">
      <c r="A1322" s="11">
        <v>1321</v>
      </c>
      <c r="B1322" s="12" t="s">
        <v>5</v>
      </c>
      <c r="C1322" s="11" t="s">
        <v>3925</v>
      </c>
      <c r="D1322" s="11" t="s">
        <v>3926</v>
      </c>
      <c r="E1322" s="11" t="s">
        <v>3927</v>
      </c>
    </row>
    <row r="1323" ht="30" customHeight="1" spans="1:5">
      <c r="A1323" s="11">
        <v>1322</v>
      </c>
      <c r="B1323" s="12" t="s">
        <v>5</v>
      </c>
      <c r="C1323" s="11" t="s">
        <v>3928</v>
      </c>
      <c r="D1323" s="11" t="s">
        <v>3929</v>
      </c>
      <c r="E1323" s="11" t="s">
        <v>3930</v>
      </c>
    </row>
    <row r="1324" ht="30" customHeight="1" spans="1:5">
      <c r="A1324" s="11">
        <v>1323</v>
      </c>
      <c r="B1324" s="12" t="s">
        <v>5</v>
      </c>
      <c r="C1324" s="11" t="s">
        <v>3931</v>
      </c>
      <c r="D1324" s="11" t="s">
        <v>3932</v>
      </c>
      <c r="E1324" s="11" t="s">
        <v>3933</v>
      </c>
    </row>
    <row r="1325" ht="30" customHeight="1" spans="1:5">
      <c r="A1325" s="11">
        <v>1324</v>
      </c>
      <c r="B1325" s="12" t="s">
        <v>5</v>
      </c>
      <c r="C1325" s="11" t="s">
        <v>3934</v>
      </c>
      <c r="D1325" s="11" t="s">
        <v>3935</v>
      </c>
      <c r="E1325" s="11" t="s">
        <v>3936</v>
      </c>
    </row>
    <row r="1326" ht="30" customHeight="1" spans="1:5">
      <c r="A1326" s="11">
        <v>1325</v>
      </c>
      <c r="B1326" s="12" t="s">
        <v>5</v>
      </c>
      <c r="C1326" s="11" t="s">
        <v>3937</v>
      </c>
      <c r="D1326" s="11" t="s">
        <v>3938</v>
      </c>
      <c r="E1326" s="11" t="s">
        <v>3939</v>
      </c>
    </row>
    <row r="1327" ht="30" customHeight="1" spans="1:5">
      <c r="A1327" s="11">
        <v>1326</v>
      </c>
      <c r="B1327" s="12" t="s">
        <v>5</v>
      </c>
      <c r="C1327" s="11" t="s">
        <v>3940</v>
      </c>
      <c r="D1327" s="11" t="s">
        <v>3941</v>
      </c>
      <c r="E1327" s="11" t="s">
        <v>3942</v>
      </c>
    </row>
    <row r="1328" ht="30" customHeight="1" spans="1:5">
      <c r="A1328" s="11">
        <v>1327</v>
      </c>
      <c r="B1328" s="12" t="s">
        <v>5</v>
      </c>
      <c r="C1328" s="11" t="s">
        <v>3943</v>
      </c>
      <c r="D1328" s="11" t="s">
        <v>3944</v>
      </c>
      <c r="E1328" s="11" t="s">
        <v>3945</v>
      </c>
    </row>
    <row r="1329" ht="30" customHeight="1" spans="1:5">
      <c r="A1329" s="11">
        <v>1328</v>
      </c>
      <c r="B1329" s="12" t="s">
        <v>5</v>
      </c>
      <c r="C1329" s="11" t="s">
        <v>3946</v>
      </c>
      <c r="E1329" s="11" t="s">
        <v>3947</v>
      </c>
    </row>
    <row r="1330" ht="30" customHeight="1" spans="1:5">
      <c r="A1330" s="11">
        <v>1329</v>
      </c>
      <c r="B1330" s="12" t="s">
        <v>5</v>
      </c>
      <c r="C1330" s="11" t="s">
        <v>3948</v>
      </c>
      <c r="D1330" s="11" t="s">
        <v>3949</v>
      </c>
      <c r="E1330" s="11" t="s">
        <v>3950</v>
      </c>
    </row>
    <row r="1331" ht="30" customHeight="1" spans="1:5">
      <c r="A1331" s="11">
        <v>1330</v>
      </c>
      <c r="B1331" s="12" t="s">
        <v>5</v>
      </c>
      <c r="C1331" s="11" t="s">
        <v>3951</v>
      </c>
      <c r="D1331" s="11" t="s">
        <v>3952</v>
      </c>
      <c r="E1331" s="11" t="s">
        <v>3953</v>
      </c>
    </row>
    <row r="1332" ht="30" customHeight="1" spans="1:5">
      <c r="A1332" s="11">
        <v>1331</v>
      </c>
      <c r="B1332" s="12" t="s">
        <v>5</v>
      </c>
      <c r="C1332" s="11" t="s">
        <v>3954</v>
      </c>
      <c r="D1332" s="11" t="s">
        <v>3955</v>
      </c>
      <c r="E1332" s="11" t="s">
        <v>3956</v>
      </c>
    </row>
    <row r="1333" ht="30" customHeight="1" spans="1:5">
      <c r="A1333" s="11">
        <v>1332</v>
      </c>
      <c r="B1333" s="12" t="s">
        <v>5</v>
      </c>
      <c r="C1333" s="11" t="s">
        <v>3957</v>
      </c>
      <c r="E1333" s="11" t="s">
        <v>3958</v>
      </c>
    </row>
    <row r="1334" ht="30" customHeight="1" spans="1:5">
      <c r="A1334" s="11">
        <v>1333</v>
      </c>
      <c r="B1334" s="12" t="s">
        <v>5</v>
      </c>
      <c r="C1334" s="11" t="s">
        <v>3959</v>
      </c>
      <c r="D1334" s="11" t="s">
        <v>3960</v>
      </c>
      <c r="E1334" s="11" t="s">
        <v>3961</v>
      </c>
    </row>
    <row r="1335" ht="30" customHeight="1" spans="1:5">
      <c r="A1335" s="11">
        <v>1334</v>
      </c>
      <c r="B1335" s="12" t="s">
        <v>5</v>
      </c>
      <c r="C1335" s="11" t="s">
        <v>3962</v>
      </c>
      <c r="D1335" s="11" t="s">
        <v>3963</v>
      </c>
      <c r="E1335" s="11" t="s">
        <v>3964</v>
      </c>
    </row>
    <row r="1336" ht="30" customHeight="1" spans="1:5">
      <c r="A1336" s="11">
        <v>1335</v>
      </c>
      <c r="B1336" s="12" t="s">
        <v>5</v>
      </c>
      <c r="C1336" s="11" t="s">
        <v>3965</v>
      </c>
      <c r="D1336" s="11" t="s">
        <v>3966</v>
      </c>
      <c r="E1336" s="11" t="s">
        <v>3967</v>
      </c>
    </row>
    <row r="1337" ht="30" customHeight="1" spans="1:5">
      <c r="A1337" s="11">
        <v>1336</v>
      </c>
      <c r="B1337" s="12" t="s">
        <v>5</v>
      </c>
      <c r="C1337" s="11" t="s">
        <v>3968</v>
      </c>
      <c r="D1337" s="11" t="s">
        <v>3969</v>
      </c>
      <c r="E1337" s="11" t="s">
        <v>3970</v>
      </c>
    </row>
    <row r="1338" ht="30" customHeight="1" spans="1:5">
      <c r="A1338" s="11">
        <v>1337</v>
      </c>
      <c r="B1338" s="12" t="s">
        <v>5</v>
      </c>
      <c r="C1338" s="11" t="s">
        <v>3971</v>
      </c>
      <c r="D1338" s="11" t="s">
        <v>3972</v>
      </c>
      <c r="E1338" s="11" t="s">
        <v>3973</v>
      </c>
    </row>
    <row r="1339" ht="30" customHeight="1" spans="1:5">
      <c r="A1339" s="11">
        <v>1338</v>
      </c>
      <c r="B1339" s="12" t="s">
        <v>5</v>
      </c>
      <c r="C1339" s="11" t="s">
        <v>3974</v>
      </c>
      <c r="D1339" s="11" t="s">
        <v>3975</v>
      </c>
      <c r="E1339" s="11" t="s">
        <v>3976</v>
      </c>
    </row>
    <row r="1340" ht="30" customHeight="1" spans="1:5">
      <c r="A1340" s="11">
        <v>1339</v>
      </c>
      <c r="B1340" s="12" t="s">
        <v>5</v>
      </c>
      <c r="C1340" s="11" t="s">
        <v>3977</v>
      </c>
      <c r="D1340" s="11" t="s">
        <v>3978</v>
      </c>
      <c r="E1340" s="11" t="s">
        <v>3979</v>
      </c>
    </row>
    <row r="1341" ht="30" customHeight="1" spans="1:5">
      <c r="A1341" s="11">
        <v>1340</v>
      </c>
      <c r="B1341" s="12" t="s">
        <v>5</v>
      </c>
      <c r="C1341" s="11" t="s">
        <v>3980</v>
      </c>
      <c r="D1341" s="11" t="s">
        <v>3981</v>
      </c>
      <c r="E1341" s="11" t="s">
        <v>3982</v>
      </c>
    </row>
    <row r="1342" ht="30" customHeight="1" spans="1:5">
      <c r="A1342" s="11">
        <v>1341</v>
      </c>
      <c r="B1342" s="12" t="s">
        <v>5</v>
      </c>
      <c r="C1342" s="11" t="s">
        <v>3983</v>
      </c>
      <c r="D1342" s="11" t="s">
        <v>3984</v>
      </c>
      <c r="E1342" s="11" t="s">
        <v>3985</v>
      </c>
    </row>
    <row r="1343" ht="30" customHeight="1" spans="1:5">
      <c r="A1343" s="11">
        <v>1342</v>
      </c>
      <c r="B1343" s="12" t="s">
        <v>5</v>
      </c>
      <c r="C1343" s="11" t="s">
        <v>3986</v>
      </c>
      <c r="D1343" s="11" t="s">
        <v>3987</v>
      </c>
      <c r="E1343" s="11" t="s">
        <v>3988</v>
      </c>
    </row>
    <row r="1344" ht="30" customHeight="1" spans="1:5">
      <c r="A1344" s="11">
        <v>1343</v>
      </c>
      <c r="B1344" s="12" t="s">
        <v>5</v>
      </c>
      <c r="C1344" s="11" t="s">
        <v>3989</v>
      </c>
      <c r="D1344" s="11" t="s">
        <v>3990</v>
      </c>
      <c r="E1344" s="11" t="s">
        <v>3991</v>
      </c>
    </row>
    <row r="1345" ht="30" customHeight="1" spans="1:5">
      <c r="A1345" s="11">
        <v>1344</v>
      </c>
      <c r="B1345" s="12" t="s">
        <v>5</v>
      </c>
      <c r="C1345" s="11" t="s">
        <v>3992</v>
      </c>
      <c r="D1345" s="11" t="s">
        <v>3993</v>
      </c>
      <c r="E1345" s="11" t="s">
        <v>3994</v>
      </c>
    </row>
    <row r="1346" ht="30" customHeight="1" spans="1:5">
      <c r="A1346" s="11">
        <v>1345</v>
      </c>
      <c r="B1346" s="12" t="s">
        <v>5</v>
      </c>
      <c r="C1346" s="11" t="s">
        <v>3995</v>
      </c>
      <c r="D1346" s="11" t="s">
        <v>3996</v>
      </c>
      <c r="E1346" s="11" t="s">
        <v>3997</v>
      </c>
    </row>
    <row r="1347" ht="30" customHeight="1" spans="1:5">
      <c r="A1347" s="11">
        <v>1346</v>
      </c>
      <c r="B1347" s="12" t="s">
        <v>5</v>
      </c>
      <c r="C1347" s="11" t="s">
        <v>3998</v>
      </c>
      <c r="D1347" s="13">
        <v>1571551</v>
      </c>
      <c r="E1347" s="11" t="s">
        <v>3999</v>
      </c>
    </row>
    <row r="1348" ht="30" customHeight="1" spans="1:5">
      <c r="A1348" s="11">
        <v>1347</v>
      </c>
      <c r="B1348" s="12" t="s">
        <v>5</v>
      </c>
      <c r="C1348" s="11" t="s">
        <v>4000</v>
      </c>
      <c r="D1348" s="11" t="s">
        <v>4001</v>
      </c>
      <c r="E1348" s="11" t="s">
        <v>4002</v>
      </c>
    </row>
    <row r="1349" ht="30" customHeight="1" spans="1:5">
      <c r="A1349" s="11">
        <v>1348</v>
      </c>
      <c r="B1349" s="12" t="s">
        <v>5</v>
      </c>
      <c r="C1349" s="11" t="s">
        <v>4003</v>
      </c>
      <c r="D1349" s="11" t="s">
        <v>4004</v>
      </c>
      <c r="E1349" s="11" t="s">
        <v>4005</v>
      </c>
    </row>
    <row r="1350" ht="30" customHeight="1" spans="1:5">
      <c r="A1350" s="11">
        <v>1349</v>
      </c>
      <c r="B1350" s="12" t="s">
        <v>5</v>
      </c>
      <c r="C1350" s="11" t="s">
        <v>4006</v>
      </c>
      <c r="D1350" s="11" t="s">
        <v>4007</v>
      </c>
      <c r="E1350" s="11" t="s">
        <v>4008</v>
      </c>
    </row>
    <row r="1351" ht="30" customHeight="1" spans="1:5">
      <c r="A1351" s="11">
        <v>1350</v>
      </c>
      <c r="B1351" s="12" t="s">
        <v>5</v>
      </c>
      <c r="C1351" s="11" t="s">
        <v>4009</v>
      </c>
      <c r="D1351" s="11" t="s">
        <v>4010</v>
      </c>
      <c r="E1351" s="11" t="s">
        <v>4011</v>
      </c>
    </row>
    <row r="1352" ht="30" customHeight="1" spans="1:5">
      <c r="A1352" s="11">
        <v>1351</v>
      </c>
      <c r="B1352" s="12" t="s">
        <v>5</v>
      </c>
      <c r="C1352" s="11" t="s">
        <v>4012</v>
      </c>
      <c r="D1352" s="11" t="s">
        <v>4013</v>
      </c>
      <c r="E1352" s="11" t="s">
        <v>4014</v>
      </c>
    </row>
    <row r="1353" ht="30" customHeight="1" spans="1:5">
      <c r="A1353" s="11">
        <v>1352</v>
      </c>
      <c r="B1353" s="12" t="s">
        <v>5</v>
      </c>
      <c r="C1353" s="11" t="s">
        <v>3537</v>
      </c>
      <c r="D1353" s="11" t="s">
        <v>3538</v>
      </c>
      <c r="E1353" s="11" t="s">
        <v>3539</v>
      </c>
    </row>
    <row r="1354" ht="30" customHeight="1" spans="1:5">
      <c r="A1354" s="11">
        <v>1353</v>
      </c>
      <c r="B1354" s="12" t="s">
        <v>5</v>
      </c>
      <c r="C1354" s="11" t="s">
        <v>4015</v>
      </c>
      <c r="D1354" s="11" t="s">
        <v>4016</v>
      </c>
      <c r="E1354" s="11" t="s">
        <v>4017</v>
      </c>
    </row>
    <row r="1355" ht="30" customHeight="1" spans="1:5">
      <c r="A1355" s="11">
        <v>1354</v>
      </c>
      <c r="B1355" s="12" t="s">
        <v>5</v>
      </c>
      <c r="C1355" s="11" t="s">
        <v>4018</v>
      </c>
      <c r="D1355" s="11" t="s">
        <v>4019</v>
      </c>
      <c r="E1355" s="11" t="s">
        <v>4020</v>
      </c>
    </row>
    <row r="1356" ht="30" customHeight="1" spans="1:5">
      <c r="A1356" s="11">
        <v>1355</v>
      </c>
      <c r="B1356" s="12" t="s">
        <v>5</v>
      </c>
      <c r="C1356" s="11" t="s">
        <v>4021</v>
      </c>
      <c r="D1356" s="11" t="s">
        <v>4022</v>
      </c>
      <c r="E1356" s="11" t="s">
        <v>4023</v>
      </c>
    </row>
    <row r="1357" ht="30" customHeight="1" spans="1:5">
      <c r="A1357" s="11">
        <v>1356</v>
      </c>
      <c r="B1357" s="12" t="s">
        <v>5</v>
      </c>
      <c r="C1357" s="11" t="s">
        <v>4024</v>
      </c>
      <c r="D1357" s="11" t="s">
        <v>4025</v>
      </c>
      <c r="E1357" s="11" t="s">
        <v>4026</v>
      </c>
    </row>
    <row r="1358" ht="30" customHeight="1" spans="1:5">
      <c r="A1358" s="11">
        <v>1357</v>
      </c>
      <c r="B1358" s="12" t="s">
        <v>5</v>
      </c>
      <c r="C1358" s="11" t="s">
        <v>4027</v>
      </c>
      <c r="D1358" s="11" t="s">
        <v>4028</v>
      </c>
      <c r="E1358" s="11" t="s">
        <v>4029</v>
      </c>
    </row>
    <row r="1359" ht="30" customHeight="1" spans="1:5">
      <c r="A1359" s="11">
        <v>1358</v>
      </c>
      <c r="B1359" s="12" t="s">
        <v>5</v>
      </c>
      <c r="C1359" s="11" t="s">
        <v>4030</v>
      </c>
      <c r="D1359" s="11" t="s">
        <v>4031</v>
      </c>
      <c r="E1359" s="11" t="s">
        <v>4032</v>
      </c>
    </row>
    <row r="1360" ht="30" customHeight="1" spans="1:5">
      <c r="A1360" s="11">
        <v>1359</v>
      </c>
      <c r="B1360" s="12" t="s">
        <v>5</v>
      </c>
      <c r="C1360" s="11" t="s">
        <v>4033</v>
      </c>
      <c r="D1360" s="11" t="s">
        <v>4034</v>
      </c>
      <c r="E1360" s="11" t="s">
        <v>4035</v>
      </c>
    </row>
    <row r="1361" ht="30" customHeight="1" spans="1:5">
      <c r="A1361" s="11">
        <v>1360</v>
      </c>
      <c r="B1361" s="12" t="s">
        <v>5</v>
      </c>
      <c r="C1361" s="11" t="s">
        <v>4036</v>
      </c>
      <c r="D1361" s="11" t="s">
        <v>4037</v>
      </c>
      <c r="E1361" s="11" t="s">
        <v>4038</v>
      </c>
    </row>
    <row r="1362" ht="30" customHeight="1" spans="1:5">
      <c r="A1362" s="11">
        <v>1361</v>
      </c>
      <c r="B1362" s="12" t="s">
        <v>5</v>
      </c>
      <c r="C1362" s="11" t="s">
        <v>4039</v>
      </c>
      <c r="D1362" s="11" t="s">
        <v>4040</v>
      </c>
      <c r="E1362" s="11" t="s">
        <v>4041</v>
      </c>
    </row>
    <row r="1363" ht="30" customHeight="1" spans="1:5">
      <c r="A1363" s="11">
        <v>1362</v>
      </c>
      <c r="B1363" s="12" t="s">
        <v>5</v>
      </c>
      <c r="C1363" s="11" t="s">
        <v>4042</v>
      </c>
      <c r="D1363" s="11" t="s">
        <v>4043</v>
      </c>
      <c r="E1363" s="11" t="s">
        <v>4044</v>
      </c>
    </row>
    <row r="1364" ht="30" customHeight="1" spans="1:5">
      <c r="A1364" s="11">
        <v>1363</v>
      </c>
      <c r="B1364" s="12" t="s">
        <v>5</v>
      </c>
      <c r="C1364" s="11" t="s">
        <v>4045</v>
      </c>
      <c r="D1364" s="11" t="s">
        <v>4046</v>
      </c>
      <c r="E1364" s="11" t="s">
        <v>4047</v>
      </c>
    </row>
    <row r="1365" ht="30" customHeight="1" spans="1:5">
      <c r="A1365" s="11">
        <v>1364</v>
      </c>
      <c r="B1365" s="12" t="s">
        <v>5</v>
      </c>
      <c r="C1365" s="11" t="s">
        <v>4048</v>
      </c>
      <c r="D1365" s="11" t="s">
        <v>4049</v>
      </c>
      <c r="E1365" s="11" t="s">
        <v>4050</v>
      </c>
    </row>
    <row r="1366" ht="30" customHeight="1" spans="1:5">
      <c r="A1366" s="11">
        <v>1365</v>
      </c>
      <c r="B1366" s="12" t="s">
        <v>5</v>
      </c>
      <c r="C1366" s="11" t="s">
        <v>4051</v>
      </c>
      <c r="D1366" s="11" t="s">
        <v>4052</v>
      </c>
      <c r="E1366" s="11" t="s">
        <v>4053</v>
      </c>
    </row>
    <row r="1367" ht="30" customHeight="1" spans="1:5">
      <c r="A1367" s="11">
        <v>1366</v>
      </c>
      <c r="B1367" s="12" t="s">
        <v>5</v>
      </c>
      <c r="C1367" s="11" t="s">
        <v>4054</v>
      </c>
      <c r="D1367" s="11" t="s">
        <v>4055</v>
      </c>
      <c r="E1367" s="11" t="s">
        <v>4056</v>
      </c>
    </row>
    <row r="1368" ht="30" customHeight="1" spans="1:5">
      <c r="A1368" s="11">
        <v>1367</v>
      </c>
      <c r="B1368" s="12" t="s">
        <v>5</v>
      </c>
      <c r="C1368" s="11" t="s">
        <v>4057</v>
      </c>
      <c r="D1368" s="11" t="s">
        <v>4058</v>
      </c>
      <c r="E1368" s="11" t="s">
        <v>4059</v>
      </c>
    </row>
    <row r="1369" ht="30" customHeight="1" spans="1:5">
      <c r="A1369" s="11">
        <v>1368</v>
      </c>
      <c r="B1369" s="12" t="s">
        <v>5</v>
      </c>
      <c r="C1369" s="11" t="s">
        <v>4060</v>
      </c>
      <c r="D1369" s="11" t="s">
        <v>4061</v>
      </c>
      <c r="E1369" s="11" t="s">
        <v>4062</v>
      </c>
    </row>
    <row r="1370" ht="30" customHeight="1" spans="1:5">
      <c r="A1370" s="11">
        <v>1369</v>
      </c>
      <c r="B1370" s="12" t="s">
        <v>5</v>
      </c>
      <c r="C1370" s="11" t="s">
        <v>4063</v>
      </c>
      <c r="D1370" s="11" t="s">
        <v>4064</v>
      </c>
      <c r="E1370" s="11" t="s">
        <v>4065</v>
      </c>
    </row>
    <row r="1371" ht="30" customHeight="1" spans="1:5">
      <c r="A1371" s="11">
        <v>1370</v>
      </c>
      <c r="B1371" s="12" t="s">
        <v>5</v>
      </c>
      <c r="C1371" s="11" t="s">
        <v>4066</v>
      </c>
      <c r="D1371" s="11" t="s">
        <v>4067</v>
      </c>
      <c r="E1371" s="11" t="s">
        <v>4068</v>
      </c>
    </row>
    <row r="1372" ht="30" customHeight="1" spans="1:5">
      <c r="A1372" s="11">
        <v>1371</v>
      </c>
      <c r="B1372" s="12" t="s">
        <v>5</v>
      </c>
      <c r="C1372" s="11" t="s">
        <v>4069</v>
      </c>
      <c r="D1372" s="11" t="s">
        <v>4070</v>
      </c>
      <c r="E1372" s="11" t="s">
        <v>4071</v>
      </c>
    </row>
    <row r="1373" ht="30" customHeight="1" spans="1:5">
      <c r="A1373" s="11">
        <v>1372</v>
      </c>
      <c r="B1373" s="12" t="s">
        <v>5</v>
      </c>
      <c r="C1373" s="11" t="s">
        <v>4072</v>
      </c>
      <c r="D1373" s="11" t="s">
        <v>4073</v>
      </c>
      <c r="E1373" s="11" t="s">
        <v>4074</v>
      </c>
    </row>
    <row r="1374" ht="30" customHeight="1" spans="1:5">
      <c r="A1374" s="11">
        <v>1373</v>
      </c>
      <c r="B1374" s="12" t="s">
        <v>5</v>
      </c>
      <c r="C1374" s="11" t="s">
        <v>4075</v>
      </c>
      <c r="D1374" s="11" t="s">
        <v>4076</v>
      </c>
      <c r="E1374" s="11" t="s">
        <v>4077</v>
      </c>
    </row>
    <row r="1375" ht="30" customHeight="1" spans="1:5">
      <c r="A1375" s="11">
        <v>1374</v>
      </c>
      <c r="B1375" s="12" t="s">
        <v>5</v>
      </c>
      <c r="C1375" s="11" t="s">
        <v>4078</v>
      </c>
      <c r="D1375" s="11" t="s">
        <v>4079</v>
      </c>
      <c r="E1375" s="11" t="s">
        <v>4080</v>
      </c>
    </row>
    <row r="1376" ht="30" customHeight="1" spans="1:5">
      <c r="A1376" s="11">
        <v>1375</v>
      </c>
      <c r="B1376" s="12" t="s">
        <v>5</v>
      </c>
      <c r="C1376" s="11" t="s">
        <v>4081</v>
      </c>
      <c r="D1376" s="11" t="s">
        <v>4082</v>
      </c>
      <c r="E1376" s="11" t="s">
        <v>4083</v>
      </c>
    </row>
    <row r="1377" ht="30" customHeight="1" spans="1:5">
      <c r="A1377" s="11">
        <v>1376</v>
      </c>
      <c r="B1377" s="12" t="s">
        <v>5</v>
      </c>
      <c r="C1377" s="11" t="s">
        <v>4084</v>
      </c>
      <c r="D1377" s="11" t="s">
        <v>4085</v>
      </c>
      <c r="E1377" s="11" t="s">
        <v>4086</v>
      </c>
    </row>
    <row r="1378" ht="30" customHeight="1" spans="1:5">
      <c r="A1378" s="11">
        <v>1377</v>
      </c>
      <c r="B1378" s="12" t="s">
        <v>5</v>
      </c>
      <c r="C1378" s="11" t="s">
        <v>4087</v>
      </c>
      <c r="D1378" s="11" t="s">
        <v>4088</v>
      </c>
      <c r="E1378" s="11" t="s">
        <v>4089</v>
      </c>
    </row>
    <row r="1379" ht="30" customHeight="1" spans="1:5">
      <c r="A1379" s="11">
        <v>1378</v>
      </c>
      <c r="B1379" s="12" t="s">
        <v>5</v>
      </c>
      <c r="C1379" s="11" t="s">
        <v>4090</v>
      </c>
      <c r="D1379" s="11" t="s">
        <v>4091</v>
      </c>
      <c r="E1379" s="11" t="s">
        <v>4092</v>
      </c>
    </row>
    <row r="1380" ht="30" customHeight="1" spans="1:5">
      <c r="A1380" s="11">
        <v>1379</v>
      </c>
      <c r="B1380" s="12" t="s">
        <v>5</v>
      </c>
      <c r="C1380" s="11" t="s">
        <v>4093</v>
      </c>
      <c r="D1380" s="11" t="s">
        <v>4094</v>
      </c>
      <c r="E1380" s="11" t="s">
        <v>4095</v>
      </c>
    </row>
    <row r="1381" ht="30" customHeight="1" spans="1:5">
      <c r="A1381" s="11">
        <v>1380</v>
      </c>
      <c r="B1381" s="12" t="s">
        <v>5</v>
      </c>
      <c r="C1381" s="11" t="s">
        <v>1234</v>
      </c>
      <c r="D1381" s="11" t="s">
        <v>1235</v>
      </c>
      <c r="E1381" s="11" t="s">
        <v>1236</v>
      </c>
    </row>
    <row r="1382" ht="30" customHeight="1" spans="1:5">
      <c r="A1382" s="11">
        <v>1381</v>
      </c>
      <c r="B1382" s="12" t="s">
        <v>5</v>
      </c>
      <c r="C1382" s="11" t="s">
        <v>4096</v>
      </c>
      <c r="D1382" s="11" t="s">
        <v>4097</v>
      </c>
      <c r="E1382" s="11" t="s">
        <v>4098</v>
      </c>
    </row>
    <row r="1383" ht="30" customHeight="1" spans="1:5">
      <c r="A1383" s="11">
        <v>1382</v>
      </c>
      <c r="B1383" s="12" t="s">
        <v>5</v>
      </c>
      <c r="C1383" s="11" t="s">
        <v>4099</v>
      </c>
      <c r="D1383" s="11" t="s">
        <v>4100</v>
      </c>
      <c r="E1383" s="11" t="s">
        <v>4101</v>
      </c>
    </row>
    <row r="1384" ht="30" customHeight="1" spans="1:5">
      <c r="A1384" s="11">
        <v>1383</v>
      </c>
      <c r="B1384" s="12" t="s">
        <v>5</v>
      </c>
      <c r="C1384" s="11" t="s">
        <v>4102</v>
      </c>
      <c r="D1384" s="11" t="s">
        <v>4103</v>
      </c>
      <c r="E1384" s="11" t="s">
        <v>4104</v>
      </c>
    </row>
    <row r="1385" ht="30" customHeight="1" spans="1:5">
      <c r="A1385" s="11">
        <v>1384</v>
      </c>
      <c r="B1385" s="12" t="s">
        <v>5</v>
      </c>
      <c r="C1385" s="11" t="s">
        <v>4105</v>
      </c>
      <c r="D1385" s="11" t="s">
        <v>4106</v>
      </c>
      <c r="E1385" s="11" t="s">
        <v>4107</v>
      </c>
    </row>
    <row r="1386" ht="30" customHeight="1" spans="1:5">
      <c r="A1386" s="11">
        <v>1385</v>
      </c>
      <c r="B1386" s="12" t="s">
        <v>5</v>
      </c>
      <c r="C1386" s="11" t="s">
        <v>4108</v>
      </c>
      <c r="D1386" s="11" t="s">
        <v>4109</v>
      </c>
      <c r="E1386" s="11" t="s">
        <v>4110</v>
      </c>
    </row>
    <row r="1387" ht="30" customHeight="1" spans="1:5">
      <c r="A1387" s="11">
        <v>1386</v>
      </c>
      <c r="B1387" s="12" t="s">
        <v>5</v>
      </c>
      <c r="C1387" s="11" t="s">
        <v>4111</v>
      </c>
      <c r="D1387" s="11" t="s">
        <v>4112</v>
      </c>
      <c r="E1387" s="11" t="s">
        <v>4113</v>
      </c>
    </row>
    <row r="1388" ht="30" customHeight="1" spans="1:5">
      <c r="A1388" s="11">
        <v>1387</v>
      </c>
      <c r="B1388" s="12" t="s">
        <v>5</v>
      </c>
      <c r="C1388" s="11" t="s">
        <v>4114</v>
      </c>
      <c r="D1388" s="11" t="s">
        <v>4115</v>
      </c>
      <c r="E1388" s="11" t="s">
        <v>4116</v>
      </c>
    </row>
    <row r="1389" ht="30" customHeight="1" spans="1:5">
      <c r="A1389" s="11">
        <v>1388</v>
      </c>
      <c r="B1389" s="12" t="s">
        <v>5</v>
      </c>
      <c r="C1389" s="11" t="s">
        <v>3075</v>
      </c>
      <c r="D1389" s="11" t="s">
        <v>3076</v>
      </c>
      <c r="E1389" s="11" t="s">
        <v>3077</v>
      </c>
    </row>
    <row r="1390" ht="30" customHeight="1" spans="1:5">
      <c r="A1390" s="11">
        <v>1389</v>
      </c>
      <c r="B1390" s="12" t="s">
        <v>5</v>
      </c>
      <c r="C1390" s="11" t="s">
        <v>4117</v>
      </c>
      <c r="D1390" s="11" t="s">
        <v>4118</v>
      </c>
      <c r="E1390" s="11" t="s">
        <v>4119</v>
      </c>
    </row>
    <row r="1391" ht="30" customHeight="1" spans="1:5">
      <c r="A1391" s="11">
        <v>1390</v>
      </c>
      <c r="B1391" s="12" t="s">
        <v>5</v>
      </c>
      <c r="C1391" s="11" t="s">
        <v>4120</v>
      </c>
      <c r="D1391" s="11" t="s">
        <v>4121</v>
      </c>
      <c r="E1391" s="11" t="s">
        <v>4122</v>
      </c>
    </row>
    <row r="1392" ht="30" customHeight="1" spans="1:5">
      <c r="A1392" s="11">
        <v>1391</v>
      </c>
      <c r="B1392" s="12" t="s">
        <v>5</v>
      </c>
      <c r="C1392" s="11" t="s">
        <v>4123</v>
      </c>
      <c r="D1392" s="11" t="s">
        <v>4124</v>
      </c>
      <c r="E1392" s="11" t="s">
        <v>4125</v>
      </c>
    </row>
    <row r="1393" ht="30" customHeight="1" spans="1:5">
      <c r="A1393" s="11">
        <v>1392</v>
      </c>
      <c r="B1393" s="12" t="s">
        <v>5</v>
      </c>
      <c r="C1393" s="11" t="s">
        <v>4126</v>
      </c>
      <c r="D1393" s="11" t="s">
        <v>4127</v>
      </c>
      <c r="E1393" s="11" t="s">
        <v>4128</v>
      </c>
    </row>
    <row r="1394" ht="30" customHeight="1" spans="1:5">
      <c r="A1394" s="11">
        <v>1393</v>
      </c>
      <c r="B1394" s="12" t="s">
        <v>5</v>
      </c>
      <c r="C1394" s="11" t="s">
        <v>4129</v>
      </c>
      <c r="D1394" s="11" t="s">
        <v>4130</v>
      </c>
      <c r="E1394" s="11" t="s">
        <v>4131</v>
      </c>
    </row>
    <row r="1395" ht="30" customHeight="1" spans="1:5">
      <c r="A1395" s="11">
        <v>1394</v>
      </c>
      <c r="B1395" s="12" t="s">
        <v>5</v>
      </c>
      <c r="C1395" s="11" t="s">
        <v>4132</v>
      </c>
      <c r="D1395" s="11" t="s">
        <v>4133</v>
      </c>
      <c r="E1395" s="11" t="s">
        <v>4134</v>
      </c>
    </row>
    <row r="1396" ht="30" customHeight="1" spans="1:5">
      <c r="A1396" s="11">
        <v>1395</v>
      </c>
      <c r="B1396" s="12" t="s">
        <v>5</v>
      </c>
      <c r="C1396" s="11" t="s">
        <v>4135</v>
      </c>
      <c r="D1396" s="11" t="s">
        <v>4136</v>
      </c>
      <c r="E1396" s="11" t="s">
        <v>4137</v>
      </c>
    </row>
    <row r="1397" ht="30" customHeight="1" spans="1:5">
      <c r="A1397" s="11">
        <v>1396</v>
      </c>
      <c r="B1397" s="12" t="s">
        <v>5</v>
      </c>
      <c r="C1397" s="11" t="s">
        <v>4138</v>
      </c>
      <c r="D1397" s="11" t="s">
        <v>4139</v>
      </c>
      <c r="E1397" s="11" t="s">
        <v>4140</v>
      </c>
    </row>
    <row r="1398" ht="30" customHeight="1" spans="1:5">
      <c r="A1398" s="11">
        <v>1397</v>
      </c>
      <c r="B1398" s="12" t="s">
        <v>5</v>
      </c>
      <c r="C1398" s="11" t="s">
        <v>4141</v>
      </c>
      <c r="D1398" s="11" t="s">
        <v>4142</v>
      </c>
      <c r="E1398" s="11" t="s">
        <v>4143</v>
      </c>
    </row>
    <row r="1399" ht="30" customHeight="1" spans="1:5">
      <c r="A1399" s="11">
        <v>1398</v>
      </c>
      <c r="B1399" s="12" t="s">
        <v>5</v>
      </c>
      <c r="C1399" s="11" t="s">
        <v>4144</v>
      </c>
      <c r="D1399" s="11" t="s">
        <v>4145</v>
      </c>
      <c r="E1399" s="11" t="s">
        <v>4146</v>
      </c>
    </row>
    <row r="1400" ht="30" customHeight="1" spans="1:5">
      <c r="A1400" s="11">
        <v>1399</v>
      </c>
      <c r="B1400" s="12" t="s">
        <v>5</v>
      </c>
      <c r="C1400" s="11" t="s">
        <v>4147</v>
      </c>
      <c r="D1400" s="11" t="s">
        <v>4148</v>
      </c>
      <c r="E1400" s="11" t="s">
        <v>4149</v>
      </c>
    </row>
    <row r="1401" ht="30" customHeight="1" spans="1:5">
      <c r="A1401" s="11">
        <v>1400</v>
      </c>
      <c r="B1401" s="12" t="s">
        <v>5</v>
      </c>
      <c r="C1401" s="11" t="s">
        <v>4150</v>
      </c>
      <c r="D1401" s="11" t="s">
        <v>4151</v>
      </c>
      <c r="E1401" s="11" t="s">
        <v>4152</v>
      </c>
    </row>
    <row r="1402" ht="30" customHeight="1" spans="1:5">
      <c r="A1402" s="11">
        <v>1401</v>
      </c>
      <c r="B1402" s="12" t="s">
        <v>5</v>
      </c>
      <c r="C1402" s="11" t="s">
        <v>4153</v>
      </c>
      <c r="D1402" s="11" t="s">
        <v>4154</v>
      </c>
      <c r="E1402" s="11" t="s">
        <v>4155</v>
      </c>
    </row>
    <row r="1403" ht="30" customHeight="1" spans="1:5">
      <c r="A1403" s="11">
        <v>1402</v>
      </c>
      <c r="B1403" s="12" t="s">
        <v>5</v>
      </c>
      <c r="C1403" s="11" t="s">
        <v>4156</v>
      </c>
      <c r="D1403" s="11" t="s">
        <v>4157</v>
      </c>
      <c r="E1403" s="11" t="s">
        <v>4158</v>
      </c>
    </row>
    <row r="1404" ht="30" customHeight="1" spans="1:5">
      <c r="A1404" s="11">
        <v>1403</v>
      </c>
      <c r="B1404" s="12" t="s">
        <v>5</v>
      </c>
      <c r="C1404" s="11" t="s">
        <v>4159</v>
      </c>
      <c r="D1404" s="11" t="s">
        <v>4160</v>
      </c>
      <c r="E1404" s="11" t="s">
        <v>4161</v>
      </c>
    </row>
    <row r="1405" ht="30" customHeight="1" spans="1:5">
      <c r="A1405" s="11">
        <v>1404</v>
      </c>
      <c r="B1405" s="12" t="s">
        <v>5</v>
      </c>
      <c r="C1405" s="11" t="s">
        <v>4162</v>
      </c>
      <c r="D1405" s="11" t="s">
        <v>4163</v>
      </c>
      <c r="E1405" s="11" t="s">
        <v>4164</v>
      </c>
    </row>
    <row r="1406" ht="30" customHeight="1" spans="1:5">
      <c r="A1406" s="11">
        <v>1405</v>
      </c>
      <c r="B1406" s="12" t="s">
        <v>5</v>
      </c>
      <c r="C1406" s="11" t="s">
        <v>4165</v>
      </c>
      <c r="D1406" s="11" t="s">
        <v>4166</v>
      </c>
      <c r="E1406" s="11" t="s">
        <v>4167</v>
      </c>
    </row>
    <row r="1407" ht="30" customHeight="1" spans="1:5">
      <c r="A1407" s="11">
        <v>1406</v>
      </c>
      <c r="B1407" s="12" t="s">
        <v>5</v>
      </c>
      <c r="C1407" s="11" t="s">
        <v>4168</v>
      </c>
      <c r="D1407" s="11" t="s">
        <v>4169</v>
      </c>
      <c r="E1407" s="11" t="s">
        <v>4170</v>
      </c>
    </row>
    <row r="1408" ht="30" customHeight="1" spans="1:5">
      <c r="A1408" s="11">
        <v>1407</v>
      </c>
      <c r="B1408" s="12" t="s">
        <v>5</v>
      </c>
      <c r="C1408" s="11" t="s">
        <v>4171</v>
      </c>
      <c r="D1408" s="11" t="s">
        <v>4172</v>
      </c>
      <c r="E1408" s="11" t="s">
        <v>4173</v>
      </c>
    </row>
    <row r="1409" ht="30" customHeight="1" spans="1:5">
      <c r="A1409" s="11">
        <v>1408</v>
      </c>
      <c r="B1409" s="12" t="s">
        <v>5</v>
      </c>
      <c r="C1409" s="11" t="s">
        <v>4174</v>
      </c>
      <c r="D1409" s="11" t="s">
        <v>4175</v>
      </c>
      <c r="E1409" s="11" t="s">
        <v>4176</v>
      </c>
    </row>
    <row r="1410" ht="30" customHeight="1" spans="1:5">
      <c r="A1410" s="11">
        <v>1409</v>
      </c>
      <c r="B1410" s="12" t="s">
        <v>5</v>
      </c>
      <c r="C1410" s="11" t="s">
        <v>4177</v>
      </c>
      <c r="D1410" s="11" t="s">
        <v>4178</v>
      </c>
      <c r="E1410" s="11" t="s">
        <v>4179</v>
      </c>
    </row>
    <row r="1411" ht="30" customHeight="1" spans="1:5">
      <c r="A1411" s="11">
        <v>1410</v>
      </c>
      <c r="B1411" s="12" t="s">
        <v>5</v>
      </c>
      <c r="C1411" s="11" t="s">
        <v>4180</v>
      </c>
      <c r="D1411" s="11" t="s">
        <v>4181</v>
      </c>
      <c r="E1411" s="11" t="s">
        <v>4182</v>
      </c>
    </row>
    <row r="1412" ht="30" customHeight="1" spans="1:5">
      <c r="A1412" s="11">
        <v>1411</v>
      </c>
      <c r="B1412" s="12" t="s">
        <v>5</v>
      </c>
      <c r="C1412" s="11" t="s">
        <v>4183</v>
      </c>
      <c r="D1412" s="11" t="s">
        <v>4184</v>
      </c>
      <c r="E1412" s="11" t="s">
        <v>4185</v>
      </c>
    </row>
    <row r="1413" ht="30" customHeight="1" spans="1:5">
      <c r="A1413" s="11">
        <v>1412</v>
      </c>
      <c r="B1413" s="12" t="s">
        <v>5</v>
      </c>
      <c r="C1413" s="11" t="s">
        <v>4186</v>
      </c>
      <c r="D1413" s="11" t="s">
        <v>4187</v>
      </c>
      <c r="E1413" s="11" t="s">
        <v>4188</v>
      </c>
    </row>
    <row r="1414" ht="30" customHeight="1" spans="1:5">
      <c r="A1414" s="11">
        <v>1413</v>
      </c>
      <c r="B1414" s="12" t="s">
        <v>5</v>
      </c>
      <c r="C1414" s="11" t="s">
        <v>4189</v>
      </c>
      <c r="D1414" s="11" t="s">
        <v>4190</v>
      </c>
      <c r="E1414" s="11" t="s">
        <v>4191</v>
      </c>
    </row>
    <row r="1415" ht="30" customHeight="1" spans="1:5">
      <c r="A1415" s="11">
        <v>1414</v>
      </c>
      <c r="B1415" s="12" t="s">
        <v>5</v>
      </c>
      <c r="C1415" s="11" t="s">
        <v>4192</v>
      </c>
      <c r="D1415" s="11" t="s">
        <v>4193</v>
      </c>
      <c r="E1415" s="11" t="s">
        <v>4194</v>
      </c>
    </row>
    <row r="1416" ht="30" customHeight="1" spans="1:5">
      <c r="A1416" s="11">
        <v>1415</v>
      </c>
      <c r="B1416" s="12" t="s">
        <v>5</v>
      </c>
      <c r="C1416" s="11" t="s">
        <v>4195</v>
      </c>
      <c r="D1416" s="11" t="s">
        <v>4196</v>
      </c>
      <c r="E1416" s="11" t="s">
        <v>4197</v>
      </c>
    </row>
    <row r="1417" ht="30" customHeight="1" spans="1:5">
      <c r="A1417" s="11">
        <v>1416</v>
      </c>
      <c r="B1417" s="12" t="s">
        <v>5</v>
      </c>
      <c r="C1417" s="11" t="s">
        <v>4198</v>
      </c>
      <c r="D1417" s="11" t="s">
        <v>4199</v>
      </c>
      <c r="E1417" s="11" t="s">
        <v>4200</v>
      </c>
    </row>
    <row r="1418" ht="30" customHeight="1" spans="1:5">
      <c r="A1418" s="11">
        <v>1417</v>
      </c>
      <c r="B1418" s="12" t="s">
        <v>5</v>
      </c>
      <c r="C1418" s="11" t="s">
        <v>4201</v>
      </c>
      <c r="D1418" s="11" t="s">
        <v>4202</v>
      </c>
      <c r="E1418" s="11" t="s">
        <v>4203</v>
      </c>
    </row>
    <row r="1419" ht="30" customHeight="1" spans="1:5">
      <c r="A1419" s="11">
        <v>1418</v>
      </c>
      <c r="B1419" s="12" t="s">
        <v>5</v>
      </c>
      <c r="C1419" s="11" t="s">
        <v>4204</v>
      </c>
      <c r="D1419" s="11" t="s">
        <v>4205</v>
      </c>
      <c r="E1419" s="11" t="s">
        <v>4206</v>
      </c>
    </row>
    <row r="1420" ht="30" customHeight="1" spans="1:5">
      <c r="A1420" s="11">
        <v>1419</v>
      </c>
      <c r="B1420" s="12" t="s">
        <v>5</v>
      </c>
      <c r="C1420" s="11" t="s">
        <v>4207</v>
      </c>
      <c r="D1420" s="11" t="s">
        <v>4208</v>
      </c>
      <c r="E1420" s="11" t="s">
        <v>4209</v>
      </c>
    </row>
    <row r="1421" ht="30" customHeight="1" spans="1:5">
      <c r="A1421" s="11">
        <v>1420</v>
      </c>
      <c r="B1421" s="12" t="s">
        <v>5</v>
      </c>
      <c r="C1421" s="11" t="s">
        <v>4210</v>
      </c>
      <c r="D1421" s="11" t="s">
        <v>4211</v>
      </c>
      <c r="E1421" s="11" t="s">
        <v>4212</v>
      </c>
    </row>
    <row r="1422" ht="30" customHeight="1" spans="1:5">
      <c r="A1422" s="11">
        <v>1421</v>
      </c>
      <c r="B1422" s="12" t="s">
        <v>5</v>
      </c>
      <c r="C1422" s="11" t="s">
        <v>4213</v>
      </c>
      <c r="D1422" s="11" t="s">
        <v>4214</v>
      </c>
      <c r="E1422" s="11" t="s">
        <v>4215</v>
      </c>
    </row>
    <row r="1423" ht="30" customHeight="1" spans="1:5">
      <c r="A1423" s="11">
        <v>1422</v>
      </c>
      <c r="B1423" s="12" t="s">
        <v>5</v>
      </c>
      <c r="C1423" s="11" t="s">
        <v>4216</v>
      </c>
      <c r="D1423" s="11" t="s">
        <v>4217</v>
      </c>
      <c r="E1423" s="11" t="s">
        <v>4218</v>
      </c>
    </row>
    <row r="1424" ht="30" customHeight="1" spans="1:5">
      <c r="A1424" s="11">
        <v>1423</v>
      </c>
      <c r="B1424" s="12" t="s">
        <v>5</v>
      </c>
      <c r="C1424" s="11" t="s">
        <v>4219</v>
      </c>
      <c r="D1424" s="11" t="s">
        <v>4220</v>
      </c>
      <c r="E1424" s="11" t="s">
        <v>4221</v>
      </c>
    </row>
    <row r="1425" ht="30" customHeight="1" spans="1:5">
      <c r="A1425" s="11">
        <v>1424</v>
      </c>
      <c r="B1425" s="12" t="s">
        <v>5</v>
      </c>
      <c r="C1425" s="11" t="s">
        <v>4222</v>
      </c>
      <c r="D1425" s="11" t="s">
        <v>4223</v>
      </c>
      <c r="E1425" s="11" t="s">
        <v>4224</v>
      </c>
    </row>
    <row r="1426" ht="30" customHeight="1" spans="1:5">
      <c r="A1426" s="11">
        <v>1425</v>
      </c>
      <c r="B1426" s="12" t="s">
        <v>5</v>
      </c>
      <c r="C1426" s="11" t="s">
        <v>4225</v>
      </c>
      <c r="D1426" s="11" t="s">
        <v>4226</v>
      </c>
      <c r="E1426" s="11" t="s">
        <v>4227</v>
      </c>
    </row>
    <row r="1427" ht="30" customHeight="1" spans="1:5">
      <c r="A1427" s="11">
        <v>1426</v>
      </c>
      <c r="B1427" s="12" t="s">
        <v>5</v>
      </c>
      <c r="C1427" s="11" t="s">
        <v>4228</v>
      </c>
      <c r="D1427" s="11" t="s">
        <v>4229</v>
      </c>
      <c r="E1427" s="11" t="s">
        <v>4230</v>
      </c>
    </row>
    <row r="1428" ht="30" customHeight="1" spans="1:5">
      <c r="A1428" s="11">
        <v>1427</v>
      </c>
      <c r="B1428" s="12" t="s">
        <v>5</v>
      </c>
      <c r="C1428" s="11" t="s">
        <v>4231</v>
      </c>
      <c r="D1428" s="11" t="s">
        <v>4232</v>
      </c>
      <c r="E1428" s="11" t="s">
        <v>4233</v>
      </c>
    </row>
    <row r="1429" ht="30" customHeight="1" spans="1:5">
      <c r="A1429" s="11">
        <v>1428</v>
      </c>
      <c r="B1429" s="12" t="s">
        <v>5</v>
      </c>
      <c r="C1429" s="11" t="s">
        <v>4234</v>
      </c>
      <c r="D1429" s="11" t="s">
        <v>4235</v>
      </c>
      <c r="E1429" s="11" t="s">
        <v>4236</v>
      </c>
    </row>
    <row r="1430" ht="30" customHeight="1" spans="1:5">
      <c r="A1430" s="11">
        <v>1429</v>
      </c>
      <c r="B1430" s="12" t="s">
        <v>5</v>
      </c>
      <c r="C1430" s="11" t="s">
        <v>4237</v>
      </c>
      <c r="D1430" s="11" t="s">
        <v>4238</v>
      </c>
      <c r="E1430" s="11" t="s">
        <v>4239</v>
      </c>
    </row>
    <row r="1431" ht="30" customHeight="1" spans="1:5">
      <c r="A1431" s="11">
        <v>1430</v>
      </c>
      <c r="B1431" s="12" t="s">
        <v>5</v>
      </c>
      <c r="C1431" s="11" t="s">
        <v>4240</v>
      </c>
      <c r="D1431" s="11" t="s">
        <v>4241</v>
      </c>
      <c r="E1431" s="11" t="s">
        <v>4242</v>
      </c>
    </row>
    <row r="1432" ht="30" customHeight="1" spans="1:5">
      <c r="A1432" s="11">
        <v>1431</v>
      </c>
      <c r="B1432" s="12" t="s">
        <v>5</v>
      </c>
      <c r="C1432" s="11" t="s">
        <v>4243</v>
      </c>
      <c r="D1432" s="11" t="s">
        <v>4244</v>
      </c>
      <c r="E1432" s="11" t="s">
        <v>4245</v>
      </c>
    </row>
    <row r="1433" ht="30" customHeight="1" spans="1:5">
      <c r="A1433" s="11">
        <v>1432</v>
      </c>
      <c r="B1433" s="12" t="s">
        <v>5</v>
      </c>
      <c r="C1433" s="11" t="s">
        <v>4246</v>
      </c>
      <c r="D1433" s="11" t="s">
        <v>4247</v>
      </c>
      <c r="E1433" s="11" t="s">
        <v>4248</v>
      </c>
    </row>
    <row r="1434" ht="30" customHeight="1" spans="1:5">
      <c r="A1434" s="11">
        <v>1433</v>
      </c>
      <c r="B1434" s="12" t="s">
        <v>5</v>
      </c>
      <c r="C1434" s="11" t="s">
        <v>4249</v>
      </c>
      <c r="D1434" s="11" t="s">
        <v>4250</v>
      </c>
      <c r="E1434" s="11" t="s">
        <v>4251</v>
      </c>
    </row>
    <row r="1435" ht="30" customHeight="1" spans="1:5">
      <c r="A1435" s="11">
        <v>1434</v>
      </c>
      <c r="B1435" s="12" t="s">
        <v>5</v>
      </c>
      <c r="C1435" s="11" t="s">
        <v>4252</v>
      </c>
      <c r="D1435" s="11" t="s">
        <v>4253</v>
      </c>
      <c r="E1435" s="11" t="s">
        <v>4254</v>
      </c>
    </row>
    <row r="1436" ht="30" customHeight="1" spans="1:5">
      <c r="A1436" s="11">
        <v>1435</v>
      </c>
      <c r="B1436" s="12" t="s">
        <v>5</v>
      </c>
      <c r="C1436" s="11" t="s">
        <v>4255</v>
      </c>
      <c r="D1436" s="11" t="s">
        <v>4256</v>
      </c>
      <c r="E1436" s="11" t="s">
        <v>4257</v>
      </c>
    </row>
    <row r="1437" ht="30" customHeight="1" spans="1:5">
      <c r="A1437" s="11">
        <v>1436</v>
      </c>
      <c r="B1437" s="12" t="s">
        <v>5</v>
      </c>
      <c r="C1437" s="11" t="s">
        <v>4258</v>
      </c>
      <c r="D1437" s="11" t="s">
        <v>4259</v>
      </c>
      <c r="E1437" s="11" t="s">
        <v>4260</v>
      </c>
    </row>
    <row r="1438" ht="30" customHeight="1" spans="1:5">
      <c r="A1438" s="11">
        <v>1437</v>
      </c>
      <c r="B1438" s="12" t="s">
        <v>5</v>
      </c>
      <c r="C1438" s="11" t="s">
        <v>2443</v>
      </c>
      <c r="D1438" s="11" t="s">
        <v>2444</v>
      </c>
      <c r="E1438" s="11" t="s">
        <v>2445</v>
      </c>
    </row>
    <row r="1439" ht="30" customHeight="1" spans="1:5">
      <c r="A1439" s="11">
        <v>1438</v>
      </c>
      <c r="B1439" s="12" t="s">
        <v>5</v>
      </c>
      <c r="C1439" s="11" t="s">
        <v>4261</v>
      </c>
      <c r="D1439" s="11" t="s">
        <v>4262</v>
      </c>
      <c r="E1439" s="11" t="s">
        <v>4263</v>
      </c>
    </row>
    <row r="1440" ht="30" customHeight="1" spans="1:5">
      <c r="A1440" s="11">
        <v>1439</v>
      </c>
      <c r="B1440" s="12" t="s">
        <v>5</v>
      </c>
      <c r="C1440" s="11" t="s">
        <v>4264</v>
      </c>
      <c r="D1440" s="11" t="s">
        <v>4265</v>
      </c>
      <c r="E1440" s="11" t="s">
        <v>4266</v>
      </c>
    </row>
    <row r="1441" ht="30" customHeight="1" spans="1:5">
      <c r="A1441" s="11">
        <v>1440</v>
      </c>
      <c r="B1441" s="12" t="s">
        <v>5</v>
      </c>
      <c r="C1441" s="11" t="s">
        <v>4267</v>
      </c>
      <c r="D1441" s="11" t="s">
        <v>4268</v>
      </c>
      <c r="E1441" s="11" t="s">
        <v>4269</v>
      </c>
    </row>
    <row r="1442" ht="30" customHeight="1" spans="1:5">
      <c r="A1442" s="11">
        <v>1441</v>
      </c>
      <c r="B1442" s="12" t="s">
        <v>5</v>
      </c>
      <c r="C1442" s="11" t="s">
        <v>4270</v>
      </c>
      <c r="D1442" s="11" t="s">
        <v>4271</v>
      </c>
      <c r="E1442" s="11" t="s">
        <v>4272</v>
      </c>
    </row>
    <row r="1443" ht="30" customHeight="1" spans="1:5">
      <c r="A1443" s="11">
        <v>1442</v>
      </c>
      <c r="B1443" s="12" t="s">
        <v>5</v>
      </c>
      <c r="C1443" s="11" t="s">
        <v>4273</v>
      </c>
      <c r="D1443" s="11" t="s">
        <v>4274</v>
      </c>
      <c r="E1443" s="11" t="s">
        <v>4275</v>
      </c>
    </row>
    <row r="1444" ht="30" customHeight="1" spans="1:5">
      <c r="A1444" s="11">
        <v>1443</v>
      </c>
      <c r="B1444" s="12" t="s">
        <v>5</v>
      </c>
      <c r="C1444" s="11" t="s">
        <v>4276</v>
      </c>
      <c r="D1444" s="11" t="s">
        <v>4277</v>
      </c>
      <c r="E1444" s="11" t="s">
        <v>4278</v>
      </c>
    </row>
    <row r="1445" ht="30" customHeight="1" spans="1:5">
      <c r="A1445" s="11">
        <v>1444</v>
      </c>
      <c r="B1445" s="12" t="s">
        <v>5</v>
      </c>
      <c r="C1445" s="11" t="s">
        <v>4279</v>
      </c>
      <c r="D1445" s="11" t="s">
        <v>4280</v>
      </c>
      <c r="E1445" s="11" t="s">
        <v>4281</v>
      </c>
    </row>
    <row r="1446" ht="30" customHeight="1" spans="1:5">
      <c r="A1446" s="11">
        <v>1445</v>
      </c>
      <c r="B1446" s="12" t="s">
        <v>5</v>
      </c>
      <c r="C1446" s="11" t="s">
        <v>4282</v>
      </c>
      <c r="D1446" s="11" t="s">
        <v>4283</v>
      </c>
      <c r="E1446" s="11" t="s">
        <v>4284</v>
      </c>
    </row>
    <row r="1447" ht="30" customHeight="1" spans="1:5">
      <c r="A1447" s="11">
        <v>1446</v>
      </c>
      <c r="B1447" s="12" t="s">
        <v>5</v>
      </c>
      <c r="C1447" s="11" t="s">
        <v>4285</v>
      </c>
      <c r="D1447" s="11" t="s">
        <v>4286</v>
      </c>
      <c r="E1447" s="11" t="s">
        <v>4287</v>
      </c>
    </row>
    <row r="1448" ht="30" customHeight="1" spans="1:5">
      <c r="A1448" s="11">
        <v>1447</v>
      </c>
      <c r="B1448" s="12" t="s">
        <v>5</v>
      </c>
      <c r="C1448" s="11" t="s">
        <v>4288</v>
      </c>
      <c r="D1448" s="13">
        <v>1255400</v>
      </c>
      <c r="E1448" s="11" t="s">
        <v>4289</v>
      </c>
    </row>
    <row r="1449" ht="30" customHeight="1" spans="1:5">
      <c r="A1449" s="11">
        <v>1448</v>
      </c>
      <c r="B1449" s="12" t="s">
        <v>5</v>
      </c>
      <c r="C1449" s="11" t="s">
        <v>4290</v>
      </c>
      <c r="D1449" s="11" t="s">
        <v>4291</v>
      </c>
      <c r="E1449" s="11" t="s">
        <v>4292</v>
      </c>
    </row>
    <row r="1450" ht="30" customHeight="1" spans="1:5">
      <c r="A1450" s="11">
        <v>1449</v>
      </c>
      <c r="B1450" s="12" t="s">
        <v>5</v>
      </c>
      <c r="C1450" s="11" t="s">
        <v>4293</v>
      </c>
      <c r="D1450" s="11" t="s">
        <v>4294</v>
      </c>
      <c r="E1450" s="11" t="s">
        <v>4295</v>
      </c>
    </row>
    <row r="1451" ht="30" customHeight="1" spans="1:5">
      <c r="A1451" s="11">
        <v>1450</v>
      </c>
      <c r="B1451" s="12" t="s">
        <v>5</v>
      </c>
      <c r="C1451" s="11" t="s">
        <v>4296</v>
      </c>
      <c r="D1451" s="11" t="s">
        <v>4297</v>
      </c>
      <c r="E1451" s="11" t="s">
        <v>4298</v>
      </c>
    </row>
    <row r="1452" ht="30" customHeight="1" spans="1:5">
      <c r="A1452" s="11">
        <v>1451</v>
      </c>
      <c r="B1452" s="12" t="s">
        <v>5</v>
      </c>
      <c r="C1452" s="11" t="s">
        <v>4299</v>
      </c>
      <c r="D1452" s="11" t="s">
        <v>4300</v>
      </c>
      <c r="E1452" s="11" t="s">
        <v>4301</v>
      </c>
    </row>
    <row r="1453" ht="30" customHeight="1" spans="1:5">
      <c r="A1453" s="11">
        <v>1452</v>
      </c>
      <c r="B1453" s="12" t="s">
        <v>5</v>
      </c>
      <c r="C1453" s="11" t="s">
        <v>4302</v>
      </c>
      <c r="D1453" s="11" t="s">
        <v>4303</v>
      </c>
      <c r="E1453" s="11" t="s">
        <v>4304</v>
      </c>
    </row>
    <row r="1454" ht="30" customHeight="1" spans="1:5">
      <c r="A1454" s="11">
        <v>1453</v>
      </c>
      <c r="B1454" s="12" t="s">
        <v>5</v>
      </c>
      <c r="C1454" s="11" t="s">
        <v>4305</v>
      </c>
      <c r="D1454" s="11" t="s">
        <v>4306</v>
      </c>
      <c r="E1454" s="11" t="s">
        <v>4307</v>
      </c>
    </row>
    <row r="1455" ht="30" customHeight="1" spans="1:5">
      <c r="A1455" s="11">
        <v>1454</v>
      </c>
      <c r="B1455" s="12" t="s">
        <v>5</v>
      </c>
      <c r="C1455" s="11" t="s">
        <v>4308</v>
      </c>
      <c r="D1455" s="13">
        <v>1258269</v>
      </c>
      <c r="E1455" s="11" t="s">
        <v>4309</v>
      </c>
    </row>
    <row r="1456" ht="30" customHeight="1" spans="1:5">
      <c r="A1456" s="11">
        <v>1455</v>
      </c>
      <c r="B1456" s="12" t="s">
        <v>5</v>
      </c>
      <c r="C1456" s="11" t="s">
        <v>4310</v>
      </c>
      <c r="D1456" s="11" t="s">
        <v>4311</v>
      </c>
      <c r="E1456" s="11" t="s">
        <v>4312</v>
      </c>
    </row>
    <row r="1457" ht="30" customHeight="1" spans="1:5">
      <c r="A1457" s="11">
        <v>1456</v>
      </c>
      <c r="B1457" s="12" t="s">
        <v>5</v>
      </c>
      <c r="C1457" s="11" t="s">
        <v>4313</v>
      </c>
      <c r="D1457" s="11" t="s">
        <v>4314</v>
      </c>
      <c r="E1457" s="11" t="s">
        <v>4315</v>
      </c>
    </row>
    <row r="1458" ht="30" customHeight="1" spans="1:5">
      <c r="A1458" s="11">
        <v>1457</v>
      </c>
      <c r="B1458" s="12" t="s">
        <v>5</v>
      </c>
      <c r="C1458" s="11" t="s">
        <v>4316</v>
      </c>
      <c r="D1458" s="11" t="s">
        <v>4317</v>
      </c>
      <c r="E1458" s="11" t="s">
        <v>4318</v>
      </c>
    </row>
    <row r="1459" ht="30" customHeight="1" spans="1:5">
      <c r="A1459" s="11">
        <v>1458</v>
      </c>
      <c r="B1459" s="12" t="s">
        <v>5</v>
      </c>
      <c r="C1459" s="11" t="s">
        <v>4319</v>
      </c>
      <c r="D1459" s="11" t="s">
        <v>4320</v>
      </c>
      <c r="E1459" s="11" t="s">
        <v>4321</v>
      </c>
    </row>
    <row r="1460" ht="30" customHeight="1" spans="1:5">
      <c r="A1460" s="11">
        <v>1459</v>
      </c>
      <c r="B1460" s="12" t="s">
        <v>5</v>
      </c>
      <c r="C1460" s="11" t="s">
        <v>4322</v>
      </c>
      <c r="D1460" s="11" t="s">
        <v>4323</v>
      </c>
      <c r="E1460" s="11" t="s">
        <v>4324</v>
      </c>
    </row>
    <row r="1461" ht="30" customHeight="1" spans="1:5">
      <c r="A1461" s="11">
        <v>1460</v>
      </c>
      <c r="B1461" s="12" t="s">
        <v>5</v>
      </c>
      <c r="C1461" s="11" t="s">
        <v>4325</v>
      </c>
      <c r="D1461" s="11" t="s">
        <v>4326</v>
      </c>
      <c r="E1461" s="11" t="s">
        <v>4327</v>
      </c>
    </row>
    <row r="1462" ht="30" customHeight="1" spans="1:5">
      <c r="A1462" s="11">
        <v>1461</v>
      </c>
      <c r="B1462" s="12" t="s">
        <v>5</v>
      </c>
      <c r="C1462" s="11" t="s">
        <v>4328</v>
      </c>
      <c r="D1462" s="11" t="s">
        <v>4329</v>
      </c>
      <c r="E1462" s="11" t="s">
        <v>4330</v>
      </c>
    </row>
    <row r="1463" ht="30" customHeight="1" spans="1:5">
      <c r="A1463" s="11">
        <v>1462</v>
      </c>
      <c r="B1463" s="12" t="s">
        <v>5</v>
      </c>
      <c r="C1463" s="11" t="s">
        <v>4331</v>
      </c>
      <c r="D1463" s="11" t="s">
        <v>4332</v>
      </c>
      <c r="E1463" s="11" t="s">
        <v>4333</v>
      </c>
    </row>
    <row r="1464" ht="30" customHeight="1" spans="1:5">
      <c r="A1464" s="11">
        <v>1463</v>
      </c>
      <c r="C1464" s="11" t="s">
        <v>4334</v>
      </c>
      <c r="E1464" s="11" t="s">
        <v>4335</v>
      </c>
    </row>
    <row r="1465" ht="30" customHeight="1" spans="1:5">
      <c r="A1465" s="11">
        <v>1464</v>
      </c>
      <c r="B1465" s="12" t="s">
        <v>5</v>
      </c>
      <c r="C1465" s="11" t="s">
        <v>4336</v>
      </c>
      <c r="D1465" s="11" t="s">
        <v>4337</v>
      </c>
      <c r="E1465" s="11" t="s">
        <v>4338</v>
      </c>
    </row>
    <row r="1466" ht="30" customHeight="1" spans="1:5">
      <c r="A1466" s="11">
        <v>1465</v>
      </c>
      <c r="B1466" s="12" t="s">
        <v>5</v>
      </c>
      <c r="C1466" s="11" t="s">
        <v>4339</v>
      </c>
      <c r="D1466" s="11" t="s">
        <v>4340</v>
      </c>
      <c r="E1466" s="11" t="s">
        <v>4341</v>
      </c>
    </row>
    <row r="1467" ht="30" customHeight="1" spans="1:5">
      <c r="A1467" s="11">
        <v>1466</v>
      </c>
      <c r="B1467" s="12" t="s">
        <v>5</v>
      </c>
      <c r="C1467" s="11" t="s">
        <v>4342</v>
      </c>
      <c r="D1467" s="11" t="s">
        <v>4343</v>
      </c>
      <c r="E1467" s="11" t="s">
        <v>4344</v>
      </c>
    </row>
    <row r="1468" ht="30" customHeight="1" spans="1:5">
      <c r="A1468" s="11">
        <v>1467</v>
      </c>
      <c r="B1468" s="12" t="s">
        <v>5</v>
      </c>
      <c r="C1468" s="11" t="s">
        <v>4345</v>
      </c>
      <c r="D1468" s="11" t="s">
        <v>4346</v>
      </c>
      <c r="E1468" s="11" t="s">
        <v>4347</v>
      </c>
    </row>
    <row r="1469" ht="30" customHeight="1" spans="1:5">
      <c r="A1469" s="11">
        <v>1468</v>
      </c>
      <c r="B1469" s="12" t="s">
        <v>5</v>
      </c>
      <c r="C1469" s="11" t="s">
        <v>4348</v>
      </c>
      <c r="D1469" s="11" t="s">
        <v>4349</v>
      </c>
      <c r="E1469" s="11" t="s">
        <v>4350</v>
      </c>
    </row>
    <row r="1470" ht="30" customHeight="1" spans="1:5">
      <c r="A1470" s="11">
        <v>1469</v>
      </c>
      <c r="B1470" s="12" t="s">
        <v>5</v>
      </c>
      <c r="C1470" s="11" t="s">
        <v>4351</v>
      </c>
      <c r="D1470" s="11" t="s">
        <v>4352</v>
      </c>
      <c r="E1470" s="11" t="s">
        <v>4353</v>
      </c>
    </row>
    <row r="1471" ht="30" customHeight="1" spans="1:5">
      <c r="A1471" s="11">
        <v>1470</v>
      </c>
      <c r="B1471" s="12" t="s">
        <v>5</v>
      </c>
      <c r="C1471" s="11" t="s">
        <v>4354</v>
      </c>
      <c r="D1471" s="11" t="s">
        <v>4355</v>
      </c>
      <c r="E1471" s="11" t="s">
        <v>4356</v>
      </c>
    </row>
    <row r="1472" ht="30" customHeight="1" spans="1:5">
      <c r="A1472" s="11">
        <v>1471</v>
      </c>
      <c r="B1472" s="12" t="s">
        <v>5</v>
      </c>
      <c r="C1472" s="11" t="s">
        <v>4357</v>
      </c>
      <c r="D1472" s="11" t="s">
        <v>4358</v>
      </c>
      <c r="E1472" s="11" t="s">
        <v>4359</v>
      </c>
    </row>
    <row r="1473" ht="30" customHeight="1" spans="1:5">
      <c r="A1473" s="11">
        <v>1472</v>
      </c>
      <c r="B1473" s="12" t="s">
        <v>5</v>
      </c>
      <c r="C1473" s="11" t="s">
        <v>4360</v>
      </c>
      <c r="D1473" s="13">
        <v>55705</v>
      </c>
      <c r="E1473" s="11" t="s">
        <v>4361</v>
      </c>
    </row>
    <row r="1474" ht="30" customHeight="1" spans="1:5">
      <c r="A1474" s="11">
        <v>1473</v>
      </c>
      <c r="B1474" s="12" t="s">
        <v>5</v>
      </c>
      <c r="C1474" s="11" t="s">
        <v>4362</v>
      </c>
      <c r="D1474" s="11" t="s">
        <v>4363</v>
      </c>
      <c r="E1474" s="11" t="s">
        <v>4364</v>
      </c>
    </row>
    <row r="1475" ht="30" customHeight="1" spans="1:5">
      <c r="A1475" s="11">
        <v>1474</v>
      </c>
      <c r="B1475" s="12" t="s">
        <v>5</v>
      </c>
      <c r="C1475" s="11" t="s">
        <v>4365</v>
      </c>
      <c r="D1475" s="11" t="s">
        <v>4366</v>
      </c>
      <c r="E1475" s="11" t="s">
        <v>4367</v>
      </c>
    </row>
    <row r="1476" ht="30" customHeight="1" spans="1:5">
      <c r="A1476" s="11">
        <v>1475</v>
      </c>
      <c r="B1476" s="12" t="s">
        <v>5</v>
      </c>
      <c r="C1476" s="11" t="s">
        <v>4368</v>
      </c>
      <c r="D1476" s="11" t="s">
        <v>4369</v>
      </c>
      <c r="E1476" s="11" t="s">
        <v>4370</v>
      </c>
    </row>
    <row r="1477" ht="30" customHeight="1" spans="1:5">
      <c r="A1477" s="11">
        <v>1476</v>
      </c>
      <c r="B1477" s="12" t="s">
        <v>5</v>
      </c>
      <c r="C1477" s="11" t="s">
        <v>4371</v>
      </c>
      <c r="D1477" s="11" t="s">
        <v>4372</v>
      </c>
      <c r="E1477" s="11" t="s">
        <v>4373</v>
      </c>
    </row>
    <row r="1478" ht="30" customHeight="1" spans="1:5">
      <c r="A1478" s="11">
        <v>1477</v>
      </c>
      <c r="B1478" s="12" t="s">
        <v>5</v>
      </c>
      <c r="C1478" s="11" t="s">
        <v>4374</v>
      </c>
      <c r="D1478" s="11" t="s">
        <v>4375</v>
      </c>
      <c r="E1478" s="11" t="s">
        <v>4376</v>
      </c>
    </row>
    <row r="1479" ht="30" customHeight="1" spans="1:5">
      <c r="A1479" s="11">
        <v>1478</v>
      </c>
      <c r="B1479" s="12" t="s">
        <v>5</v>
      </c>
      <c r="C1479" s="11" t="s">
        <v>4377</v>
      </c>
      <c r="D1479" s="11" t="s">
        <v>4378</v>
      </c>
      <c r="E1479" s="11" t="s">
        <v>4379</v>
      </c>
    </row>
    <row r="1480" ht="30" customHeight="1" spans="1:5">
      <c r="A1480" s="11">
        <v>1479</v>
      </c>
      <c r="B1480" s="12" t="s">
        <v>5</v>
      </c>
      <c r="C1480" s="11" t="s">
        <v>4380</v>
      </c>
      <c r="D1480" s="13">
        <v>1274793</v>
      </c>
      <c r="E1480" s="11" t="s">
        <v>4381</v>
      </c>
    </row>
    <row r="1481" ht="30" customHeight="1" spans="1:5">
      <c r="A1481" s="11">
        <v>1480</v>
      </c>
      <c r="B1481" s="12" t="s">
        <v>5</v>
      </c>
      <c r="C1481" s="11" t="s">
        <v>4382</v>
      </c>
      <c r="D1481" s="11" t="s">
        <v>4383</v>
      </c>
      <c r="E1481" s="11" t="s">
        <v>4384</v>
      </c>
    </row>
    <row r="1482" ht="30" customHeight="1" spans="1:5">
      <c r="A1482" s="11">
        <v>1481</v>
      </c>
      <c r="B1482" s="12" t="s">
        <v>5</v>
      </c>
      <c r="C1482" s="11" t="s">
        <v>4385</v>
      </c>
      <c r="D1482" s="11" t="s">
        <v>4386</v>
      </c>
      <c r="E1482" s="11" t="s">
        <v>4387</v>
      </c>
    </row>
    <row r="1483" ht="30" customHeight="1" spans="1:5">
      <c r="A1483" s="11">
        <v>1482</v>
      </c>
      <c r="B1483" s="12" t="s">
        <v>5</v>
      </c>
      <c r="C1483" s="11" t="s">
        <v>4388</v>
      </c>
      <c r="D1483" s="11" t="s">
        <v>4389</v>
      </c>
      <c r="E1483" s="11" t="s">
        <v>4390</v>
      </c>
    </row>
    <row r="1484" ht="30" customHeight="1" spans="1:5">
      <c r="A1484" s="11">
        <v>1483</v>
      </c>
      <c r="B1484" s="12" t="s">
        <v>5</v>
      </c>
      <c r="C1484" s="11" t="s">
        <v>4391</v>
      </c>
      <c r="D1484" s="11" t="s">
        <v>4392</v>
      </c>
      <c r="E1484" s="11" t="s">
        <v>4393</v>
      </c>
    </row>
    <row r="1485" ht="30" customHeight="1" spans="1:5">
      <c r="A1485" s="11">
        <v>1484</v>
      </c>
      <c r="B1485" s="12" t="s">
        <v>5</v>
      </c>
      <c r="C1485" s="11" t="s">
        <v>4394</v>
      </c>
      <c r="D1485" s="11" t="s">
        <v>4395</v>
      </c>
      <c r="E1485" s="11" t="s">
        <v>4396</v>
      </c>
    </row>
    <row r="1486" ht="30" customHeight="1" spans="1:5">
      <c r="A1486" s="11">
        <v>1485</v>
      </c>
      <c r="B1486" s="12" t="s">
        <v>5</v>
      </c>
      <c r="C1486" s="11" t="s">
        <v>4397</v>
      </c>
      <c r="D1486" s="11" t="s">
        <v>4398</v>
      </c>
      <c r="E1486" s="11" t="s">
        <v>4399</v>
      </c>
    </row>
    <row r="1487" ht="30" customHeight="1" spans="1:5">
      <c r="A1487" s="11">
        <v>1486</v>
      </c>
      <c r="B1487" s="12" t="s">
        <v>5</v>
      </c>
      <c r="C1487" s="11" t="s">
        <v>4400</v>
      </c>
      <c r="D1487" s="11" t="s">
        <v>4401</v>
      </c>
      <c r="E1487" s="11" t="s">
        <v>4402</v>
      </c>
    </row>
    <row r="1488" ht="30" customHeight="1" spans="1:5">
      <c r="A1488" s="11">
        <v>1487</v>
      </c>
      <c r="B1488" s="12" t="s">
        <v>5</v>
      </c>
      <c r="C1488" s="11" t="s">
        <v>4403</v>
      </c>
      <c r="D1488" s="11" t="s">
        <v>4404</v>
      </c>
      <c r="E1488" s="11" t="s">
        <v>4405</v>
      </c>
    </row>
    <row r="1489" ht="30" customHeight="1" spans="1:5">
      <c r="A1489" s="11">
        <v>1488</v>
      </c>
      <c r="B1489" s="12" t="s">
        <v>5</v>
      </c>
      <c r="C1489" s="11" t="s">
        <v>4406</v>
      </c>
      <c r="D1489" s="11" t="s">
        <v>4407</v>
      </c>
      <c r="E1489" s="11" t="s">
        <v>4408</v>
      </c>
    </row>
    <row r="1490" ht="30" customHeight="1" spans="1:5">
      <c r="A1490" s="11">
        <v>1489</v>
      </c>
      <c r="B1490" s="12" t="s">
        <v>5</v>
      </c>
      <c r="C1490" s="11" t="s">
        <v>4409</v>
      </c>
      <c r="D1490" s="11" t="s">
        <v>4410</v>
      </c>
      <c r="E1490" s="11" t="s">
        <v>4411</v>
      </c>
    </row>
    <row r="1491" ht="30" customHeight="1" spans="1:5">
      <c r="A1491" s="11">
        <v>1490</v>
      </c>
      <c r="B1491" s="12" t="s">
        <v>5</v>
      </c>
      <c r="C1491" s="11" t="s">
        <v>4412</v>
      </c>
      <c r="D1491" s="11" t="s">
        <v>4413</v>
      </c>
      <c r="E1491" s="11" t="s">
        <v>4414</v>
      </c>
    </row>
    <row r="1492" ht="30" customHeight="1" spans="1:5">
      <c r="A1492" s="11">
        <v>1491</v>
      </c>
      <c r="B1492" s="12" t="s">
        <v>5</v>
      </c>
      <c r="C1492" s="11" t="s">
        <v>4415</v>
      </c>
      <c r="D1492" s="11" t="s">
        <v>4416</v>
      </c>
      <c r="E1492" s="11" t="s">
        <v>4417</v>
      </c>
    </row>
    <row r="1493" ht="30" customHeight="1" spans="1:5">
      <c r="A1493" s="11">
        <v>1492</v>
      </c>
      <c r="B1493" s="12" t="s">
        <v>5</v>
      </c>
      <c r="C1493" s="11" t="s">
        <v>4418</v>
      </c>
      <c r="D1493" s="11" t="s">
        <v>4419</v>
      </c>
      <c r="E1493" s="11" t="s">
        <v>4420</v>
      </c>
    </row>
    <row r="1494" ht="30" customHeight="1" spans="1:5">
      <c r="A1494" s="11">
        <v>1493</v>
      </c>
      <c r="B1494" s="12" t="s">
        <v>5</v>
      </c>
      <c r="C1494" s="11" t="s">
        <v>4421</v>
      </c>
      <c r="D1494" s="11" t="s">
        <v>4422</v>
      </c>
      <c r="E1494" s="11" t="s">
        <v>4423</v>
      </c>
    </row>
    <row r="1495" ht="30" customHeight="1" spans="1:5">
      <c r="A1495" s="11">
        <v>1494</v>
      </c>
      <c r="B1495" s="12" t="s">
        <v>5</v>
      </c>
      <c r="C1495" s="11" t="s">
        <v>4424</v>
      </c>
      <c r="D1495" s="11" t="s">
        <v>4425</v>
      </c>
      <c r="E1495" s="11" t="s">
        <v>4426</v>
      </c>
    </row>
    <row r="1496" ht="30" customHeight="1" spans="1:5">
      <c r="A1496" s="11">
        <v>1495</v>
      </c>
      <c r="B1496" s="12" t="s">
        <v>5</v>
      </c>
      <c r="C1496" s="11" t="s">
        <v>4427</v>
      </c>
      <c r="D1496" s="11" t="s">
        <v>4428</v>
      </c>
      <c r="E1496" s="11" t="s">
        <v>4429</v>
      </c>
    </row>
    <row r="1497" ht="30" customHeight="1" spans="1:5">
      <c r="A1497" s="11">
        <v>1496</v>
      </c>
      <c r="B1497" s="12" t="s">
        <v>5</v>
      </c>
      <c r="C1497" s="11" t="s">
        <v>4430</v>
      </c>
      <c r="D1497" s="13">
        <v>564607</v>
      </c>
      <c r="E1497" s="11" t="s">
        <v>4431</v>
      </c>
    </row>
    <row r="1498" ht="30" customHeight="1" spans="1:5">
      <c r="A1498" s="11">
        <v>1497</v>
      </c>
      <c r="B1498" s="12" t="s">
        <v>5</v>
      </c>
      <c r="C1498" s="11" t="s">
        <v>4432</v>
      </c>
      <c r="D1498" s="11" t="s">
        <v>4433</v>
      </c>
      <c r="E1498" s="11" t="s">
        <v>4434</v>
      </c>
    </row>
    <row r="1499" ht="30" customHeight="1" spans="1:5">
      <c r="A1499" s="11">
        <v>1498</v>
      </c>
      <c r="B1499" s="12" t="s">
        <v>5</v>
      </c>
      <c r="C1499" s="11" t="s">
        <v>4435</v>
      </c>
      <c r="D1499" s="11" t="s">
        <v>4436</v>
      </c>
      <c r="E1499" s="11" t="s">
        <v>4437</v>
      </c>
    </row>
    <row r="1500" ht="30" customHeight="1" spans="1:5">
      <c r="A1500" s="11">
        <v>1499</v>
      </c>
      <c r="B1500" s="12" t="s">
        <v>5</v>
      </c>
      <c r="C1500" s="11" t="s">
        <v>4438</v>
      </c>
      <c r="D1500" s="11" t="s">
        <v>4439</v>
      </c>
      <c r="E1500" s="11" t="s">
        <v>4440</v>
      </c>
    </row>
    <row r="1501" ht="30" customHeight="1" spans="1:5">
      <c r="A1501" s="11">
        <v>1500</v>
      </c>
      <c r="B1501" s="12" t="s">
        <v>5</v>
      </c>
      <c r="C1501" s="11" t="s">
        <v>4441</v>
      </c>
      <c r="D1501" s="11" t="s">
        <v>4442</v>
      </c>
      <c r="E1501" s="11" t="s">
        <v>4443</v>
      </c>
    </row>
    <row r="1502" ht="30" customHeight="1" spans="1:5">
      <c r="A1502" s="11">
        <v>1501</v>
      </c>
      <c r="B1502" s="12" t="s">
        <v>5</v>
      </c>
      <c r="C1502" s="11" t="s">
        <v>4444</v>
      </c>
      <c r="D1502" s="11" t="s">
        <v>4445</v>
      </c>
      <c r="E1502" s="11" t="s">
        <v>4446</v>
      </c>
    </row>
    <row r="1503" ht="30" customHeight="1" spans="1:5">
      <c r="A1503" s="11">
        <v>1502</v>
      </c>
      <c r="B1503" s="12" t="s">
        <v>5</v>
      </c>
      <c r="C1503" s="11" t="s">
        <v>4447</v>
      </c>
      <c r="D1503" s="11" t="s">
        <v>4448</v>
      </c>
      <c r="E1503" s="11" t="s">
        <v>4449</v>
      </c>
    </row>
    <row r="1504" ht="30" customHeight="1" spans="1:5">
      <c r="A1504" s="11">
        <v>1503</v>
      </c>
      <c r="B1504" s="12" t="s">
        <v>5</v>
      </c>
      <c r="C1504" s="11" t="s">
        <v>4450</v>
      </c>
      <c r="D1504" s="11" t="s">
        <v>4451</v>
      </c>
      <c r="E1504" s="11" t="s">
        <v>4452</v>
      </c>
    </row>
    <row r="1505" ht="30" customHeight="1" spans="1:5">
      <c r="A1505" s="11">
        <v>1504</v>
      </c>
      <c r="B1505" s="12" t="s">
        <v>5</v>
      </c>
      <c r="C1505" s="11" t="s">
        <v>4453</v>
      </c>
      <c r="D1505" s="11" t="s">
        <v>4454</v>
      </c>
      <c r="E1505" s="11" t="s">
        <v>4455</v>
      </c>
    </row>
    <row r="1506" ht="30" customHeight="1" spans="1:5">
      <c r="A1506" s="11">
        <v>1505</v>
      </c>
      <c r="B1506" s="12" t="s">
        <v>5</v>
      </c>
      <c r="C1506" s="11" t="s">
        <v>4456</v>
      </c>
      <c r="D1506" s="11" t="s">
        <v>4457</v>
      </c>
      <c r="E1506" s="11" t="s">
        <v>4458</v>
      </c>
    </row>
    <row r="1507" ht="30" customHeight="1" spans="1:5">
      <c r="A1507" s="11">
        <v>1506</v>
      </c>
      <c r="B1507" s="12" t="s">
        <v>5</v>
      </c>
      <c r="C1507" s="11" t="s">
        <v>4459</v>
      </c>
      <c r="D1507" s="11" t="s">
        <v>4460</v>
      </c>
      <c r="E1507" s="11" t="s">
        <v>4461</v>
      </c>
    </row>
    <row r="1508" ht="30" customHeight="1" spans="1:5">
      <c r="A1508" s="11">
        <v>1507</v>
      </c>
      <c r="B1508" s="12" t="s">
        <v>5</v>
      </c>
      <c r="C1508" s="11" t="s">
        <v>4462</v>
      </c>
      <c r="D1508" s="11" t="s">
        <v>4463</v>
      </c>
      <c r="E1508" s="11" t="s">
        <v>4464</v>
      </c>
    </row>
    <row r="1509" ht="30" customHeight="1" spans="1:5">
      <c r="A1509" s="11">
        <v>1508</v>
      </c>
      <c r="B1509" s="12" t="s">
        <v>5</v>
      </c>
      <c r="C1509" s="11" t="s">
        <v>4465</v>
      </c>
      <c r="D1509" s="11" t="s">
        <v>4466</v>
      </c>
      <c r="E1509" s="11" t="s">
        <v>4467</v>
      </c>
    </row>
    <row r="1510" ht="30" customHeight="1" spans="1:5">
      <c r="A1510" s="11">
        <v>1509</v>
      </c>
      <c r="B1510" s="12" t="s">
        <v>5</v>
      </c>
      <c r="C1510" s="11" t="s">
        <v>4468</v>
      </c>
      <c r="D1510" s="11" t="s">
        <v>4469</v>
      </c>
      <c r="E1510" s="11" t="s">
        <v>4470</v>
      </c>
    </row>
    <row r="1511" ht="30" customHeight="1" spans="1:5">
      <c r="A1511" s="11">
        <v>1510</v>
      </c>
      <c r="B1511" s="12" t="s">
        <v>5</v>
      </c>
      <c r="C1511" s="11" t="s">
        <v>4471</v>
      </c>
      <c r="D1511" s="11" t="s">
        <v>4472</v>
      </c>
      <c r="E1511" s="11" t="s">
        <v>4473</v>
      </c>
    </row>
    <row r="1512" ht="30" customHeight="1" spans="1:5">
      <c r="A1512" s="11">
        <v>1511</v>
      </c>
      <c r="B1512" s="12" t="s">
        <v>5</v>
      </c>
      <c r="C1512" s="11" t="s">
        <v>4474</v>
      </c>
      <c r="D1512" s="11" t="s">
        <v>4475</v>
      </c>
      <c r="E1512" s="11" t="s">
        <v>4476</v>
      </c>
    </row>
    <row r="1513" ht="30" customHeight="1" spans="1:5">
      <c r="A1513" s="11">
        <v>1512</v>
      </c>
      <c r="B1513" s="12" t="s">
        <v>5</v>
      </c>
      <c r="C1513" s="11" t="s">
        <v>4477</v>
      </c>
      <c r="D1513" s="11" t="s">
        <v>4478</v>
      </c>
      <c r="E1513" s="11" t="s">
        <v>4479</v>
      </c>
    </row>
    <row r="1514" ht="30" customHeight="1" spans="1:5">
      <c r="A1514" s="11">
        <v>1513</v>
      </c>
      <c r="B1514" s="12" t="s">
        <v>5</v>
      </c>
      <c r="C1514" s="11" t="s">
        <v>4480</v>
      </c>
      <c r="D1514" s="11" t="s">
        <v>4481</v>
      </c>
      <c r="E1514" s="11" t="s">
        <v>4482</v>
      </c>
    </row>
    <row r="1515" ht="30" customHeight="1" spans="1:5">
      <c r="A1515" s="11">
        <v>1514</v>
      </c>
      <c r="B1515" s="12" t="s">
        <v>5</v>
      </c>
      <c r="C1515" s="11" t="s">
        <v>4483</v>
      </c>
      <c r="D1515" s="11" t="s">
        <v>4484</v>
      </c>
      <c r="E1515" s="11" t="s">
        <v>4485</v>
      </c>
    </row>
    <row r="1516" ht="30" customHeight="1" spans="1:5">
      <c r="A1516" s="11">
        <v>1515</v>
      </c>
      <c r="B1516" s="12" t="s">
        <v>5</v>
      </c>
      <c r="C1516" s="11" t="s">
        <v>4486</v>
      </c>
      <c r="D1516" s="11" t="s">
        <v>4487</v>
      </c>
      <c r="E1516" s="11" t="s">
        <v>4488</v>
      </c>
    </row>
    <row r="1517" ht="30" customHeight="1" spans="1:5">
      <c r="A1517" s="11">
        <v>1516</v>
      </c>
      <c r="B1517" s="12" t="s">
        <v>5</v>
      </c>
      <c r="C1517" s="11" t="s">
        <v>4489</v>
      </c>
      <c r="D1517" s="11" t="s">
        <v>4490</v>
      </c>
      <c r="E1517" s="11" t="s">
        <v>4491</v>
      </c>
    </row>
    <row r="1518" ht="30" customHeight="1" spans="1:5">
      <c r="A1518" s="11">
        <v>1517</v>
      </c>
      <c r="B1518" s="12" t="s">
        <v>5</v>
      </c>
      <c r="C1518" s="11" t="s">
        <v>4492</v>
      </c>
      <c r="D1518" s="11" t="s">
        <v>4493</v>
      </c>
      <c r="E1518" s="11" t="s">
        <v>4494</v>
      </c>
    </row>
    <row r="1519" ht="30" customHeight="1" spans="1:5">
      <c r="A1519" s="11">
        <v>1518</v>
      </c>
      <c r="B1519" s="12" t="s">
        <v>5</v>
      </c>
      <c r="C1519" s="11" t="s">
        <v>4495</v>
      </c>
      <c r="D1519" s="11" t="s">
        <v>4496</v>
      </c>
      <c r="E1519" s="11" t="s">
        <v>4497</v>
      </c>
    </row>
    <row r="1520" ht="30" customHeight="1" spans="1:5">
      <c r="A1520" s="11">
        <v>1519</v>
      </c>
      <c r="B1520" s="12" t="s">
        <v>5</v>
      </c>
      <c r="C1520" s="11" t="s">
        <v>4498</v>
      </c>
      <c r="D1520" s="11" t="s">
        <v>4499</v>
      </c>
      <c r="E1520" s="11" t="s">
        <v>4500</v>
      </c>
    </row>
    <row r="1521" ht="30" customHeight="1" spans="1:5">
      <c r="A1521" s="11">
        <v>1520</v>
      </c>
      <c r="B1521" s="12" t="s">
        <v>5</v>
      </c>
      <c r="C1521" s="11" t="s">
        <v>4501</v>
      </c>
      <c r="D1521" s="11" t="s">
        <v>4502</v>
      </c>
      <c r="E1521" s="11" t="s">
        <v>4503</v>
      </c>
    </row>
    <row r="1522" ht="30" customHeight="1" spans="1:5">
      <c r="A1522" s="11">
        <v>1521</v>
      </c>
      <c r="B1522" s="12" t="s">
        <v>5</v>
      </c>
      <c r="C1522" s="11" t="s">
        <v>4504</v>
      </c>
      <c r="D1522" s="11" t="s">
        <v>4505</v>
      </c>
      <c r="E1522" s="11" t="s">
        <v>4506</v>
      </c>
    </row>
    <row r="1523" ht="30" customHeight="1" spans="1:5">
      <c r="A1523" s="11">
        <v>1522</v>
      </c>
      <c r="B1523" s="12" t="s">
        <v>5</v>
      </c>
      <c r="C1523" s="11" t="s">
        <v>4507</v>
      </c>
      <c r="D1523" s="11" t="s">
        <v>4508</v>
      </c>
      <c r="E1523" s="11" t="s">
        <v>4509</v>
      </c>
    </row>
    <row r="1524" ht="30" customHeight="1" spans="1:5">
      <c r="A1524" s="11">
        <v>1523</v>
      </c>
      <c r="B1524" s="12" t="s">
        <v>5</v>
      </c>
      <c r="C1524" s="11" t="s">
        <v>4510</v>
      </c>
      <c r="D1524" s="11" t="s">
        <v>4511</v>
      </c>
      <c r="E1524" s="11" t="s">
        <v>4512</v>
      </c>
    </row>
    <row r="1525" ht="30" customHeight="1" spans="1:5">
      <c r="A1525" s="11">
        <v>1524</v>
      </c>
      <c r="B1525" s="12" t="s">
        <v>5</v>
      </c>
      <c r="C1525" s="11" t="s">
        <v>4513</v>
      </c>
      <c r="D1525" s="11" t="s">
        <v>4514</v>
      </c>
      <c r="E1525" s="11" t="s">
        <v>4515</v>
      </c>
    </row>
    <row r="1526" ht="30" customHeight="1" spans="1:5">
      <c r="A1526" s="11">
        <v>1525</v>
      </c>
      <c r="B1526" s="12" t="s">
        <v>5</v>
      </c>
      <c r="C1526" s="11" t="s">
        <v>4516</v>
      </c>
      <c r="D1526" s="11" t="s">
        <v>4517</v>
      </c>
      <c r="E1526" s="11" t="s">
        <v>4518</v>
      </c>
    </row>
    <row r="1527" ht="30" customHeight="1" spans="1:5">
      <c r="A1527" s="11">
        <v>1526</v>
      </c>
      <c r="B1527" s="12" t="s">
        <v>5</v>
      </c>
      <c r="C1527" s="11" t="s">
        <v>4519</v>
      </c>
      <c r="D1527" s="11" t="s">
        <v>4520</v>
      </c>
      <c r="E1527" s="11" t="s">
        <v>4521</v>
      </c>
    </row>
    <row r="1528" ht="30" customHeight="1" spans="1:5">
      <c r="A1528" s="11">
        <v>1527</v>
      </c>
      <c r="B1528" s="12" t="s">
        <v>5</v>
      </c>
      <c r="C1528" s="11" t="s">
        <v>4522</v>
      </c>
      <c r="D1528" s="11" t="s">
        <v>4523</v>
      </c>
      <c r="E1528" s="11" t="s">
        <v>4524</v>
      </c>
    </row>
    <row r="1529" ht="30" customHeight="1" spans="1:5">
      <c r="A1529" s="11">
        <v>1528</v>
      </c>
      <c r="B1529" s="12" t="s">
        <v>5</v>
      </c>
      <c r="C1529" s="11" t="s">
        <v>4525</v>
      </c>
      <c r="D1529" s="11" t="s">
        <v>4526</v>
      </c>
      <c r="E1529" s="11" t="s">
        <v>4527</v>
      </c>
    </row>
    <row r="1530" ht="30" customHeight="1" spans="1:5">
      <c r="A1530" s="11">
        <v>1529</v>
      </c>
      <c r="B1530" s="12" t="s">
        <v>5</v>
      </c>
      <c r="C1530" s="11" t="s">
        <v>4528</v>
      </c>
      <c r="D1530" s="11" t="s">
        <v>4529</v>
      </c>
      <c r="E1530" s="11" t="s">
        <v>4530</v>
      </c>
    </row>
    <row r="1531" ht="30" customHeight="1" spans="1:5">
      <c r="A1531" s="11">
        <v>1530</v>
      </c>
      <c r="B1531" s="12" t="s">
        <v>5</v>
      </c>
      <c r="C1531" s="11" t="s">
        <v>4531</v>
      </c>
      <c r="D1531" s="11" t="s">
        <v>4532</v>
      </c>
      <c r="E1531" s="11" t="s">
        <v>4533</v>
      </c>
    </row>
    <row r="1532" ht="30" customHeight="1" spans="1:5">
      <c r="A1532" s="11">
        <v>1531</v>
      </c>
      <c r="B1532" s="12" t="s">
        <v>5</v>
      </c>
      <c r="C1532" s="11" t="s">
        <v>4534</v>
      </c>
      <c r="D1532" s="11" t="s">
        <v>4535</v>
      </c>
      <c r="E1532" s="11" t="s">
        <v>4536</v>
      </c>
    </row>
    <row r="1533" ht="30" customHeight="1" spans="1:5">
      <c r="A1533" s="11">
        <v>1532</v>
      </c>
      <c r="B1533" s="12" t="s">
        <v>5</v>
      </c>
      <c r="C1533" s="11" t="s">
        <v>4537</v>
      </c>
      <c r="D1533" s="11" t="s">
        <v>4538</v>
      </c>
      <c r="E1533" s="11" t="s">
        <v>4539</v>
      </c>
    </row>
    <row r="1534" ht="30" customHeight="1" spans="1:5">
      <c r="A1534" s="11">
        <v>1533</v>
      </c>
      <c r="B1534" s="12" t="s">
        <v>5</v>
      </c>
      <c r="C1534" s="11" t="s">
        <v>4540</v>
      </c>
      <c r="D1534" s="11" t="s">
        <v>4541</v>
      </c>
      <c r="E1534" s="11" t="s">
        <v>4542</v>
      </c>
    </row>
    <row r="1535" ht="30" customHeight="1" spans="1:5">
      <c r="A1535" s="11">
        <v>1534</v>
      </c>
      <c r="B1535" s="12" t="s">
        <v>5</v>
      </c>
      <c r="C1535" s="11" t="s">
        <v>4543</v>
      </c>
      <c r="D1535" s="11" t="s">
        <v>4544</v>
      </c>
      <c r="E1535" s="11" t="s">
        <v>4545</v>
      </c>
    </row>
    <row r="1536" ht="30" customHeight="1" spans="1:5">
      <c r="A1536" s="11">
        <v>1535</v>
      </c>
      <c r="B1536" s="12" t="s">
        <v>5</v>
      </c>
      <c r="C1536" s="11" t="s">
        <v>4546</v>
      </c>
      <c r="D1536" s="11" t="s">
        <v>4547</v>
      </c>
      <c r="E1536" s="11" t="s">
        <v>4548</v>
      </c>
    </row>
    <row r="1537" ht="30" customHeight="1" spans="1:5">
      <c r="A1537" s="11">
        <v>1536</v>
      </c>
      <c r="B1537" s="12" t="s">
        <v>5</v>
      </c>
      <c r="C1537" s="11" t="s">
        <v>4549</v>
      </c>
      <c r="D1537" s="11" t="s">
        <v>4550</v>
      </c>
      <c r="E1537" s="11" t="s">
        <v>4551</v>
      </c>
    </row>
    <row r="1538" ht="30" customHeight="1" spans="1:5">
      <c r="A1538" s="11">
        <v>1537</v>
      </c>
      <c r="B1538" s="12" t="s">
        <v>5</v>
      </c>
      <c r="C1538" s="11" t="s">
        <v>4552</v>
      </c>
      <c r="D1538" s="11" t="s">
        <v>4553</v>
      </c>
      <c r="E1538" s="11" t="s">
        <v>4554</v>
      </c>
    </row>
    <row r="1539" ht="30" customHeight="1" spans="1:5">
      <c r="A1539" s="11">
        <v>1538</v>
      </c>
      <c r="B1539" s="12" t="s">
        <v>5</v>
      </c>
      <c r="C1539" s="11" t="s">
        <v>4555</v>
      </c>
      <c r="D1539" s="11" t="s">
        <v>4556</v>
      </c>
      <c r="E1539" s="11" t="s">
        <v>4557</v>
      </c>
    </row>
    <row r="1540" ht="30" customHeight="1" spans="1:5">
      <c r="A1540" s="11">
        <v>1539</v>
      </c>
      <c r="B1540" s="12" t="s">
        <v>5</v>
      </c>
      <c r="C1540" s="11" t="s">
        <v>4558</v>
      </c>
      <c r="D1540" s="11" t="s">
        <v>4559</v>
      </c>
      <c r="E1540" s="11" t="s">
        <v>4560</v>
      </c>
    </row>
    <row r="1541" ht="30" customHeight="1" spans="1:5">
      <c r="A1541" s="11">
        <v>1540</v>
      </c>
      <c r="B1541" s="12" t="s">
        <v>5</v>
      </c>
      <c r="C1541" s="11" t="s">
        <v>4561</v>
      </c>
      <c r="D1541" s="11" t="s">
        <v>4562</v>
      </c>
      <c r="E1541" s="11" t="s">
        <v>4563</v>
      </c>
    </row>
    <row r="1542" ht="30" customHeight="1" spans="1:5">
      <c r="A1542" s="11">
        <v>1541</v>
      </c>
      <c r="B1542" s="12" t="s">
        <v>5</v>
      </c>
      <c r="C1542" s="11" t="s">
        <v>4564</v>
      </c>
      <c r="D1542" s="11" t="s">
        <v>4565</v>
      </c>
      <c r="E1542" s="11" t="s">
        <v>4566</v>
      </c>
    </row>
    <row r="1543" ht="30" customHeight="1" spans="1:5">
      <c r="A1543" s="11">
        <v>1542</v>
      </c>
      <c r="B1543" s="12" t="s">
        <v>5</v>
      </c>
      <c r="C1543" s="11" t="s">
        <v>4567</v>
      </c>
      <c r="D1543" s="11" t="s">
        <v>4568</v>
      </c>
      <c r="E1543" s="11" t="s">
        <v>4569</v>
      </c>
    </row>
    <row r="1544" ht="30" customHeight="1" spans="1:5">
      <c r="A1544" s="11">
        <v>1543</v>
      </c>
      <c r="B1544" s="12" t="s">
        <v>5</v>
      </c>
      <c r="C1544" s="11" t="s">
        <v>4570</v>
      </c>
      <c r="D1544" s="11" t="s">
        <v>4571</v>
      </c>
      <c r="E1544" s="11" t="s">
        <v>4572</v>
      </c>
    </row>
    <row r="1545" ht="30" customHeight="1" spans="1:5">
      <c r="A1545" s="11">
        <v>1544</v>
      </c>
      <c r="B1545" s="12" t="s">
        <v>5</v>
      </c>
      <c r="C1545" s="11" t="s">
        <v>4573</v>
      </c>
      <c r="D1545" s="11" t="s">
        <v>4574</v>
      </c>
      <c r="E1545" s="11" t="s">
        <v>4575</v>
      </c>
    </row>
    <row r="1546" ht="30" customHeight="1" spans="1:5">
      <c r="A1546" s="11">
        <v>1545</v>
      </c>
      <c r="B1546" s="12" t="s">
        <v>5</v>
      </c>
      <c r="C1546" s="11" t="s">
        <v>4576</v>
      </c>
      <c r="D1546" s="11" t="s">
        <v>4577</v>
      </c>
      <c r="E1546" s="11" t="s">
        <v>4578</v>
      </c>
    </row>
    <row r="1547" ht="30" customHeight="1" spans="1:5">
      <c r="A1547" s="11">
        <v>1546</v>
      </c>
      <c r="B1547" s="12" t="s">
        <v>5</v>
      </c>
      <c r="C1547" s="11" t="s">
        <v>4579</v>
      </c>
      <c r="D1547" s="11" t="s">
        <v>4580</v>
      </c>
      <c r="E1547" s="11" t="s">
        <v>4581</v>
      </c>
    </row>
    <row r="1548" ht="30" customHeight="1" spans="1:5">
      <c r="A1548" s="11">
        <v>1547</v>
      </c>
      <c r="B1548" s="12" t="s">
        <v>5</v>
      </c>
      <c r="C1548" s="11" t="s">
        <v>4582</v>
      </c>
      <c r="D1548" s="11" t="s">
        <v>4583</v>
      </c>
      <c r="E1548" s="11" t="s">
        <v>4584</v>
      </c>
    </row>
    <row r="1549" ht="30" customHeight="1" spans="1:5">
      <c r="A1549" s="11">
        <v>1548</v>
      </c>
      <c r="B1549" s="12" t="s">
        <v>5</v>
      </c>
      <c r="C1549" s="11" t="s">
        <v>4585</v>
      </c>
      <c r="D1549" s="11" t="s">
        <v>4586</v>
      </c>
      <c r="E1549" s="11" t="s">
        <v>4587</v>
      </c>
    </row>
    <row r="1550" ht="30" customHeight="1" spans="1:5">
      <c r="A1550" s="11">
        <v>1549</v>
      </c>
      <c r="B1550" s="12" t="s">
        <v>5</v>
      </c>
      <c r="C1550" s="11" t="s">
        <v>4588</v>
      </c>
      <c r="D1550" s="11" t="s">
        <v>4589</v>
      </c>
      <c r="E1550" s="11" t="s">
        <v>4590</v>
      </c>
    </row>
    <row r="1551" ht="30" customHeight="1" spans="1:5">
      <c r="A1551" s="11">
        <v>1550</v>
      </c>
      <c r="B1551" s="12" t="s">
        <v>5</v>
      </c>
      <c r="C1551" s="11" t="s">
        <v>4591</v>
      </c>
      <c r="D1551" s="11" t="s">
        <v>4592</v>
      </c>
      <c r="E1551" s="11" t="s">
        <v>4593</v>
      </c>
    </row>
    <row r="1552" ht="30" customHeight="1" spans="1:5">
      <c r="A1552" s="11">
        <v>1551</v>
      </c>
      <c r="B1552" s="12" t="s">
        <v>5</v>
      </c>
      <c r="C1552" s="11" t="s">
        <v>4594</v>
      </c>
      <c r="D1552" s="11" t="s">
        <v>4595</v>
      </c>
      <c r="E1552" s="11" t="s">
        <v>4596</v>
      </c>
    </row>
    <row r="1553" ht="30" customHeight="1" spans="1:5">
      <c r="A1553" s="11">
        <v>1552</v>
      </c>
      <c r="B1553" s="12" t="s">
        <v>5</v>
      </c>
      <c r="C1553" s="11" t="s">
        <v>4597</v>
      </c>
      <c r="D1553" s="11" t="s">
        <v>4598</v>
      </c>
      <c r="E1553" s="11" t="s">
        <v>4599</v>
      </c>
    </row>
    <row r="1554" ht="30" customHeight="1" spans="1:5">
      <c r="A1554" s="11">
        <v>1553</v>
      </c>
      <c r="B1554" s="12" t="s">
        <v>5</v>
      </c>
      <c r="C1554" s="11" t="s">
        <v>4600</v>
      </c>
      <c r="D1554" s="11" t="s">
        <v>4601</v>
      </c>
      <c r="E1554" s="11" t="s">
        <v>4602</v>
      </c>
    </row>
    <row r="1555" ht="30" customHeight="1" spans="1:5">
      <c r="A1555" s="11">
        <v>1554</v>
      </c>
      <c r="B1555" s="12" t="s">
        <v>5</v>
      </c>
      <c r="C1555" s="11" t="s">
        <v>4603</v>
      </c>
      <c r="D1555" s="11" t="s">
        <v>4604</v>
      </c>
      <c r="E1555" s="11" t="s">
        <v>4605</v>
      </c>
    </row>
    <row r="1556" ht="30" customHeight="1" spans="1:5">
      <c r="A1556" s="11">
        <v>1555</v>
      </c>
      <c r="B1556" s="12" t="s">
        <v>5</v>
      </c>
      <c r="C1556" s="11" t="s">
        <v>4606</v>
      </c>
      <c r="D1556" s="11" t="s">
        <v>4607</v>
      </c>
      <c r="E1556" s="11" t="s">
        <v>4608</v>
      </c>
    </row>
    <row r="1557" ht="30" customHeight="1" spans="1:5">
      <c r="A1557" s="11">
        <v>1556</v>
      </c>
      <c r="B1557" s="12" t="s">
        <v>5</v>
      </c>
      <c r="C1557" s="11" t="s">
        <v>4609</v>
      </c>
      <c r="D1557" s="11" t="s">
        <v>4610</v>
      </c>
      <c r="E1557" s="11" t="s">
        <v>4611</v>
      </c>
    </row>
    <row r="1558" ht="30" customHeight="1" spans="1:5">
      <c r="A1558" s="11">
        <v>1557</v>
      </c>
      <c r="B1558" s="12" t="s">
        <v>5</v>
      </c>
      <c r="C1558" s="11" t="s">
        <v>4612</v>
      </c>
      <c r="D1558" s="11" t="s">
        <v>4613</v>
      </c>
      <c r="E1558" s="11" t="s">
        <v>4614</v>
      </c>
    </row>
    <row r="1559" ht="30" customHeight="1" spans="1:5">
      <c r="A1559" s="11">
        <v>1558</v>
      </c>
      <c r="B1559" s="12" t="s">
        <v>5</v>
      </c>
      <c r="C1559" s="11" t="s">
        <v>4615</v>
      </c>
      <c r="D1559" s="11" t="s">
        <v>4616</v>
      </c>
      <c r="E1559" s="11" t="s">
        <v>4617</v>
      </c>
    </row>
    <row r="1560" ht="30" customHeight="1" spans="1:5">
      <c r="A1560" s="11">
        <v>1559</v>
      </c>
      <c r="B1560" s="12" t="s">
        <v>5</v>
      </c>
      <c r="C1560" s="11" t="s">
        <v>4618</v>
      </c>
      <c r="D1560" s="11" t="s">
        <v>4619</v>
      </c>
      <c r="E1560" s="11" t="s">
        <v>4620</v>
      </c>
    </row>
    <row r="1561" ht="30" customHeight="1" spans="1:5">
      <c r="A1561" s="11">
        <v>1560</v>
      </c>
      <c r="B1561" s="12" t="s">
        <v>5</v>
      </c>
      <c r="C1561" s="11" t="s">
        <v>4621</v>
      </c>
      <c r="D1561" s="11" t="s">
        <v>4622</v>
      </c>
      <c r="E1561" s="11" t="s">
        <v>4623</v>
      </c>
    </row>
    <row r="1562" ht="30" customHeight="1" spans="1:5">
      <c r="A1562" s="11">
        <v>1561</v>
      </c>
      <c r="B1562" s="12" t="s">
        <v>5</v>
      </c>
      <c r="C1562" s="11" t="s">
        <v>4624</v>
      </c>
      <c r="D1562" s="11" t="s">
        <v>4625</v>
      </c>
      <c r="E1562" s="11" t="s">
        <v>4626</v>
      </c>
    </row>
    <row r="1563" ht="30" customHeight="1" spans="1:5">
      <c r="A1563" s="11">
        <v>1562</v>
      </c>
      <c r="B1563" s="12" t="s">
        <v>5</v>
      </c>
      <c r="C1563" s="11" t="s">
        <v>4627</v>
      </c>
      <c r="D1563" s="11" t="s">
        <v>4628</v>
      </c>
      <c r="E1563" s="11" t="s">
        <v>4629</v>
      </c>
    </row>
    <row r="1564" ht="30" customHeight="1" spans="1:5">
      <c r="A1564" s="11">
        <v>1563</v>
      </c>
      <c r="B1564" s="12" t="s">
        <v>5</v>
      </c>
      <c r="C1564" s="11" t="s">
        <v>4630</v>
      </c>
      <c r="D1564" s="11" t="s">
        <v>4631</v>
      </c>
      <c r="E1564" s="11" t="s">
        <v>4632</v>
      </c>
    </row>
    <row r="1565" ht="30" customHeight="1" spans="1:5">
      <c r="A1565" s="11">
        <v>1564</v>
      </c>
      <c r="B1565" s="12" t="s">
        <v>5</v>
      </c>
      <c r="C1565" s="11" t="s">
        <v>4633</v>
      </c>
      <c r="D1565" s="11" t="s">
        <v>4634</v>
      </c>
      <c r="E1565" s="11" t="s">
        <v>4635</v>
      </c>
    </row>
    <row r="1566" ht="30" customHeight="1" spans="1:5">
      <c r="A1566" s="11">
        <v>1565</v>
      </c>
      <c r="B1566" s="12" t="s">
        <v>5</v>
      </c>
      <c r="C1566" s="11" t="s">
        <v>4636</v>
      </c>
      <c r="D1566" s="11" t="s">
        <v>4637</v>
      </c>
      <c r="E1566" s="11" t="s">
        <v>4638</v>
      </c>
    </row>
    <row r="1567" ht="30" customHeight="1" spans="1:5">
      <c r="A1567" s="11">
        <v>1566</v>
      </c>
      <c r="B1567" s="12" t="s">
        <v>5</v>
      </c>
      <c r="C1567" s="11" t="s">
        <v>4639</v>
      </c>
      <c r="D1567" s="11" t="s">
        <v>4640</v>
      </c>
      <c r="E1567" s="11" t="s">
        <v>4641</v>
      </c>
    </row>
    <row r="1568" ht="30" customHeight="1" spans="1:5">
      <c r="A1568" s="11">
        <v>1567</v>
      </c>
      <c r="B1568" s="12" t="s">
        <v>5</v>
      </c>
      <c r="C1568" s="11" t="s">
        <v>4642</v>
      </c>
      <c r="D1568" s="11" t="s">
        <v>4643</v>
      </c>
      <c r="E1568" s="11" t="s">
        <v>4644</v>
      </c>
    </row>
    <row r="1569" ht="30" customHeight="1" spans="1:5">
      <c r="A1569" s="11">
        <v>1568</v>
      </c>
      <c r="B1569" s="12" t="s">
        <v>5</v>
      </c>
      <c r="C1569" s="11" t="s">
        <v>4645</v>
      </c>
      <c r="D1569" s="11" t="s">
        <v>4646</v>
      </c>
      <c r="E1569" s="11" t="s">
        <v>4647</v>
      </c>
    </row>
    <row r="1570" ht="30" customHeight="1" spans="1:5">
      <c r="A1570" s="11">
        <v>1569</v>
      </c>
      <c r="B1570" s="12" t="s">
        <v>5</v>
      </c>
      <c r="C1570" s="11" t="s">
        <v>4648</v>
      </c>
      <c r="D1570" s="11" t="s">
        <v>4649</v>
      </c>
      <c r="E1570" s="11" t="s">
        <v>4650</v>
      </c>
    </row>
    <row r="1571" ht="30" customHeight="1" spans="1:5">
      <c r="A1571" s="11">
        <v>1570</v>
      </c>
      <c r="B1571" s="12" t="s">
        <v>5</v>
      </c>
      <c r="C1571" s="11" t="s">
        <v>4651</v>
      </c>
      <c r="D1571" s="11" t="s">
        <v>4652</v>
      </c>
      <c r="E1571" s="11" t="s">
        <v>4653</v>
      </c>
    </row>
    <row r="1572" ht="30" customHeight="1" spans="1:5">
      <c r="A1572" s="11">
        <v>1571</v>
      </c>
      <c r="B1572" s="12" t="s">
        <v>5</v>
      </c>
      <c r="C1572" s="11" t="s">
        <v>4654</v>
      </c>
      <c r="D1572" s="11" t="s">
        <v>4655</v>
      </c>
      <c r="E1572" s="11" t="s">
        <v>4656</v>
      </c>
    </row>
    <row r="1573" ht="30" customHeight="1" spans="1:5">
      <c r="A1573" s="11">
        <v>1572</v>
      </c>
      <c r="B1573" s="12" t="s">
        <v>5</v>
      </c>
      <c r="C1573" s="11" t="s">
        <v>4657</v>
      </c>
      <c r="D1573" s="11" t="s">
        <v>4658</v>
      </c>
      <c r="E1573" s="11" t="s">
        <v>4659</v>
      </c>
    </row>
    <row r="1574" ht="30" customHeight="1" spans="1:5">
      <c r="A1574" s="11">
        <v>1573</v>
      </c>
      <c r="B1574" s="12" t="s">
        <v>5</v>
      </c>
      <c r="C1574" s="11" t="s">
        <v>4660</v>
      </c>
      <c r="D1574" s="11" t="s">
        <v>4661</v>
      </c>
      <c r="E1574" s="11" t="s">
        <v>4662</v>
      </c>
    </row>
    <row r="1575" ht="30" customHeight="1" spans="1:5">
      <c r="A1575" s="11">
        <v>1574</v>
      </c>
      <c r="B1575" s="12" t="s">
        <v>5</v>
      </c>
      <c r="C1575" s="11" t="s">
        <v>4663</v>
      </c>
      <c r="D1575" s="11" t="s">
        <v>4664</v>
      </c>
      <c r="E1575" s="11" t="s">
        <v>4665</v>
      </c>
    </row>
    <row r="1576" ht="30" customHeight="1" spans="1:5">
      <c r="A1576" s="11">
        <v>1575</v>
      </c>
      <c r="B1576" s="12" t="s">
        <v>5</v>
      </c>
      <c r="C1576" s="11" t="s">
        <v>4666</v>
      </c>
      <c r="D1576" s="11" t="s">
        <v>4667</v>
      </c>
      <c r="E1576" s="11" t="s">
        <v>4668</v>
      </c>
    </row>
    <row r="1577" ht="30" customHeight="1" spans="1:5">
      <c r="A1577" s="11">
        <v>1576</v>
      </c>
      <c r="B1577" s="12" t="s">
        <v>5</v>
      </c>
      <c r="C1577" s="11" t="s">
        <v>4669</v>
      </c>
      <c r="D1577" s="11" t="s">
        <v>4670</v>
      </c>
      <c r="E1577" s="11" t="s">
        <v>4671</v>
      </c>
    </row>
    <row r="1578" ht="30" customHeight="1" spans="1:5">
      <c r="A1578" s="11">
        <v>1577</v>
      </c>
      <c r="B1578" s="12" t="s">
        <v>5</v>
      </c>
      <c r="C1578" s="11" t="s">
        <v>4672</v>
      </c>
      <c r="D1578" s="11" t="s">
        <v>4673</v>
      </c>
      <c r="E1578" s="11" t="s">
        <v>4674</v>
      </c>
    </row>
    <row r="1579" ht="30" customHeight="1" spans="1:5">
      <c r="A1579" s="11">
        <v>1578</v>
      </c>
      <c r="B1579" s="12" t="s">
        <v>5</v>
      </c>
      <c r="C1579" s="11" t="s">
        <v>4675</v>
      </c>
      <c r="D1579" s="11" t="s">
        <v>4676</v>
      </c>
      <c r="E1579" s="11" t="s">
        <v>4677</v>
      </c>
    </row>
    <row r="1580" ht="30" customHeight="1" spans="1:5">
      <c r="A1580" s="11">
        <v>1579</v>
      </c>
      <c r="B1580" s="12" t="s">
        <v>5</v>
      </c>
      <c r="C1580" s="11" t="s">
        <v>4678</v>
      </c>
      <c r="D1580" s="11" t="s">
        <v>4679</v>
      </c>
      <c r="E1580" s="11" t="s">
        <v>4680</v>
      </c>
    </row>
    <row r="1581" ht="30" customHeight="1" spans="1:5">
      <c r="A1581" s="11">
        <v>1580</v>
      </c>
      <c r="B1581" s="12" t="s">
        <v>5</v>
      </c>
      <c r="C1581" s="11" t="s">
        <v>4681</v>
      </c>
      <c r="D1581" s="11" t="s">
        <v>4682</v>
      </c>
      <c r="E1581" s="11" t="s">
        <v>4683</v>
      </c>
    </row>
    <row r="1582" ht="30" customHeight="1" spans="1:5">
      <c r="A1582" s="11">
        <v>1581</v>
      </c>
      <c r="B1582" s="12" t="s">
        <v>5</v>
      </c>
      <c r="C1582" s="11" t="s">
        <v>4684</v>
      </c>
      <c r="D1582" s="11" t="s">
        <v>4685</v>
      </c>
      <c r="E1582" s="11" t="s">
        <v>4686</v>
      </c>
    </row>
    <row r="1583" ht="30" customHeight="1" spans="1:5">
      <c r="A1583" s="11">
        <v>1582</v>
      </c>
      <c r="B1583" s="12" t="s">
        <v>5</v>
      </c>
      <c r="C1583" s="11" t="s">
        <v>4687</v>
      </c>
      <c r="D1583" s="11" t="s">
        <v>4688</v>
      </c>
      <c r="E1583" s="11" t="s">
        <v>4689</v>
      </c>
    </row>
    <row r="1584" ht="30" customHeight="1" spans="1:5">
      <c r="A1584" s="11">
        <v>1583</v>
      </c>
      <c r="B1584" s="12" t="s">
        <v>5</v>
      </c>
      <c r="C1584" s="11" t="s">
        <v>4690</v>
      </c>
      <c r="D1584" s="11" t="s">
        <v>4691</v>
      </c>
      <c r="E1584" s="11" t="s">
        <v>4692</v>
      </c>
    </row>
    <row r="1585" ht="30" customHeight="1" spans="1:5">
      <c r="A1585" s="11">
        <v>1584</v>
      </c>
      <c r="B1585" s="12" t="s">
        <v>5</v>
      </c>
      <c r="C1585" s="11" t="s">
        <v>4693</v>
      </c>
      <c r="D1585" s="11" t="s">
        <v>4694</v>
      </c>
      <c r="E1585" s="11" t="s">
        <v>4695</v>
      </c>
    </row>
    <row r="1586" ht="30" customHeight="1" spans="1:5">
      <c r="A1586" s="11">
        <v>1585</v>
      </c>
      <c r="B1586" s="12" t="s">
        <v>5</v>
      </c>
      <c r="C1586" s="11" t="s">
        <v>4696</v>
      </c>
      <c r="D1586" s="11" t="s">
        <v>4697</v>
      </c>
      <c r="E1586" s="11" t="s">
        <v>4698</v>
      </c>
    </row>
    <row r="1587" ht="30" customHeight="1" spans="1:5">
      <c r="A1587" s="11">
        <v>1586</v>
      </c>
      <c r="B1587" s="12" t="s">
        <v>5</v>
      </c>
      <c r="C1587" s="11" t="s">
        <v>4699</v>
      </c>
      <c r="D1587" s="11" t="s">
        <v>4700</v>
      </c>
      <c r="E1587" s="11" t="s">
        <v>4701</v>
      </c>
    </row>
    <row r="1588" ht="30" customHeight="1" spans="1:5">
      <c r="A1588" s="11">
        <v>1587</v>
      </c>
      <c r="B1588" s="12" t="s">
        <v>5</v>
      </c>
      <c r="C1588" s="11" t="s">
        <v>4702</v>
      </c>
      <c r="D1588" s="11" t="s">
        <v>4703</v>
      </c>
      <c r="E1588" s="11" t="s">
        <v>4704</v>
      </c>
    </row>
    <row r="1589" ht="30" customHeight="1" spans="1:5">
      <c r="A1589" s="11">
        <v>1588</v>
      </c>
      <c r="B1589" s="12" t="s">
        <v>5</v>
      </c>
      <c r="C1589" s="11" t="s">
        <v>4705</v>
      </c>
      <c r="D1589" s="11" t="s">
        <v>4706</v>
      </c>
      <c r="E1589" s="11" t="s">
        <v>4707</v>
      </c>
    </row>
    <row r="1590" ht="30" customHeight="1" spans="1:5">
      <c r="A1590" s="11">
        <v>1589</v>
      </c>
      <c r="B1590" s="12" t="s">
        <v>5</v>
      </c>
      <c r="C1590" s="11" t="s">
        <v>4708</v>
      </c>
      <c r="D1590" s="11" t="s">
        <v>4709</v>
      </c>
      <c r="E1590" s="11" t="s">
        <v>4710</v>
      </c>
    </row>
    <row r="1591" ht="30" customHeight="1" spans="1:5">
      <c r="A1591" s="11">
        <v>1590</v>
      </c>
      <c r="B1591" s="12" t="s">
        <v>5</v>
      </c>
      <c r="C1591" s="11" t="s">
        <v>4711</v>
      </c>
      <c r="D1591" s="11" t="s">
        <v>4712</v>
      </c>
      <c r="E1591" s="11" t="s">
        <v>4713</v>
      </c>
    </row>
    <row r="1592" ht="30" customHeight="1" spans="1:5">
      <c r="A1592" s="11">
        <v>1591</v>
      </c>
      <c r="B1592" s="12" t="s">
        <v>5</v>
      </c>
      <c r="C1592" s="11" t="s">
        <v>4714</v>
      </c>
      <c r="D1592" s="11" t="s">
        <v>4715</v>
      </c>
      <c r="E1592" s="11" t="s">
        <v>4716</v>
      </c>
    </row>
    <row r="1593" ht="30" customHeight="1" spans="1:5">
      <c r="A1593" s="11">
        <v>1592</v>
      </c>
      <c r="B1593" s="12" t="s">
        <v>5</v>
      </c>
      <c r="C1593" s="11" t="s">
        <v>4717</v>
      </c>
      <c r="D1593" s="11" t="s">
        <v>4718</v>
      </c>
      <c r="E1593" s="11" t="s">
        <v>4719</v>
      </c>
    </row>
    <row r="1594" ht="30" customHeight="1" spans="1:5">
      <c r="A1594" s="11">
        <v>1593</v>
      </c>
      <c r="B1594" s="12" t="s">
        <v>5</v>
      </c>
      <c r="C1594" s="11" t="s">
        <v>4720</v>
      </c>
      <c r="D1594" s="11" t="s">
        <v>4721</v>
      </c>
      <c r="E1594" s="11" t="s">
        <v>4722</v>
      </c>
    </row>
    <row r="1595" ht="30" customHeight="1" spans="1:5">
      <c r="A1595" s="11">
        <v>1594</v>
      </c>
      <c r="B1595" s="12" t="s">
        <v>5</v>
      </c>
      <c r="C1595" s="11" t="s">
        <v>4723</v>
      </c>
      <c r="D1595" s="11" t="s">
        <v>4724</v>
      </c>
      <c r="E1595" s="11" t="s">
        <v>4725</v>
      </c>
    </row>
    <row r="1596" ht="30" customHeight="1" spans="1:5">
      <c r="A1596" s="11">
        <v>1595</v>
      </c>
      <c r="B1596" s="12" t="s">
        <v>5</v>
      </c>
      <c r="C1596" s="11" t="s">
        <v>4726</v>
      </c>
      <c r="D1596" s="11" t="s">
        <v>4727</v>
      </c>
      <c r="E1596" s="11" t="s">
        <v>4728</v>
      </c>
    </row>
    <row r="1597" ht="30" customHeight="1" spans="1:5">
      <c r="A1597" s="11">
        <v>1596</v>
      </c>
      <c r="B1597" s="12" t="s">
        <v>5</v>
      </c>
      <c r="C1597" s="11" t="s">
        <v>4729</v>
      </c>
      <c r="D1597" s="11" t="s">
        <v>4730</v>
      </c>
      <c r="E1597" s="11" t="s">
        <v>4731</v>
      </c>
    </row>
    <row r="1598" ht="30" customHeight="1" spans="1:5">
      <c r="A1598" s="11">
        <v>1597</v>
      </c>
      <c r="B1598" s="12" t="s">
        <v>5</v>
      </c>
      <c r="C1598" s="11" t="s">
        <v>4732</v>
      </c>
      <c r="D1598" s="11" t="s">
        <v>4733</v>
      </c>
      <c r="E1598" s="11" t="s">
        <v>4734</v>
      </c>
    </row>
    <row r="1599" ht="30" customHeight="1" spans="1:5">
      <c r="A1599" s="11">
        <v>1598</v>
      </c>
      <c r="B1599" s="12" t="s">
        <v>5</v>
      </c>
      <c r="C1599" s="11" t="s">
        <v>4735</v>
      </c>
      <c r="D1599" s="11" t="s">
        <v>4736</v>
      </c>
      <c r="E1599" s="11" t="s">
        <v>4737</v>
      </c>
    </row>
    <row r="1600" ht="30" customHeight="1" spans="1:5">
      <c r="A1600" s="11">
        <v>1599</v>
      </c>
      <c r="B1600" s="12" t="s">
        <v>5</v>
      </c>
      <c r="C1600" s="11" t="s">
        <v>4738</v>
      </c>
      <c r="D1600" s="11" t="s">
        <v>4739</v>
      </c>
      <c r="E1600" s="11" t="s">
        <v>4740</v>
      </c>
    </row>
    <row r="1601" ht="30" customHeight="1" spans="1:5">
      <c r="A1601" s="11">
        <v>1600</v>
      </c>
      <c r="B1601" s="12" t="s">
        <v>5</v>
      </c>
      <c r="C1601" s="11" t="s">
        <v>4741</v>
      </c>
      <c r="D1601" s="11" t="s">
        <v>4742</v>
      </c>
      <c r="E1601" s="11" t="s">
        <v>4743</v>
      </c>
    </row>
    <row r="1602" ht="30" customHeight="1" spans="1:5">
      <c r="A1602" s="11">
        <v>1601</v>
      </c>
      <c r="B1602" s="12" t="s">
        <v>5</v>
      </c>
      <c r="C1602" s="11" t="s">
        <v>4744</v>
      </c>
      <c r="D1602" s="11" t="s">
        <v>4745</v>
      </c>
      <c r="E1602" s="11" t="s">
        <v>4746</v>
      </c>
    </row>
    <row r="1603" ht="30" customHeight="1" spans="1:5">
      <c r="A1603" s="11">
        <v>1602</v>
      </c>
      <c r="B1603" s="12" t="s">
        <v>5</v>
      </c>
      <c r="C1603" s="11" t="s">
        <v>4747</v>
      </c>
      <c r="D1603" s="11" t="s">
        <v>4748</v>
      </c>
      <c r="E1603" s="11" t="s">
        <v>4749</v>
      </c>
    </row>
    <row r="1604" ht="30" customHeight="1" spans="1:5">
      <c r="A1604" s="11">
        <v>1603</v>
      </c>
      <c r="B1604" s="12" t="s">
        <v>5</v>
      </c>
      <c r="C1604" s="11" t="s">
        <v>4750</v>
      </c>
      <c r="D1604" s="11" t="s">
        <v>4751</v>
      </c>
      <c r="E1604" s="11" t="s">
        <v>4752</v>
      </c>
    </row>
    <row r="1605" ht="30" customHeight="1" spans="1:5">
      <c r="A1605" s="11">
        <v>1604</v>
      </c>
      <c r="B1605" s="12" t="s">
        <v>5</v>
      </c>
      <c r="C1605" s="11" t="s">
        <v>4753</v>
      </c>
      <c r="D1605" s="11" t="s">
        <v>4754</v>
      </c>
      <c r="E1605" s="11" t="s">
        <v>4755</v>
      </c>
    </row>
    <row r="1606" ht="30" customHeight="1" spans="1:5">
      <c r="A1606" s="11">
        <v>1605</v>
      </c>
      <c r="B1606" s="12" t="s">
        <v>5</v>
      </c>
      <c r="C1606" s="11" t="s">
        <v>4756</v>
      </c>
      <c r="D1606" s="11" t="s">
        <v>4757</v>
      </c>
      <c r="E1606" s="11" t="s">
        <v>4758</v>
      </c>
    </row>
    <row r="1607" ht="30" customHeight="1" spans="1:5">
      <c r="A1607" s="11">
        <v>1606</v>
      </c>
      <c r="B1607" s="12" t="s">
        <v>5</v>
      </c>
      <c r="C1607" s="11" t="s">
        <v>4759</v>
      </c>
      <c r="D1607" s="11" t="s">
        <v>4760</v>
      </c>
      <c r="E1607" s="11" t="s">
        <v>4761</v>
      </c>
    </row>
    <row r="1608" ht="30" customHeight="1" spans="1:5">
      <c r="A1608" s="11">
        <v>1607</v>
      </c>
      <c r="B1608" s="12" t="s">
        <v>5</v>
      </c>
      <c r="C1608" s="11" t="s">
        <v>4762</v>
      </c>
      <c r="D1608" s="11" t="s">
        <v>4763</v>
      </c>
      <c r="E1608" s="11" t="s">
        <v>4764</v>
      </c>
    </row>
    <row r="1609" ht="30" customHeight="1" spans="1:5">
      <c r="A1609" s="11">
        <v>1608</v>
      </c>
      <c r="B1609" s="12" t="s">
        <v>5</v>
      </c>
      <c r="C1609" s="11" t="s">
        <v>4765</v>
      </c>
      <c r="D1609" s="11" t="s">
        <v>4766</v>
      </c>
      <c r="E1609" s="11" t="s">
        <v>4767</v>
      </c>
    </row>
    <row r="1610" ht="30" customHeight="1" spans="1:5">
      <c r="A1610" s="11">
        <v>1609</v>
      </c>
      <c r="B1610" s="12" t="s">
        <v>5</v>
      </c>
      <c r="C1610" s="11" t="s">
        <v>4768</v>
      </c>
      <c r="D1610" s="11" t="s">
        <v>4769</v>
      </c>
      <c r="E1610" s="11" t="s">
        <v>4770</v>
      </c>
    </row>
    <row r="1611" ht="30" customHeight="1" spans="1:5">
      <c r="A1611" s="11">
        <v>1610</v>
      </c>
      <c r="B1611" s="12" t="s">
        <v>5</v>
      </c>
      <c r="C1611" s="11" t="s">
        <v>4771</v>
      </c>
      <c r="D1611" s="11" t="s">
        <v>4772</v>
      </c>
      <c r="E1611" s="11" t="s">
        <v>4773</v>
      </c>
    </row>
    <row r="1612" ht="30" customHeight="1" spans="1:5">
      <c r="A1612" s="11">
        <v>1611</v>
      </c>
      <c r="B1612" s="12" t="s">
        <v>5</v>
      </c>
      <c r="C1612" s="11" t="s">
        <v>4774</v>
      </c>
      <c r="D1612" s="11" t="s">
        <v>4775</v>
      </c>
      <c r="E1612" s="11" t="s">
        <v>4776</v>
      </c>
    </row>
    <row r="1613" ht="30" customHeight="1" spans="1:5">
      <c r="A1613" s="11">
        <v>1612</v>
      </c>
      <c r="B1613" s="12" t="s">
        <v>5</v>
      </c>
      <c r="C1613" s="11" t="s">
        <v>4777</v>
      </c>
      <c r="D1613" s="11" t="s">
        <v>4778</v>
      </c>
      <c r="E1613" s="11" t="s">
        <v>4779</v>
      </c>
    </row>
    <row r="1614" ht="30" customHeight="1" spans="1:5">
      <c r="A1614" s="11">
        <v>1613</v>
      </c>
      <c r="B1614" s="12" t="s">
        <v>5</v>
      </c>
      <c r="C1614" s="11" t="s">
        <v>4780</v>
      </c>
      <c r="D1614" s="11" t="s">
        <v>4781</v>
      </c>
      <c r="E1614" s="11" t="s">
        <v>4782</v>
      </c>
    </row>
    <row r="1615" ht="30" customHeight="1" spans="1:5">
      <c r="A1615" s="11">
        <v>1614</v>
      </c>
      <c r="B1615" s="12" t="s">
        <v>5</v>
      </c>
      <c r="C1615" s="11" t="s">
        <v>4783</v>
      </c>
      <c r="D1615" s="11" t="s">
        <v>4784</v>
      </c>
      <c r="E1615" s="11" t="s">
        <v>4785</v>
      </c>
    </row>
    <row r="1616" ht="30" customHeight="1" spans="1:5">
      <c r="A1616" s="11">
        <v>1615</v>
      </c>
      <c r="B1616" s="12" t="s">
        <v>5</v>
      </c>
      <c r="C1616" s="11" t="s">
        <v>4786</v>
      </c>
      <c r="D1616" s="11" t="s">
        <v>4787</v>
      </c>
      <c r="E1616" s="11" t="s">
        <v>4788</v>
      </c>
    </row>
    <row r="1617" ht="30" customHeight="1" spans="1:5">
      <c r="A1617" s="11">
        <v>1616</v>
      </c>
      <c r="B1617" s="12" t="s">
        <v>5</v>
      </c>
      <c r="C1617" s="11" t="s">
        <v>4789</v>
      </c>
      <c r="D1617" s="13">
        <v>727384</v>
      </c>
      <c r="E1617" s="11" t="s">
        <v>4790</v>
      </c>
    </row>
    <row r="1618" ht="30" customHeight="1" spans="1:5">
      <c r="A1618" s="11">
        <v>1617</v>
      </c>
      <c r="B1618" s="12" t="s">
        <v>5</v>
      </c>
      <c r="C1618" s="11" t="s">
        <v>4791</v>
      </c>
      <c r="D1618" s="11" t="s">
        <v>4792</v>
      </c>
      <c r="E1618" s="11" t="s">
        <v>4793</v>
      </c>
    </row>
    <row r="1619" ht="30" customHeight="1" spans="1:5">
      <c r="A1619" s="11">
        <v>1618</v>
      </c>
      <c r="B1619" s="12" t="s">
        <v>5</v>
      </c>
      <c r="C1619" s="11" t="s">
        <v>4794</v>
      </c>
      <c r="D1619" s="11" t="s">
        <v>4795</v>
      </c>
      <c r="E1619" s="11" t="s">
        <v>4796</v>
      </c>
    </row>
    <row r="1620" ht="30" customHeight="1" spans="1:5">
      <c r="A1620" s="11">
        <v>1619</v>
      </c>
      <c r="B1620" s="12" t="s">
        <v>5</v>
      </c>
      <c r="C1620" s="11" t="s">
        <v>4797</v>
      </c>
      <c r="D1620" s="11" t="s">
        <v>4798</v>
      </c>
      <c r="E1620" s="11" t="s">
        <v>4799</v>
      </c>
    </row>
    <row r="1621" ht="30" customHeight="1" spans="1:5">
      <c r="A1621" s="11">
        <v>1620</v>
      </c>
      <c r="B1621" s="12" t="s">
        <v>5</v>
      </c>
      <c r="C1621" s="11" t="s">
        <v>4800</v>
      </c>
      <c r="D1621" s="11" t="s">
        <v>4801</v>
      </c>
      <c r="E1621" s="11" t="s">
        <v>4802</v>
      </c>
    </row>
    <row r="1622" ht="30" customHeight="1" spans="1:5">
      <c r="A1622" s="11">
        <v>1621</v>
      </c>
      <c r="B1622" s="12" t="s">
        <v>5</v>
      </c>
      <c r="C1622" s="11" t="s">
        <v>4803</v>
      </c>
      <c r="D1622" s="11" t="s">
        <v>4804</v>
      </c>
      <c r="E1622" s="11" t="s">
        <v>4805</v>
      </c>
    </row>
    <row r="1623" ht="30" customHeight="1" spans="1:5">
      <c r="A1623" s="11">
        <v>1622</v>
      </c>
      <c r="B1623" s="12" t="s">
        <v>5</v>
      </c>
      <c r="C1623" s="11" t="s">
        <v>4806</v>
      </c>
      <c r="D1623" s="11" t="s">
        <v>4807</v>
      </c>
      <c r="E1623" s="11" t="s">
        <v>4808</v>
      </c>
    </row>
    <row r="1624" ht="30" customHeight="1" spans="1:5">
      <c r="A1624" s="11">
        <v>1623</v>
      </c>
      <c r="B1624" s="12" t="s">
        <v>5</v>
      </c>
      <c r="C1624" s="11" t="s">
        <v>4809</v>
      </c>
      <c r="D1624" s="11" t="s">
        <v>4810</v>
      </c>
      <c r="E1624" s="11" t="s">
        <v>4811</v>
      </c>
    </row>
    <row r="1625" ht="30" customHeight="1" spans="1:5">
      <c r="A1625" s="11">
        <v>1624</v>
      </c>
      <c r="B1625" s="12" t="s">
        <v>5</v>
      </c>
      <c r="C1625" s="11" t="s">
        <v>4812</v>
      </c>
      <c r="D1625" s="11" t="s">
        <v>4813</v>
      </c>
      <c r="E1625" s="11" t="s">
        <v>4814</v>
      </c>
    </row>
    <row r="1626" ht="30" customHeight="1" spans="1:5">
      <c r="A1626" s="11">
        <v>1625</v>
      </c>
      <c r="B1626" s="12" t="s">
        <v>5</v>
      </c>
      <c r="C1626" s="11" t="s">
        <v>4815</v>
      </c>
      <c r="D1626" s="11" t="s">
        <v>4816</v>
      </c>
      <c r="E1626" s="11" t="s">
        <v>4817</v>
      </c>
    </row>
    <row r="1627" ht="30" customHeight="1" spans="1:5">
      <c r="A1627" s="11">
        <v>1626</v>
      </c>
      <c r="B1627" s="12" t="s">
        <v>5</v>
      </c>
      <c r="C1627" s="11" t="s">
        <v>4818</v>
      </c>
      <c r="D1627" s="11" t="s">
        <v>4819</v>
      </c>
      <c r="E1627" s="11" t="s">
        <v>4820</v>
      </c>
    </row>
    <row r="1628" ht="30" customHeight="1" spans="1:5">
      <c r="A1628" s="11">
        <v>1627</v>
      </c>
      <c r="B1628" s="12" t="s">
        <v>5</v>
      </c>
      <c r="C1628" s="11" t="s">
        <v>4821</v>
      </c>
      <c r="D1628" s="11" t="s">
        <v>4822</v>
      </c>
      <c r="E1628" s="11" t="s">
        <v>4823</v>
      </c>
    </row>
    <row r="1629" ht="30" customHeight="1" spans="1:5">
      <c r="A1629" s="11">
        <v>1628</v>
      </c>
      <c r="B1629" s="12" t="s">
        <v>5</v>
      </c>
      <c r="C1629" s="11" t="s">
        <v>4824</v>
      </c>
      <c r="D1629" s="11" t="s">
        <v>4825</v>
      </c>
      <c r="E1629" s="11" t="s">
        <v>4826</v>
      </c>
    </row>
    <row r="1630" ht="30" customHeight="1" spans="1:5">
      <c r="A1630" s="11">
        <v>1629</v>
      </c>
      <c r="B1630" s="12" t="s">
        <v>5</v>
      </c>
      <c r="C1630" s="11" t="s">
        <v>4827</v>
      </c>
      <c r="D1630" s="11" t="s">
        <v>4828</v>
      </c>
      <c r="E1630" s="11" t="s">
        <v>4829</v>
      </c>
    </row>
    <row r="1631" ht="30" customHeight="1" spans="1:5">
      <c r="A1631" s="11">
        <v>1630</v>
      </c>
      <c r="B1631" s="12" t="s">
        <v>5</v>
      </c>
      <c r="C1631" s="11" t="s">
        <v>4830</v>
      </c>
      <c r="D1631" s="11" t="s">
        <v>4831</v>
      </c>
      <c r="E1631" s="11" t="s">
        <v>4832</v>
      </c>
    </row>
    <row r="1632" ht="30" customHeight="1" spans="1:5">
      <c r="A1632" s="11">
        <v>1631</v>
      </c>
      <c r="B1632" s="12" t="s">
        <v>5</v>
      </c>
      <c r="C1632" s="11" t="s">
        <v>4833</v>
      </c>
      <c r="D1632" s="11" t="s">
        <v>4834</v>
      </c>
      <c r="E1632" s="11" t="s">
        <v>4835</v>
      </c>
    </row>
    <row r="1633" ht="30" customHeight="1" spans="1:5">
      <c r="A1633" s="11">
        <v>1632</v>
      </c>
      <c r="B1633" s="12" t="s">
        <v>5</v>
      </c>
      <c r="C1633" s="11" t="s">
        <v>4836</v>
      </c>
      <c r="D1633" s="11" t="s">
        <v>4837</v>
      </c>
      <c r="E1633" s="11" t="s">
        <v>4838</v>
      </c>
    </row>
    <row r="1634" ht="30" customHeight="1" spans="1:5">
      <c r="A1634" s="11">
        <v>1633</v>
      </c>
      <c r="B1634" s="12" t="s">
        <v>5</v>
      </c>
      <c r="C1634" s="11" t="s">
        <v>4839</v>
      </c>
      <c r="D1634" s="11" t="s">
        <v>4840</v>
      </c>
      <c r="E1634" s="11" t="s">
        <v>4841</v>
      </c>
    </row>
    <row r="1635" ht="30" customHeight="1" spans="1:5">
      <c r="A1635" s="11">
        <v>1634</v>
      </c>
      <c r="B1635" s="12" t="s">
        <v>5</v>
      </c>
      <c r="C1635" s="11" t="s">
        <v>4842</v>
      </c>
      <c r="D1635" s="11" t="s">
        <v>4843</v>
      </c>
      <c r="E1635" s="11" t="s">
        <v>4844</v>
      </c>
    </row>
    <row r="1636" ht="30" customHeight="1" spans="1:5">
      <c r="A1636" s="11">
        <v>1635</v>
      </c>
      <c r="B1636" s="12" t="s">
        <v>5</v>
      </c>
      <c r="C1636" s="11" t="s">
        <v>4845</v>
      </c>
      <c r="D1636" s="11" t="s">
        <v>4846</v>
      </c>
      <c r="E1636" s="11" t="s">
        <v>4847</v>
      </c>
    </row>
    <row r="1637" ht="30" customHeight="1" spans="1:5">
      <c r="A1637" s="11">
        <v>1636</v>
      </c>
      <c r="B1637" s="12" t="s">
        <v>5</v>
      </c>
      <c r="C1637" s="11" t="s">
        <v>4848</v>
      </c>
      <c r="D1637" s="11" t="s">
        <v>4849</v>
      </c>
      <c r="E1637" s="11" t="s">
        <v>4850</v>
      </c>
    </row>
    <row r="1638" ht="30" customHeight="1" spans="1:5">
      <c r="A1638" s="11">
        <v>1637</v>
      </c>
      <c r="B1638" s="12" t="s">
        <v>5</v>
      </c>
      <c r="C1638" s="11" t="s">
        <v>4851</v>
      </c>
      <c r="D1638" s="11" t="s">
        <v>4852</v>
      </c>
      <c r="E1638" s="11" t="s">
        <v>4853</v>
      </c>
    </row>
    <row r="1639" ht="30" customHeight="1" spans="1:5">
      <c r="A1639" s="11">
        <v>1638</v>
      </c>
      <c r="B1639" s="12" t="s">
        <v>5</v>
      </c>
      <c r="C1639" s="11" t="s">
        <v>4854</v>
      </c>
      <c r="D1639" s="11" t="s">
        <v>4855</v>
      </c>
      <c r="E1639" s="11" t="s">
        <v>4856</v>
      </c>
    </row>
    <row r="1640" ht="30" customHeight="1" spans="1:5">
      <c r="A1640" s="11">
        <v>1639</v>
      </c>
      <c r="B1640" s="12" t="s">
        <v>5</v>
      </c>
      <c r="C1640" s="11" t="s">
        <v>4857</v>
      </c>
      <c r="D1640" s="11" t="s">
        <v>4858</v>
      </c>
      <c r="E1640" s="11" t="s">
        <v>4859</v>
      </c>
    </row>
    <row r="1641" ht="30" customHeight="1" spans="1:5">
      <c r="A1641" s="11">
        <v>1640</v>
      </c>
      <c r="B1641" s="12" t="s">
        <v>5</v>
      </c>
      <c r="C1641" s="11" t="s">
        <v>4860</v>
      </c>
      <c r="D1641" s="11" t="s">
        <v>4861</v>
      </c>
      <c r="E1641" s="11" t="s">
        <v>4862</v>
      </c>
    </row>
    <row r="1642" ht="30" customHeight="1" spans="1:5">
      <c r="A1642" s="11">
        <v>1641</v>
      </c>
      <c r="B1642" s="12" t="s">
        <v>5</v>
      </c>
      <c r="C1642" s="11" t="s">
        <v>4863</v>
      </c>
      <c r="D1642" s="13">
        <v>988537</v>
      </c>
      <c r="E1642" s="11" t="s">
        <v>4864</v>
      </c>
    </row>
    <row r="1643" ht="30" customHeight="1" spans="1:5">
      <c r="A1643" s="11">
        <v>1642</v>
      </c>
      <c r="B1643" s="12" t="s">
        <v>5</v>
      </c>
      <c r="C1643" s="11" t="s">
        <v>4865</v>
      </c>
      <c r="D1643" s="11" t="s">
        <v>4866</v>
      </c>
      <c r="E1643" s="11" t="s">
        <v>4867</v>
      </c>
    </row>
    <row r="1644" ht="30" customHeight="1" spans="1:5">
      <c r="A1644" s="11">
        <v>1643</v>
      </c>
      <c r="B1644" s="12" t="s">
        <v>5</v>
      </c>
      <c r="C1644" s="11" t="s">
        <v>4868</v>
      </c>
      <c r="D1644" s="11" t="s">
        <v>4869</v>
      </c>
      <c r="E1644" s="11" t="s">
        <v>4870</v>
      </c>
    </row>
    <row r="1645" ht="30" customHeight="1" spans="1:5">
      <c r="A1645" s="11">
        <v>1644</v>
      </c>
      <c r="B1645" s="12" t="s">
        <v>5</v>
      </c>
      <c r="C1645" s="11" t="s">
        <v>4871</v>
      </c>
      <c r="D1645" s="11" t="s">
        <v>4872</v>
      </c>
      <c r="E1645" s="11" t="s">
        <v>4873</v>
      </c>
    </row>
    <row r="1646" ht="30" customHeight="1" spans="1:5">
      <c r="A1646" s="11">
        <v>1645</v>
      </c>
      <c r="B1646" s="12" t="s">
        <v>5</v>
      </c>
      <c r="C1646" s="11" t="s">
        <v>4874</v>
      </c>
      <c r="D1646" s="11" t="s">
        <v>4875</v>
      </c>
      <c r="E1646" s="11" t="s">
        <v>4876</v>
      </c>
    </row>
    <row r="1647" ht="30" customHeight="1" spans="1:5">
      <c r="A1647" s="11">
        <v>1646</v>
      </c>
      <c r="B1647" s="12" t="s">
        <v>5</v>
      </c>
      <c r="C1647" s="11" t="s">
        <v>4877</v>
      </c>
      <c r="D1647" s="11" t="s">
        <v>4878</v>
      </c>
      <c r="E1647" s="11" t="s">
        <v>4879</v>
      </c>
    </row>
    <row r="1648" ht="30" customHeight="1" spans="1:5">
      <c r="A1648" s="11">
        <v>1647</v>
      </c>
      <c r="B1648" s="12" t="s">
        <v>5</v>
      </c>
      <c r="C1648" s="11" t="s">
        <v>4880</v>
      </c>
      <c r="D1648" s="11" t="s">
        <v>4881</v>
      </c>
      <c r="E1648" s="11" t="s">
        <v>4882</v>
      </c>
    </row>
    <row r="1649" ht="30" customHeight="1" spans="1:5">
      <c r="A1649" s="11">
        <v>1648</v>
      </c>
      <c r="B1649" s="12" t="s">
        <v>5</v>
      </c>
      <c r="C1649" s="11" t="s">
        <v>4883</v>
      </c>
      <c r="D1649" s="11" t="s">
        <v>4884</v>
      </c>
      <c r="E1649" s="11" t="s">
        <v>4885</v>
      </c>
    </row>
    <row r="1650" ht="30" customHeight="1" spans="1:5">
      <c r="A1650" s="11">
        <v>1649</v>
      </c>
      <c r="B1650" s="12" t="s">
        <v>5</v>
      </c>
      <c r="C1650" s="11" t="s">
        <v>4886</v>
      </c>
      <c r="D1650" s="11" t="s">
        <v>4887</v>
      </c>
      <c r="E1650" s="11" t="s">
        <v>4888</v>
      </c>
    </row>
    <row r="1651" ht="30" customHeight="1" spans="1:5">
      <c r="A1651" s="11">
        <v>1650</v>
      </c>
      <c r="B1651" s="12" t="s">
        <v>5</v>
      </c>
      <c r="C1651" s="11" t="s">
        <v>4889</v>
      </c>
      <c r="D1651" s="11" t="s">
        <v>4890</v>
      </c>
      <c r="E1651" s="11" t="s">
        <v>4891</v>
      </c>
    </row>
    <row r="1652" ht="30" customHeight="1" spans="1:5">
      <c r="A1652" s="11">
        <v>1651</v>
      </c>
      <c r="B1652" s="12" t="s">
        <v>5</v>
      </c>
      <c r="C1652" s="11" t="s">
        <v>4892</v>
      </c>
      <c r="D1652" s="11" t="s">
        <v>4893</v>
      </c>
      <c r="E1652" s="11" t="s">
        <v>4894</v>
      </c>
    </row>
    <row r="1653" ht="30" customHeight="1" spans="1:5">
      <c r="A1653" s="11">
        <v>1652</v>
      </c>
      <c r="B1653" s="12" t="s">
        <v>5</v>
      </c>
      <c r="C1653" s="11" t="s">
        <v>4895</v>
      </c>
      <c r="D1653" s="11" t="s">
        <v>4896</v>
      </c>
      <c r="E1653" s="11" t="s">
        <v>4897</v>
      </c>
    </row>
    <row r="1654" ht="30" customHeight="1" spans="1:5">
      <c r="A1654" s="11">
        <v>1653</v>
      </c>
      <c r="B1654" s="12" t="s">
        <v>5</v>
      </c>
      <c r="C1654" s="11" t="s">
        <v>4898</v>
      </c>
      <c r="D1654" s="11" t="s">
        <v>4899</v>
      </c>
      <c r="E1654" s="11" t="s">
        <v>4900</v>
      </c>
    </row>
    <row r="1655" ht="30" customHeight="1" spans="1:5">
      <c r="A1655" s="11">
        <v>1654</v>
      </c>
      <c r="B1655" s="12" t="s">
        <v>5</v>
      </c>
      <c r="C1655" s="11" t="s">
        <v>4901</v>
      </c>
      <c r="D1655" s="11" t="s">
        <v>4902</v>
      </c>
      <c r="E1655" s="11" t="s">
        <v>4903</v>
      </c>
    </row>
    <row r="1656" ht="30" customHeight="1" spans="1:5">
      <c r="A1656" s="11">
        <v>1655</v>
      </c>
      <c r="B1656" s="12" t="s">
        <v>5</v>
      </c>
      <c r="C1656" s="11" t="s">
        <v>4904</v>
      </c>
      <c r="D1656" s="11" t="s">
        <v>4905</v>
      </c>
      <c r="E1656" s="11" t="s">
        <v>4906</v>
      </c>
    </row>
    <row r="1657" ht="30" customHeight="1" spans="1:5">
      <c r="A1657" s="11">
        <v>1656</v>
      </c>
      <c r="B1657" s="12" t="s">
        <v>5</v>
      </c>
      <c r="C1657" s="11" t="s">
        <v>4907</v>
      </c>
      <c r="D1657" s="11" t="s">
        <v>4908</v>
      </c>
      <c r="E1657" s="11" t="s">
        <v>4909</v>
      </c>
    </row>
    <row r="1658" ht="30" customHeight="1" spans="1:5">
      <c r="A1658" s="11">
        <v>1657</v>
      </c>
      <c r="B1658" s="12" t="s">
        <v>5</v>
      </c>
      <c r="C1658" s="11" t="s">
        <v>4910</v>
      </c>
      <c r="D1658" s="11" t="s">
        <v>4911</v>
      </c>
      <c r="E1658" s="11" t="s">
        <v>4912</v>
      </c>
    </row>
    <row r="1659" ht="30" customHeight="1" spans="1:5">
      <c r="A1659" s="11">
        <v>1658</v>
      </c>
      <c r="B1659" s="12" t="s">
        <v>5</v>
      </c>
      <c r="C1659" s="11" t="s">
        <v>4913</v>
      </c>
      <c r="D1659" s="11" t="s">
        <v>4914</v>
      </c>
      <c r="E1659" s="11" t="s">
        <v>4915</v>
      </c>
    </row>
    <row r="1660" ht="30" customHeight="1" spans="1:5">
      <c r="A1660" s="11">
        <v>1659</v>
      </c>
      <c r="B1660" s="12" t="s">
        <v>5</v>
      </c>
      <c r="C1660" s="11" t="s">
        <v>4916</v>
      </c>
      <c r="D1660" s="11" t="s">
        <v>4917</v>
      </c>
      <c r="E1660" s="11" t="s">
        <v>4918</v>
      </c>
    </row>
    <row r="1661" ht="30" customHeight="1" spans="1:5">
      <c r="A1661" s="11">
        <v>1660</v>
      </c>
      <c r="B1661" s="12" t="s">
        <v>5</v>
      </c>
      <c r="C1661" s="11" t="s">
        <v>4919</v>
      </c>
      <c r="D1661" s="11" t="s">
        <v>4920</v>
      </c>
      <c r="E1661" s="11" t="s">
        <v>4921</v>
      </c>
    </row>
    <row r="1662" ht="30" customHeight="1" spans="1:5">
      <c r="A1662" s="11">
        <v>1661</v>
      </c>
      <c r="B1662" s="12" t="s">
        <v>5</v>
      </c>
      <c r="C1662" s="11" t="s">
        <v>4922</v>
      </c>
      <c r="D1662" s="11" t="s">
        <v>4923</v>
      </c>
      <c r="E1662" s="11" t="s">
        <v>4924</v>
      </c>
    </row>
    <row r="1663" ht="30" customHeight="1" spans="1:5">
      <c r="A1663" s="11">
        <v>1662</v>
      </c>
      <c r="B1663" s="12" t="s">
        <v>5</v>
      </c>
      <c r="C1663" s="11" t="s">
        <v>4925</v>
      </c>
      <c r="D1663" s="11" t="s">
        <v>4926</v>
      </c>
      <c r="E1663" s="11" t="s">
        <v>4927</v>
      </c>
    </row>
    <row r="1664" ht="30" customHeight="1" spans="1:5">
      <c r="A1664" s="11">
        <v>1663</v>
      </c>
      <c r="B1664" s="12" t="s">
        <v>5</v>
      </c>
      <c r="C1664" s="11" t="s">
        <v>4928</v>
      </c>
      <c r="D1664" s="11" t="s">
        <v>4929</v>
      </c>
      <c r="E1664" s="11" t="s">
        <v>4930</v>
      </c>
    </row>
    <row r="1665" ht="30" customHeight="1" spans="1:5">
      <c r="A1665" s="11">
        <v>1664</v>
      </c>
      <c r="B1665" s="12" t="s">
        <v>5</v>
      </c>
      <c r="C1665" s="11" t="s">
        <v>4931</v>
      </c>
      <c r="D1665" s="11" t="s">
        <v>4932</v>
      </c>
      <c r="E1665" s="11" t="s">
        <v>4933</v>
      </c>
    </row>
    <row r="1666" ht="30" customHeight="1" spans="1:5">
      <c r="A1666" s="11">
        <v>1665</v>
      </c>
      <c r="B1666" s="12" t="s">
        <v>5</v>
      </c>
      <c r="C1666" s="11" t="s">
        <v>4934</v>
      </c>
      <c r="D1666" s="11" t="s">
        <v>4935</v>
      </c>
      <c r="E1666" s="11" t="s">
        <v>4936</v>
      </c>
    </row>
    <row r="1667" ht="30" customHeight="1" spans="1:5">
      <c r="A1667" s="11">
        <v>1666</v>
      </c>
      <c r="B1667" s="12" t="s">
        <v>5</v>
      </c>
      <c r="C1667" s="11" t="s">
        <v>4937</v>
      </c>
      <c r="D1667" s="11" t="s">
        <v>4938</v>
      </c>
      <c r="E1667" s="11" t="s">
        <v>4939</v>
      </c>
    </row>
    <row r="1668" ht="30" customHeight="1" spans="1:5">
      <c r="A1668" s="11">
        <v>1667</v>
      </c>
      <c r="B1668" s="12" t="s">
        <v>5</v>
      </c>
      <c r="C1668" s="11" t="s">
        <v>4940</v>
      </c>
      <c r="D1668" s="11" t="s">
        <v>4941</v>
      </c>
      <c r="E1668" s="11" t="s">
        <v>4942</v>
      </c>
    </row>
    <row r="1669" ht="30" customHeight="1" spans="1:5">
      <c r="A1669" s="11">
        <v>1668</v>
      </c>
      <c r="B1669" s="12" t="s">
        <v>5</v>
      </c>
      <c r="C1669" s="11" t="s">
        <v>4943</v>
      </c>
      <c r="D1669" s="11" t="s">
        <v>4944</v>
      </c>
      <c r="E1669" s="11" t="s">
        <v>4945</v>
      </c>
    </row>
    <row r="1670" ht="30" customHeight="1" spans="1:5">
      <c r="A1670" s="11">
        <v>1669</v>
      </c>
      <c r="B1670" s="12" t="s">
        <v>5</v>
      </c>
      <c r="C1670" s="11" t="s">
        <v>4946</v>
      </c>
      <c r="D1670" s="11" t="s">
        <v>4947</v>
      </c>
      <c r="E1670" s="11" t="s">
        <v>4948</v>
      </c>
    </row>
    <row r="1671" ht="30" customHeight="1" spans="1:5">
      <c r="A1671" s="11">
        <v>1670</v>
      </c>
      <c r="B1671" s="12" t="s">
        <v>5</v>
      </c>
      <c r="C1671" s="11" t="s">
        <v>4949</v>
      </c>
      <c r="D1671" s="11" t="s">
        <v>4950</v>
      </c>
      <c r="E1671" s="11" t="s">
        <v>4951</v>
      </c>
    </row>
    <row r="1672" ht="30" customHeight="1" spans="1:5">
      <c r="A1672" s="11">
        <v>1671</v>
      </c>
      <c r="B1672" s="12" t="s">
        <v>5</v>
      </c>
      <c r="C1672" s="11" t="s">
        <v>4952</v>
      </c>
      <c r="D1672" s="11" t="s">
        <v>4953</v>
      </c>
      <c r="E1672" s="11" t="s">
        <v>4954</v>
      </c>
    </row>
    <row r="1673" ht="30" customHeight="1" spans="1:5">
      <c r="A1673" s="11">
        <v>1672</v>
      </c>
      <c r="B1673" s="12" t="s">
        <v>5</v>
      </c>
      <c r="C1673" s="11" t="s">
        <v>4955</v>
      </c>
      <c r="D1673" s="11" t="s">
        <v>4956</v>
      </c>
      <c r="E1673" s="11" t="s">
        <v>4957</v>
      </c>
    </row>
    <row r="1674" ht="30" customHeight="1" spans="1:5">
      <c r="A1674" s="11">
        <v>1673</v>
      </c>
      <c r="B1674" s="12" t="s">
        <v>5</v>
      </c>
      <c r="C1674" s="11" t="s">
        <v>4958</v>
      </c>
      <c r="D1674" s="11" t="s">
        <v>4959</v>
      </c>
      <c r="E1674" s="11" t="s">
        <v>4960</v>
      </c>
    </row>
    <row r="1675" ht="30" customHeight="1" spans="1:5">
      <c r="A1675" s="11">
        <v>1674</v>
      </c>
      <c r="B1675" s="12" t="s">
        <v>5</v>
      </c>
      <c r="C1675" s="11" t="s">
        <v>4961</v>
      </c>
      <c r="D1675" s="11" t="s">
        <v>4962</v>
      </c>
      <c r="E1675" s="11" t="s">
        <v>4963</v>
      </c>
    </row>
    <row r="1676" ht="30" customHeight="1" spans="1:5">
      <c r="A1676" s="11">
        <v>1675</v>
      </c>
      <c r="B1676" s="12" t="s">
        <v>5</v>
      </c>
      <c r="C1676" s="11" t="s">
        <v>4964</v>
      </c>
      <c r="D1676" s="11" t="s">
        <v>4965</v>
      </c>
      <c r="E1676" s="11" t="s">
        <v>4966</v>
      </c>
    </row>
    <row r="1677" ht="30" customHeight="1" spans="1:5">
      <c r="A1677" s="11">
        <v>1676</v>
      </c>
      <c r="B1677" s="12" t="s">
        <v>5</v>
      </c>
      <c r="C1677" s="11" t="s">
        <v>4967</v>
      </c>
      <c r="D1677" s="11" t="s">
        <v>4968</v>
      </c>
      <c r="E1677" s="11" t="s">
        <v>4969</v>
      </c>
    </row>
    <row r="1678" ht="30" customHeight="1" spans="1:5">
      <c r="A1678" s="11">
        <v>1677</v>
      </c>
      <c r="B1678" s="12" t="s">
        <v>5</v>
      </c>
      <c r="C1678" s="11" t="s">
        <v>4970</v>
      </c>
      <c r="D1678" s="11" t="s">
        <v>4971</v>
      </c>
      <c r="E1678" s="11" t="s">
        <v>4972</v>
      </c>
    </row>
    <row r="1679" ht="30" customHeight="1" spans="1:5">
      <c r="A1679" s="11">
        <v>1678</v>
      </c>
      <c r="B1679" s="12" t="s">
        <v>5</v>
      </c>
      <c r="C1679" s="11" t="s">
        <v>4973</v>
      </c>
      <c r="D1679" s="11" t="s">
        <v>4974</v>
      </c>
      <c r="E1679" s="11" t="s">
        <v>4975</v>
      </c>
    </row>
    <row r="1680" ht="30" customHeight="1" spans="1:5">
      <c r="A1680" s="11">
        <v>1679</v>
      </c>
      <c r="B1680" s="12" t="s">
        <v>5</v>
      </c>
      <c r="C1680" s="11" t="s">
        <v>4976</v>
      </c>
      <c r="D1680" s="11" t="s">
        <v>4977</v>
      </c>
      <c r="E1680" s="11" t="s">
        <v>4978</v>
      </c>
    </row>
    <row r="1681" ht="30" customHeight="1" spans="1:5">
      <c r="A1681" s="11">
        <v>1680</v>
      </c>
      <c r="B1681" s="12" t="s">
        <v>5</v>
      </c>
      <c r="C1681" s="11" t="s">
        <v>4979</v>
      </c>
      <c r="D1681" s="11" t="s">
        <v>4980</v>
      </c>
      <c r="E1681" s="11" t="s">
        <v>4981</v>
      </c>
    </row>
    <row r="1682" ht="30" customHeight="1" spans="1:5">
      <c r="A1682" s="11">
        <v>1681</v>
      </c>
      <c r="B1682" s="12" t="s">
        <v>5</v>
      </c>
      <c r="C1682" s="11" t="s">
        <v>4982</v>
      </c>
      <c r="D1682" s="11" t="s">
        <v>4983</v>
      </c>
      <c r="E1682" s="11" t="s">
        <v>4984</v>
      </c>
    </row>
    <row r="1683" ht="30" customHeight="1" spans="1:5">
      <c r="A1683" s="11">
        <v>1682</v>
      </c>
      <c r="B1683" s="12" t="s">
        <v>5</v>
      </c>
      <c r="C1683" s="11" t="s">
        <v>4985</v>
      </c>
      <c r="D1683" s="11" t="s">
        <v>4986</v>
      </c>
      <c r="E1683" s="11" t="s">
        <v>4987</v>
      </c>
    </row>
    <row r="1684" ht="30" customHeight="1" spans="1:5">
      <c r="A1684" s="11">
        <v>1683</v>
      </c>
      <c r="B1684" s="12" t="s">
        <v>5</v>
      </c>
      <c r="C1684" s="11" t="s">
        <v>4988</v>
      </c>
      <c r="E1684" s="11" t="s">
        <v>4989</v>
      </c>
    </row>
    <row r="1685" ht="30" customHeight="1" spans="1:5">
      <c r="A1685" s="11">
        <v>1684</v>
      </c>
      <c r="B1685" s="12" t="s">
        <v>5</v>
      </c>
      <c r="C1685" s="11" t="s">
        <v>4990</v>
      </c>
      <c r="D1685" s="11" t="s">
        <v>4991</v>
      </c>
      <c r="E1685" s="11" t="s">
        <v>4992</v>
      </c>
    </row>
    <row r="1686" ht="30" customHeight="1" spans="1:5">
      <c r="A1686" s="11">
        <v>1685</v>
      </c>
      <c r="B1686" s="12" t="s">
        <v>5</v>
      </c>
      <c r="C1686" s="11" t="s">
        <v>4993</v>
      </c>
      <c r="D1686" s="11" t="s">
        <v>4994</v>
      </c>
      <c r="E1686" s="11" t="s">
        <v>4995</v>
      </c>
    </row>
    <row r="1687" ht="30" customHeight="1" spans="1:5">
      <c r="A1687" s="11">
        <v>1686</v>
      </c>
      <c r="B1687" s="12" t="s">
        <v>5</v>
      </c>
      <c r="C1687" s="11" t="s">
        <v>4996</v>
      </c>
      <c r="D1687" s="11" t="s">
        <v>4997</v>
      </c>
      <c r="E1687" s="11" t="s">
        <v>4998</v>
      </c>
    </row>
    <row r="1688" ht="30" customHeight="1" spans="1:5">
      <c r="A1688" s="11">
        <v>1687</v>
      </c>
      <c r="B1688" s="12" t="s">
        <v>5</v>
      </c>
      <c r="C1688" s="11" t="s">
        <v>4999</v>
      </c>
      <c r="D1688" s="11" t="s">
        <v>5000</v>
      </c>
      <c r="E1688" s="11" t="s">
        <v>5001</v>
      </c>
    </row>
    <row r="1689" ht="30" customHeight="1" spans="1:5">
      <c r="A1689" s="11">
        <v>1688</v>
      </c>
      <c r="B1689" s="12" t="s">
        <v>5</v>
      </c>
      <c r="C1689" s="11" t="s">
        <v>5002</v>
      </c>
      <c r="D1689" s="11" t="s">
        <v>5003</v>
      </c>
      <c r="E1689" s="11" t="s">
        <v>5004</v>
      </c>
    </row>
    <row r="1690" ht="30" customHeight="1" spans="1:5">
      <c r="A1690" s="11">
        <v>1689</v>
      </c>
      <c r="B1690" s="12" t="s">
        <v>5</v>
      </c>
      <c r="C1690" s="11" t="s">
        <v>5005</v>
      </c>
      <c r="D1690" s="11" t="s">
        <v>5006</v>
      </c>
      <c r="E1690" s="11" t="s">
        <v>5007</v>
      </c>
    </row>
    <row r="1691" ht="30" customHeight="1" spans="1:5">
      <c r="A1691" s="11">
        <v>1690</v>
      </c>
      <c r="B1691" s="12" t="s">
        <v>5</v>
      </c>
      <c r="C1691" s="11" t="s">
        <v>5008</v>
      </c>
      <c r="D1691" s="11" t="s">
        <v>5009</v>
      </c>
      <c r="E1691" s="11" t="s">
        <v>5010</v>
      </c>
    </row>
    <row r="1692" ht="30" customHeight="1" spans="1:5">
      <c r="A1692" s="11">
        <v>1691</v>
      </c>
      <c r="B1692" s="12" t="s">
        <v>5</v>
      </c>
      <c r="C1692" s="11" t="s">
        <v>5011</v>
      </c>
      <c r="D1692" s="11" t="s">
        <v>5012</v>
      </c>
      <c r="E1692" s="11" t="s">
        <v>5013</v>
      </c>
    </row>
    <row r="1693" ht="30" customHeight="1" spans="1:5">
      <c r="A1693" s="11">
        <v>1692</v>
      </c>
      <c r="B1693" s="12" t="s">
        <v>5</v>
      </c>
      <c r="C1693" s="11" t="s">
        <v>5014</v>
      </c>
      <c r="D1693" s="11" t="s">
        <v>5015</v>
      </c>
      <c r="E1693" s="11" t="s">
        <v>5016</v>
      </c>
    </row>
    <row r="1694" ht="30" customHeight="1" spans="1:5">
      <c r="A1694" s="11">
        <v>1693</v>
      </c>
      <c r="B1694" s="12" t="s">
        <v>5</v>
      </c>
      <c r="C1694" s="11" t="s">
        <v>5017</v>
      </c>
      <c r="D1694" s="11" t="s">
        <v>5018</v>
      </c>
      <c r="E1694" s="11" t="s">
        <v>5019</v>
      </c>
    </row>
    <row r="1695" ht="30" customHeight="1" spans="1:5">
      <c r="A1695" s="11">
        <v>1694</v>
      </c>
      <c r="B1695" s="12" t="s">
        <v>5</v>
      </c>
      <c r="C1695" s="11" t="s">
        <v>5020</v>
      </c>
      <c r="D1695" s="11" t="s">
        <v>5021</v>
      </c>
      <c r="E1695" s="11" t="s">
        <v>5022</v>
      </c>
    </row>
    <row r="1696" ht="30" customHeight="1" spans="1:5">
      <c r="A1696" s="11">
        <v>1695</v>
      </c>
      <c r="B1696" s="12" t="s">
        <v>5</v>
      </c>
      <c r="C1696" s="11" t="s">
        <v>5023</v>
      </c>
      <c r="D1696" s="11" t="s">
        <v>5024</v>
      </c>
      <c r="E1696" s="11" t="s">
        <v>5025</v>
      </c>
    </row>
    <row r="1697" ht="30" customHeight="1" spans="1:5">
      <c r="A1697" s="11">
        <v>1696</v>
      </c>
      <c r="B1697" s="12" t="s">
        <v>5</v>
      </c>
      <c r="C1697" s="11" t="s">
        <v>5026</v>
      </c>
      <c r="D1697" s="11" t="s">
        <v>5027</v>
      </c>
      <c r="E1697" s="11" t="s">
        <v>5028</v>
      </c>
    </row>
    <row r="1698" ht="30" customHeight="1" spans="1:5">
      <c r="A1698" s="11">
        <v>1697</v>
      </c>
      <c r="B1698" s="12" t="s">
        <v>5</v>
      </c>
      <c r="C1698" s="11" t="s">
        <v>5029</v>
      </c>
      <c r="D1698" s="11" t="s">
        <v>5030</v>
      </c>
      <c r="E1698" s="11" t="s">
        <v>5031</v>
      </c>
    </row>
    <row r="1699" ht="30" customHeight="1" spans="1:5">
      <c r="A1699" s="11">
        <v>1698</v>
      </c>
      <c r="B1699" s="12" t="s">
        <v>5</v>
      </c>
      <c r="C1699" s="11" t="s">
        <v>5032</v>
      </c>
      <c r="D1699" s="11" t="s">
        <v>5033</v>
      </c>
      <c r="E1699" s="11" t="s">
        <v>5034</v>
      </c>
    </row>
    <row r="1700" ht="30" customHeight="1" spans="1:5">
      <c r="A1700" s="11">
        <v>1699</v>
      </c>
      <c r="B1700" s="12" t="s">
        <v>5</v>
      </c>
      <c r="C1700" s="11" t="s">
        <v>5035</v>
      </c>
      <c r="D1700" s="11" t="s">
        <v>5036</v>
      </c>
      <c r="E1700" s="11" t="s">
        <v>5037</v>
      </c>
    </row>
    <row r="1701" ht="30" customHeight="1" spans="1:5">
      <c r="A1701" s="11">
        <v>1700</v>
      </c>
      <c r="B1701" s="12" t="s">
        <v>5</v>
      </c>
      <c r="C1701" s="11" t="s">
        <v>5038</v>
      </c>
      <c r="D1701" s="11" t="s">
        <v>5039</v>
      </c>
      <c r="E1701" s="11" t="s">
        <v>5040</v>
      </c>
    </row>
    <row r="1702" ht="30" customHeight="1" spans="1:5">
      <c r="A1702" s="11">
        <v>1701</v>
      </c>
      <c r="B1702" s="12" t="s">
        <v>5</v>
      </c>
      <c r="C1702" s="11" t="s">
        <v>5041</v>
      </c>
      <c r="D1702" s="11" t="s">
        <v>5042</v>
      </c>
      <c r="E1702" s="11" t="s">
        <v>5043</v>
      </c>
    </row>
    <row r="1703" ht="30" customHeight="1" spans="1:5">
      <c r="A1703" s="11">
        <v>1702</v>
      </c>
      <c r="B1703" s="12" t="s">
        <v>5</v>
      </c>
      <c r="C1703" s="11" t="s">
        <v>5044</v>
      </c>
      <c r="D1703" s="11" t="s">
        <v>5045</v>
      </c>
      <c r="E1703" s="11" t="s">
        <v>5046</v>
      </c>
    </row>
    <row r="1704" ht="30" customHeight="1" spans="1:5">
      <c r="A1704" s="11">
        <v>1703</v>
      </c>
      <c r="B1704" s="12" t="s">
        <v>5</v>
      </c>
      <c r="C1704" s="11" t="s">
        <v>5047</v>
      </c>
      <c r="D1704" s="11" t="s">
        <v>5048</v>
      </c>
      <c r="E1704" s="11" t="s">
        <v>5049</v>
      </c>
    </row>
    <row r="1705" ht="30" customHeight="1" spans="1:5">
      <c r="A1705" s="11">
        <v>1704</v>
      </c>
      <c r="B1705" s="12" t="s">
        <v>5</v>
      </c>
      <c r="C1705" s="11" t="s">
        <v>5050</v>
      </c>
      <c r="D1705" s="11" t="s">
        <v>5051</v>
      </c>
      <c r="E1705" s="11" t="s">
        <v>5052</v>
      </c>
    </row>
    <row r="1706" ht="30" customHeight="1" spans="1:5">
      <c r="A1706" s="11">
        <v>1705</v>
      </c>
      <c r="B1706" s="12" t="s">
        <v>5</v>
      </c>
      <c r="C1706" s="11" t="s">
        <v>5053</v>
      </c>
      <c r="D1706" s="11" t="s">
        <v>5054</v>
      </c>
      <c r="E1706" s="11" t="s">
        <v>5055</v>
      </c>
    </row>
    <row r="1707" ht="30" customHeight="1" spans="1:5">
      <c r="A1707" s="11">
        <v>1706</v>
      </c>
      <c r="B1707" s="12" t="s">
        <v>5</v>
      </c>
      <c r="C1707" s="11" t="s">
        <v>5056</v>
      </c>
      <c r="D1707" s="11" t="s">
        <v>5057</v>
      </c>
      <c r="E1707" s="11" t="s">
        <v>5058</v>
      </c>
    </row>
    <row r="1708" ht="30" customHeight="1" spans="1:5">
      <c r="A1708" s="11">
        <v>1707</v>
      </c>
      <c r="B1708" s="12" t="s">
        <v>5</v>
      </c>
      <c r="C1708" s="11" t="s">
        <v>5059</v>
      </c>
      <c r="D1708" s="11" t="s">
        <v>5060</v>
      </c>
      <c r="E1708" s="11" t="s">
        <v>5061</v>
      </c>
    </row>
    <row r="1709" ht="30" customHeight="1" spans="1:5">
      <c r="A1709" s="11">
        <v>1708</v>
      </c>
      <c r="B1709" s="12" t="s">
        <v>5</v>
      </c>
      <c r="C1709" s="11" t="s">
        <v>5062</v>
      </c>
      <c r="D1709" s="11" t="s">
        <v>5063</v>
      </c>
      <c r="E1709" s="11" t="s">
        <v>5064</v>
      </c>
    </row>
    <row r="1710" ht="30" customHeight="1" spans="1:5">
      <c r="A1710" s="11">
        <v>1709</v>
      </c>
      <c r="B1710" s="12" t="s">
        <v>5</v>
      </c>
      <c r="C1710" s="11" t="s">
        <v>5065</v>
      </c>
      <c r="D1710" s="11" t="s">
        <v>5066</v>
      </c>
      <c r="E1710" s="11" t="s">
        <v>5067</v>
      </c>
    </row>
    <row r="1711" ht="30" customHeight="1" spans="1:5">
      <c r="A1711" s="11">
        <v>1710</v>
      </c>
      <c r="B1711" s="12" t="s">
        <v>5</v>
      </c>
      <c r="C1711" s="11" t="s">
        <v>5068</v>
      </c>
      <c r="D1711" s="11" t="s">
        <v>5069</v>
      </c>
      <c r="E1711" s="11" t="s">
        <v>5070</v>
      </c>
    </row>
    <row r="1712" ht="30" customHeight="1" spans="1:5">
      <c r="A1712" s="11">
        <v>1711</v>
      </c>
      <c r="B1712" s="12" t="s">
        <v>5</v>
      </c>
      <c r="C1712" s="11" t="s">
        <v>5071</v>
      </c>
      <c r="D1712" s="11" t="s">
        <v>5072</v>
      </c>
      <c r="E1712" s="11" t="s">
        <v>5073</v>
      </c>
    </row>
    <row r="1713" ht="30" customHeight="1" spans="1:5">
      <c r="A1713" s="11">
        <v>1712</v>
      </c>
      <c r="B1713" s="12" t="s">
        <v>5</v>
      </c>
      <c r="C1713" s="11" t="s">
        <v>5074</v>
      </c>
      <c r="D1713" s="11" t="s">
        <v>5075</v>
      </c>
      <c r="E1713" s="11" t="s">
        <v>5076</v>
      </c>
    </row>
    <row r="1714" ht="30" customHeight="1" spans="1:5">
      <c r="A1714" s="11">
        <v>1713</v>
      </c>
      <c r="B1714" s="12" t="s">
        <v>5</v>
      </c>
      <c r="C1714" s="11" t="s">
        <v>5077</v>
      </c>
      <c r="D1714" s="11" t="s">
        <v>5078</v>
      </c>
      <c r="E1714" s="11" t="s">
        <v>5079</v>
      </c>
    </row>
    <row r="1715" ht="30" customHeight="1" spans="1:5">
      <c r="A1715" s="11">
        <v>1714</v>
      </c>
      <c r="B1715" s="12" t="s">
        <v>5</v>
      </c>
      <c r="C1715" s="11" t="s">
        <v>5080</v>
      </c>
      <c r="D1715" s="11" t="s">
        <v>5081</v>
      </c>
      <c r="E1715" s="11" t="s">
        <v>5082</v>
      </c>
    </row>
    <row r="1716" ht="30" customHeight="1" spans="1:5">
      <c r="A1716" s="11">
        <v>1715</v>
      </c>
      <c r="B1716" s="12" t="s">
        <v>5</v>
      </c>
      <c r="C1716" s="11" t="s">
        <v>5083</v>
      </c>
      <c r="D1716" s="11" t="s">
        <v>5084</v>
      </c>
      <c r="E1716" s="11" t="s">
        <v>5085</v>
      </c>
    </row>
    <row r="1717" ht="30" customHeight="1" spans="1:5">
      <c r="A1717" s="11">
        <v>1716</v>
      </c>
      <c r="B1717" s="12" t="s">
        <v>5</v>
      </c>
      <c r="C1717" s="11" t="s">
        <v>5086</v>
      </c>
      <c r="D1717" s="11" t="s">
        <v>5087</v>
      </c>
      <c r="E1717" s="11" t="s">
        <v>5088</v>
      </c>
    </row>
    <row r="1718" ht="30" customHeight="1" spans="1:5">
      <c r="A1718" s="11">
        <v>1717</v>
      </c>
      <c r="B1718" s="12" t="s">
        <v>5</v>
      </c>
      <c r="C1718" s="11" t="s">
        <v>5089</v>
      </c>
      <c r="D1718" s="11" t="s">
        <v>5090</v>
      </c>
      <c r="E1718" s="11" t="s">
        <v>5091</v>
      </c>
    </row>
    <row r="1719" ht="30" customHeight="1" spans="1:5">
      <c r="A1719" s="11">
        <v>1718</v>
      </c>
      <c r="B1719" s="12" t="s">
        <v>5</v>
      </c>
      <c r="C1719" s="11" t="s">
        <v>5092</v>
      </c>
      <c r="D1719" s="11" t="s">
        <v>5093</v>
      </c>
      <c r="E1719" s="11" t="s">
        <v>5094</v>
      </c>
    </row>
    <row r="1720" ht="30" customHeight="1" spans="1:5">
      <c r="A1720" s="11">
        <v>1719</v>
      </c>
      <c r="B1720" s="12" t="s">
        <v>5</v>
      </c>
      <c r="C1720" s="11" t="s">
        <v>5095</v>
      </c>
      <c r="D1720" s="11" t="s">
        <v>5096</v>
      </c>
      <c r="E1720" s="11" t="s">
        <v>5097</v>
      </c>
    </row>
    <row r="1721" ht="30" customHeight="1" spans="1:5">
      <c r="A1721" s="11">
        <v>1720</v>
      </c>
      <c r="B1721" s="12" t="s">
        <v>5</v>
      </c>
      <c r="C1721" s="11" t="s">
        <v>5098</v>
      </c>
      <c r="D1721" s="11" t="s">
        <v>5099</v>
      </c>
      <c r="E1721" s="11" t="s">
        <v>5100</v>
      </c>
    </row>
    <row r="1722" ht="30" customHeight="1" spans="1:5">
      <c r="A1722" s="11">
        <v>1721</v>
      </c>
      <c r="B1722" s="12" t="s">
        <v>5</v>
      </c>
      <c r="C1722" s="11" t="s">
        <v>5101</v>
      </c>
      <c r="D1722" s="11" t="s">
        <v>5102</v>
      </c>
      <c r="E1722" s="11" t="s">
        <v>5103</v>
      </c>
    </row>
    <row r="1723" ht="30" customHeight="1" spans="1:5">
      <c r="A1723" s="11">
        <v>1722</v>
      </c>
      <c r="B1723" s="12" t="s">
        <v>5</v>
      </c>
      <c r="C1723" s="11" t="s">
        <v>5104</v>
      </c>
      <c r="D1723" s="11" t="s">
        <v>5105</v>
      </c>
      <c r="E1723" s="11" t="s">
        <v>5106</v>
      </c>
    </row>
    <row r="1724" ht="30" customHeight="1" spans="1:5">
      <c r="A1724" s="11">
        <v>1723</v>
      </c>
      <c r="B1724" s="12" t="s">
        <v>5</v>
      </c>
      <c r="C1724" s="11" t="s">
        <v>5107</v>
      </c>
      <c r="D1724" s="11" t="s">
        <v>5108</v>
      </c>
      <c r="E1724" s="11" t="s">
        <v>5109</v>
      </c>
    </row>
    <row r="1725" ht="30" customHeight="1" spans="1:5">
      <c r="A1725" s="11">
        <v>1724</v>
      </c>
      <c r="B1725" s="12" t="s">
        <v>5</v>
      </c>
      <c r="C1725" s="11" t="s">
        <v>5110</v>
      </c>
      <c r="D1725" s="11" t="s">
        <v>5111</v>
      </c>
      <c r="E1725" s="11" t="s">
        <v>5112</v>
      </c>
    </row>
    <row r="1726" ht="30" customHeight="1" spans="1:5">
      <c r="A1726" s="11">
        <v>1725</v>
      </c>
      <c r="B1726" s="12" t="s">
        <v>5</v>
      </c>
      <c r="C1726" s="11" t="s">
        <v>5113</v>
      </c>
      <c r="D1726" s="11" t="s">
        <v>5114</v>
      </c>
      <c r="E1726" s="11" t="s">
        <v>5115</v>
      </c>
    </row>
    <row r="1727" ht="30" customHeight="1" spans="1:5">
      <c r="A1727" s="11">
        <v>1726</v>
      </c>
      <c r="B1727" s="12" t="s">
        <v>5</v>
      </c>
      <c r="C1727" s="11" t="s">
        <v>5116</v>
      </c>
      <c r="D1727" s="11" t="s">
        <v>5117</v>
      </c>
      <c r="E1727" s="11" t="s">
        <v>5118</v>
      </c>
    </row>
    <row r="1728" ht="30" customHeight="1" spans="1:5">
      <c r="A1728" s="11">
        <v>1727</v>
      </c>
      <c r="B1728" s="12" t="s">
        <v>5</v>
      </c>
      <c r="C1728" s="11" t="s">
        <v>5119</v>
      </c>
      <c r="D1728" s="11" t="s">
        <v>5120</v>
      </c>
      <c r="E1728" s="11" t="s">
        <v>5121</v>
      </c>
    </row>
    <row r="1729" ht="30" customHeight="1" spans="1:5">
      <c r="A1729" s="11">
        <v>1728</v>
      </c>
      <c r="B1729" s="12" t="s">
        <v>5</v>
      </c>
      <c r="C1729" s="11" t="s">
        <v>5122</v>
      </c>
      <c r="D1729" s="11" t="s">
        <v>5123</v>
      </c>
      <c r="E1729" s="11" t="s">
        <v>5124</v>
      </c>
    </row>
    <row r="1730" ht="30" customHeight="1" spans="1:5">
      <c r="A1730" s="11">
        <v>1729</v>
      </c>
      <c r="B1730" s="12" t="s">
        <v>5</v>
      </c>
      <c r="C1730" s="11" t="s">
        <v>5125</v>
      </c>
      <c r="D1730" s="11" t="s">
        <v>5126</v>
      </c>
      <c r="E1730" s="11" t="s">
        <v>5127</v>
      </c>
    </row>
    <row r="1731" ht="30" customHeight="1" spans="1:5">
      <c r="A1731" s="11">
        <v>1730</v>
      </c>
      <c r="B1731" s="12" t="s">
        <v>5</v>
      </c>
      <c r="C1731" s="11" t="s">
        <v>5128</v>
      </c>
      <c r="D1731" s="11" t="s">
        <v>5129</v>
      </c>
      <c r="E1731" s="11" t="s">
        <v>5130</v>
      </c>
    </row>
    <row r="1732" ht="30" customHeight="1" spans="1:5">
      <c r="A1732" s="11">
        <v>1731</v>
      </c>
      <c r="B1732" s="12" t="s">
        <v>5</v>
      </c>
      <c r="C1732" s="11" t="s">
        <v>5131</v>
      </c>
      <c r="D1732" s="11" t="s">
        <v>5132</v>
      </c>
      <c r="E1732" s="11" t="s">
        <v>5133</v>
      </c>
    </row>
    <row r="1733" ht="30" customHeight="1" spans="1:5">
      <c r="A1733" s="11">
        <v>1732</v>
      </c>
      <c r="B1733" s="12" t="s">
        <v>5</v>
      </c>
      <c r="C1733" s="11" t="s">
        <v>5134</v>
      </c>
      <c r="D1733" s="11" t="s">
        <v>5135</v>
      </c>
      <c r="E1733" s="11" t="s">
        <v>5136</v>
      </c>
    </row>
    <row r="1734" ht="30" customHeight="1" spans="1:5">
      <c r="A1734" s="11">
        <v>1733</v>
      </c>
      <c r="B1734" s="12" t="s">
        <v>5</v>
      </c>
      <c r="C1734" s="11" t="s">
        <v>5137</v>
      </c>
      <c r="D1734" s="11" t="s">
        <v>5138</v>
      </c>
      <c r="E1734" s="11" t="s">
        <v>5139</v>
      </c>
    </row>
    <row r="1735" ht="30" customHeight="1" spans="1:5">
      <c r="A1735" s="11">
        <v>1734</v>
      </c>
      <c r="B1735" s="12" t="s">
        <v>5</v>
      </c>
      <c r="C1735" s="11" t="s">
        <v>5140</v>
      </c>
      <c r="D1735" s="11" t="s">
        <v>5141</v>
      </c>
      <c r="E1735" s="11" t="s">
        <v>5142</v>
      </c>
    </row>
    <row r="1736" ht="30" customHeight="1" spans="1:5">
      <c r="A1736" s="11">
        <v>1735</v>
      </c>
      <c r="B1736" s="12" t="s">
        <v>5</v>
      </c>
      <c r="C1736" s="11" t="s">
        <v>5143</v>
      </c>
      <c r="D1736" s="11" t="s">
        <v>5144</v>
      </c>
      <c r="E1736" s="11" t="s">
        <v>5145</v>
      </c>
    </row>
    <row r="1737" ht="30" customHeight="1" spans="1:5">
      <c r="A1737" s="11">
        <v>1736</v>
      </c>
      <c r="B1737" s="12" t="s">
        <v>5</v>
      </c>
      <c r="C1737" s="11" t="s">
        <v>5146</v>
      </c>
      <c r="D1737" s="11" t="s">
        <v>5147</v>
      </c>
      <c r="E1737" s="11" t="s">
        <v>5148</v>
      </c>
    </row>
    <row r="1738" ht="30" customHeight="1" spans="1:5">
      <c r="A1738" s="11">
        <v>1737</v>
      </c>
      <c r="B1738" s="12" t="s">
        <v>5</v>
      </c>
      <c r="C1738" s="11" t="s">
        <v>5149</v>
      </c>
      <c r="D1738" s="11" t="s">
        <v>5150</v>
      </c>
      <c r="E1738" s="11" t="s">
        <v>5151</v>
      </c>
    </row>
    <row r="1739" ht="30" customHeight="1" spans="1:5">
      <c r="A1739" s="11">
        <v>1738</v>
      </c>
      <c r="B1739" s="12" t="s">
        <v>5</v>
      </c>
      <c r="C1739" s="11" t="s">
        <v>5152</v>
      </c>
      <c r="D1739" s="11" t="s">
        <v>5153</v>
      </c>
      <c r="E1739" s="11" t="s">
        <v>5154</v>
      </c>
    </row>
    <row r="1740" ht="30" customHeight="1" spans="1:5">
      <c r="A1740" s="11">
        <v>1739</v>
      </c>
      <c r="B1740" s="12" t="s">
        <v>5</v>
      </c>
      <c r="C1740" s="11" t="s">
        <v>5155</v>
      </c>
      <c r="D1740" s="13">
        <v>1623263</v>
      </c>
      <c r="E1740" s="11" t="s">
        <v>5156</v>
      </c>
    </row>
    <row r="1741" ht="30" customHeight="1" spans="1:5">
      <c r="A1741" s="11">
        <v>1740</v>
      </c>
      <c r="B1741" s="12" t="s">
        <v>5</v>
      </c>
      <c r="C1741" s="11" t="s">
        <v>5157</v>
      </c>
      <c r="D1741" s="11" t="s">
        <v>5158</v>
      </c>
      <c r="E1741" s="11" t="s">
        <v>5159</v>
      </c>
    </row>
    <row r="1742" ht="30" customHeight="1" spans="1:5">
      <c r="A1742" s="11">
        <v>1741</v>
      </c>
      <c r="B1742" s="12" t="s">
        <v>5</v>
      </c>
      <c r="C1742" s="11" t="s">
        <v>5160</v>
      </c>
      <c r="D1742" s="11" t="s">
        <v>5161</v>
      </c>
      <c r="E1742" s="11" t="s">
        <v>5162</v>
      </c>
    </row>
    <row r="1743" ht="30" customHeight="1" spans="1:5">
      <c r="A1743" s="11">
        <v>1742</v>
      </c>
      <c r="B1743" s="12" t="s">
        <v>5</v>
      </c>
      <c r="C1743" s="11" t="s">
        <v>5163</v>
      </c>
      <c r="D1743" s="11" t="s">
        <v>5164</v>
      </c>
      <c r="E1743" s="11" t="s">
        <v>5165</v>
      </c>
    </row>
    <row r="1744" ht="30" customHeight="1" spans="1:5">
      <c r="A1744" s="11">
        <v>1743</v>
      </c>
      <c r="B1744" s="12" t="s">
        <v>5</v>
      </c>
      <c r="C1744" s="11" t="s">
        <v>5166</v>
      </c>
      <c r="D1744" s="11" t="s">
        <v>5167</v>
      </c>
      <c r="E1744" s="11" t="s">
        <v>5168</v>
      </c>
    </row>
    <row r="1745" ht="30" customHeight="1" spans="1:5">
      <c r="A1745" s="11">
        <v>1744</v>
      </c>
      <c r="B1745" s="12" t="s">
        <v>5</v>
      </c>
      <c r="C1745" s="11" t="s">
        <v>5169</v>
      </c>
      <c r="D1745" s="11" t="s">
        <v>5170</v>
      </c>
      <c r="E1745" s="11" t="s">
        <v>5171</v>
      </c>
    </row>
    <row r="1746" ht="30" customHeight="1" spans="1:5">
      <c r="A1746" s="11">
        <v>1745</v>
      </c>
      <c r="B1746" s="12" t="s">
        <v>5</v>
      </c>
      <c r="C1746" s="11" t="s">
        <v>5172</v>
      </c>
      <c r="D1746" s="13">
        <v>1614404</v>
      </c>
      <c r="E1746" s="11" t="s">
        <v>5173</v>
      </c>
    </row>
    <row r="1747" ht="30" customHeight="1" spans="1:5">
      <c r="A1747" s="11">
        <v>1746</v>
      </c>
      <c r="B1747" s="12" t="s">
        <v>5</v>
      </c>
      <c r="C1747" s="11" t="s">
        <v>5174</v>
      </c>
      <c r="D1747" s="11" t="s">
        <v>5175</v>
      </c>
      <c r="E1747" s="11" t="s">
        <v>5176</v>
      </c>
    </row>
    <row r="1748" ht="30" customHeight="1" spans="1:5">
      <c r="A1748" s="11">
        <v>1747</v>
      </c>
      <c r="B1748" s="12" t="s">
        <v>5</v>
      </c>
      <c r="C1748" s="11" t="s">
        <v>5177</v>
      </c>
      <c r="D1748" s="11" t="s">
        <v>5178</v>
      </c>
      <c r="E1748" s="11" t="s">
        <v>5179</v>
      </c>
    </row>
    <row r="1749" ht="30" customHeight="1" spans="1:5">
      <c r="A1749" s="11">
        <v>1748</v>
      </c>
      <c r="B1749" s="12" t="s">
        <v>5</v>
      </c>
      <c r="C1749" s="11" t="s">
        <v>5116</v>
      </c>
      <c r="D1749" s="11" t="s">
        <v>5117</v>
      </c>
      <c r="E1749" s="11" t="s">
        <v>5118</v>
      </c>
    </row>
    <row r="1750" ht="30" customHeight="1" spans="1:5">
      <c r="A1750" s="11">
        <v>1749</v>
      </c>
      <c r="B1750" s="12" t="s">
        <v>5</v>
      </c>
      <c r="C1750" s="11" t="s">
        <v>4943</v>
      </c>
      <c r="D1750" s="11" t="s">
        <v>4944</v>
      </c>
      <c r="E1750" s="11" t="s">
        <v>4945</v>
      </c>
    </row>
    <row r="1751" ht="30" customHeight="1" spans="1:5">
      <c r="A1751" s="11">
        <v>1750</v>
      </c>
      <c r="B1751" s="12" t="s">
        <v>5</v>
      </c>
      <c r="C1751" s="11" t="s">
        <v>5180</v>
      </c>
      <c r="D1751" s="11" t="s">
        <v>5181</v>
      </c>
      <c r="E1751" s="11" t="s">
        <v>5182</v>
      </c>
    </row>
    <row r="1752" ht="30" customHeight="1" spans="1:5">
      <c r="A1752" s="11">
        <v>1751</v>
      </c>
      <c r="B1752" s="12" t="s">
        <v>5</v>
      </c>
      <c r="C1752" s="11" t="s">
        <v>5183</v>
      </c>
      <c r="D1752" s="11" t="s">
        <v>5184</v>
      </c>
      <c r="E1752" s="11" t="s">
        <v>5185</v>
      </c>
    </row>
    <row r="1753" ht="30" customHeight="1" spans="1:3">
      <c r="A1753" s="11">
        <v>1752</v>
      </c>
      <c r="B1753" s="12" t="s">
        <v>5</v>
      </c>
      <c r="C1753" s="11" t="s">
        <v>5186</v>
      </c>
    </row>
    <row r="1754" ht="30" customHeight="1" spans="1:5">
      <c r="A1754" s="11">
        <v>1753</v>
      </c>
      <c r="B1754" s="12" t="s">
        <v>5</v>
      </c>
      <c r="C1754" s="11" t="s">
        <v>5187</v>
      </c>
      <c r="D1754" s="11" t="s">
        <v>5188</v>
      </c>
      <c r="E1754" s="11" t="s">
        <v>5189</v>
      </c>
    </row>
    <row r="1755" ht="30" customHeight="1" spans="1:5">
      <c r="A1755" s="11">
        <v>1754</v>
      </c>
      <c r="B1755" s="12" t="s">
        <v>5</v>
      </c>
      <c r="C1755" s="11" t="s">
        <v>5190</v>
      </c>
      <c r="D1755" s="11" t="s">
        <v>5191</v>
      </c>
      <c r="E1755" s="11" t="s">
        <v>5192</v>
      </c>
    </row>
    <row r="1756" ht="30" customHeight="1" spans="1:5">
      <c r="A1756" s="11">
        <v>1755</v>
      </c>
      <c r="B1756" s="12" t="s">
        <v>5</v>
      </c>
      <c r="C1756" s="11" t="s">
        <v>5193</v>
      </c>
      <c r="D1756" s="11" t="s">
        <v>5194</v>
      </c>
      <c r="E1756" s="11" t="s">
        <v>5195</v>
      </c>
    </row>
    <row r="1757" ht="30" customHeight="1" spans="1:5">
      <c r="A1757" s="11">
        <v>1756</v>
      </c>
      <c r="B1757" s="12" t="s">
        <v>5</v>
      </c>
      <c r="C1757" s="11" t="s">
        <v>5196</v>
      </c>
      <c r="D1757" s="11" t="s">
        <v>5197</v>
      </c>
      <c r="E1757" s="11" t="s">
        <v>5198</v>
      </c>
    </row>
    <row r="1758" ht="30" customHeight="1" spans="1:5">
      <c r="A1758" s="11">
        <v>1757</v>
      </c>
      <c r="B1758" s="12" t="s">
        <v>5</v>
      </c>
      <c r="C1758" s="11" t="s">
        <v>5199</v>
      </c>
      <c r="D1758" s="11" t="s">
        <v>5200</v>
      </c>
      <c r="E1758" s="11" t="s">
        <v>5201</v>
      </c>
    </row>
    <row r="1759" ht="30" customHeight="1" spans="1:5">
      <c r="A1759" s="11">
        <v>1758</v>
      </c>
      <c r="B1759" s="12" t="s">
        <v>5</v>
      </c>
      <c r="C1759" s="11" t="s">
        <v>5202</v>
      </c>
      <c r="D1759" s="11" t="s">
        <v>5203</v>
      </c>
      <c r="E1759" s="11" t="s">
        <v>5204</v>
      </c>
    </row>
    <row r="1760" ht="30" customHeight="1" spans="1:5">
      <c r="A1760" s="11">
        <v>1759</v>
      </c>
      <c r="B1760" s="12" t="s">
        <v>5</v>
      </c>
      <c r="C1760" s="11" t="s">
        <v>5205</v>
      </c>
      <c r="D1760" s="11" t="s">
        <v>5206</v>
      </c>
      <c r="E1760" s="11" t="s">
        <v>5207</v>
      </c>
    </row>
    <row r="1761" ht="30" customHeight="1" spans="1:5">
      <c r="A1761" s="11">
        <v>1760</v>
      </c>
      <c r="B1761" s="12" t="s">
        <v>5</v>
      </c>
      <c r="C1761" s="11" t="s">
        <v>5208</v>
      </c>
      <c r="D1761" s="11" t="s">
        <v>5209</v>
      </c>
      <c r="E1761" s="11" t="s">
        <v>5210</v>
      </c>
    </row>
    <row r="1762" ht="30" customHeight="1" spans="1:5">
      <c r="A1762" s="11">
        <v>1761</v>
      </c>
      <c r="B1762" s="12" t="s">
        <v>5</v>
      </c>
      <c r="C1762" s="11" t="s">
        <v>5211</v>
      </c>
      <c r="D1762" s="11" t="s">
        <v>5212</v>
      </c>
      <c r="E1762" s="11" t="s">
        <v>5213</v>
      </c>
    </row>
    <row r="1763" ht="30" customHeight="1" spans="1:5">
      <c r="A1763" s="11">
        <v>1762</v>
      </c>
      <c r="B1763" s="12" t="s">
        <v>5</v>
      </c>
      <c r="C1763" s="11" t="s">
        <v>5214</v>
      </c>
      <c r="D1763" s="11" t="s">
        <v>5215</v>
      </c>
      <c r="E1763" s="11" t="s">
        <v>5216</v>
      </c>
    </row>
    <row r="1764" ht="30" customHeight="1" spans="1:5">
      <c r="A1764" s="11">
        <v>1763</v>
      </c>
      <c r="B1764" s="12" t="s">
        <v>5</v>
      </c>
      <c r="C1764" s="11" t="s">
        <v>5217</v>
      </c>
      <c r="D1764" s="11" t="s">
        <v>5218</v>
      </c>
      <c r="E1764" s="11" t="s">
        <v>5219</v>
      </c>
    </row>
    <row r="1765" ht="30" customHeight="1" spans="1:5">
      <c r="A1765" s="11">
        <v>1764</v>
      </c>
      <c r="B1765" s="12" t="s">
        <v>5</v>
      </c>
      <c r="C1765" s="11" t="s">
        <v>5220</v>
      </c>
      <c r="D1765" s="11" t="s">
        <v>5221</v>
      </c>
      <c r="E1765" s="11" t="s">
        <v>5222</v>
      </c>
    </row>
    <row r="1766" ht="30" customHeight="1" spans="1:5">
      <c r="A1766" s="11">
        <v>1765</v>
      </c>
      <c r="B1766" s="12" t="s">
        <v>5</v>
      </c>
      <c r="C1766" s="11" t="s">
        <v>5223</v>
      </c>
      <c r="D1766" s="11" t="s">
        <v>5224</v>
      </c>
      <c r="E1766" s="11" t="s">
        <v>5225</v>
      </c>
    </row>
    <row r="1767" ht="30" customHeight="1" spans="1:5">
      <c r="A1767" s="11">
        <v>1766</v>
      </c>
      <c r="B1767" s="12" t="s">
        <v>5</v>
      </c>
      <c r="C1767" s="11" t="s">
        <v>5226</v>
      </c>
      <c r="D1767" s="11" t="s">
        <v>5227</v>
      </c>
      <c r="E1767" s="11" t="s">
        <v>5228</v>
      </c>
    </row>
    <row r="1768" ht="30" customHeight="1" spans="1:5">
      <c r="A1768" s="11">
        <v>1767</v>
      </c>
      <c r="B1768" s="12" t="s">
        <v>5</v>
      </c>
      <c r="C1768" s="11" t="s">
        <v>5229</v>
      </c>
      <c r="D1768" s="11" t="s">
        <v>5230</v>
      </c>
      <c r="E1768" s="11" t="s">
        <v>5231</v>
      </c>
    </row>
    <row r="1769" ht="30" customHeight="1" spans="1:5">
      <c r="A1769" s="11">
        <v>1768</v>
      </c>
      <c r="B1769" s="12" t="s">
        <v>5</v>
      </c>
      <c r="C1769" s="11" t="s">
        <v>5232</v>
      </c>
      <c r="D1769" s="11" t="s">
        <v>5233</v>
      </c>
      <c r="E1769" s="11" t="s">
        <v>5234</v>
      </c>
    </row>
    <row r="1770" ht="30" customHeight="1" spans="1:5">
      <c r="A1770" s="11">
        <v>1769</v>
      </c>
      <c r="B1770" s="12" t="s">
        <v>5</v>
      </c>
      <c r="C1770" s="11" t="s">
        <v>5235</v>
      </c>
      <c r="D1770" s="11" t="s">
        <v>5236</v>
      </c>
      <c r="E1770" s="11" t="s">
        <v>5237</v>
      </c>
    </row>
    <row r="1771" ht="30" customHeight="1" spans="1:5">
      <c r="A1771" s="11">
        <v>1770</v>
      </c>
      <c r="B1771" s="12" t="s">
        <v>5</v>
      </c>
      <c r="C1771" s="11" t="s">
        <v>5238</v>
      </c>
      <c r="D1771" s="11" t="s">
        <v>5239</v>
      </c>
      <c r="E1771" s="11" t="s">
        <v>5240</v>
      </c>
    </row>
    <row r="1772" ht="30" customHeight="1" spans="1:5">
      <c r="A1772" s="11">
        <v>1771</v>
      </c>
      <c r="B1772" s="12" t="s">
        <v>5</v>
      </c>
      <c r="C1772" s="11" t="s">
        <v>5241</v>
      </c>
      <c r="D1772" s="11" t="s">
        <v>5242</v>
      </c>
      <c r="E1772" s="11" t="s">
        <v>5243</v>
      </c>
    </row>
    <row r="1773" ht="30" customHeight="1" spans="1:5">
      <c r="A1773" s="11">
        <v>1772</v>
      </c>
      <c r="B1773" s="12" t="s">
        <v>5</v>
      </c>
      <c r="C1773" s="11" t="s">
        <v>5244</v>
      </c>
      <c r="D1773" s="11" t="s">
        <v>5245</v>
      </c>
      <c r="E1773" s="11" t="s">
        <v>5246</v>
      </c>
    </row>
    <row r="1774" ht="30" customHeight="1" spans="1:5">
      <c r="A1774" s="11">
        <v>1773</v>
      </c>
      <c r="B1774" s="12" t="s">
        <v>5</v>
      </c>
      <c r="C1774" s="11" t="s">
        <v>5247</v>
      </c>
      <c r="D1774" s="11" t="s">
        <v>5248</v>
      </c>
      <c r="E1774" s="11" t="s">
        <v>5249</v>
      </c>
    </row>
    <row r="1775" ht="30" customHeight="1" spans="1:5">
      <c r="A1775" s="11">
        <v>1774</v>
      </c>
      <c r="B1775" s="12" t="s">
        <v>5</v>
      </c>
      <c r="C1775" s="11" t="s">
        <v>5250</v>
      </c>
      <c r="D1775" s="11" t="s">
        <v>5251</v>
      </c>
      <c r="E1775" s="11" t="s">
        <v>5252</v>
      </c>
    </row>
    <row r="1776" ht="30" customHeight="1" spans="1:5">
      <c r="A1776" s="11">
        <v>1775</v>
      </c>
      <c r="B1776" s="12" t="s">
        <v>5</v>
      </c>
      <c r="C1776" s="11" t="s">
        <v>5253</v>
      </c>
      <c r="D1776" s="11" t="s">
        <v>5254</v>
      </c>
      <c r="E1776" s="11" t="s">
        <v>5255</v>
      </c>
    </row>
    <row r="1777" ht="30" customHeight="1" spans="1:5">
      <c r="A1777" s="11">
        <v>1776</v>
      </c>
      <c r="B1777" s="12" t="s">
        <v>5</v>
      </c>
      <c r="C1777" s="11" t="s">
        <v>5256</v>
      </c>
      <c r="D1777" s="11" t="s">
        <v>5257</v>
      </c>
      <c r="E1777" s="11" t="s">
        <v>5258</v>
      </c>
    </row>
    <row r="1778" ht="30" customHeight="1" spans="1:5">
      <c r="A1778" s="11">
        <v>1777</v>
      </c>
      <c r="B1778" s="12" t="s">
        <v>5</v>
      </c>
      <c r="C1778" s="11" t="s">
        <v>5259</v>
      </c>
      <c r="D1778" s="11" t="s">
        <v>5260</v>
      </c>
      <c r="E1778" s="11" t="s">
        <v>5261</v>
      </c>
    </row>
    <row r="1779" ht="30" customHeight="1" spans="1:5">
      <c r="A1779" s="11">
        <v>1778</v>
      </c>
      <c r="B1779" s="12" t="s">
        <v>5</v>
      </c>
      <c r="C1779" s="11" t="s">
        <v>5262</v>
      </c>
      <c r="D1779" s="13">
        <v>1395356</v>
      </c>
      <c r="E1779" s="11" t="s">
        <v>5263</v>
      </c>
    </row>
    <row r="1780" ht="30" customHeight="1" spans="1:5">
      <c r="A1780" s="11">
        <v>1779</v>
      </c>
      <c r="B1780" s="12" t="s">
        <v>5</v>
      </c>
      <c r="C1780" s="11" t="s">
        <v>5264</v>
      </c>
      <c r="D1780" s="11" t="s">
        <v>5265</v>
      </c>
      <c r="E1780" s="11" t="s">
        <v>5266</v>
      </c>
    </row>
    <row r="1781" ht="30" customHeight="1" spans="1:5">
      <c r="A1781" s="11">
        <v>1780</v>
      </c>
      <c r="B1781" s="12" t="s">
        <v>5</v>
      </c>
      <c r="C1781" s="11" t="s">
        <v>5267</v>
      </c>
      <c r="D1781" s="11" t="s">
        <v>5268</v>
      </c>
      <c r="E1781" s="11" t="s">
        <v>5269</v>
      </c>
    </row>
    <row r="1782" ht="30" customHeight="1" spans="1:5">
      <c r="A1782" s="11">
        <v>1781</v>
      </c>
      <c r="B1782" s="12" t="s">
        <v>5</v>
      </c>
      <c r="C1782" s="11" t="s">
        <v>5270</v>
      </c>
      <c r="D1782" s="11" t="s">
        <v>5271</v>
      </c>
      <c r="E1782" s="11" t="s">
        <v>5272</v>
      </c>
    </row>
    <row r="1783" ht="30" customHeight="1" spans="1:5">
      <c r="A1783" s="11">
        <v>1782</v>
      </c>
      <c r="B1783" s="12" t="s">
        <v>5</v>
      </c>
      <c r="C1783" s="11" t="s">
        <v>5273</v>
      </c>
      <c r="D1783" s="11" t="s">
        <v>5274</v>
      </c>
      <c r="E1783" s="11" t="s">
        <v>5275</v>
      </c>
    </row>
    <row r="1784" ht="30" customHeight="1" spans="1:5">
      <c r="A1784" s="11">
        <v>1783</v>
      </c>
      <c r="B1784" s="12" t="s">
        <v>5</v>
      </c>
      <c r="C1784" s="11" t="s">
        <v>5276</v>
      </c>
      <c r="D1784" s="11" t="s">
        <v>5277</v>
      </c>
      <c r="E1784" s="11" t="s">
        <v>5278</v>
      </c>
    </row>
    <row r="1785" ht="30" customHeight="1" spans="1:5">
      <c r="A1785" s="11">
        <v>1784</v>
      </c>
      <c r="B1785" s="12" t="s">
        <v>5</v>
      </c>
      <c r="C1785" s="11" t="s">
        <v>5279</v>
      </c>
      <c r="D1785" s="11" t="s">
        <v>5280</v>
      </c>
      <c r="E1785" s="11" t="s">
        <v>5281</v>
      </c>
    </row>
    <row r="1786" ht="30" customHeight="1" spans="1:5">
      <c r="A1786" s="11">
        <v>1785</v>
      </c>
      <c r="B1786" s="12" t="s">
        <v>5</v>
      </c>
      <c r="C1786" s="11" t="s">
        <v>5282</v>
      </c>
      <c r="D1786" s="11" t="s">
        <v>5283</v>
      </c>
      <c r="E1786" s="11" t="s">
        <v>5284</v>
      </c>
    </row>
    <row r="1787" ht="30" customHeight="1" spans="1:5">
      <c r="A1787" s="11">
        <v>1786</v>
      </c>
      <c r="B1787" s="12" t="s">
        <v>5</v>
      </c>
      <c r="C1787" s="11" t="s">
        <v>5285</v>
      </c>
      <c r="D1787" s="11" t="s">
        <v>5286</v>
      </c>
      <c r="E1787" s="11" t="s">
        <v>5287</v>
      </c>
    </row>
    <row r="1788" ht="30" customHeight="1" spans="1:5">
      <c r="A1788" s="11">
        <v>1787</v>
      </c>
      <c r="B1788" s="12" t="s">
        <v>5</v>
      </c>
      <c r="C1788" s="11" t="s">
        <v>5288</v>
      </c>
      <c r="D1788" s="11" t="s">
        <v>5289</v>
      </c>
      <c r="E1788" s="11" t="s">
        <v>5290</v>
      </c>
    </row>
    <row r="1789" ht="30" customHeight="1" spans="1:5">
      <c r="A1789" s="11">
        <v>1788</v>
      </c>
      <c r="B1789" s="12" t="s">
        <v>5</v>
      </c>
      <c r="C1789" s="11" t="s">
        <v>5291</v>
      </c>
      <c r="D1789" s="11" t="s">
        <v>5292</v>
      </c>
      <c r="E1789" s="11" t="s">
        <v>5293</v>
      </c>
    </row>
    <row r="1790" ht="30" customHeight="1" spans="1:5">
      <c r="A1790" s="11">
        <v>1789</v>
      </c>
      <c r="B1790" s="12" t="s">
        <v>5</v>
      </c>
      <c r="C1790" s="11" t="s">
        <v>5294</v>
      </c>
      <c r="D1790" s="11" t="s">
        <v>5295</v>
      </c>
      <c r="E1790" s="11" t="s">
        <v>5296</v>
      </c>
    </row>
    <row r="1791" ht="30" customHeight="1" spans="1:5">
      <c r="A1791" s="11">
        <v>1790</v>
      </c>
      <c r="B1791" s="12" t="s">
        <v>5</v>
      </c>
      <c r="C1791" s="11" t="s">
        <v>5047</v>
      </c>
      <c r="D1791" s="11" t="s">
        <v>5048</v>
      </c>
      <c r="E1791" s="11" t="s">
        <v>5049</v>
      </c>
    </row>
    <row r="1792" ht="30" customHeight="1" spans="1:5">
      <c r="A1792" s="11">
        <v>1791</v>
      </c>
      <c r="B1792" s="12" t="s">
        <v>5</v>
      </c>
      <c r="C1792" s="11" t="s">
        <v>5297</v>
      </c>
      <c r="D1792" s="11" t="s">
        <v>5298</v>
      </c>
      <c r="E1792" s="11" t="s">
        <v>5299</v>
      </c>
    </row>
    <row r="1793" ht="30" customHeight="1" spans="1:5">
      <c r="A1793" s="11">
        <v>1792</v>
      </c>
      <c r="B1793" s="12" t="s">
        <v>5</v>
      </c>
      <c r="C1793" s="11" t="s">
        <v>5300</v>
      </c>
      <c r="D1793" s="11" t="s">
        <v>5301</v>
      </c>
      <c r="E1793" s="11" t="s">
        <v>5302</v>
      </c>
    </row>
    <row r="1794" ht="30" customHeight="1" spans="1:5">
      <c r="A1794" s="11">
        <v>1793</v>
      </c>
      <c r="B1794" s="12" t="s">
        <v>5</v>
      </c>
      <c r="C1794" s="11" t="s">
        <v>5303</v>
      </c>
      <c r="D1794" s="11" t="s">
        <v>5304</v>
      </c>
      <c r="E1794" s="11" t="s">
        <v>5305</v>
      </c>
    </row>
    <row r="1795" ht="30" customHeight="1" spans="1:5">
      <c r="A1795" s="11">
        <v>1794</v>
      </c>
      <c r="B1795" s="12" t="s">
        <v>5</v>
      </c>
      <c r="C1795" s="11" t="s">
        <v>5306</v>
      </c>
      <c r="D1795" s="11" t="s">
        <v>5307</v>
      </c>
      <c r="E1795" s="11" t="s">
        <v>5308</v>
      </c>
    </row>
    <row r="1796" ht="30" customHeight="1" spans="1:5">
      <c r="A1796" s="11">
        <v>1795</v>
      </c>
      <c r="B1796" s="12" t="s">
        <v>5</v>
      </c>
      <c r="C1796" s="11" t="s">
        <v>5309</v>
      </c>
      <c r="D1796" s="11" t="s">
        <v>5310</v>
      </c>
      <c r="E1796" s="11" t="s">
        <v>5311</v>
      </c>
    </row>
    <row r="1797" ht="30" customHeight="1" spans="1:5">
      <c r="A1797" s="11">
        <v>1796</v>
      </c>
      <c r="B1797" s="12" t="s">
        <v>5</v>
      </c>
      <c r="C1797" s="11" t="s">
        <v>5312</v>
      </c>
      <c r="D1797" s="11" t="s">
        <v>5313</v>
      </c>
      <c r="E1797" s="11" t="s">
        <v>5314</v>
      </c>
    </row>
    <row r="1798" ht="30" customHeight="1" spans="1:5">
      <c r="A1798" s="11">
        <v>1797</v>
      </c>
      <c r="B1798" s="12" t="s">
        <v>5</v>
      </c>
      <c r="C1798" s="11" t="s">
        <v>5315</v>
      </c>
      <c r="D1798" s="11" t="s">
        <v>5316</v>
      </c>
      <c r="E1798" s="11" t="s">
        <v>5317</v>
      </c>
    </row>
    <row r="1799" ht="30" customHeight="1" spans="1:5">
      <c r="A1799" s="11">
        <v>1798</v>
      </c>
      <c r="B1799" s="12" t="s">
        <v>5</v>
      </c>
      <c r="C1799" s="11" t="s">
        <v>5318</v>
      </c>
      <c r="D1799" s="11" t="s">
        <v>5319</v>
      </c>
      <c r="E1799" s="11" t="s">
        <v>5320</v>
      </c>
    </row>
    <row r="1800" ht="30" customHeight="1" spans="1:5">
      <c r="A1800" s="11">
        <v>1799</v>
      </c>
      <c r="B1800" s="12" t="s">
        <v>5</v>
      </c>
      <c r="C1800" s="11" t="s">
        <v>5321</v>
      </c>
      <c r="D1800" s="11" t="s">
        <v>5322</v>
      </c>
      <c r="E1800" s="11" t="s">
        <v>5323</v>
      </c>
    </row>
    <row r="1801" ht="30" customHeight="1" spans="1:5">
      <c r="A1801" s="11">
        <v>1800</v>
      </c>
      <c r="B1801" s="12" t="s">
        <v>5</v>
      </c>
      <c r="C1801" s="11" t="s">
        <v>5324</v>
      </c>
      <c r="D1801" s="11" t="s">
        <v>5325</v>
      </c>
      <c r="E1801" s="11" t="s">
        <v>5326</v>
      </c>
    </row>
    <row r="1802" ht="30" customHeight="1" spans="1:5">
      <c r="A1802" s="11">
        <v>1801</v>
      </c>
      <c r="B1802" s="12" t="s">
        <v>5</v>
      </c>
      <c r="C1802" s="11" t="s">
        <v>5327</v>
      </c>
      <c r="D1802" s="11" t="s">
        <v>5328</v>
      </c>
      <c r="E1802" s="11" t="s">
        <v>5329</v>
      </c>
    </row>
    <row r="1803" ht="30" customHeight="1" spans="1:5">
      <c r="A1803" s="11">
        <v>1802</v>
      </c>
      <c r="B1803" s="12" t="s">
        <v>5</v>
      </c>
      <c r="C1803" s="11" t="s">
        <v>5330</v>
      </c>
      <c r="D1803" s="11" t="s">
        <v>5331</v>
      </c>
      <c r="E1803" s="11" t="s">
        <v>5332</v>
      </c>
    </row>
    <row r="1804" ht="30" customHeight="1" spans="1:5">
      <c r="A1804" s="11">
        <v>1803</v>
      </c>
      <c r="B1804" s="12" t="s">
        <v>5</v>
      </c>
      <c r="C1804" s="11" t="s">
        <v>5333</v>
      </c>
      <c r="D1804" s="11" t="s">
        <v>5334</v>
      </c>
      <c r="E1804" s="11" t="s">
        <v>5335</v>
      </c>
    </row>
    <row r="1805" ht="30" customHeight="1" spans="1:5">
      <c r="A1805" s="11">
        <v>1804</v>
      </c>
      <c r="B1805" s="12" t="s">
        <v>5</v>
      </c>
      <c r="C1805" s="11" t="s">
        <v>5336</v>
      </c>
      <c r="D1805" s="11" t="s">
        <v>5337</v>
      </c>
      <c r="E1805" s="11" t="s">
        <v>5338</v>
      </c>
    </row>
    <row r="1806" ht="30" customHeight="1" spans="1:5">
      <c r="A1806" s="11">
        <v>1805</v>
      </c>
      <c r="B1806" s="12" t="s">
        <v>5</v>
      </c>
      <c r="C1806" s="11" t="s">
        <v>4916</v>
      </c>
      <c r="D1806" s="11" t="s">
        <v>4917</v>
      </c>
      <c r="E1806" s="11" t="s">
        <v>4918</v>
      </c>
    </row>
    <row r="1807" ht="30" customHeight="1" spans="1:5">
      <c r="A1807" s="11">
        <v>1806</v>
      </c>
      <c r="B1807" s="12" t="s">
        <v>5</v>
      </c>
      <c r="C1807" s="11" t="s">
        <v>5339</v>
      </c>
      <c r="D1807" s="11" t="s">
        <v>5340</v>
      </c>
      <c r="E1807" s="11" t="s">
        <v>5341</v>
      </c>
    </row>
    <row r="1808" ht="30" customHeight="1" spans="1:5">
      <c r="A1808" s="11">
        <v>1807</v>
      </c>
      <c r="B1808" s="12" t="s">
        <v>5</v>
      </c>
      <c r="C1808" s="11" t="s">
        <v>5342</v>
      </c>
      <c r="D1808" s="11" t="s">
        <v>5343</v>
      </c>
      <c r="E1808" s="11" t="s">
        <v>5344</v>
      </c>
    </row>
    <row r="1809" ht="30" customHeight="1" spans="1:5">
      <c r="A1809" s="11">
        <v>1808</v>
      </c>
      <c r="B1809" s="12" t="s">
        <v>5</v>
      </c>
      <c r="C1809" s="11" t="s">
        <v>5345</v>
      </c>
      <c r="D1809" s="11" t="s">
        <v>5346</v>
      </c>
      <c r="E1809" s="11" t="s">
        <v>5347</v>
      </c>
    </row>
    <row r="1810" ht="30" customHeight="1" spans="1:5">
      <c r="A1810" s="11">
        <v>1809</v>
      </c>
      <c r="B1810" s="12" t="s">
        <v>5</v>
      </c>
      <c r="C1810" s="11" t="s">
        <v>5348</v>
      </c>
      <c r="D1810" s="11" t="s">
        <v>5349</v>
      </c>
      <c r="E1810" s="11" t="s">
        <v>5350</v>
      </c>
    </row>
    <row r="1811" ht="30" customHeight="1" spans="1:5">
      <c r="A1811" s="11">
        <v>1810</v>
      </c>
      <c r="B1811" s="12" t="s">
        <v>5</v>
      </c>
      <c r="C1811" s="11" t="s">
        <v>5351</v>
      </c>
      <c r="D1811" s="11" t="s">
        <v>5352</v>
      </c>
      <c r="E1811" s="11" t="s">
        <v>5353</v>
      </c>
    </row>
    <row r="1812" ht="30" customHeight="1" spans="1:5">
      <c r="A1812" s="11">
        <v>1811</v>
      </c>
      <c r="B1812" s="12" t="s">
        <v>5</v>
      </c>
      <c r="C1812" s="11" t="s">
        <v>5354</v>
      </c>
      <c r="D1812" s="11" t="s">
        <v>5355</v>
      </c>
      <c r="E1812" s="11" t="s">
        <v>5356</v>
      </c>
    </row>
    <row r="1813" ht="30" customHeight="1" spans="1:5">
      <c r="A1813" s="11">
        <v>1812</v>
      </c>
      <c r="B1813" s="12" t="s">
        <v>5</v>
      </c>
      <c r="C1813" s="11" t="s">
        <v>5357</v>
      </c>
      <c r="D1813" s="11" t="s">
        <v>5358</v>
      </c>
      <c r="E1813" s="11" t="s">
        <v>5359</v>
      </c>
    </row>
    <row r="1814" ht="30" customHeight="1" spans="1:5">
      <c r="A1814" s="11">
        <v>1813</v>
      </c>
      <c r="B1814" s="12" t="s">
        <v>5</v>
      </c>
      <c r="C1814" s="11" t="s">
        <v>5360</v>
      </c>
      <c r="D1814" s="11" t="s">
        <v>5361</v>
      </c>
      <c r="E1814" s="11" t="s">
        <v>5362</v>
      </c>
    </row>
    <row r="1815" ht="30" customHeight="1" spans="1:5">
      <c r="A1815" s="11">
        <v>1814</v>
      </c>
      <c r="B1815" s="12" t="s">
        <v>5</v>
      </c>
      <c r="C1815" s="11" t="s">
        <v>5363</v>
      </c>
      <c r="D1815" s="11" t="s">
        <v>5364</v>
      </c>
      <c r="E1815" s="11" t="s">
        <v>5365</v>
      </c>
    </row>
    <row r="1816" ht="30" customHeight="1" spans="1:5">
      <c r="A1816" s="11">
        <v>1815</v>
      </c>
      <c r="B1816" s="12" t="s">
        <v>5</v>
      </c>
      <c r="C1816" s="11" t="s">
        <v>5366</v>
      </c>
      <c r="D1816" s="11" t="s">
        <v>5367</v>
      </c>
      <c r="E1816" s="11" t="s">
        <v>5368</v>
      </c>
    </row>
    <row r="1817" ht="30" customHeight="1" spans="1:5">
      <c r="A1817" s="11">
        <v>1816</v>
      </c>
      <c r="B1817" s="12" t="s">
        <v>5</v>
      </c>
      <c r="C1817" s="11" t="s">
        <v>5369</v>
      </c>
      <c r="D1817" s="11" t="s">
        <v>5370</v>
      </c>
      <c r="E1817" s="11" t="s">
        <v>5371</v>
      </c>
    </row>
    <row r="1818" ht="30" customHeight="1" spans="1:5">
      <c r="A1818" s="11">
        <v>1817</v>
      </c>
      <c r="B1818" s="12" t="s">
        <v>5</v>
      </c>
      <c r="C1818" s="11" t="s">
        <v>5372</v>
      </c>
      <c r="D1818" s="11" t="s">
        <v>5373</v>
      </c>
      <c r="E1818" s="11" t="s">
        <v>5374</v>
      </c>
    </row>
    <row r="1819" ht="30" customHeight="1" spans="1:5">
      <c r="A1819" s="11">
        <v>1818</v>
      </c>
      <c r="B1819" s="12" t="s">
        <v>5</v>
      </c>
      <c r="C1819" s="11" t="s">
        <v>5375</v>
      </c>
      <c r="D1819" s="11" t="s">
        <v>5376</v>
      </c>
      <c r="E1819" s="11" t="s">
        <v>5377</v>
      </c>
    </row>
    <row r="1820" ht="30" customHeight="1" spans="1:5">
      <c r="A1820" s="11">
        <v>1819</v>
      </c>
      <c r="B1820" s="12" t="s">
        <v>5</v>
      </c>
      <c r="C1820" s="11" t="s">
        <v>5378</v>
      </c>
      <c r="D1820" s="11" t="s">
        <v>5379</v>
      </c>
      <c r="E1820" s="11" t="s">
        <v>5380</v>
      </c>
    </row>
    <row r="1821" ht="30" customHeight="1" spans="1:5">
      <c r="A1821" s="11">
        <v>1820</v>
      </c>
      <c r="B1821" s="12" t="s">
        <v>5</v>
      </c>
      <c r="C1821" s="11" t="s">
        <v>5381</v>
      </c>
      <c r="D1821" s="11" t="s">
        <v>5382</v>
      </c>
      <c r="E1821" s="11" t="s">
        <v>5383</v>
      </c>
    </row>
    <row r="1822" ht="30" customHeight="1" spans="1:5">
      <c r="A1822" s="11">
        <v>1821</v>
      </c>
      <c r="B1822" s="12" t="s">
        <v>5</v>
      </c>
      <c r="C1822" s="11" t="s">
        <v>5384</v>
      </c>
      <c r="D1822" s="11" t="s">
        <v>5385</v>
      </c>
      <c r="E1822" s="11" t="s">
        <v>5386</v>
      </c>
    </row>
    <row r="1823" ht="30" customHeight="1" spans="1:5">
      <c r="A1823" s="11">
        <v>1822</v>
      </c>
      <c r="B1823" s="12" t="s">
        <v>5</v>
      </c>
      <c r="C1823" s="11" t="s">
        <v>5387</v>
      </c>
      <c r="D1823" s="11" t="s">
        <v>5388</v>
      </c>
      <c r="E1823" s="11" t="s">
        <v>5389</v>
      </c>
    </row>
    <row r="1824" ht="30" customHeight="1" spans="1:5">
      <c r="A1824" s="11">
        <v>1823</v>
      </c>
      <c r="B1824" s="12" t="s">
        <v>5</v>
      </c>
      <c r="C1824" s="11" t="s">
        <v>5390</v>
      </c>
      <c r="D1824" s="11" t="s">
        <v>5391</v>
      </c>
      <c r="E1824" s="11" t="s">
        <v>5392</v>
      </c>
    </row>
    <row r="1825" ht="30" customHeight="1" spans="1:5">
      <c r="A1825" s="11">
        <v>1824</v>
      </c>
      <c r="B1825" s="12" t="s">
        <v>5</v>
      </c>
      <c r="C1825" s="11" t="s">
        <v>5393</v>
      </c>
      <c r="D1825" s="11" t="s">
        <v>5394</v>
      </c>
      <c r="E1825" s="11" t="s">
        <v>5395</v>
      </c>
    </row>
    <row r="1826" ht="30" customHeight="1" spans="1:5">
      <c r="A1826" s="11">
        <v>1825</v>
      </c>
      <c r="B1826" s="12" t="s">
        <v>5</v>
      </c>
      <c r="C1826" s="11" t="s">
        <v>5396</v>
      </c>
      <c r="D1826" s="11" t="s">
        <v>5397</v>
      </c>
      <c r="E1826" s="11" t="s">
        <v>5398</v>
      </c>
    </row>
    <row r="1827" ht="30" customHeight="1" spans="1:5">
      <c r="A1827" s="11">
        <v>1826</v>
      </c>
      <c r="B1827" s="12" t="s">
        <v>5</v>
      </c>
      <c r="C1827" s="11" t="s">
        <v>5399</v>
      </c>
      <c r="D1827" s="11" t="s">
        <v>5400</v>
      </c>
      <c r="E1827" s="11" t="s">
        <v>5401</v>
      </c>
    </row>
    <row r="1828" ht="30" customHeight="1" spans="1:5">
      <c r="A1828" s="11">
        <v>1827</v>
      </c>
      <c r="B1828" s="12" t="s">
        <v>5</v>
      </c>
      <c r="C1828" s="11" t="s">
        <v>5402</v>
      </c>
      <c r="D1828" s="11" t="s">
        <v>5403</v>
      </c>
      <c r="E1828" s="11" t="s">
        <v>5404</v>
      </c>
    </row>
    <row r="1829" ht="30" customHeight="1" spans="1:5">
      <c r="A1829" s="11">
        <v>1828</v>
      </c>
      <c r="B1829" s="12" t="s">
        <v>5</v>
      </c>
      <c r="C1829" s="11" t="s">
        <v>5405</v>
      </c>
      <c r="D1829" s="11" t="s">
        <v>5406</v>
      </c>
      <c r="E1829" s="11" t="s">
        <v>5407</v>
      </c>
    </row>
    <row r="1830" ht="30" customHeight="1" spans="1:5">
      <c r="A1830" s="11">
        <v>1829</v>
      </c>
      <c r="B1830" s="12" t="s">
        <v>5</v>
      </c>
      <c r="C1830" s="11" t="s">
        <v>5408</v>
      </c>
      <c r="D1830" s="11" t="s">
        <v>5409</v>
      </c>
      <c r="E1830" s="11" t="s">
        <v>5410</v>
      </c>
    </row>
    <row r="1831" ht="30" customHeight="1" spans="1:5">
      <c r="A1831" s="11">
        <v>1830</v>
      </c>
      <c r="B1831" s="12" t="s">
        <v>5</v>
      </c>
      <c r="C1831" s="11" t="s">
        <v>5411</v>
      </c>
      <c r="D1831" s="11" t="s">
        <v>5412</v>
      </c>
      <c r="E1831" s="11" t="s">
        <v>5413</v>
      </c>
    </row>
    <row r="1832" ht="30" customHeight="1" spans="1:5">
      <c r="A1832" s="11">
        <v>1831</v>
      </c>
      <c r="B1832" s="12" t="s">
        <v>5</v>
      </c>
      <c r="C1832" s="11" t="s">
        <v>5414</v>
      </c>
      <c r="D1832" s="11" t="s">
        <v>5415</v>
      </c>
      <c r="E1832" s="11" t="s">
        <v>5416</v>
      </c>
    </row>
    <row r="1833" ht="30" customHeight="1" spans="1:5">
      <c r="A1833" s="11">
        <v>1832</v>
      </c>
      <c r="B1833" s="12" t="s">
        <v>5</v>
      </c>
      <c r="C1833" s="11" t="s">
        <v>5417</v>
      </c>
      <c r="D1833" s="11" t="s">
        <v>5418</v>
      </c>
      <c r="E1833" s="11" t="s">
        <v>5419</v>
      </c>
    </row>
    <row r="1834" ht="30" customHeight="1" spans="1:5">
      <c r="A1834" s="11">
        <v>1833</v>
      </c>
      <c r="B1834" s="12" t="s">
        <v>5</v>
      </c>
      <c r="C1834" s="11" t="s">
        <v>5420</v>
      </c>
      <c r="D1834" s="11" t="s">
        <v>5421</v>
      </c>
      <c r="E1834" s="11" t="s">
        <v>5422</v>
      </c>
    </row>
    <row r="1835" ht="30" customHeight="1" spans="1:5">
      <c r="A1835" s="11">
        <v>1834</v>
      </c>
      <c r="B1835" s="12" t="s">
        <v>5</v>
      </c>
      <c r="C1835" s="11" t="s">
        <v>5423</v>
      </c>
      <c r="D1835" s="11" t="s">
        <v>5424</v>
      </c>
      <c r="E1835" s="11" t="s">
        <v>5425</v>
      </c>
    </row>
    <row r="1836" ht="30" customHeight="1" spans="1:5">
      <c r="A1836" s="11">
        <v>1835</v>
      </c>
      <c r="B1836" s="12" t="s">
        <v>5</v>
      </c>
      <c r="C1836" s="11" t="s">
        <v>5426</v>
      </c>
      <c r="D1836" s="11" t="s">
        <v>5427</v>
      </c>
      <c r="E1836" s="11" t="s">
        <v>5428</v>
      </c>
    </row>
    <row r="1837" ht="30" customHeight="1" spans="1:5">
      <c r="A1837" s="11">
        <v>1836</v>
      </c>
      <c r="B1837" s="12" t="s">
        <v>5</v>
      </c>
      <c r="C1837" s="11" t="s">
        <v>5429</v>
      </c>
      <c r="D1837" s="11" t="s">
        <v>5430</v>
      </c>
      <c r="E1837" s="11" t="s">
        <v>5431</v>
      </c>
    </row>
    <row r="1838" ht="30" customHeight="1" spans="1:5">
      <c r="A1838" s="11">
        <v>1837</v>
      </c>
      <c r="B1838" s="12" t="s">
        <v>5</v>
      </c>
      <c r="C1838" s="11" t="s">
        <v>5432</v>
      </c>
      <c r="D1838" s="11" t="s">
        <v>5433</v>
      </c>
      <c r="E1838" s="11" t="s">
        <v>5434</v>
      </c>
    </row>
    <row r="1839" ht="30" customHeight="1" spans="1:5">
      <c r="A1839" s="11">
        <v>1838</v>
      </c>
      <c r="B1839" s="12" t="s">
        <v>5</v>
      </c>
      <c r="C1839" s="11" t="s">
        <v>5435</v>
      </c>
      <c r="D1839" s="11" t="s">
        <v>5436</v>
      </c>
      <c r="E1839" s="11" t="s">
        <v>5437</v>
      </c>
    </row>
    <row r="1840" ht="30" customHeight="1" spans="1:5">
      <c r="A1840" s="11">
        <v>1839</v>
      </c>
      <c r="B1840" s="12" t="s">
        <v>5</v>
      </c>
      <c r="C1840" s="11" t="s">
        <v>5438</v>
      </c>
      <c r="D1840" s="11" t="s">
        <v>5439</v>
      </c>
      <c r="E1840" s="11" t="s">
        <v>5440</v>
      </c>
    </row>
    <row r="1841" ht="30" customHeight="1" spans="1:5">
      <c r="A1841" s="11">
        <v>1840</v>
      </c>
      <c r="B1841" s="12" t="s">
        <v>5</v>
      </c>
      <c r="C1841" s="11" t="s">
        <v>5441</v>
      </c>
      <c r="D1841" s="11" t="s">
        <v>5442</v>
      </c>
      <c r="E1841" s="11" t="s">
        <v>5443</v>
      </c>
    </row>
    <row r="1842" ht="30" customHeight="1" spans="1:5">
      <c r="A1842" s="11">
        <v>1841</v>
      </c>
      <c r="B1842" s="12" t="s">
        <v>5</v>
      </c>
      <c r="C1842" s="11" t="s">
        <v>5444</v>
      </c>
      <c r="D1842" s="11" t="s">
        <v>5445</v>
      </c>
      <c r="E1842" s="11" t="s">
        <v>5446</v>
      </c>
    </row>
    <row r="1843" ht="30" customHeight="1" spans="1:5">
      <c r="A1843" s="11">
        <v>1842</v>
      </c>
      <c r="B1843" s="12" t="s">
        <v>5</v>
      </c>
      <c r="C1843" s="11" t="s">
        <v>5447</v>
      </c>
      <c r="D1843" s="11" t="s">
        <v>5448</v>
      </c>
      <c r="E1843" s="11" t="s">
        <v>5449</v>
      </c>
    </row>
    <row r="1844" ht="30" customHeight="1" spans="1:5">
      <c r="A1844" s="11">
        <v>1843</v>
      </c>
      <c r="B1844" s="12" t="s">
        <v>5</v>
      </c>
      <c r="C1844" s="11" t="s">
        <v>5450</v>
      </c>
      <c r="D1844" s="11" t="s">
        <v>5451</v>
      </c>
      <c r="E1844" s="11" t="s">
        <v>5452</v>
      </c>
    </row>
    <row r="1845" ht="30" customHeight="1" spans="1:5">
      <c r="A1845" s="11">
        <v>1844</v>
      </c>
      <c r="B1845" s="12" t="s">
        <v>5</v>
      </c>
      <c r="C1845" s="11" t="s">
        <v>5453</v>
      </c>
      <c r="D1845" s="11" t="s">
        <v>5454</v>
      </c>
      <c r="E1845" s="11" t="s">
        <v>5455</v>
      </c>
    </row>
    <row r="1846" ht="30" customHeight="1" spans="1:5">
      <c r="A1846" s="11">
        <v>1845</v>
      </c>
      <c r="B1846" s="12" t="s">
        <v>5</v>
      </c>
      <c r="C1846" s="11" t="s">
        <v>5456</v>
      </c>
      <c r="D1846" s="11" t="s">
        <v>5457</v>
      </c>
      <c r="E1846" s="11" t="s">
        <v>5458</v>
      </c>
    </row>
    <row r="1847" ht="30" customHeight="1" spans="1:5">
      <c r="A1847" s="11">
        <v>1846</v>
      </c>
      <c r="B1847" s="12" t="s">
        <v>5</v>
      </c>
      <c r="C1847" s="11" t="s">
        <v>5459</v>
      </c>
      <c r="D1847" s="11" t="s">
        <v>5460</v>
      </c>
      <c r="E1847" s="11" t="s">
        <v>5461</v>
      </c>
    </row>
    <row r="1848" ht="30" customHeight="1" spans="1:5">
      <c r="A1848" s="11">
        <v>1847</v>
      </c>
      <c r="B1848" s="12" t="s">
        <v>5</v>
      </c>
      <c r="C1848" s="11" t="s">
        <v>5462</v>
      </c>
      <c r="D1848" s="11" t="s">
        <v>5463</v>
      </c>
      <c r="E1848" s="11" t="s">
        <v>5464</v>
      </c>
    </row>
    <row r="1849" ht="30" customHeight="1" spans="1:5">
      <c r="A1849" s="11">
        <v>1848</v>
      </c>
      <c r="B1849" s="12" t="s">
        <v>5</v>
      </c>
      <c r="C1849" s="11" t="s">
        <v>5465</v>
      </c>
      <c r="D1849" s="11" t="s">
        <v>5466</v>
      </c>
      <c r="E1849" s="11" t="s">
        <v>5467</v>
      </c>
    </row>
    <row r="1850" ht="30" customHeight="1" spans="1:5">
      <c r="A1850" s="11">
        <v>1849</v>
      </c>
      <c r="B1850" s="12" t="s">
        <v>5</v>
      </c>
      <c r="C1850" s="11" t="s">
        <v>5468</v>
      </c>
      <c r="D1850" s="11" t="s">
        <v>5469</v>
      </c>
      <c r="E1850" s="11" t="s">
        <v>5470</v>
      </c>
    </row>
    <row r="1851" ht="30" customHeight="1" spans="1:5">
      <c r="A1851" s="11">
        <v>1850</v>
      </c>
      <c r="B1851" s="12" t="s">
        <v>5</v>
      </c>
      <c r="C1851" s="11" t="s">
        <v>5471</v>
      </c>
      <c r="D1851" s="11" t="s">
        <v>5472</v>
      </c>
      <c r="E1851" s="11" t="s">
        <v>5473</v>
      </c>
    </row>
    <row r="1852" ht="30" customHeight="1" spans="1:5">
      <c r="A1852" s="11">
        <v>1851</v>
      </c>
      <c r="B1852" s="12" t="s">
        <v>5</v>
      </c>
      <c r="C1852" s="11" t="s">
        <v>5474</v>
      </c>
      <c r="D1852" s="11" t="s">
        <v>5475</v>
      </c>
      <c r="E1852" s="11" t="s">
        <v>5476</v>
      </c>
    </row>
    <row r="1853" ht="30" customHeight="1" spans="1:5">
      <c r="A1853" s="11">
        <v>1852</v>
      </c>
      <c r="B1853" s="12" t="s">
        <v>5</v>
      </c>
      <c r="C1853" s="11" t="s">
        <v>5477</v>
      </c>
      <c r="D1853" s="11" t="s">
        <v>5478</v>
      </c>
      <c r="E1853" s="11" t="s">
        <v>5479</v>
      </c>
    </row>
    <row r="1854" ht="30" customHeight="1" spans="1:5">
      <c r="A1854" s="11">
        <v>1853</v>
      </c>
      <c r="B1854" s="12" t="s">
        <v>5</v>
      </c>
      <c r="C1854" s="11" t="s">
        <v>5480</v>
      </c>
      <c r="D1854" s="11" t="s">
        <v>5481</v>
      </c>
      <c r="E1854" s="11" t="s">
        <v>5482</v>
      </c>
    </row>
    <row r="1855" ht="30" customHeight="1" spans="1:5">
      <c r="A1855" s="11">
        <v>1854</v>
      </c>
      <c r="B1855" s="12" t="s">
        <v>5</v>
      </c>
      <c r="C1855" s="11" t="s">
        <v>5483</v>
      </c>
      <c r="D1855" s="11" t="s">
        <v>5484</v>
      </c>
      <c r="E1855" s="11" t="s">
        <v>5485</v>
      </c>
    </row>
    <row r="1856" ht="30" customHeight="1" spans="1:5">
      <c r="A1856" s="11">
        <v>1855</v>
      </c>
      <c r="B1856" s="12" t="s">
        <v>5</v>
      </c>
      <c r="C1856" s="11" t="s">
        <v>5486</v>
      </c>
      <c r="D1856" s="11" t="s">
        <v>5487</v>
      </c>
      <c r="E1856" s="11" t="s">
        <v>5488</v>
      </c>
    </row>
    <row r="1857" ht="30" customHeight="1" spans="1:5">
      <c r="A1857" s="11">
        <v>1856</v>
      </c>
      <c r="B1857" s="12" t="s">
        <v>5</v>
      </c>
      <c r="C1857" s="11" t="s">
        <v>5489</v>
      </c>
      <c r="D1857" s="11" t="s">
        <v>5490</v>
      </c>
      <c r="E1857" s="11" t="s">
        <v>5491</v>
      </c>
    </row>
    <row r="1858" ht="30" customHeight="1" spans="1:5">
      <c r="A1858" s="11">
        <v>1857</v>
      </c>
      <c r="B1858" s="12" t="s">
        <v>5</v>
      </c>
      <c r="C1858" s="11" t="s">
        <v>5492</v>
      </c>
      <c r="D1858" s="11" t="s">
        <v>5493</v>
      </c>
      <c r="E1858" s="11" t="s">
        <v>5494</v>
      </c>
    </row>
    <row r="1859" ht="30" customHeight="1" spans="1:5">
      <c r="A1859" s="11">
        <v>1858</v>
      </c>
      <c r="B1859" s="12" t="s">
        <v>5</v>
      </c>
      <c r="C1859" s="11" t="s">
        <v>5495</v>
      </c>
      <c r="D1859" s="11" t="s">
        <v>5496</v>
      </c>
      <c r="E1859" s="11" t="s">
        <v>5497</v>
      </c>
    </row>
    <row r="1860" ht="30" customHeight="1" spans="1:5">
      <c r="A1860" s="11">
        <v>1859</v>
      </c>
      <c r="B1860" s="12" t="s">
        <v>5</v>
      </c>
      <c r="C1860" s="11" t="s">
        <v>5498</v>
      </c>
      <c r="D1860" s="11" t="s">
        <v>5499</v>
      </c>
      <c r="E1860" s="11" t="s">
        <v>5500</v>
      </c>
    </row>
    <row r="1861" ht="30" customHeight="1" spans="1:5">
      <c r="A1861" s="11">
        <v>1860</v>
      </c>
      <c r="B1861" s="12" t="s">
        <v>5</v>
      </c>
      <c r="C1861" s="11" t="s">
        <v>5501</v>
      </c>
      <c r="D1861" s="11" t="s">
        <v>5502</v>
      </c>
      <c r="E1861" s="11" t="s">
        <v>5503</v>
      </c>
    </row>
    <row r="1862" ht="30" customHeight="1" spans="1:5">
      <c r="A1862" s="11">
        <v>1861</v>
      </c>
      <c r="B1862" s="12" t="s">
        <v>5</v>
      </c>
      <c r="C1862" s="11" t="s">
        <v>5504</v>
      </c>
      <c r="D1862" s="11" t="s">
        <v>5505</v>
      </c>
      <c r="E1862" s="11" t="s">
        <v>5506</v>
      </c>
    </row>
    <row r="1863" ht="30" customHeight="1" spans="1:5">
      <c r="A1863" s="11">
        <v>1862</v>
      </c>
      <c r="B1863" s="12" t="s">
        <v>5</v>
      </c>
      <c r="C1863" s="11" t="s">
        <v>5507</v>
      </c>
      <c r="D1863" s="11" t="s">
        <v>5508</v>
      </c>
      <c r="E1863" s="11" t="s">
        <v>5509</v>
      </c>
    </row>
    <row r="1864" ht="30" customHeight="1" spans="1:5">
      <c r="A1864" s="11">
        <v>1863</v>
      </c>
      <c r="B1864" s="12" t="s">
        <v>5</v>
      </c>
      <c r="C1864" s="11" t="s">
        <v>5510</v>
      </c>
      <c r="D1864" s="11" t="s">
        <v>5511</v>
      </c>
      <c r="E1864" s="11" t="s">
        <v>5512</v>
      </c>
    </row>
    <row r="1865" ht="30" customHeight="1" spans="1:5">
      <c r="A1865" s="11">
        <v>1864</v>
      </c>
      <c r="B1865" s="12" t="s">
        <v>5</v>
      </c>
      <c r="C1865" s="11" t="s">
        <v>5513</v>
      </c>
      <c r="D1865" s="11" t="s">
        <v>5514</v>
      </c>
      <c r="E1865" s="11" t="s">
        <v>5515</v>
      </c>
    </row>
    <row r="1866" ht="30" customHeight="1" spans="1:5">
      <c r="A1866" s="11">
        <v>1865</v>
      </c>
      <c r="B1866" s="12" t="s">
        <v>5</v>
      </c>
      <c r="C1866" s="11" t="s">
        <v>5516</v>
      </c>
      <c r="D1866" s="11" t="s">
        <v>5517</v>
      </c>
      <c r="E1866" s="11" t="s">
        <v>5518</v>
      </c>
    </row>
    <row r="1867" ht="30" customHeight="1" spans="1:5">
      <c r="A1867" s="11">
        <v>1866</v>
      </c>
      <c r="B1867" s="12" t="s">
        <v>5</v>
      </c>
      <c r="C1867" s="11" t="s">
        <v>5519</v>
      </c>
      <c r="D1867" s="11" t="s">
        <v>5520</v>
      </c>
      <c r="E1867" s="11" t="s">
        <v>5521</v>
      </c>
    </row>
    <row r="1868" ht="30" customHeight="1" spans="1:5">
      <c r="A1868" s="11">
        <v>1867</v>
      </c>
      <c r="B1868" s="12" t="s">
        <v>5</v>
      </c>
      <c r="C1868" s="11" t="s">
        <v>5522</v>
      </c>
      <c r="D1868" s="11" t="s">
        <v>5523</v>
      </c>
      <c r="E1868" s="11" t="s">
        <v>5524</v>
      </c>
    </row>
    <row r="1869" ht="30" customHeight="1" spans="1:5">
      <c r="A1869" s="11">
        <v>1868</v>
      </c>
      <c r="B1869" s="12" t="s">
        <v>5</v>
      </c>
      <c r="C1869" s="11" t="s">
        <v>5525</v>
      </c>
      <c r="D1869" s="11" t="s">
        <v>5526</v>
      </c>
      <c r="E1869" s="11" t="s">
        <v>5527</v>
      </c>
    </row>
    <row r="1870" ht="30" customHeight="1" spans="1:5">
      <c r="A1870" s="11">
        <v>1869</v>
      </c>
      <c r="B1870" s="12" t="s">
        <v>5</v>
      </c>
      <c r="C1870" s="11" t="s">
        <v>5528</v>
      </c>
      <c r="D1870" s="11" t="s">
        <v>5529</v>
      </c>
      <c r="E1870" s="11" t="s">
        <v>5530</v>
      </c>
    </row>
    <row r="1871" ht="30" customHeight="1" spans="1:5">
      <c r="A1871" s="11">
        <v>1870</v>
      </c>
      <c r="B1871" s="12" t="s">
        <v>5</v>
      </c>
      <c r="C1871" s="11" t="s">
        <v>5531</v>
      </c>
      <c r="D1871" s="11" t="s">
        <v>5532</v>
      </c>
      <c r="E1871" s="11" t="s">
        <v>5533</v>
      </c>
    </row>
    <row r="1872" ht="30" customHeight="1" spans="1:5">
      <c r="A1872" s="11">
        <v>1871</v>
      </c>
      <c r="B1872" s="12" t="s">
        <v>5</v>
      </c>
      <c r="C1872" s="11" t="s">
        <v>5534</v>
      </c>
      <c r="D1872" s="11" t="s">
        <v>5535</v>
      </c>
      <c r="E1872" s="11" t="s">
        <v>5536</v>
      </c>
    </row>
    <row r="1873" ht="30" customHeight="1" spans="1:5">
      <c r="A1873" s="11">
        <v>1872</v>
      </c>
      <c r="C1873" s="11" t="s">
        <v>5537</v>
      </c>
      <c r="D1873" s="11" t="s">
        <v>5538</v>
      </c>
      <c r="E1873" s="11" t="s">
        <v>5539</v>
      </c>
    </row>
    <row r="1874" ht="30" customHeight="1" spans="1:5">
      <c r="A1874" s="11">
        <v>1873</v>
      </c>
      <c r="B1874" s="12" t="s">
        <v>5</v>
      </c>
      <c r="C1874" s="11" t="s">
        <v>5540</v>
      </c>
      <c r="D1874" s="11" t="s">
        <v>5541</v>
      </c>
      <c r="E1874" s="11" t="s">
        <v>5542</v>
      </c>
    </row>
    <row r="1875" ht="30" customHeight="1" spans="1:5">
      <c r="A1875" s="11">
        <v>1874</v>
      </c>
      <c r="B1875" s="12" t="s">
        <v>5</v>
      </c>
      <c r="C1875" s="11" t="s">
        <v>5543</v>
      </c>
      <c r="D1875" s="11" t="s">
        <v>5544</v>
      </c>
      <c r="E1875" s="11" t="s">
        <v>5545</v>
      </c>
    </row>
    <row r="1876" ht="30" customHeight="1" spans="1:5">
      <c r="A1876" s="11">
        <v>1875</v>
      </c>
      <c r="B1876" s="12" t="s">
        <v>5</v>
      </c>
      <c r="C1876" s="11" t="s">
        <v>5546</v>
      </c>
      <c r="D1876" s="11" t="s">
        <v>5547</v>
      </c>
      <c r="E1876" s="11" t="s">
        <v>5548</v>
      </c>
    </row>
    <row r="1877" ht="30" customHeight="1" spans="1:5">
      <c r="A1877" s="11">
        <v>1876</v>
      </c>
      <c r="B1877" s="12" t="s">
        <v>5</v>
      </c>
      <c r="C1877" s="11" t="s">
        <v>5549</v>
      </c>
      <c r="D1877" s="11" t="s">
        <v>5550</v>
      </c>
      <c r="E1877" s="11" t="s">
        <v>5551</v>
      </c>
    </row>
    <row r="1878" ht="30" customHeight="1" spans="1:5">
      <c r="A1878" s="11">
        <v>1877</v>
      </c>
      <c r="B1878" s="12" t="s">
        <v>5</v>
      </c>
      <c r="C1878" s="11" t="s">
        <v>5552</v>
      </c>
      <c r="D1878" s="11" t="s">
        <v>5553</v>
      </c>
      <c r="E1878" s="11" t="s">
        <v>5554</v>
      </c>
    </row>
    <row r="1879" ht="30" customHeight="1" spans="1:5">
      <c r="A1879" s="11">
        <v>1878</v>
      </c>
      <c r="B1879" s="12" t="s">
        <v>5</v>
      </c>
      <c r="C1879" s="11" t="s">
        <v>5555</v>
      </c>
      <c r="D1879" s="11" t="s">
        <v>5556</v>
      </c>
      <c r="E1879" s="11" t="s">
        <v>5557</v>
      </c>
    </row>
    <row r="1880" ht="30" customHeight="1" spans="1:5">
      <c r="A1880" s="11">
        <v>1879</v>
      </c>
      <c r="B1880" s="12" t="s">
        <v>5</v>
      </c>
      <c r="C1880" s="11" t="s">
        <v>5558</v>
      </c>
      <c r="D1880" s="11" t="s">
        <v>5559</v>
      </c>
      <c r="E1880" s="11" t="s">
        <v>5560</v>
      </c>
    </row>
    <row r="1881" ht="30" customHeight="1" spans="1:5">
      <c r="A1881" s="11">
        <v>1880</v>
      </c>
      <c r="B1881" s="12" t="s">
        <v>5</v>
      </c>
      <c r="C1881" s="11" t="s">
        <v>5561</v>
      </c>
      <c r="D1881" s="11" t="s">
        <v>5562</v>
      </c>
      <c r="E1881" s="11" t="s">
        <v>5563</v>
      </c>
    </row>
    <row r="1882" ht="30" customHeight="1" spans="1:5">
      <c r="A1882" s="11">
        <v>1881</v>
      </c>
      <c r="B1882" s="12" t="s">
        <v>5</v>
      </c>
      <c r="C1882" s="11" t="s">
        <v>5564</v>
      </c>
      <c r="D1882" s="11" t="s">
        <v>5565</v>
      </c>
      <c r="E1882" s="11" t="s">
        <v>5566</v>
      </c>
    </row>
    <row r="1883" ht="30" customHeight="1" spans="1:5">
      <c r="A1883" s="11">
        <v>1882</v>
      </c>
      <c r="B1883" s="12" t="s">
        <v>5</v>
      </c>
      <c r="C1883" s="11" t="s">
        <v>5567</v>
      </c>
      <c r="D1883" s="11" t="s">
        <v>5568</v>
      </c>
      <c r="E1883" s="11" t="s">
        <v>5569</v>
      </c>
    </row>
    <row r="1884" ht="30" customHeight="1" spans="1:5">
      <c r="A1884" s="11">
        <v>1883</v>
      </c>
      <c r="B1884" s="12" t="s">
        <v>5</v>
      </c>
      <c r="C1884" s="11" t="s">
        <v>5570</v>
      </c>
      <c r="D1884" s="11" t="s">
        <v>5571</v>
      </c>
      <c r="E1884" s="11" t="s">
        <v>5572</v>
      </c>
    </row>
    <row r="1885" ht="30" customHeight="1" spans="1:5">
      <c r="A1885" s="11">
        <v>1884</v>
      </c>
      <c r="B1885" s="12" t="s">
        <v>5</v>
      </c>
      <c r="C1885" s="11" t="s">
        <v>5573</v>
      </c>
      <c r="D1885" s="11" t="s">
        <v>5574</v>
      </c>
      <c r="E1885" s="11" t="s">
        <v>5575</v>
      </c>
    </row>
    <row r="1886" ht="30" customHeight="1" spans="1:5">
      <c r="A1886" s="11">
        <v>1885</v>
      </c>
      <c r="B1886" s="12" t="s">
        <v>5</v>
      </c>
      <c r="C1886" s="11" t="s">
        <v>5576</v>
      </c>
      <c r="D1886" s="11" t="s">
        <v>5577</v>
      </c>
      <c r="E1886" s="11" t="s">
        <v>5578</v>
      </c>
    </row>
    <row r="1887" ht="30" customHeight="1" spans="1:5">
      <c r="A1887" s="11">
        <v>1886</v>
      </c>
      <c r="B1887" s="12" t="s">
        <v>5</v>
      </c>
      <c r="C1887" s="11" t="s">
        <v>5579</v>
      </c>
      <c r="D1887" s="11" t="s">
        <v>5580</v>
      </c>
      <c r="E1887" s="11" t="s">
        <v>5581</v>
      </c>
    </row>
    <row r="1888" ht="30" customHeight="1" spans="1:5">
      <c r="A1888" s="11">
        <v>1887</v>
      </c>
      <c r="B1888" s="12" t="s">
        <v>5</v>
      </c>
      <c r="C1888" s="11" t="s">
        <v>5582</v>
      </c>
      <c r="D1888" s="11" t="s">
        <v>5583</v>
      </c>
      <c r="E1888" s="11" t="s">
        <v>5584</v>
      </c>
    </row>
    <row r="1889" ht="30" customHeight="1" spans="1:5">
      <c r="A1889" s="11">
        <v>1888</v>
      </c>
      <c r="B1889" s="12" t="s">
        <v>5</v>
      </c>
      <c r="C1889" s="11" t="s">
        <v>5585</v>
      </c>
      <c r="D1889" s="11" t="s">
        <v>5586</v>
      </c>
      <c r="E1889" s="11" t="s">
        <v>5587</v>
      </c>
    </row>
    <row r="1890" ht="30" customHeight="1" spans="1:5">
      <c r="A1890" s="11">
        <v>1889</v>
      </c>
      <c r="B1890" s="12" t="s">
        <v>5</v>
      </c>
      <c r="C1890" s="11" t="s">
        <v>5588</v>
      </c>
      <c r="D1890" s="11" t="s">
        <v>5589</v>
      </c>
      <c r="E1890" s="11" t="s">
        <v>5590</v>
      </c>
    </row>
    <row r="1891" ht="30" customHeight="1" spans="1:5">
      <c r="A1891" s="11">
        <v>1890</v>
      </c>
      <c r="B1891" s="12" t="s">
        <v>5</v>
      </c>
      <c r="C1891" s="11" t="s">
        <v>5591</v>
      </c>
      <c r="D1891" s="11" t="s">
        <v>5592</v>
      </c>
      <c r="E1891" s="11" t="s">
        <v>5593</v>
      </c>
    </row>
    <row r="1892" ht="30" customHeight="1" spans="1:5">
      <c r="A1892" s="11">
        <v>1891</v>
      </c>
      <c r="B1892" s="12" t="s">
        <v>5</v>
      </c>
      <c r="C1892" s="11" t="s">
        <v>5594</v>
      </c>
      <c r="D1892" s="11" t="s">
        <v>5595</v>
      </c>
      <c r="E1892" s="11" t="s">
        <v>5596</v>
      </c>
    </row>
    <row r="1893" ht="30" customHeight="1" spans="1:5">
      <c r="A1893" s="11">
        <v>1892</v>
      </c>
      <c r="B1893" s="12" t="s">
        <v>5</v>
      </c>
      <c r="C1893" s="11" t="s">
        <v>5597</v>
      </c>
      <c r="D1893" s="11" t="s">
        <v>5598</v>
      </c>
      <c r="E1893" s="11" t="s">
        <v>5599</v>
      </c>
    </row>
    <row r="1894" ht="30" customHeight="1" spans="1:5">
      <c r="A1894" s="11">
        <v>1893</v>
      </c>
      <c r="B1894" s="12" t="s">
        <v>5</v>
      </c>
      <c r="C1894" s="11" t="s">
        <v>5600</v>
      </c>
      <c r="D1894" s="11" t="s">
        <v>5601</v>
      </c>
      <c r="E1894" s="11" t="s">
        <v>5602</v>
      </c>
    </row>
    <row r="1895" ht="30" customHeight="1" spans="1:5">
      <c r="A1895" s="11">
        <v>1894</v>
      </c>
      <c r="B1895" s="12" t="s">
        <v>5</v>
      </c>
      <c r="C1895" s="11" t="s">
        <v>5603</v>
      </c>
      <c r="D1895" s="11" t="s">
        <v>5604</v>
      </c>
      <c r="E1895" s="11" t="s">
        <v>5605</v>
      </c>
    </row>
    <row r="1896" ht="30" customHeight="1" spans="1:5">
      <c r="A1896" s="11">
        <v>1895</v>
      </c>
      <c r="B1896" s="12" t="s">
        <v>5</v>
      </c>
      <c r="C1896" s="11" t="s">
        <v>5606</v>
      </c>
      <c r="D1896" s="11" t="s">
        <v>5607</v>
      </c>
      <c r="E1896" s="11" t="s">
        <v>5608</v>
      </c>
    </row>
    <row r="1897" ht="30" customHeight="1" spans="1:5">
      <c r="A1897" s="11">
        <v>1896</v>
      </c>
      <c r="B1897" s="12" t="s">
        <v>5</v>
      </c>
      <c r="C1897" s="11" t="s">
        <v>5609</v>
      </c>
      <c r="D1897" s="11" t="s">
        <v>5610</v>
      </c>
      <c r="E1897" s="11" t="s">
        <v>5611</v>
      </c>
    </row>
    <row r="1898" ht="30" customHeight="1" spans="1:5">
      <c r="A1898" s="11">
        <v>1897</v>
      </c>
      <c r="B1898" s="12" t="s">
        <v>5</v>
      </c>
      <c r="C1898" s="11" t="s">
        <v>5612</v>
      </c>
      <c r="D1898" s="11" t="s">
        <v>5613</v>
      </c>
      <c r="E1898" s="11" t="s">
        <v>5614</v>
      </c>
    </row>
    <row r="1899" ht="30" customHeight="1" spans="1:5">
      <c r="A1899" s="11">
        <v>1898</v>
      </c>
      <c r="B1899" s="12" t="s">
        <v>5</v>
      </c>
      <c r="C1899" s="11" t="s">
        <v>5615</v>
      </c>
      <c r="D1899" s="11" t="s">
        <v>5616</v>
      </c>
      <c r="E1899" s="11" t="s">
        <v>5617</v>
      </c>
    </row>
    <row r="1900" ht="30" customHeight="1" spans="1:5">
      <c r="A1900" s="11">
        <v>1899</v>
      </c>
      <c r="B1900" s="12" t="s">
        <v>5</v>
      </c>
      <c r="C1900" s="11" t="s">
        <v>5618</v>
      </c>
      <c r="D1900" s="11" t="s">
        <v>5619</v>
      </c>
      <c r="E1900" s="11" t="s">
        <v>5620</v>
      </c>
    </row>
    <row r="1901" ht="30" customHeight="1" spans="1:5">
      <c r="A1901" s="11">
        <v>1900</v>
      </c>
      <c r="B1901" s="12" t="s">
        <v>5</v>
      </c>
      <c r="C1901" s="11" t="s">
        <v>5621</v>
      </c>
      <c r="D1901" s="11" t="s">
        <v>5622</v>
      </c>
      <c r="E1901" s="11" t="s">
        <v>5623</v>
      </c>
    </row>
    <row r="1902" ht="30" customHeight="1" spans="1:5">
      <c r="A1902" s="11">
        <v>1901</v>
      </c>
      <c r="B1902" s="12" t="s">
        <v>5</v>
      </c>
      <c r="C1902" s="11" t="s">
        <v>5624</v>
      </c>
      <c r="D1902" s="11" t="s">
        <v>5625</v>
      </c>
      <c r="E1902" s="11" t="s">
        <v>5626</v>
      </c>
    </row>
    <row r="1903" ht="30" customHeight="1" spans="1:5">
      <c r="A1903" s="11">
        <v>1902</v>
      </c>
      <c r="B1903" s="12" t="s">
        <v>5</v>
      </c>
      <c r="C1903" s="11" t="s">
        <v>5627</v>
      </c>
      <c r="D1903" s="11" t="s">
        <v>5628</v>
      </c>
      <c r="E1903" s="11" t="s">
        <v>5629</v>
      </c>
    </row>
    <row r="1904" ht="30" customHeight="1" spans="1:5">
      <c r="A1904" s="11">
        <v>1903</v>
      </c>
      <c r="B1904" s="12" t="s">
        <v>5</v>
      </c>
      <c r="C1904" s="11" t="s">
        <v>5630</v>
      </c>
      <c r="D1904" s="11" t="s">
        <v>5631</v>
      </c>
      <c r="E1904" s="11" t="s">
        <v>5632</v>
      </c>
    </row>
    <row r="1905" ht="30" customHeight="1" spans="1:5">
      <c r="A1905" s="11">
        <v>1904</v>
      </c>
      <c r="B1905" s="12" t="s">
        <v>5</v>
      </c>
      <c r="C1905" s="11" t="s">
        <v>5633</v>
      </c>
      <c r="D1905" s="11" t="s">
        <v>5634</v>
      </c>
      <c r="E1905" s="11" t="s">
        <v>5635</v>
      </c>
    </row>
    <row r="1906" ht="30" customHeight="1" spans="1:5">
      <c r="A1906" s="11">
        <v>1905</v>
      </c>
      <c r="B1906" s="12" t="s">
        <v>5</v>
      </c>
      <c r="C1906" s="11" t="s">
        <v>5636</v>
      </c>
      <c r="D1906" s="11" t="s">
        <v>5637</v>
      </c>
      <c r="E1906" s="11" t="s">
        <v>5638</v>
      </c>
    </row>
    <row r="1907" ht="30" customHeight="1" spans="1:5">
      <c r="A1907" s="11">
        <v>1906</v>
      </c>
      <c r="B1907" s="12" t="s">
        <v>5</v>
      </c>
      <c r="C1907" s="11" t="s">
        <v>5639</v>
      </c>
      <c r="D1907" s="11" t="s">
        <v>5640</v>
      </c>
      <c r="E1907" s="11" t="s">
        <v>5641</v>
      </c>
    </row>
    <row r="1908" ht="30" customHeight="1" spans="1:5">
      <c r="A1908" s="11">
        <v>1907</v>
      </c>
      <c r="B1908" s="12" t="s">
        <v>5</v>
      </c>
      <c r="C1908" s="11" t="s">
        <v>5642</v>
      </c>
      <c r="D1908" s="11" t="s">
        <v>5643</v>
      </c>
      <c r="E1908" s="11" t="s">
        <v>5644</v>
      </c>
    </row>
    <row r="1909" ht="30" customHeight="1" spans="1:5">
      <c r="A1909" s="11">
        <v>1908</v>
      </c>
      <c r="B1909" s="12" t="s">
        <v>5</v>
      </c>
      <c r="C1909" s="11" t="s">
        <v>5645</v>
      </c>
      <c r="D1909" s="11" t="s">
        <v>5646</v>
      </c>
      <c r="E1909" s="11" t="s">
        <v>5647</v>
      </c>
    </row>
    <row r="1910" ht="30" customHeight="1" spans="1:5">
      <c r="A1910" s="11">
        <v>1909</v>
      </c>
      <c r="B1910" s="12" t="s">
        <v>5</v>
      </c>
      <c r="C1910" s="11" t="s">
        <v>5648</v>
      </c>
      <c r="D1910" s="11" t="s">
        <v>5649</v>
      </c>
      <c r="E1910" s="11" t="s">
        <v>5650</v>
      </c>
    </row>
    <row r="1911" ht="30" customHeight="1" spans="1:5">
      <c r="A1911" s="11">
        <v>1910</v>
      </c>
      <c r="B1911" s="12" t="s">
        <v>5</v>
      </c>
      <c r="C1911" s="11" t="s">
        <v>5651</v>
      </c>
      <c r="D1911" s="11" t="s">
        <v>5652</v>
      </c>
      <c r="E1911" s="11" t="s">
        <v>5653</v>
      </c>
    </row>
    <row r="1912" ht="30" customHeight="1" spans="1:5">
      <c r="A1912" s="11">
        <v>1911</v>
      </c>
      <c r="B1912" s="12" t="s">
        <v>5</v>
      </c>
      <c r="C1912" s="11" t="s">
        <v>5654</v>
      </c>
      <c r="D1912" s="11" t="s">
        <v>5655</v>
      </c>
      <c r="E1912" s="11" t="s">
        <v>5656</v>
      </c>
    </row>
    <row r="1913" ht="30" customHeight="1" spans="1:5">
      <c r="A1913" s="11">
        <v>1912</v>
      </c>
      <c r="B1913" s="12" t="s">
        <v>5</v>
      </c>
      <c r="C1913" s="11" t="s">
        <v>5657</v>
      </c>
      <c r="D1913" s="11" t="s">
        <v>5658</v>
      </c>
      <c r="E1913" s="11" t="s">
        <v>5659</v>
      </c>
    </row>
    <row r="1914" ht="30" customHeight="1" spans="1:5">
      <c r="A1914" s="11">
        <v>1913</v>
      </c>
      <c r="B1914" s="12" t="s">
        <v>5</v>
      </c>
      <c r="C1914" s="11" t="s">
        <v>5660</v>
      </c>
      <c r="D1914" s="11" t="s">
        <v>5661</v>
      </c>
      <c r="E1914" s="11" t="s">
        <v>5662</v>
      </c>
    </row>
    <row r="1915" ht="30" customHeight="1" spans="1:5">
      <c r="A1915" s="11">
        <v>1914</v>
      </c>
      <c r="B1915" s="12" t="s">
        <v>5</v>
      </c>
      <c r="C1915" s="11" t="s">
        <v>5663</v>
      </c>
      <c r="D1915" s="11" t="s">
        <v>5664</v>
      </c>
      <c r="E1915" s="11" t="s">
        <v>5665</v>
      </c>
    </row>
    <row r="1916" ht="30" customHeight="1" spans="1:5">
      <c r="A1916" s="11">
        <v>1915</v>
      </c>
      <c r="B1916" s="12" t="s">
        <v>5</v>
      </c>
      <c r="C1916" s="11" t="s">
        <v>5666</v>
      </c>
      <c r="D1916" s="11" t="s">
        <v>5667</v>
      </c>
      <c r="E1916" s="11" t="s">
        <v>5668</v>
      </c>
    </row>
    <row r="1917" ht="30" customHeight="1" spans="1:5">
      <c r="A1917" s="11">
        <v>1916</v>
      </c>
      <c r="B1917" s="12" t="s">
        <v>5</v>
      </c>
      <c r="C1917" s="11" t="s">
        <v>5669</v>
      </c>
      <c r="D1917" s="11" t="s">
        <v>5670</v>
      </c>
      <c r="E1917" s="11" t="s">
        <v>5671</v>
      </c>
    </row>
    <row r="1918" ht="30" customHeight="1" spans="1:5">
      <c r="A1918" s="11">
        <v>1917</v>
      </c>
      <c r="B1918" s="12" t="s">
        <v>5</v>
      </c>
      <c r="C1918" s="11" t="s">
        <v>5672</v>
      </c>
      <c r="D1918" s="11" t="s">
        <v>5673</v>
      </c>
      <c r="E1918" s="11" t="s">
        <v>5674</v>
      </c>
    </row>
    <row r="1919" ht="30" customHeight="1" spans="1:5">
      <c r="A1919" s="11">
        <v>1918</v>
      </c>
      <c r="B1919" s="12" t="s">
        <v>5</v>
      </c>
      <c r="C1919" s="11" t="s">
        <v>5675</v>
      </c>
      <c r="D1919" s="11" t="s">
        <v>5676</v>
      </c>
      <c r="E1919" s="11" t="s">
        <v>5677</v>
      </c>
    </row>
    <row r="1920" ht="30" customHeight="1" spans="1:5">
      <c r="A1920" s="11">
        <v>1919</v>
      </c>
      <c r="B1920" s="12" t="s">
        <v>5</v>
      </c>
      <c r="C1920" s="11" t="s">
        <v>5678</v>
      </c>
      <c r="D1920" s="11" t="s">
        <v>5679</v>
      </c>
      <c r="E1920" s="11" t="s">
        <v>5680</v>
      </c>
    </row>
    <row r="1921" ht="30" customHeight="1" spans="1:5">
      <c r="A1921" s="11">
        <v>1920</v>
      </c>
      <c r="B1921" s="12" t="s">
        <v>5</v>
      </c>
      <c r="C1921" s="11" t="s">
        <v>5681</v>
      </c>
      <c r="D1921" s="11" t="s">
        <v>5682</v>
      </c>
      <c r="E1921" s="11" t="s">
        <v>5683</v>
      </c>
    </row>
    <row r="1922" ht="30" customHeight="1" spans="1:5">
      <c r="A1922" s="11">
        <v>1921</v>
      </c>
      <c r="B1922" s="12" t="s">
        <v>5</v>
      </c>
      <c r="C1922" s="11" t="s">
        <v>5684</v>
      </c>
      <c r="D1922" s="11" t="s">
        <v>5685</v>
      </c>
      <c r="E1922" s="11" t="s">
        <v>5686</v>
      </c>
    </row>
    <row r="1923" ht="30" customHeight="1" spans="1:5">
      <c r="A1923" s="11">
        <v>1922</v>
      </c>
      <c r="B1923" s="12" t="s">
        <v>5</v>
      </c>
      <c r="C1923" s="11" t="s">
        <v>5687</v>
      </c>
      <c r="D1923" s="11" t="s">
        <v>5688</v>
      </c>
      <c r="E1923" s="11" t="s">
        <v>5689</v>
      </c>
    </row>
    <row r="1924" ht="30" customHeight="1" spans="1:5">
      <c r="A1924" s="11">
        <v>1923</v>
      </c>
      <c r="B1924" s="12" t="s">
        <v>5</v>
      </c>
      <c r="C1924" s="11" t="s">
        <v>5690</v>
      </c>
      <c r="D1924" s="11" t="s">
        <v>5691</v>
      </c>
      <c r="E1924" s="11" t="s">
        <v>5692</v>
      </c>
    </row>
    <row r="1925" ht="30" customHeight="1" spans="1:5">
      <c r="A1925" s="11">
        <v>1924</v>
      </c>
      <c r="B1925" s="12" t="s">
        <v>5</v>
      </c>
      <c r="C1925" s="11" t="s">
        <v>5693</v>
      </c>
      <c r="D1925" s="11" t="s">
        <v>5694</v>
      </c>
      <c r="E1925" s="11" t="s">
        <v>5695</v>
      </c>
    </row>
    <row r="1926" ht="30" customHeight="1" spans="1:5">
      <c r="A1926" s="11">
        <v>1925</v>
      </c>
      <c r="B1926" s="12" t="s">
        <v>5</v>
      </c>
      <c r="C1926" s="11" t="s">
        <v>5696</v>
      </c>
      <c r="D1926" s="11" t="s">
        <v>5697</v>
      </c>
      <c r="E1926" s="11" t="s">
        <v>5698</v>
      </c>
    </row>
    <row r="1927" ht="30" customHeight="1" spans="1:5">
      <c r="A1927" s="11">
        <v>1926</v>
      </c>
      <c r="B1927" s="12" t="s">
        <v>5</v>
      </c>
      <c r="C1927" s="11" t="s">
        <v>5699</v>
      </c>
      <c r="D1927" s="11" t="s">
        <v>5700</v>
      </c>
      <c r="E1927" s="11" t="s">
        <v>5701</v>
      </c>
    </row>
    <row r="1928" ht="30" customHeight="1" spans="1:5">
      <c r="A1928" s="11">
        <v>1927</v>
      </c>
      <c r="B1928" s="12" t="s">
        <v>5</v>
      </c>
      <c r="C1928" s="11" t="s">
        <v>5702</v>
      </c>
      <c r="D1928" s="11" t="s">
        <v>5703</v>
      </c>
      <c r="E1928" s="11" t="s">
        <v>5704</v>
      </c>
    </row>
    <row r="1929" ht="30" customHeight="1" spans="1:5">
      <c r="A1929" s="11">
        <v>1928</v>
      </c>
      <c r="B1929" s="12" t="s">
        <v>5</v>
      </c>
      <c r="C1929" s="11" t="s">
        <v>5705</v>
      </c>
      <c r="D1929" s="11" t="s">
        <v>5706</v>
      </c>
      <c r="E1929" s="11" t="s">
        <v>5707</v>
      </c>
    </row>
    <row r="1930" ht="30" customHeight="1" spans="1:5">
      <c r="A1930" s="11">
        <v>1929</v>
      </c>
      <c r="B1930" s="12" t="s">
        <v>5</v>
      </c>
      <c r="C1930" s="11" t="s">
        <v>5708</v>
      </c>
      <c r="D1930" s="13">
        <v>305076</v>
      </c>
      <c r="E1930" s="11" t="s">
        <v>5709</v>
      </c>
    </row>
    <row r="1931" ht="30" customHeight="1" spans="1:5">
      <c r="A1931" s="11">
        <v>1930</v>
      </c>
      <c r="B1931" s="12" t="s">
        <v>5</v>
      </c>
      <c r="C1931" s="11" t="s">
        <v>5710</v>
      </c>
      <c r="D1931" s="11" t="s">
        <v>5711</v>
      </c>
      <c r="E1931" s="11" t="s">
        <v>5712</v>
      </c>
    </row>
    <row r="1932" ht="30" customHeight="1" spans="1:5">
      <c r="A1932" s="11">
        <v>1931</v>
      </c>
      <c r="B1932" s="12" t="s">
        <v>5</v>
      </c>
      <c r="C1932" s="11" t="s">
        <v>5713</v>
      </c>
      <c r="D1932" s="11" t="s">
        <v>5714</v>
      </c>
      <c r="E1932" s="11" t="s">
        <v>5715</v>
      </c>
    </row>
    <row r="1933" ht="30" customHeight="1" spans="1:5">
      <c r="A1933" s="11">
        <v>1932</v>
      </c>
      <c r="B1933" s="12" t="s">
        <v>5</v>
      </c>
      <c r="C1933" s="11" t="s">
        <v>5716</v>
      </c>
      <c r="D1933" s="11" t="s">
        <v>5717</v>
      </c>
      <c r="E1933" s="11" t="s">
        <v>5718</v>
      </c>
    </row>
    <row r="1934" ht="30" customHeight="1" spans="1:5">
      <c r="A1934" s="11">
        <v>1933</v>
      </c>
      <c r="B1934" s="12" t="s">
        <v>5</v>
      </c>
      <c r="C1934" s="11" t="s">
        <v>5719</v>
      </c>
      <c r="D1934" s="11" t="s">
        <v>5720</v>
      </c>
      <c r="E1934" s="11" t="s">
        <v>5721</v>
      </c>
    </row>
    <row r="1935" ht="30" customHeight="1" spans="1:5">
      <c r="A1935" s="11">
        <v>1934</v>
      </c>
      <c r="B1935" s="12" t="s">
        <v>5</v>
      </c>
      <c r="C1935" s="11" t="s">
        <v>5722</v>
      </c>
      <c r="D1935" s="11" t="s">
        <v>5723</v>
      </c>
      <c r="E1935" s="11" t="s">
        <v>5724</v>
      </c>
    </row>
    <row r="1936" ht="30" customHeight="1" spans="1:5">
      <c r="A1936" s="11">
        <v>1935</v>
      </c>
      <c r="B1936" s="12" t="s">
        <v>5</v>
      </c>
      <c r="C1936" s="11" t="s">
        <v>5725</v>
      </c>
      <c r="D1936" s="11" t="s">
        <v>5726</v>
      </c>
      <c r="E1936" s="11" t="s">
        <v>5727</v>
      </c>
    </row>
    <row r="1937" ht="30" customHeight="1" spans="1:5">
      <c r="A1937" s="11">
        <v>1936</v>
      </c>
      <c r="B1937" s="12" t="s">
        <v>5</v>
      </c>
      <c r="C1937" s="11" t="s">
        <v>5728</v>
      </c>
      <c r="D1937" s="11" t="s">
        <v>5729</v>
      </c>
      <c r="E1937" s="11" t="s">
        <v>5730</v>
      </c>
    </row>
    <row r="1938" ht="30" customHeight="1" spans="1:5">
      <c r="A1938" s="11">
        <v>1937</v>
      </c>
      <c r="B1938" s="12" t="s">
        <v>5</v>
      </c>
      <c r="C1938" s="11" t="s">
        <v>5731</v>
      </c>
      <c r="D1938" s="11" t="s">
        <v>5732</v>
      </c>
      <c r="E1938" s="11" t="s">
        <v>5733</v>
      </c>
    </row>
    <row r="1939" ht="30" customHeight="1" spans="1:5">
      <c r="A1939" s="11">
        <v>1938</v>
      </c>
      <c r="B1939" s="12" t="s">
        <v>5</v>
      </c>
      <c r="C1939" s="11" t="s">
        <v>5734</v>
      </c>
      <c r="D1939" s="11" t="s">
        <v>5735</v>
      </c>
      <c r="E1939" s="11" t="s">
        <v>5736</v>
      </c>
    </row>
    <row r="1940" ht="30" customHeight="1" spans="1:5">
      <c r="A1940" s="11">
        <v>1939</v>
      </c>
      <c r="B1940" s="12" t="s">
        <v>5</v>
      </c>
      <c r="C1940" s="11" t="s">
        <v>5737</v>
      </c>
      <c r="D1940" s="11" t="s">
        <v>5738</v>
      </c>
      <c r="E1940" s="11" t="s">
        <v>5739</v>
      </c>
    </row>
    <row r="1941" ht="30" customHeight="1" spans="1:5">
      <c r="A1941" s="11">
        <v>1940</v>
      </c>
      <c r="B1941" s="12" t="s">
        <v>5</v>
      </c>
      <c r="C1941" s="11" t="s">
        <v>5740</v>
      </c>
      <c r="D1941" s="11" t="s">
        <v>5741</v>
      </c>
      <c r="E1941" s="11" t="s">
        <v>5742</v>
      </c>
    </row>
    <row r="1942" ht="30" customHeight="1" spans="1:5">
      <c r="A1942" s="11">
        <v>1941</v>
      </c>
      <c r="B1942" s="12" t="s">
        <v>5</v>
      </c>
      <c r="C1942" s="11" t="s">
        <v>5743</v>
      </c>
      <c r="D1942" s="11" t="s">
        <v>5744</v>
      </c>
      <c r="E1942" s="11" t="s">
        <v>5745</v>
      </c>
    </row>
    <row r="1943" ht="30" customHeight="1" spans="1:5">
      <c r="A1943" s="11">
        <v>1942</v>
      </c>
      <c r="B1943" s="12" t="s">
        <v>5</v>
      </c>
      <c r="C1943" s="11" t="s">
        <v>5746</v>
      </c>
      <c r="D1943" s="11" t="s">
        <v>5747</v>
      </c>
      <c r="E1943" s="11" t="s">
        <v>5748</v>
      </c>
    </row>
    <row r="1944" ht="30" customHeight="1" spans="1:5">
      <c r="A1944" s="11">
        <v>1943</v>
      </c>
      <c r="B1944" s="12" t="s">
        <v>5</v>
      </c>
      <c r="C1944" s="11" t="s">
        <v>5749</v>
      </c>
      <c r="D1944" s="11" t="s">
        <v>5750</v>
      </c>
      <c r="E1944" s="11" t="s">
        <v>5751</v>
      </c>
    </row>
    <row r="1945" ht="30" customHeight="1" spans="1:5">
      <c r="A1945" s="11">
        <v>1944</v>
      </c>
      <c r="B1945" s="12" t="s">
        <v>5</v>
      </c>
      <c r="C1945" s="11" t="s">
        <v>5752</v>
      </c>
      <c r="D1945" s="11" t="s">
        <v>5753</v>
      </c>
      <c r="E1945" s="11" t="s">
        <v>5754</v>
      </c>
    </row>
    <row r="1946" ht="30" customHeight="1" spans="1:5">
      <c r="A1946" s="11">
        <v>1945</v>
      </c>
      <c r="B1946" s="12" t="s">
        <v>5</v>
      </c>
      <c r="C1946" s="11" t="s">
        <v>5755</v>
      </c>
      <c r="D1946" s="11" t="s">
        <v>5756</v>
      </c>
      <c r="E1946" s="11" t="s">
        <v>5757</v>
      </c>
    </row>
    <row r="1947" ht="30" customHeight="1" spans="1:5">
      <c r="A1947" s="11">
        <v>1946</v>
      </c>
      <c r="B1947" s="12" t="s">
        <v>5</v>
      </c>
      <c r="C1947" s="11" t="s">
        <v>5758</v>
      </c>
      <c r="D1947" s="11" t="s">
        <v>5759</v>
      </c>
      <c r="E1947" s="11" t="s">
        <v>5760</v>
      </c>
    </row>
    <row r="1948" ht="30" customHeight="1" spans="1:5">
      <c r="A1948" s="11">
        <v>1947</v>
      </c>
      <c r="B1948" s="12" t="s">
        <v>5</v>
      </c>
      <c r="C1948" s="11" t="s">
        <v>5761</v>
      </c>
      <c r="D1948" s="11" t="s">
        <v>5762</v>
      </c>
      <c r="E1948" s="11" t="s">
        <v>5763</v>
      </c>
    </row>
    <row r="1949" ht="30" customHeight="1" spans="1:5">
      <c r="A1949" s="11">
        <v>1948</v>
      </c>
      <c r="B1949" s="12" t="s">
        <v>5</v>
      </c>
      <c r="C1949" s="11" t="s">
        <v>5764</v>
      </c>
      <c r="D1949" s="11" t="s">
        <v>5765</v>
      </c>
      <c r="E1949" s="11" t="s">
        <v>5766</v>
      </c>
    </row>
    <row r="1950" ht="30" customHeight="1" spans="1:5">
      <c r="A1950" s="11">
        <v>1949</v>
      </c>
      <c r="B1950" s="12" t="s">
        <v>5</v>
      </c>
      <c r="C1950" s="11" t="s">
        <v>5767</v>
      </c>
      <c r="D1950" s="11" t="s">
        <v>5768</v>
      </c>
      <c r="E1950" s="11" t="s">
        <v>5769</v>
      </c>
    </row>
    <row r="1951" ht="30" customHeight="1" spans="1:5">
      <c r="A1951" s="11">
        <v>1950</v>
      </c>
      <c r="B1951" s="12" t="s">
        <v>5</v>
      </c>
      <c r="C1951" s="11" t="s">
        <v>5770</v>
      </c>
      <c r="D1951" s="11" t="s">
        <v>5771</v>
      </c>
      <c r="E1951" s="11" t="s">
        <v>5772</v>
      </c>
    </row>
    <row r="1952" ht="30" customHeight="1" spans="1:5">
      <c r="A1952" s="11">
        <v>1951</v>
      </c>
      <c r="B1952" s="12" t="s">
        <v>5</v>
      </c>
      <c r="C1952" s="11" t="s">
        <v>5773</v>
      </c>
      <c r="D1952" s="11" t="s">
        <v>5774</v>
      </c>
      <c r="E1952" s="11" t="s">
        <v>5775</v>
      </c>
    </row>
    <row r="1953" ht="30" customHeight="1" spans="1:5">
      <c r="A1953" s="11">
        <v>1952</v>
      </c>
      <c r="B1953" s="12" t="s">
        <v>5</v>
      </c>
      <c r="C1953" s="11" t="s">
        <v>5776</v>
      </c>
      <c r="D1953" s="11" t="s">
        <v>5777</v>
      </c>
      <c r="E1953" s="11" t="s">
        <v>5778</v>
      </c>
    </row>
    <row r="1954" ht="30" customHeight="1" spans="1:5">
      <c r="A1954" s="11">
        <v>1953</v>
      </c>
      <c r="B1954" s="12" t="s">
        <v>5</v>
      </c>
      <c r="C1954" s="11" t="s">
        <v>5779</v>
      </c>
      <c r="D1954" s="11" t="s">
        <v>5780</v>
      </c>
      <c r="E1954" s="11" t="s">
        <v>5781</v>
      </c>
    </row>
    <row r="1955" ht="30" customHeight="1" spans="1:5">
      <c r="A1955" s="11">
        <v>1954</v>
      </c>
      <c r="B1955" s="12" t="s">
        <v>5</v>
      </c>
      <c r="C1955" s="11" t="s">
        <v>5782</v>
      </c>
      <c r="E1955" s="11" t="s">
        <v>5783</v>
      </c>
    </row>
    <row r="1956" ht="30" customHeight="1" spans="1:5">
      <c r="A1956" s="11">
        <v>1955</v>
      </c>
      <c r="B1956" s="12" t="s">
        <v>5</v>
      </c>
      <c r="C1956" s="11" t="s">
        <v>5784</v>
      </c>
      <c r="D1956" s="11" t="s">
        <v>5785</v>
      </c>
      <c r="E1956" s="11" t="s">
        <v>5786</v>
      </c>
    </row>
    <row r="1957" ht="30" customHeight="1" spans="1:5">
      <c r="A1957" s="11">
        <v>1956</v>
      </c>
      <c r="B1957" s="12" t="s">
        <v>5</v>
      </c>
      <c r="C1957" s="11" t="s">
        <v>5787</v>
      </c>
      <c r="D1957" s="11" t="s">
        <v>5788</v>
      </c>
      <c r="E1957" s="11" t="s">
        <v>5789</v>
      </c>
    </row>
    <row r="1958" ht="30" customHeight="1" spans="1:5">
      <c r="A1958" s="11">
        <v>1957</v>
      </c>
      <c r="B1958" s="12" t="s">
        <v>5</v>
      </c>
      <c r="C1958" s="11" t="s">
        <v>5790</v>
      </c>
      <c r="D1958" s="11" t="s">
        <v>5791</v>
      </c>
      <c r="E1958" s="11" t="s">
        <v>5792</v>
      </c>
    </row>
    <row r="1959" ht="30" customHeight="1" spans="1:5">
      <c r="A1959" s="11">
        <v>1958</v>
      </c>
      <c r="B1959" s="12" t="s">
        <v>5</v>
      </c>
      <c r="C1959" s="11" t="s">
        <v>5793</v>
      </c>
      <c r="D1959" s="11" t="s">
        <v>5794</v>
      </c>
      <c r="E1959" s="11" t="s">
        <v>5795</v>
      </c>
    </row>
    <row r="1960" ht="30" customHeight="1" spans="1:5">
      <c r="A1960" s="11">
        <v>1959</v>
      </c>
      <c r="B1960" s="12" t="s">
        <v>5</v>
      </c>
      <c r="C1960" s="11" t="s">
        <v>5796</v>
      </c>
      <c r="D1960" s="11" t="s">
        <v>5797</v>
      </c>
      <c r="E1960" s="11" t="s">
        <v>5798</v>
      </c>
    </row>
    <row r="1961" ht="30" customHeight="1" spans="1:5">
      <c r="A1961" s="11">
        <v>1960</v>
      </c>
      <c r="B1961" s="12" t="s">
        <v>5</v>
      </c>
      <c r="C1961" s="11" t="s">
        <v>5799</v>
      </c>
      <c r="D1961" s="11" t="s">
        <v>5800</v>
      </c>
      <c r="E1961" s="11" t="s">
        <v>5801</v>
      </c>
    </row>
    <row r="1962" ht="30" customHeight="1" spans="1:5">
      <c r="A1962" s="11">
        <v>1961</v>
      </c>
      <c r="B1962" s="12" t="s">
        <v>5</v>
      </c>
      <c r="C1962" s="11" t="s">
        <v>5802</v>
      </c>
      <c r="D1962" s="11" t="s">
        <v>5803</v>
      </c>
      <c r="E1962" s="11" t="s">
        <v>5804</v>
      </c>
    </row>
    <row r="1963" ht="30" customHeight="1" spans="1:5">
      <c r="A1963" s="11">
        <v>1962</v>
      </c>
      <c r="B1963" s="12" t="s">
        <v>5</v>
      </c>
      <c r="C1963" s="11" t="s">
        <v>5805</v>
      </c>
      <c r="D1963" s="11" t="s">
        <v>5806</v>
      </c>
      <c r="E1963" s="11" t="s">
        <v>5807</v>
      </c>
    </row>
    <row r="1964" ht="30" customHeight="1" spans="1:5">
      <c r="A1964" s="11">
        <v>1963</v>
      </c>
      <c r="B1964" s="12" t="s">
        <v>5</v>
      </c>
      <c r="C1964" s="11" t="s">
        <v>5808</v>
      </c>
      <c r="D1964" s="11" t="s">
        <v>5809</v>
      </c>
      <c r="E1964" s="11" t="s">
        <v>5810</v>
      </c>
    </row>
    <row r="1965" ht="30" customHeight="1" spans="1:5">
      <c r="A1965" s="11">
        <v>1964</v>
      </c>
      <c r="B1965" s="12" t="s">
        <v>5</v>
      </c>
      <c r="C1965" s="11" t="s">
        <v>5811</v>
      </c>
      <c r="D1965" s="11" t="s">
        <v>5812</v>
      </c>
      <c r="E1965" s="11" t="s">
        <v>5813</v>
      </c>
    </row>
    <row r="1966" ht="30" customHeight="1" spans="1:5">
      <c r="A1966" s="11">
        <v>1965</v>
      </c>
      <c r="B1966" s="12" t="s">
        <v>5</v>
      </c>
      <c r="C1966" s="11" t="s">
        <v>5814</v>
      </c>
      <c r="D1966" s="11" t="s">
        <v>5815</v>
      </c>
      <c r="E1966" s="11" t="s">
        <v>5816</v>
      </c>
    </row>
    <row r="1967" ht="30" customHeight="1" spans="1:5">
      <c r="A1967" s="11">
        <v>1966</v>
      </c>
      <c r="B1967" s="12" t="s">
        <v>5</v>
      </c>
      <c r="C1967" s="11" t="s">
        <v>5817</v>
      </c>
      <c r="D1967" s="11" t="s">
        <v>5818</v>
      </c>
      <c r="E1967" s="11" t="s">
        <v>5819</v>
      </c>
    </row>
    <row r="1968" ht="30" customHeight="1" spans="1:5">
      <c r="A1968" s="11">
        <v>1967</v>
      </c>
      <c r="B1968" s="12" t="s">
        <v>5</v>
      </c>
      <c r="C1968" s="11" t="s">
        <v>5820</v>
      </c>
      <c r="D1968" s="11" t="s">
        <v>5821</v>
      </c>
      <c r="E1968" s="11" t="s">
        <v>5822</v>
      </c>
    </row>
    <row r="1969" ht="30" customHeight="1" spans="1:5">
      <c r="A1969" s="11">
        <v>1968</v>
      </c>
      <c r="B1969" s="12" t="s">
        <v>5</v>
      </c>
      <c r="C1969" s="11" t="s">
        <v>5823</v>
      </c>
      <c r="D1969" s="11" t="s">
        <v>5824</v>
      </c>
      <c r="E1969" s="11" t="s">
        <v>5825</v>
      </c>
    </row>
    <row r="1970" ht="30" customHeight="1" spans="1:5">
      <c r="A1970" s="11">
        <v>1969</v>
      </c>
      <c r="B1970" s="12" t="s">
        <v>5</v>
      </c>
      <c r="C1970" s="11" t="s">
        <v>5826</v>
      </c>
      <c r="D1970" s="11" t="s">
        <v>5827</v>
      </c>
      <c r="E1970" s="11" t="s">
        <v>5828</v>
      </c>
    </row>
    <row r="1971" ht="30" customHeight="1" spans="1:5">
      <c r="A1971" s="11">
        <v>1970</v>
      </c>
      <c r="B1971" s="12" t="s">
        <v>5</v>
      </c>
      <c r="C1971" s="11" t="s">
        <v>5829</v>
      </c>
      <c r="D1971" s="11" t="s">
        <v>5830</v>
      </c>
      <c r="E1971" s="11" t="s">
        <v>5831</v>
      </c>
    </row>
    <row r="1972" ht="30" customHeight="1" spans="1:5">
      <c r="A1972" s="11">
        <v>1971</v>
      </c>
      <c r="B1972" s="12" t="s">
        <v>5</v>
      </c>
      <c r="C1972" s="11" t="s">
        <v>5832</v>
      </c>
      <c r="D1972" s="11" t="s">
        <v>5833</v>
      </c>
      <c r="E1972" s="11" t="s">
        <v>5834</v>
      </c>
    </row>
    <row r="1973" ht="30" customHeight="1" spans="1:5">
      <c r="A1973" s="11">
        <v>1972</v>
      </c>
      <c r="B1973" s="12" t="s">
        <v>5</v>
      </c>
      <c r="C1973" s="11" t="s">
        <v>5835</v>
      </c>
      <c r="D1973" s="11" t="s">
        <v>5836</v>
      </c>
      <c r="E1973" s="11" t="s">
        <v>5837</v>
      </c>
    </row>
    <row r="1974" ht="30" customHeight="1" spans="1:5">
      <c r="A1974" s="11">
        <v>1973</v>
      </c>
      <c r="B1974" s="12" t="s">
        <v>5</v>
      </c>
      <c r="C1974" s="11" t="s">
        <v>5838</v>
      </c>
      <c r="D1974" s="11" t="s">
        <v>5839</v>
      </c>
      <c r="E1974" s="11" t="s">
        <v>5840</v>
      </c>
    </row>
    <row r="1975" ht="30" customHeight="1" spans="1:5">
      <c r="A1975" s="11">
        <v>1974</v>
      </c>
      <c r="B1975" s="12" t="s">
        <v>5</v>
      </c>
      <c r="C1975" s="11" t="s">
        <v>5841</v>
      </c>
      <c r="D1975" s="11" t="s">
        <v>5842</v>
      </c>
      <c r="E1975" s="11" t="s">
        <v>5843</v>
      </c>
    </row>
    <row r="1976" ht="30" customHeight="1" spans="1:5">
      <c r="A1976" s="11">
        <v>1975</v>
      </c>
      <c r="B1976" s="12" t="s">
        <v>5</v>
      </c>
      <c r="C1976" s="11" t="s">
        <v>5844</v>
      </c>
      <c r="D1976" s="11" t="s">
        <v>5845</v>
      </c>
      <c r="E1976" s="11" t="s">
        <v>5846</v>
      </c>
    </row>
    <row r="1977" ht="30" customHeight="1" spans="1:5">
      <c r="A1977" s="11">
        <v>1976</v>
      </c>
      <c r="B1977" s="12" t="s">
        <v>5</v>
      </c>
      <c r="C1977" s="11" t="s">
        <v>5847</v>
      </c>
      <c r="D1977" s="11" t="s">
        <v>5848</v>
      </c>
      <c r="E1977" s="11" t="s">
        <v>5849</v>
      </c>
    </row>
    <row r="1978" ht="30" customHeight="1" spans="1:5">
      <c r="A1978" s="11">
        <v>1977</v>
      </c>
      <c r="B1978" s="12" t="s">
        <v>5</v>
      </c>
      <c r="C1978" s="11" t="s">
        <v>5850</v>
      </c>
      <c r="D1978" s="11" t="s">
        <v>5851</v>
      </c>
      <c r="E1978" s="11" t="s">
        <v>5852</v>
      </c>
    </row>
    <row r="1979" ht="30" customHeight="1" spans="1:5">
      <c r="A1979" s="11">
        <v>1978</v>
      </c>
      <c r="B1979" s="12" t="s">
        <v>5</v>
      </c>
      <c r="C1979" s="11" t="s">
        <v>5853</v>
      </c>
      <c r="D1979" s="11" t="s">
        <v>5854</v>
      </c>
      <c r="E1979" s="11" t="s">
        <v>5855</v>
      </c>
    </row>
    <row r="1980" ht="30" customHeight="1" spans="1:5">
      <c r="A1980" s="11">
        <v>1979</v>
      </c>
      <c r="B1980" s="12" t="s">
        <v>5</v>
      </c>
      <c r="C1980" s="11" t="s">
        <v>5856</v>
      </c>
      <c r="D1980" s="11" t="s">
        <v>5857</v>
      </c>
      <c r="E1980" s="11" t="s">
        <v>5858</v>
      </c>
    </row>
    <row r="1981" ht="30" customHeight="1" spans="1:5">
      <c r="A1981" s="11">
        <v>1980</v>
      </c>
      <c r="B1981" s="12" t="s">
        <v>5</v>
      </c>
      <c r="C1981" s="11" t="s">
        <v>5859</v>
      </c>
      <c r="D1981" s="11" t="s">
        <v>5860</v>
      </c>
      <c r="E1981" s="11" t="s">
        <v>5861</v>
      </c>
    </row>
    <row r="1982" ht="30" customHeight="1" spans="1:5">
      <c r="A1982" s="11">
        <v>1981</v>
      </c>
      <c r="B1982" s="12" t="s">
        <v>5</v>
      </c>
      <c r="C1982" s="11" t="s">
        <v>5862</v>
      </c>
      <c r="D1982" s="11" t="s">
        <v>5863</v>
      </c>
      <c r="E1982" s="11" t="s">
        <v>5864</v>
      </c>
    </row>
    <row r="1983" ht="30" customHeight="1" spans="1:5">
      <c r="A1983" s="11">
        <v>1982</v>
      </c>
      <c r="B1983" s="12" t="s">
        <v>5</v>
      </c>
      <c r="C1983" s="11" t="s">
        <v>5865</v>
      </c>
      <c r="D1983" s="11" t="s">
        <v>5866</v>
      </c>
      <c r="E1983" s="11" t="s">
        <v>5867</v>
      </c>
    </row>
    <row r="1984" ht="30" customHeight="1" spans="1:5">
      <c r="A1984" s="11">
        <v>1983</v>
      </c>
      <c r="B1984" s="12" t="s">
        <v>5</v>
      </c>
      <c r="C1984" s="11" t="s">
        <v>5868</v>
      </c>
      <c r="D1984" s="11" t="s">
        <v>5869</v>
      </c>
      <c r="E1984" s="11" t="s">
        <v>5870</v>
      </c>
    </row>
    <row r="1985" ht="30" customHeight="1" spans="1:5">
      <c r="A1985" s="11">
        <v>1984</v>
      </c>
      <c r="B1985" s="12" t="s">
        <v>5</v>
      </c>
      <c r="C1985" s="11" t="s">
        <v>5871</v>
      </c>
      <c r="D1985" s="11" t="s">
        <v>5872</v>
      </c>
      <c r="E1985" s="11" t="s">
        <v>5873</v>
      </c>
    </row>
    <row r="1986" ht="30" customHeight="1" spans="1:5">
      <c r="A1986" s="11">
        <v>1985</v>
      </c>
      <c r="B1986" s="12" t="s">
        <v>5</v>
      </c>
      <c r="C1986" s="11" t="s">
        <v>5874</v>
      </c>
      <c r="D1986" s="11" t="s">
        <v>5875</v>
      </c>
      <c r="E1986" s="11" t="s">
        <v>5876</v>
      </c>
    </row>
    <row r="1987" ht="30" customHeight="1" spans="1:5">
      <c r="A1987" s="11">
        <v>1986</v>
      </c>
      <c r="B1987" s="12" t="s">
        <v>5</v>
      </c>
      <c r="C1987" s="11" t="s">
        <v>5877</v>
      </c>
      <c r="D1987" s="11" t="s">
        <v>5878</v>
      </c>
      <c r="E1987" s="11" t="s">
        <v>5879</v>
      </c>
    </row>
    <row r="1988" ht="30" customHeight="1" spans="1:5">
      <c r="A1988" s="11">
        <v>1987</v>
      </c>
      <c r="B1988" s="12" t="s">
        <v>5</v>
      </c>
      <c r="C1988" s="11" t="s">
        <v>5880</v>
      </c>
      <c r="D1988" s="11" t="s">
        <v>5881</v>
      </c>
      <c r="E1988" s="11" t="s">
        <v>5882</v>
      </c>
    </row>
    <row r="1989" ht="30" customHeight="1" spans="1:5">
      <c r="A1989" s="11">
        <v>1988</v>
      </c>
      <c r="B1989" s="12" t="s">
        <v>5</v>
      </c>
      <c r="C1989" s="11" t="s">
        <v>5883</v>
      </c>
      <c r="D1989" s="11" t="s">
        <v>5884</v>
      </c>
      <c r="E1989" s="11" t="s">
        <v>5885</v>
      </c>
    </row>
    <row r="1990" ht="30" customHeight="1" spans="1:5">
      <c r="A1990" s="11">
        <v>1989</v>
      </c>
      <c r="B1990" s="12" t="s">
        <v>5</v>
      </c>
      <c r="C1990" s="11" t="s">
        <v>5886</v>
      </c>
      <c r="D1990" s="11" t="s">
        <v>5887</v>
      </c>
      <c r="E1990" s="11" t="s">
        <v>5888</v>
      </c>
    </row>
    <row r="1991" ht="30" customHeight="1" spans="1:5">
      <c r="A1991" s="11">
        <v>1990</v>
      </c>
      <c r="B1991" s="12" t="s">
        <v>5</v>
      </c>
      <c r="C1991" s="11" t="s">
        <v>5889</v>
      </c>
      <c r="D1991" s="11" t="s">
        <v>5890</v>
      </c>
      <c r="E1991" s="11" t="s">
        <v>5891</v>
      </c>
    </row>
    <row r="1992" ht="30" customHeight="1" spans="1:5">
      <c r="A1992" s="11">
        <v>1991</v>
      </c>
      <c r="B1992" s="12" t="s">
        <v>5</v>
      </c>
      <c r="C1992" s="11" t="s">
        <v>5892</v>
      </c>
      <c r="D1992" s="11" t="s">
        <v>5893</v>
      </c>
      <c r="E1992" s="11" t="s">
        <v>5894</v>
      </c>
    </row>
    <row r="1993" ht="30" customHeight="1" spans="1:5">
      <c r="A1993" s="11">
        <v>1992</v>
      </c>
      <c r="B1993" s="12" t="s">
        <v>5</v>
      </c>
      <c r="C1993" s="11" t="s">
        <v>5895</v>
      </c>
      <c r="D1993" s="11" t="s">
        <v>5896</v>
      </c>
      <c r="E1993" s="11" t="s">
        <v>5897</v>
      </c>
    </row>
    <row r="1994" ht="30" customHeight="1" spans="1:5">
      <c r="A1994" s="11">
        <v>1993</v>
      </c>
      <c r="B1994" s="12" t="s">
        <v>5</v>
      </c>
      <c r="C1994" s="11" t="s">
        <v>5898</v>
      </c>
      <c r="D1994" s="11" t="s">
        <v>5899</v>
      </c>
      <c r="E1994" s="11" t="s">
        <v>5900</v>
      </c>
    </row>
    <row r="1995" ht="30" customHeight="1" spans="1:5">
      <c r="A1995" s="11">
        <v>1994</v>
      </c>
      <c r="B1995" s="12" t="s">
        <v>5</v>
      </c>
      <c r="C1995" s="11" t="s">
        <v>5901</v>
      </c>
      <c r="D1995" s="11" t="s">
        <v>5902</v>
      </c>
      <c r="E1995" s="11" t="s">
        <v>5903</v>
      </c>
    </row>
    <row r="1996" ht="30" customHeight="1" spans="1:5">
      <c r="A1996" s="11">
        <v>1995</v>
      </c>
      <c r="B1996" s="12" t="s">
        <v>5</v>
      </c>
      <c r="C1996" s="11" t="s">
        <v>5904</v>
      </c>
      <c r="D1996" s="11" t="s">
        <v>5905</v>
      </c>
      <c r="E1996" s="11" t="s">
        <v>5906</v>
      </c>
    </row>
    <row r="1997" ht="30" customHeight="1" spans="1:5">
      <c r="A1997" s="11">
        <v>1996</v>
      </c>
      <c r="B1997" s="12" t="s">
        <v>5</v>
      </c>
      <c r="C1997" s="11" t="s">
        <v>5907</v>
      </c>
      <c r="D1997" s="11" t="s">
        <v>5908</v>
      </c>
      <c r="E1997" s="11" t="s">
        <v>5909</v>
      </c>
    </row>
    <row r="1998" ht="30" customHeight="1" spans="1:5">
      <c r="A1998" s="11">
        <v>1997</v>
      </c>
      <c r="B1998" s="12" t="s">
        <v>5</v>
      </c>
      <c r="C1998" s="11" t="s">
        <v>5910</v>
      </c>
      <c r="D1998" s="11" t="s">
        <v>5911</v>
      </c>
      <c r="E1998" s="11" t="s">
        <v>5912</v>
      </c>
    </row>
    <row r="1999" ht="30" customHeight="1" spans="1:5">
      <c r="A1999" s="11">
        <v>1998</v>
      </c>
      <c r="B1999" s="12" t="s">
        <v>5</v>
      </c>
      <c r="C1999" s="11" t="s">
        <v>5913</v>
      </c>
      <c r="D1999" s="11" t="s">
        <v>5914</v>
      </c>
      <c r="E1999" s="11" t="s">
        <v>5915</v>
      </c>
    </row>
    <row r="2000" ht="30" customHeight="1" spans="1:5">
      <c r="A2000" s="11">
        <v>1999</v>
      </c>
      <c r="B2000" s="12" t="s">
        <v>5</v>
      </c>
      <c r="C2000" s="11" t="s">
        <v>5916</v>
      </c>
      <c r="D2000" s="11" t="s">
        <v>5917</v>
      </c>
      <c r="E2000" s="11" t="s">
        <v>5918</v>
      </c>
    </row>
    <row r="2001" ht="30" customHeight="1" spans="1:5">
      <c r="A2001" s="11">
        <v>2000</v>
      </c>
      <c r="B2001" s="12" t="s">
        <v>5</v>
      </c>
      <c r="C2001" s="11" t="s">
        <v>5919</v>
      </c>
      <c r="D2001" s="11" t="s">
        <v>5920</v>
      </c>
      <c r="E2001" s="11" t="s">
        <v>5921</v>
      </c>
    </row>
    <row r="2002" ht="30" customHeight="1" spans="1:5">
      <c r="A2002" s="11">
        <v>2001</v>
      </c>
      <c r="B2002" s="12" t="s">
        <v>5</v>
      </c>
      <c r="C2002" s="11" t="s">
        <v>5922</v>
      </c>
      <c r="D2002" s="11" t="s">
        <v>5923</v>
      </c>
      <c r="E2002" s="11" t="s">
        <v>5924</v>
      </c>
    </row>
    <row r="2003" ht="30" customHeight="1" spans="1:5">
      <c r="A2003" s="11">
        <v>2002</v>
      </c>
      <c r="B2003" s="12" t="s">
        <v>5</v>
      </c>
      <c r="C2003" s="11" t="s">
        <v>5925</v>
      </c>
      <c r="D2003" s="11" t="s">
        <v>5926</v>
      </c>
      <c r="E2003" s="11" t="s">
        <v>5927</v>
      </c>
    </row>
    <row r="2004" ht="30" customHeight="1" spans="1:5">
      <c r="A2004" s="11">
        <v>2003</v>
      </c>
      <c r="B2004" s="12" t="s">
        <v>5</v>
      </c>
      <c r="C2004" s="11" t="s">
        <v>5928</v>
      </c>
      <c r="D2004" s="11" t="s">
        <v>5929</v>
      </c>
      <c r="E2004" s="11" t="s">
        <v>5930</v>
      </c>
    </row>
    <row r="2005" ht="30" customHeight="1" spans="1:5">
      <c r="A2005" s="11">
        <v>2004</v>
      </c>
      <c r="B2005" s="12" t="s">
        <v>5</v>
      </c>
      <c r="C2005" s="11" t="s">
        <v>5931</v>
      </c>
      <c r="D2005" s="11" t="s">
        <v>5932</v>
      </c>
      <c r="E2005" s="11" t="s">
        <v>5933</v>
      </c>
    </row>
    <row r="2006" ht="30" customHeight="1" spans="1:5">
      <c r="A2006" s="11">
        <v>2005</v>
      </c>
      <c r="B2006" s="12" t="s">
        <v>5</v>
      </c>
      <c r="C2006" s="11" t="s">
        <v>5934</v>
      </c>
      <c r="D2006" s="11" t="s">
        <v>5935</v>
      </c>
      <c r="E2006" s="11" t="s">
        <v>5936</v>
      </c>
    </row>
    <row r="2007" ht="30" customHeight="1" spans="1:5">
      <c r="A2007" s="11">
        <v>2006</v>
      </c>
      <c r="B2007" s="12" t="s">
        <v>5</v>
      </c>
      <c r="C2007" s="11" t="s">
        <v>5937</v>
      </c>
      <c r="D2007" s="11" t="s">
        <v>5938</v>
      </c>
      <c r="E2007" s="11" t="s">
        <v>5939</v>
      </c>
    </row>
    <row r="2008" ht="30" customHeight="1" spans="1:5">
      <c r="A2008" s="11">
        <v>2007</v>
      </c>
      <c r="B2008" s="12" t="s">
        <v>5</v>
      </c>
      <c r="C2008" s="11" t="s">
        <v>5940</v>
      </c>
      <c r="D2008" s="11" t="s">
        <v>5941</v>
      </c>
      <c r="E2008" s="11" t="s">
        <v>5942</v>
      </c>
    </row>
    <row r="2009" ht="30" customHeight="1" spans="1:5">
      <c r="A2009" s="11">
        <v>2008</v>
      </c>
      <c r="B2009" s="12" t="s">
        <v>5</v>
      </c>
      <c r="C2009" s="11" t="s">
        <v>5943</v>
      </c>
      <c r="D2009" s="11" t="s">
        <v>5944</v>
      </c>
      <c r="E2009" s="11" t="s">
        <v>5945</v>
      </c>
    </row>
    <row r="2010" ht="30" customHeight="1" spans="1:5">
      <c r="A2010" s="11">
        <v>2009</v>
      </c>
      <c r="B2010" s="12" t="s">
        <v>5</v>
      </c>
      <c r="C2010" s="11" t="s">
        <v>5946</v>
      </c>
      <c r="D2010" s="11" t="s">
        <v>5947</v>
      </c>
      <c r="E2010" s="11" t="s">
        <v>5948</v>
      </c>
    </row>
    <row r="2011" ht="30" customHeight="1" spans="1:5">
      <c r="A2011" s="11">
        <v>2010</v>
      </c>
      <c r="B2011" s="12" t="s">
        <v>5</v>
      </c>
      <c r="C2011" s="11" t="s">
        <v>5949</v>
      </c>
      <c r="D2011" s="11" t="s">
        <v>5950</v>
      </c>
      <c r="E2011" s="11" t="s">
        <v>5951</v>
      </c>
    </row>
    <row r="2012" ht="30" customHeight="1" spans="1:5">
      <c r="A2012" s="11">
        <v>2011</v>
      </c>
      <c r="B2012" s="12" t="s">
        <v>5</v>
      </c>
      <c r="C2012" s="11" t="s">
        <v>5952</v>
      </c>
      <c r="D2012" s="11" t="s">
        <v>5953</v>
      </c>
      <c r="E2012" s="11" t="s">
        <v>5954</v>
      </c>
    </row>
    <row r="2013" ht="30" customHeight="1" spans="1:5">
      <c r="A2013" s="11">
        <v>2012</v>
      </c>
      <c r="B2013" s="12" t="s">
        <v>5</v>
      </c>
      <c r="C2013" s="11" t="s">
        <v>5955</v>
      </c>
      <c r="D2013" s="11" t="s">
        <v>5956</v>
      </c>
      <c r="E2013" s="11" t="s">
        <v>5957</v>
      </c>
    </row>
    <row r="2014" ht="30" customHeight="1" spans="1:5">
      <c r="A2014" s="11">
        <v>2013</v>
      </c>
      <c r="B2014" s="12" t="s">
        <v>5</v>
      </c>
      <c r="C2014" s="11" t="s">
        <v>5958</v>
      </c>
      <c r="D2014" s="11" t="s">
        <v>5959</v>
      </c>
      <c r="E2014" s="11" t="s">
        <v>5960</v>
      </c>
    </row>
    <row r="2015" ht="30" customHeight="1" spans="1:5">
      <c r="A2015" s="11">
        <v>2014</v>
      </c>
      <c r="B2015" s="12" t="s">
        <v>5</v>
      </c>
      <c r="C2015" s="11" t="s">
        <v>5961</v>
      </c>
      <c r="D2015" s="11" t="s">
        <v>5962</v>
      </c>
      <c r="E2015" s="11" t="s">
        <v>5963</v>
      </c>
    </row>
    <row r="2016" ht="30" customHeight="1" spans="1:5">
      <c r="A2016" s="11">
        <v>2015</v>
      </c>
      <c r="B2016" s="12" t="s">
        <v>5</v>
      </c>
      <c r="C2016" s="11" t="s">
        <v>5964</v>
      </c>
      <c r="D2016" s="11" t="s">
        <v>5965</v>
      </c>
      <c r="E2016" s="11" t="s">
        <v>5966</v>
      </c>
    </row>
    <row r="2017" ht="30" customHeight="1" spans="1:5">
      <c r="A2017" s="11">
        <v>2016</v>
      </c>
      <c r="B2017" s="12" t="s">
        <v>5</v>
      </c>
      <c r="C2017" s="11" t="s">
        <v>5967</v>
      </c>
      <c r="D2017" s="11" t="s">
        <v>5968</v>
      </c>
      <c r="E2017" s="11" t="s">
        <v>5969</v>
      </c>
    </row>
    <row r="2018" ht="30" customHeight="1" spans="1:5">
      <c r="A2018" s="11">
        <v>2017</v>
      </c>
      <c r="B2018" s="12" t="s">
        <v>5</v>
      </c>
      <c r="C2018" s="11" t="s">
        <v>5970</v>
      </c>
      <c r="D2018" s="11" t="s">
        <v>5971</v>
      </c>
      <c r="E2018" s="11" t="s">
        <v>5972</v>
      </c>
    </row>
    <row r="2019" ht="30" customHeight="1" spans="1:5">
      <c r="A2019" s="11">
        <v>2018</v>
      </c>
      <c r="B2019" s="12" t="s">
        <v>5</v>
      </c>
      <c r="C2019" s="11" t="s">
        <v>5973</v>
      </c>
      <c r="D2019" s="11" t="s">
        <v>5974</v>
      </c>
      <c r="E2019" s="11" t="s">
        <v>5975</v>
      </c>
    </row>
    <row r="2020" ht="30" customHeight="1" spans="1:5">
      <c r="A2020" s="11">
        <v>2019</v>
      </c>
      <c r="B2020" s="12" t="s">
        <v>5</v>
      </c>
      <c r="C2020" s="11" t="s">
        <v>5976</v>
      </c>
      <c r="D2020" s="11" t="s">
        <v>5977</v>
      </c>
      <c r="E2020" s="11" t="s">
        <v>5978</v>
      </c>
    </row>
    <row r="2021" ht="30" customHeight="1" spans="1:5">
      <c r="A2021" s="11">
        <v>2020</v>
      </c>
      <c r="B2021" s="12" t="s">
        <v>5</v>
      </c>
      <c r="C2021" s="11" t="s">
        <v>5979</v>
      </c>
      <c r="D2021" s="11" t="s">
        <v>5980</v>
      </c>
      <c r="E2021" s="11" t="s">
        <v>5981</v>
      </c>
    </row>
    <row r="2022" ht="30" customHeight="1" spans="1:5">
      <c r="A2022" s="11">
        <v>2021</v>
      </c>
      <c r="B2022" s="12" t="s">
        <v>5</v>
      </c>
      <c r="C2022" s="11" t="s">
        <v>5982</v>
      </c>
      <c r="D2022" s="11" t="s">
        <v>5983</v>
      </c>
      <c r="E2022" s="11" t="s">
        <v>5984</v>
      </c>
    </row>
    <row r="2023" ht="30" customHeight="1" spans="1:5">
      <c r="A2023" s="11">
        <v>2022</v>
      </c>
      <c r="B2023" s="12" t="s">
        <v>5</v>
      </c>
      <c r="C2023" s="11" t="s">
        <v>5985</v>
      </c>
      <c r="D2023" s="11" t="s">
        <v>5986</v>
      </c>
      <c r="E2023" s="11" t="s">
        <v>5987</v>
      </c>
    </row>
    <row r="2024" ht="30" customHeight="1" spans="1:5">
      <c r="A2024" s="11">
        <v>2023</v>
      </c>
      <c r="B2024" s="12" t="s">
        <v>5</v>
      </c>
      <c r="C2024" s="11" t="s">
        <v>5988</v>
      </c>
      <c r="D2024" s="11" t="s">
        <v>5989</v>
      </c>
      <c r="E2024" s="11" t="s">
        <v>5990</v>
      </c>
    </row>
    <row r="2025" ht="30" customHeight="1" spans="1:5">
      <c r="A2025" s="11">
        <v>2024</v>
      </c>
      <c r="B2025" s="12" t="s">
        <v>5</v>
      </c>
      <c r="C2025" s="11" t="s">
        <v>5991</v>
      </c>
      <c r="D2025" s="11" t="s">
        <v>5992</v>
      </c>
      <c r="E2025" s="11" t="s">
        <v>5993</v>
      </c>
    </row>
    <row r="2026" ht="30" customHeight="1" spans="1:5">
      <c r="A2026" s="11">
        <v>2025</v>
      </c>
      <c r="B2026" s="12" t="s">
        <v>5</v>
      </c>
      <c r="C2026" s="11" t="s">
        <v>5994</v>
      </c>
      <c r="D2026" s="11" t="s">
        <v>5995</v>
      </c>
      <c r="E2026" s="11" t="s">
        <v>5996</v>
      </c>
    </row>
    <row r="2027" ht="30" customHeight="1" spans="1:5">
      <c r="A2027" s="11">
        <v>2026</v>
      </c>
      <c r="B2027" s="12" t="s">
        <v>5</v>
      </c>
      <c r="C2027" s="11" t="s">
        <v>5997</v>
      </c>
      <c r="D2027" s="11" t="s">
        <v>5998</v>
      </c>
      <c r="E2027" s="11" t="s">
        <v>5999</v>
      </c>
    </row>
    <row r="2028" ht="30" customHeight="1" spans="1:5">
      <c r="A2028" s="11">
        <v>2027</v>
      </c>
      <c r="B2028" s="12" t="s">
        <v>5</v>
      </c>
      <c r="C2028" s="11" t="s">
        <v>6000</v>
      </c>
      <c r="D2028" s="11" t="s">
        <v>6001</v>
      </c>
      <c r="E2028" s="11" t="s">
        <v>6002</v>
      </c>
    </row>
    <row r="2029" ht="30" customHeight="1" spans="1:5">
      <c r="A2029" s="11">
        <v>2028</v>
      </c>
      <c r="B2029" s="12" t="s">
        <v>5</v>
      </c>
      <c r="C2029" s="11" t="s">
        <v>6003</v>
      </c>
      <c r="D2029" s="11" t="s">
        <v>6004</v>
      </c>
      <c r="E2029" s="11" t="s">
        <v>6005</v>
      </c>
    </row>
    <row r="2030" ht="30" customHeight="1" spans="1:5">
      <c r="A2030" s="11">
        <v>2029</v>
      </c>
      <c r="B2030" s="12" t="s">
        <v>5</v>
      </c>
      <c r="C2030" s="11" t="s">
        <v>6006</v>
      </c>
      <c r="D2030" s="11" t="s">
        <v>6007</v>
      </c>
      <c r="E2030" s="11" t="s">
        <v>6008</v>
      </c>
    </row>
    <row r="2031" ht="30" customHeight="1" spans="1:5">
      <c r="A2031" s="11">
        <v>2030</v>
      </c>
      <c r="B2031" s="12" t="s">
        <v>5</v>
      </c>
      <c r="C2031" s="11" t="s">
        <v>6009</v>
      </c>
      <c r="D2031" s="11" t="s">
        <v>6010</v>
      </c>
      <c r="E2031" s="11" t="s">
        <v>6011</v>
      </c>
    </row>
    <row r="2032" ht="30" customHeight="1" spans="1:5">
      <c r="A2032" s="11">
        <v>2031</v>
      </c>
      <c r="B2032" s="12" t="s">
        <v>5</v>
      </c>
      <c r="C2032" s="11" t="s">
        <v>6012</v>
      </c>
      <c r="D2032" s="11" t="s">
        <v>6013</v>
      </c>
      <c r="E2032" s="11" t="s">
        <v>6014</v>
      </c>
    </row>
    <row r="2033" ht="30" customHeight="1" spans="1:5">
      <c r="A2033" s="11">
        <v>2032</v>
      </c>
      <c r="B2033" s="12" t="s">
        <v>5</v>
      </c>
      <c r="C2033" s="11" t="s">
        <v>6015</v>
      </c>
      <c r="D2033" s="11" t="s">
        <v>6016</v>
      </c>
      <c r="E2033" s="11" t="s">
        <v>6017</v>
      </c>
    </row>
    <row r="2034" ht="30" customHeight="1" spans="1:5">
      <c r="A2034" s="11">
        <v>2033</v>
      </c>
      <c r="B2034" s="12" t="s">
        <v>5</v>
      </c>
      <c r="C2034" s="11" t="s">
        <v>6018</v>
      </c>
      <c r="D2034" s="11" t="s">
        <v>6019</v>
      </c>
      <c r="E2034" s="11" t="s">
        <v>6020</v>
      </c>
    </row>
    <row r="2035" ht="30" customHeight="1" spans="1:5">
      <c r="A2035" s="11">
        <v>2034</v>
      </c>
      <c r="B2035" s="12" t="s">
        <v>5</v>
      </c>
      <c r="C2035" s="11" t="s">
        <v>6021</v>
      </c>
      <c r="D2035" s="11" t="s">
        <v>6022</v>
      </c>
      <c r="E2035" s="11" t="s">
        <v>6023</v>
      </c>
    </row>
    <row r="2036" ht="30" customHeight="1" spans="1:5">
      <c r="A2036" s="11">
        <v>2035</v>
      </c>
      <c r="B2036" s="12" t="s">
        <v>5</v>
      </c>
      <c r="C2036" s="11" t="s">
        <v>6024</v>
      </c>
      <c r="D2036" s="11" t="s">
        <v>6025</v>
      </c>
      <c r="E2036" s="11" t="s">
        <v>6026</v>
      </c>
    </row>
    <row r="2037" ht="30" customHeight="1" spans="1:5">
      <c r="A2037" s="11">
        <v>2036</v>
      </c>
      <c r="B2037" s="12" t="s">
        <v>5</v>
      </c>
      <c r="C2037" s="11" t="s">
        <v>6027</v>
      </c>
      <c r="D2037" s="11" t="s">
        <v>6028</v>
      </c>
      <c r="E2037" s="11" t="s">
        <v>6029</v>
      </c>
    </row>
    <row r="2038" ht="30" customHeight="1" spans="1:5">
      <c r="A2038" s="11">
        <v>2037</v>
      </c>
      <c r="B2038" s="12" t="s">
        <v>5</v>
      </c>
      <c r="C2038" s="11" t="s">
        <v>6030</v>
      </c>
      <c r="D2038" s="11" t="s">
        <v>6031</v>
      </c>
      <c r="E2038" s="11" t="s">
        <v>6032</v>
      </c>
    </row>
    <row r="2039" ht="30" customHeight="1" spans="1:5">
      <c r="A2039" s="11">
        <v>2038</v>
      </c>
      <c r="B2039" s="12" t="s">
        <v>5</v>
      </c>
      <c r="C2039" s="11" t="s">
        <v>6033</v>
      </c>
      <c r="D2039" s="11" t="s">
        <v>6034</v>
      </c>
      <c r="E2039" s="11" t="s">
        <v>6035</v>
      </c>
    </row>
    <row r="2040" ht="30" customHeight="1" spans="1:5">
      <c r="A2040" s="11">
        <v>2039</v>
      </c>
      <c r="B2040" s="12" t="s">
        <v>5</v>
      </c>
      <c r="C2040" s="11" t="s">
        <v>6036</v>
      </c>
      <c r="D2040" s="11" t="s">
        <v>6037</v>
      </c>
      <c r="E2040" s="11" t="s">
        <v>6038</v>
      </c>
    </row>
    <row r="2041" ht="30" customHeight="1" spans="1:5">
      <c r="A2041" s="11">
        <v>2040</v>
      </c>
      <c r="B2041" s="12" t="s">
        <v>5</v>
      </c>
      <c r="C2041" s="11" t="s">
        <v>6039</v>
      </c>
      <c r="D2041" s="11" t="s">
        <v>6040</v>
      </c>
      <c r="E2041" s="11" t="s">
        <v>6041</v>
      </c>
    </row>
    <row r="2042" ht="30" customHeight="1" spans="1:5">
      <c r="A2042" s="11">
        <v>2041</v>
      </c>
      <c r="B2042" s="12" t="s">
        <v>5</v>
      </c>
      <c r="C2042" s="11" t="s">
        <v>6042</v>
      </c>
      <c r="D2042" s="11" t="s">
        <v>6043</v>
      </c>
      <c r="E2042" s="11" t="s">
        <v>6044</v>
      </c>
    </row>
    <row r="2043" ht="30" customHeight="1" spans="1:5">
      <c r="A2043" s="11">
        <v>2042</v>
      </c>
      <c r="B2043" s="12" t="s">
        <v>5</v>
      </c>
      <c r="C2043" s="11" t="s">
        <v>6045</v>
      </c>
      <c r="D2043" s="11" t="s">
        <v>6046</v>
      </c>
      <c r="E2043" s="11" t="s">
        <v>6047</v>
      </c>
    </row>
    <row r="2044" ht="30" customHeight="1" spans="1:5">
      <c r="A2044" s="11">
        <v>2043</v>
      </c>
      <c r="B2044" s="12" t="s">
        <v>5</v>
      </c>
      <c r="C2044" s="11" t="s">
        <v>6048</v>
      </c>
      <c r="D2044" s="11" t="s">
        <v>6049</v>
      </c>
      <c r="E2044" s="11" t="s">
        <v>6050</v>
      </c>
    </row>
    <row r="2045" ht="30" customHeight="1" spans="1:5">
      <c r="A2045" s="11">
        <v>2044</v>
      </c>
      <c r="B2045" s="12" t="s">
        <v>5</v>
      </c>
      <c r="C2045" s="11" t="s">
        <v>6051</v>
      </c>
      <c r="D2045" s="11" t="s">
        <v>6052</v>
      </c>
      <c r="E2045" s="11" t="s">
        <v>6053</v>
      </c>
    </row>
    <row r="2046" ht="30" customHeight="1" spans="1:5">
      <c r="A2046" s="11">
        <v>2045</v>
      </c>
      <c r="B2046" s="12" t="s">
        <v>5</v>
      </c>
      <c r="C2046" s="11" t="s">
        <v>6054</v>
      </c>
      <c r="D2046" s="11" t="s">
        <v>6055</v>
      </c>
      <c r="E2046" s="11" t="s">
        <v>6056</v>
      </c>
    </row>
    <row r="2047" ht="30" customHeight="1" spans="1:5">
      <c r="A2047" s="11">
        <v>2046</v>
      </c>
      <c r="B2047" s="12" t="s">
        <v>5</v>
      </c>
      <c r="C2047" s="11" t="s">
        <v>6057</v>
      </c>
      <c r="D2047" s="11" t="s">
        <v>6058</v>
      </c>
      <c r="E2047" s="11" t="s">
        <v>6059</v>
      </c>
    </row>
    <row r="2048" ht="30" customHeight="1" spans="1:5">
      <c r="A2048" s="11">
        <v>2047</v>
      </c>
      <c r="B2048" s="12" t="s">
        <v>5</v>
      </c>
      <c r="C2048" s="11" t="s">
        <v>6060</v>
      </c>
      <c r="D2048" s="11" t="s">
        <v>6061</v>
      </c>
      <c r="E2048" s="11" t="s">
        <v>6062</v>
      </c>
    </row>
    <row r="2049" ht="30" customHeight="1" spans="1:5">
      <c r="A2049" s="11">
        <v>2048</v>
      </c>
      <c r="B2049" s="12" t="s">
        <v>5</v>
      </c>
      <c r="C2049" s="11" t="s">
        <v>6063</v>
      </c>
      <c r="D2049" s="11" t="s">
        <v>6064</v>
      </c>
      <c r="E2049" s="11" t="s">
        <v>6065</v>
      </c>
    </row>
    <row r="2050" ht="30" customHeight="1" spans="1:5">
      <c r="A2050" s="11">
        <v>2049</v>
      </c>
      <c r="B2050" s="12" t="s">
        <v>5</v>
      </c>
      <c r="C2050" s="11" t="s">
        <v>6066</v>
      </c>
      <c r="D2050" s="11" t="s">
        <v>6067</v>
      </c>
      <c r="E2050" s="11" t="s">
        <v>6068</v>
      </c>
    </row>
    <row r="2051" ht="30" customHeight="1" spans="1:5">
      <c r="A2051" s="11">
        <v>2050</v>
      </c>
      <c r="B2051" s="12" t="s">
        <v>5</v>
      </c>
      <c r="C2051" s="11" t="s">
        <v>6069</v>
      </c>
      <c r="D2051" s="11" t="s">
        <v>6070</v>
      </c>
      <c r="E2051" s="11" t="s">
        <v>6071</v>
      </c>
    </row>
    <row r="2052" ht="30" customHeight="1" spans="1:5">
      <c r="A2052" s="11">
        <v>2051</v>
      </c>
      <c r="B2052" s="12" t="s">
        <v>5</v>
      </c>
      <c r="C2052" s="11" t="s">
        <v>6072</v>
      </c>
      <c r="D2052" s="11" t="s">
        <v>6073</v>
      </c>
      <c r="E2052" s="11" t="s">
        <v>6074</v>
      </c>
    </row>
    <row r="2053" ht="30" customHeight="1" spans="1:5">
      <c r="A2053" s="11">
        <v>2052</v>
      </c>
      <c r="B2053" s="12" t="s">
        <v>5</v>
      </c>
      <c r="C2053" s="11" t="s">
        <v>6075</v>
      </c>
      <c r="D2053" s="11" t="s">
        <v>6076</v>
      </c>
      <c r="E2053" s="11" t="s">
        <v>6077</v>
      </c>
    </row>
    <row r="2054" ht="30" customHeight="1" spans="1:5">
      <c r="A2054" s="11">
        <v>2053</v>
      </c>
      <c r="B2054" s="12" t="s">
        <v>5</v>
      </c>
      <c r="C2054" s="11" t="s">
        <v>6078</v>
      </c>
      <c r="D2054" s="11" t="s">
        <v>6079</v>
      </c>
      <c r="E2054" s="11" t="s">
        <v>6080</v>
      </c>
    </row>
    <row r="2055" ht="30" customHeight="1" spans="1:5">
      <c r="A2055" s="11">
        <v>2054</v>
      </c>
      <c r="B2055" s="12" t="s">
        <v>5</v>
      </c>
      <c r="C2055" s="11" t="s">
        <v>6081</v>
      </c>
      <c r="D2055" s="11" t="s">
        <v>6082</v>
      </c>
      <c r="E2055" s="11" t="s">
        <v>6083</v>
      </c>
    </row>
    <row r="2056" ht="30" customHeight="1" spans="1:5">
      <c r="A2056" s="11">
        <v>2055</v>
      </c>
      <c r="B2056" s="12" t="s">
        <v>5</v>
      </c>
      <c r="C2056" s="11" t="s">
        <v>6084</v>
      </c>
      <c r="D2056" s="11" t="s">
        <v>6085</v>
      </c>
      <c r="E2056" s="11" t="s">
        <v>6086</v>
      </c>
    </row>
    <row r="2057" ht="30" customHeight="1" spans="1:5">
      <c r="A2057" s="11">
        <v>2056</v>
      </c>
      <c r="B2057" s="12" t="s">
        <v>5</v>
      </c>
      <c r="C2057" s="11" t="s">
        <v>6087</v>
      </c>
      <c r="D2057" s="11" t="s">
        <v>6088</v>
      </c>
      <c r="E2057" s="11" t="s">
        <v>6089</v>
      </c>
    </row>
    <row r="2058" ht="30" customHeight="1" spans="1:5">
      <c r="A2058" s="11">
        <v>2057</v>
      </c>
      <c r="B2058" s="12" t="s">
        <v>5</v>
      </c>
      <c r="C2058" s="11" t="s">
        <v>6090</v>
      </c>
      <c r="D2058" s="11" t="s">
        <v>6091</v>
      </c>
      <c r="E2058" s="11" t="s">
        <v>6092</v>
      </c>
    </row>
    <row r="2059" ht="30" customHeight="1" spans="1:5">
      <c r="A2059" s="11">
        <v>2058</v>
      </c>
      <c r="B2059" s="12" t="s">
        <v>5</v>
      </c>
      <c r="C2059" s="11" t="s">
        <v>6093</v>
      </c>
      <c r="D2059" s="11" t="s">
        <v>6094</v>
      </c>
      <c r="E2059" s="11" t="s">
        <v>6095</v>
      </c>
    </row>
    <row r="2060" ht="30" customHeight="1" spans="1:5">
      <c r="A2060" s="11">
        <v>2059</v>
      </c>
      <c r="B2060" s="12" t="s">
        <v>5</v>
      </c>
      <c r="C2060" s="11" t="s">
        <v>6096</v>
      </c>
      <c r="D2060" s="11" t="s">
        <v>6097</v>
      </c>
      <c r="E2060" s="11" t="s">
        <v>6098</v>
      </c>
    </row>
    <row r="2061" ht="30" customHeight="1" spans="1:5">
      <c r="A2061" s="11">
        <v>2060</v>
      </c>
      <c r="B2061" s="12" t="s">
        <v>5</v>
      </c>
      <c r="C2061" s="11" t="s">
        <v>6099</v>
      </c>
      <c r="D2061" s="11" t="s">
        <v>6100</v>
      </c>
      <c r="E2061" s="11" t="s">
        <v>6101</v>
      </c>
    </row>
    <row r="2062" ht="30" customHeight="1" spans="1:5">
      <c r="A2062" s="11">
        <v>2061</v>
      </c>
      <c r="B2062" s="12" t="s">
        <v>5</v>
      </c>
      <c r="C2062" s="11" t="s">
        <v>6102</v>
      </c>
      <c r="D2062" s="11" t="s">
        <v>6103</v>
      </c>
      <c r="E2062" s="11" t="s">
        <v>6104</v>
      </c>
    </row>
    <row r="2063" ht="30" customHeight="1" spans="1:5">
      <c r="A2063" s="11">
        <v>2062</v>
      </c>
      <c r="B2063" s="12" t="s">
        <v>5</v>
      </c>
      <c r="C2063" s="11" t="s">
        <v>6105</v>
      </c>
      <c r="D2063" s="11" t="s">
        <v>6106</v>
      </c>
      <c r="E2063" s="11" t="s">
        <v>6107</v>
      </c>
    </row>
    <row r="2064" ht="30" customHeight="1" spans="1:5">
      <c r="A2064" s="11">
        <v>2063</v>
      </c>
      <c r="B2064" s="12" t="s">
        <v>5</v>
      </c>
      <c r="C2064" s="11" t="s">
        <v>6108</v>
      </c>
      <c r="D2064" s="11" t="s">
        <v>6109</v>
      </c>
      <c r="E2064" s="11" t="s">
        <v>6110</v>
      </c>
    </row>
    <row r="2065" ht="30" customHeight="1" spans="1:5">
      <c r="A2065" s="11">
        <v>2064</v>
      </c>
      <c r="B2065" s="12" t="s">
        <v>5</v>
      </c>
      <c r="C2065" s="11" t="s">
        <v>6111</v>
      </c>
      <c r="D2065" s="11" t="s">
        <v>6112</v>
      </c>
      <c r="E2065" s="11" t="s">
        <v>6113</v>
      </c>
    </row>
    <row r="2066" ht="30" customHeight="1" spans="1:5">
      <c r="A2066" s="11">
        <v>2065</v>
      </c>
      <c r="B2066" s="12" t="s">
        <v>5</v>
      </c>
      <c r="C2066" s="11" t="s">
        <v>6114</v>
      </c>
      <c r="D2066" s="11" t="s">
        <v>6115</v>
      </c>
      <c r="E2066" s="11" t="s">
        <v>6116</v>
      </c>
    </row>
    <row r="2067" ht="30" customHeight="1" spans="1:5">
      <c r="A2067" s="11">
        <v>2066</v>
      </c>
      <c r="B2067" s="12" t="s">
        <v>5</v>
      </c>
      <c r="C2067" s="11" t="s">
        <v>6117</v>
      </c>
      <c r="D2067" s="11" t="s">
        <v>6118</v>
      </c>
      <c r="E2067" s="11" t="s">
        <v>6119</v>
      </c>
    </row>
    <row r="2068" ht="30" customHeight="1" spans="1:5">
      <c r="A2068" s="11">
        <v>2067</v>
      </c>
      <c r="B2068" s="12" t="s">
        <v>5</v>
      </c>
      <c r="C2068" s="11" t="s">
        <v>6120</v>
      </c>
      <c r="D2068" s="11" t="s">
        <v>6121</v>
      </c>
      <c r="E2068" s="11" t="s">
        <v>6122</v>
      </c>
    </row>
    <row r="2069" ht="30" customHeight="1" spans="1:5">
      <c r="A2069" s="11">
        <v>2068</v>
      </c>
      <c r="B2069" s="12" t="s">
        <v>5</v>
      </c>
      <c r="C2069" s="11" t="s">
        <v>6123</v>
      </c>
      <c r="D2069" s="11" t="s">
        <v>6124</v>
      </c>
      <c r="E2069" s="11" t="s">
        <v>6125</v>
      </c>
    </row>
    <row r="2070" ht="30" customHeight="1" spans="1:5">
      <c r="A2070" s="11">
        <v>2069</v>
      </c>
      <c r="B2070" s="12" t="s">
        <v>5</v>
      </c>
      <c r="C2070" s="11" t="s">
        <v>6126</v>
      </c>
      <c r="D2070" s="11" t="s">
        <v>6127</v>
      </c>
      <c r="E2070" s="11" t="s">
        <v>6128</v>
      </c>
    </row>
    <row r="2071" ht="30" customHeight="1" spans="1:5">
      <c r="A2071" s="11">
        <v>2070</v>
      </c>
      <c r="B2071" s="12" t="s">
        <v>5</v>
      </c>
      <c r="C2071" s="11" t="s">
        <v>6129</v>
      </c>
      <c r="D2071" s="11" t="s">
        <v>6130</v>
      </c>
      <c r="E2071" s="11" t="s">
        <v>6131</v>
      </c>
    </row>
    <row r="2072" ht="30" customHeight="1" spans="1:5">
      <c r="A2072" s="11">
        <v>2071</v>
      </c>
      <c r="B2072" s="12" t="s">
        <v>5</v>
      </c>
      <c r="C2072" s="11" t="s">
        <v>6132</v>
      </c>
      <c r="D2072" s="11" t="s">
        <v>6133</v>
      </c>
      <c r="E2072" s="11" t="s">
        <v>6134</v>
      </c>
    </row>
    <row r="2073" ht="30" customHeight="1" spans="1:5">
      <c r="A2073" s="11">
        <v>2072</v>
      </c>
      <c r="B2073" s="12" t="s">
        <v>5</v>
      </c>
      <c r="C2073" s="11" t="s">
        <v>6135</v>
      </c>
      <c r="D2073" s="11" t="s">
        <v>6136</v>
      </c>
      <c r="E2073" s="11" t="s">
        <v>6137</v>
      </c>
    </row>
    <row r="2074" ht="30" customHeight="1" spans="1:5">
      <c r="A2074" s="11">
        <v>2073</v>
      </c>
      <c r="B2074" s="12" t="s">
        <v>5</v>
      </c>
      <c r="C2074" s="11" t="s">
        <v>6138</v>
      </c>
      <c r="D2074" s="11" t="s">
        <v>6139</v>
      </c>
      <c r="E2074" s="11" t="s">
        <v>6140</v>
      </c>
    </row>
    <row r="2075" ht="30" customHeight="1" spans="1:5">
      <c r="A2075" s="11">
        <v>2074</v>
      </c>
      <c r="B2075" s="12" t="s">
        <v>5</v>
      </c>
      <c r="C2075" s="11" t="s">
        <v>6141</v>
      </c>
      <c r="D2075" s="11" t="s">
        <v>6142</v>
      </c>
      <c r="E2075" s="11" t="s">
        <v>6143</v>
      </c>
    </row>
    <row r="2076" ht="30" customHeight="1" spans="1:5">
      <c r="A2076" s="11">
        <v>2075</v>
      </c>
      <c r="B2076" s="12" t="s">
        <v>5</v>
      </c>
      <c r="C2076" s="11" t="s">
        <v>6144</v>
      </c>
      <c r="D2076" s="11" t="s">
        <v>6145</v>
      </c>
      <c r="E2076" s="11" t="s">
        <v>6146</v>
      </c>
    </row>
    <row r="2077" ht="30" customHeight="1" spans="1:5">
      <c r="A2077" s="11">
        <v>2076</v>
      </c>
      <c r="B2077" s="12" t="s">
        <v>5</v>
      </c>
      <c r="C2077" s="11" t="s">
        <v>6147</v>
      </c>
      <c r="D2077" s="11" t="s">
        <v>6148</v>
      </c>
      <c r="E2077" s="11" t="s">
        <v>6149</v>
      </c>
    </row>
    <row r="2078" ht="30" customHeight="1" spans="1:5">
      <c r="A2078" s="11">
        <v>2077</v>
      </c>
      <c r="B2078" s="12" t="s">
        <v>5</v>
      </c>
      <c r="C2078" s="11" t="s">
        <v>6150</v>
      </c>
      <c r="D2078" s="11" t="s">
        <v>6151</v>
      </c>
      <c r="E2078" s="11" t="s">
        <v>6152</v>
      </c>
    </row>
    <row r="2079" ht="30" customHeight="1" spans="1:5">
      <c r="A2079" s="11">
        <v>2078</v>
      </c>
      <c r="B2079" s="12" t="s">
        <v>5</v>
      </c>
      <c r="C2079" s="11" t="s">
        <v>6153</v>
      </c>
      <c r="D2079" s="11" t="s">
        <v>6154</v>
      </c>
      <c r="E2079" s="11" t="s">
        <v>6155</v>
      </c>
    </row>
    <row r="2080" ht="30" customHeight="1" spans="1:5">
      <c r="A2080" s="11">
        <v>2079</v>
      </c>
      <c r="B2080" s="12" t="s">
        <v>5</v>
      </c>
      <c r="C2080" s="11" t="s">
        <v>6156</v>
      </c>
      <c r="E2080" s="11" t="s">
        <v>6157</v>
      </c>
    </row>
    <row r="2081" ht="30" customHeight="1" spans="1:5">
      <c r="A2081" s="11">
        <v>2080</v>
      </c>
      <c r="B2081" s="12" t="s">
        <v>5</v>
      </c>
      <c r="C2081" s="11" t="s">
        <v>6158</v>
      </c>
      <c r="D2081" s="11" t="s">
        <v>6159</v>
      </c>
      <c r="E2081" s="11" t="s">
        <v>6160</v>
      </c>
    </row>
    <row r="2082" ht="30" customHeight="1" spans="1:5">
      <c r="A2082" s="11">
        <v>2081</v>
      </c>
      <c r="B2082" s="12" t="s">
        <v>5</v>
      </c>
      <c r="C2082" s="11" t="s">
        <v>6161</v>
      </c>
      <c r="D2082" s="11" t="s">
        <v>6162</v>
      </c>
      <c r="E2082" s="11" t="s">
        <v>6163</v>
      </c>
    </row>
    <row r="2083" ht="30" customHeight="1" spans="1:5">
      <c r="A2083" s="11">
        <v>2082</v>
      </c>
      <c r="B2083" s="12" t="s">
        <v>5</v>
      </c>
      <c r="C2083" s="11" t="s">
        <v>6164</v>
      </c>
      <c r="D2083" s="11" t="s">
        <v>6165</v>
      </c>
      <c r="E2083" s="11" t="s">
        <v>6166</v>
      </c>
    </row>
    <row r="2084" ht="30" customHeight="1" spans="1:5">
      <c r="A2084" s="11">
        <v>2083</v>
      </c>
      <c r="B2084" s="12" t="s">
        <v>5</v>
      </c>
      <c r="C2084" s="11" t="s">
        <v>6167</v>
      </c>
      <c r="D2084" s="11" t="s">
        <v>6168</v>
      </c>
      <c r="E2084" s="11" t="s">
        <v>6169</v>
      </c>
    </row>
    <row r="2085" ht="30" customHeight="1" spans="1:5">
      <c r="A2085" s="11">
        <v>2084</v>
      </c>
      <c r="B2085" s="12" t="s">
        <v>5</v>
      </c>
      <c r="C2085" s="11" t="s">
        <v>6170</v>
      </c>
      <c r="D2085" s="11" t="s">
        <v>6171</v>
      </c>
      <c r="E2085" s="11" t="s">
        <v>6172</v>
      </c>
    </row>
    <row r="2086" ht="30" customHeight="1" spans="1:5">
      <c r="A2086" s="11">
        <v>2085</v>
      </c>
      <c r="B2086" s="12" t="s">
        <v>5</v>
      </c>
      <c r="C2086" s="11" t="s">
        <v>6173</v>
      </c>
      <c r="D2086" s="11" t="s">
        <v>6174</v>
      </c>
      <c r="E2086" s="11" t="s">
        <v>6175</v>
      </c>
    </row>
    <row r="2087" ht="30" customHeight="1" spans="1:5">
      <c r="A2087" s="11">
        <v>2086</v>
      </c>
      <c r="B2087" s="12" t="s">
        <v>5</v>
      </c>
      <c r="C2087" s="11" t="s">
        <v>6176</v>
      </c>
      <c r="D2087" s="11" t="s">
        <v>6177</v>
      </c>
      <c r="E2087" s="11" t="s">
        <v>6178</v>
      </c>
    </row>
    <row r="2088" ht="30" customHeight="1" spans="1:5">
      <c r="A2088" s="11">
        <v>2087</v>
      </c>
      <c r="B2088" s="12" t="s">
        <v>5</v>
      </c>
      <c r="C2088" s="11" t="s">
        <v>6179</v>
      </c>
      <c r="D2088" s="11" t="s">
        <v>6180</v>
      </c>
      <c r="E2088" s="11" t="s">
        <v>6181</v>
      </c>
    </row>
    <row r="2089" ht="30" customHeight="1" spans="1:5">
      <c r="A2089" s="11">
        <v>2088</v>
      </c>
      <c r="B2089" s="12" t="s">
        <v>5</v>
      </c>
      <c r="C2089" s="11" t="s">
        <v>6182</v>
      </c>
      <c r="D2089" s="11" t="s">
        <v>6183</v>
      </c>
      <c r="E2089" s="11" t="s">
        <v>6184</v>
      </c>
    </row>
    <row r="2090" ht="30" customHeight="1" spans="1:5">
      <c r="A2090" s="11">
        <v>2089</v>
      </c>
      <c r="B2090" s="12" t="s">
        <v>5</v>
      </c>
      <c r="C2090" s="11" t="s">
        <v>6185</v>
      </c>
      <c r="D2090" s="11" t="s">
        <v>6186</v>
      </c>
      <c r="E2090" s="11" t="s">
        <v>6187</v>
      </c>
    </row>
    <row r="2091" ht="30" customHeight="1" spans="1:5">
      <c r="A2091" s="11">
        <v>2090</v>
      </c>
      <c r="B2091" s="12" t="s">
        <v>5</v>
      </c>
      <c r="C2091" s="11" t="s">
        <v>6188</v>
      </c>
      <c r="D2091" s="11" t="s">
        <v>6189</v>
      </c>
      <c r="E2091" s="11" t="s">
        <v>6190</v>
      </c>
    </row>
    <row r="2092" ht="30" customHeight="1" spans="1:5">
      <c r="A2092" s="11">
        <v>2091</v>
      </c>
      <c r="B2092" s="12" t="s">
        <v>5</v>
      </c>
      <c r="C2092" s="11" t="s">
        <v>6191</v>
      </c>
      <c r="D2092" s="11" t="s">
        <v>6192</v>
      </c>
      <c r="E2092" s="11" t="s">
        <v>6193</v>
      </c>
    </row>
    <row r="2093" ht="30" customHeight="1" spans="1:5">
      <c r="A2093" s="11">
        <v>2092</v>
      </c>
      <c r="B2093" s="12" t="s">
        <v>5</v>
      </c>
      <c r="C2093" s="11" t="s">
        <v>6194</v>
      </c>
      <c r="D2093" s="11" t="s">
        <v>6195</v>
      </c>
      <c r="E2093" s="11" t="s">
        <v>6196</v>
      </c>
    </row>
    <row r="2094" ht="30" customHeight="1" spans="1:5">
      <c r="A2094" s="11">
        <v>2093</v>
      </c>
      <c r="B2094" s="12" t="s">
        <v>5</v>
      </c>
      <c r="C2094" s="11" t="s">
        <v>6197</v>
      </c>
      <c r="D2094" s="11" t="s">
        <v>6198</v>
      </c>
      <c r="E2094" s="11" t="s">
        <v>6199</v>
      </c>
    </row>
    <row r="2095" ht="30" customHeight="1" spans="1:5">
      <c r="A2095" s="11">
        <v>2094</v>
      </c>
      <c r="B2095" s="12" t="s">
        <v>5</v>
      </c>
      <c r="C2095" s="11" t="s">
        <v>6200</v>
      </c>
      <c r="D2095" s="11" t="s">
        <v>6201</v>
      </c>
      <c r="E2095" s="11" t="s">
        <v>6202</v>
      </c>
    </row>
    <row r="2096" ht="30" customHeight="1" spans="1:5">
      <c r="A2096" s="11">
        <v>2095</v>
      </c>
      <c r="B2096" s="12" t="s">
        <v>5</v>
      </c>
      <c r="C2096" s="11" t="s">
        <v>6203</v>
      </c>
      <c r="D2096" s="11" t="s">
        <v>6204</v>
      </c>
      <c r="E2096" s="11" t="s">
        <v>6205</v>
      </c>
    </row>
    <row r="2097" ht="30" customHeight="1" spans="1:5">
      <c r="A2097" s="11">
        <v>2096</v>
      </c>
      <c r="B2097" s="12" t="s">
        <v>5</v>
      </c>
      <c r="C2097" s="11" t="s">
        <v>6206</v>
      </c>
      <c r="D2097" s="11" t="s">
        <v>6207</v>
      </c>
      <c r="E2097" s="11" t="s">
        <v>6208</v>
      </c>
    </row>
    <row r="2098" ht="30" customHeight="1" spans="1:5">
      <c r="A2098" s="11">
        <v>2097</v>
      </c>
      <c r="B2098" s="12" t="s">
        <v>5</v>
      </c>
      <c r="C2098" s="11" t="s">
        <v>6209</v>
      </c>
      <c r="D2098" s="11" t="s">
        <v>6210</v>
      </c>
      <c r="E2098" s="11" t="s">
        <v>6211</v>
      </c>
    </row>
    <row r="2099" ht="30" customHeight="1" spans="1:5">
      <c r="A2099" s="11">
        <v>2098</v>
      </c>
      <c r="B2099" s="12" t="s">
        <v>5</v>
      </c>
      <c r="C2099" s="11" t="s">
        <v>6212</v>
      </c>
      <c r="D2099" s="11" t="s">
        <v>6213</v>
      </c>
      <c r="E2099" s="11" t="s">
        <v>6214</v>
      </c>
    </row>
    <row r="2100" ht="30" customHeight="1" spans="1:5">
      <c r="A2100" s="11">
        <v>2099</v>
      </c>
      <c r="B2100" s="12" t="s">
        <v>5</v>
      </c>
      <c r="C2100" s="11" t="s">
        <v>6215</v>
      </c>
      <c r="D2100" s="11" t="s">
        <v>6216</v>
      </c>
      <c r="E2100" s="11" t="s">
        <v>6217</v>
      </c>
    </row>
    <row r="2101" ht="30" customHeight="1" spans="1:5">
      <c r="A2101" s="11">
        <v>2100</v>
      </c>
      <c r="B2101" s="12" t="s">
        <v>5</v>
      </c>
      <c r="C2101" s="11" t="s">
        <v>6218</v>
      </c>
      <c r="D2101" s="11" t="s">
        <v>6219</v>
      </c>
      <c r="E2101" s="11" t="s">
        <v>6220</v>
      </c>
    </row>
    <row r="2102" ht="30" customHeight="1" spans="1:5">
      <c r="A2102" s="11">
        <v>2101</v>
      </c>
      <c r="B2102" s="12" t="s">
        <v>5</v>
      </c>
      <c r="C2102" s="11" t="s">
        <v>6221</v>
      </c>
      <c r="D2102" s="11" t="s">
        <v>6222</v>
      </c>
      <c r="E2102" s="11" t="s">
        <v>6223</v>
      </c>
    </row>
    <row r="2103" ht="30" customHeight="1" spans="1:5">
      <c r="A2103" s="11">
        <v>2102</v>
      </c>
      <c r="B2103" s="12" t="s">
        <v>5</v>
      </c>
      <c r="C2103" s="11" t="s">
        <v>6224</v>
      </c>
      <c r="D2103" s="11" t="s">
        <v>6225</v>
      </c>
      <c r="E2103" s="11" t="s">
        <v>6226</v>
      </c>
    </row>
    <row r="2104" ht="30" customHeight="1" spans="1:5">
      <c r="A2104" s="11">
        <v>2103</v>
      </c>
      <c r="B2104" s="12" t="s">
        <v>5</v>
      </c>
      <c r="C2104" s="11" t="s">
        <v>6227</v>
      </c>
      <c r="D2104" s="11" t="s">
        <v>6228</v>
      </c>
      <c r="E2104" s="11" t="s">
        <v>6229</v>
      </c>
    </row>
    <row r="2105" ht="30" customHeight="1" spans="1:5">
      <c r="A2105" s="11">
        <v>2104</v>
      </c>
      <c r="B2105" s="12" t="s">
        <v>5</v>
      </c>
      <c r="C2105" s="11" t="s">
        <v>6230</v>
      </c>
      <c r="D2105" s="11" t="s">
        <v>6231</v>
      </c>
      <c r="E2105" s="11" t="s">
        <v>6232</v>
      </c>
    </row>
    <row r="2106" ht="30" customHeight="1" spans="1:5">
      <c r="A2106" s="11">
        <v>2105</v>
      </c>
      <c r="B2106" s="12" t="s">
        <v>5</v>
      </c>
      <c r="C2106" s="11" t="s">
        <v>6233</v>
      </c>
      <c r="D2106" s="11" t="s">
        <v>6234</v>
      </c>
      <c r="E2106" s="11" t="s">
        <v>6235</v>
      </c>
    </row>
    <row r="2107" ht="30" customHeight="1" spans="1:5">
      <c r="A2107" s="11">
        <v>2106</v>
      </c>
      <c r="B2107" s="12" t="s">
        <v>5</v>
      </c>
      <c r="C2107" s="11" t="s">
        <v>6236</v>
      </c>
      <c r="D2107" s="11" t="s">
        <v>6237</v>
      </c>
      <c r="E2107" s="11" t="s">
        <v>6238</v>
      </c>
    </row>
    <row r="2108" ht="30" customHeight="1" spans="1:5">
      <c r="A2108" s="11">
        <v>2107</v>
      </c>
      <c r="B2108" s="12" t="s">
        <v>5</v>
      </c>
      <c r="C2108" s="11" t="s">
        <v>6239</v>
      </c>
      <c r="D2108" s="11" t="s">
        <v>6240</v>
      </c>
      <c r="E2108" s="11" t="s">
        <v>6241</v>
      </c>
    </row>
    <row r="2109" ht="30" customHeight="1" spans="1:5">
      <c r="A2109" s="11">
        <v>2108</v>
      </c>
      <c r="B2109" s="12" t="s">
        <v>5</v>
      </c>
      <c r="C2109" s="11" t="s">
        <v>6242</v>
      </c>
      <c r="D2109" s="11" t="s">
        <v>6243</v>
      </c>
      <c r="E2109" s="11" t="s">
        <v>6244</v>
      </c>
    </row>
    <row r="2110" ht="30" customHeight="1" spans="1:5">
      <c r="A2110" s="11">
        <v>2109</v>
      </c>
      <c r="B2110" s="12" t="s">
        <v>5</v>
      </c>
      <c r="C2110" s="11" t="s">
        <v>6245</v>
      </c>
      <c r="D2110" s="11" t="s">
        <v>6246</v>
      </c>
      <c r="E2110" s="11" t="s">
        <v>6247</v>
      </c>
    </row>
    <row r="2111" ht="30" customHeight="1" spans="1:5">
      <c r="A2111" s="11">
        <v>2110</v>
      </c>
      <c r="B2111" s="12" t="s">
        <v>5</v>
      </c>
      <c r="C2111" s="11" t="s">
        <v>6248</v>
      </c>
      <c r="D2111" s="11" t="s">
        <v>6249</v>
      </c>
      <c r="E2111" s="11" t="s">
        <v>6250</v>
      </c>
    </row>
    <row r="2112" ht="30" customHeight="1" spans="1:5">
      <c r="A2112" s="11">
        <v>2111</v>
      </c>
      <c r="B2112" s="12" t="s">
        <v>5</v>
      </c>
      <c r="C2112" s="11" t="s">
        <v>6251</v>
      </c>
      <c r="D2112" s="11" t="s">
        <v>6252</v>
      </c>
      <c r="E2112" s="11" t="s">
        <v>6253</v>
      </c>
    </row>
    <row r="2113" ht="30" customHeight="1" spans="1:5">
      <c r="A2113" s="11">
        <v>2112</v>
      </c>
      <c r="B2113" s="12" t="s">
        <v>5</v>
      </c>
      <c r="C2113" s="11" t="s">
        <v>6254</v>
      </c>
      <c r="D2113" s="11" t="s">
        <v>6255</v>
      </c>
      <c r="E2113" s="11" t="s">
        <v>6256</v>
      </c>
    </row>
    <row r="2114" ht="30" customHeight="1" spans="1:5">
      <c r="A2114" s="11">
        <v>2113</v>
      </c>
      <c r="B2114" s="12" t="s">
        <v>5</v>
      </c>
      <c r="C2114" s="11" t="s">
        <v>6257</v>
      </c>
      <c r="D2114" s="11" t="s">
        <v>6258</v>
      </c>
      <c r="E2114" s="11" t="s">
        <v>6259</v>
      </c>
    </row>
    <row r="2115" ht="30" customHeight="1" spans="1:5">
      <c r="A2115" s="11">
        <v>2114</v>
      </c>
      <c r="B2115" s="12" t="s">
        <v>5</v>
      </c>
      <c r="C2115" s="11" t="s">
        <v>6260</v>
      </c>
      <c r="D2115" s="11" t="s">
        <v>6261</v>
      </c>
      <c r="E2115" s="11" t="s">
        <v>6262</v>
      </c>
    </row>
    <row r="2116" ht="30" customHeight="1" spans="1:5">
      <c r="A2116" s="11">
        <v>2115</v>
      </c>
      <c r="B2116" s="12" t="s">
        <v>5</v>
      </c>
      <c r="C2116" s="11" t="s">
        <v>6263</v>
      </c>
      <c r="D2116" s="11" t="s">
        <v>6264</v>
      </c>
      <c r="E2116" s="11" t="s">
        <v>6265</v>
      </c>
    </row>
    <row r="2117" ht="30" customHeight="1" spans="1:5">
      <c r="A2117" s="11">
        <v>2116</v>
      </c>
      <c r="B2117" s="12" t="s">
        <v>5</v>
      </c>
      <c r="C2117" s="11" t="s">
        <v>6266</v>
      </c>
      <c r="D2117" s="11" t="s">
        <v>6267</v>
      </c>
      <c r="E2117" s="11" t="s">
        <v>6268</v>
      </c>
    </row>
    <row r="2118" ht="30" customHeight="1" spans="1:5">
      <c r="A2118" s="11">
        <v>2117</v>
      </c>
      <c r="B2118" s="12" t="s">
        <v>5</v>
      </c>
      <c r="C2118" s="11" t="s">
        <v>6269</v>
      </c>
      <c r="D2118" s="11" t="s">
        <v>6270</v>
      </c>
      <c r="E2118" s="11" t="s">
        <v>6271</v>
      </c>
    </row>
    <row r="2119" ht="30" customHeight="1" spans="1:5">
      <c r="A2119" s="11">
        <v>2118</v>
      </c>
      <c r="B2119" s="12" t="s">
        <v>5</v>
      </c>
      <c r="C2119" s="11" t="s">
        <v>6272</v>
      </c>
      <c r="D2119" s="11" t="s">
        <v>6273</v>
      </c>
      <c r="E2119" s="11" t="s">
        <v>6274</v>
      </c>
    </row>
    <row r="2120" ht="30" customHeight="1" spans="1:5">
      <c r="A2120" s="11">
        <v>2119</v>
      </c>
      <c r="B2120" s="12" t="s">
        <v>5</v>
      </c>
      <c r="C2120" s="11" t="s">
        <v>6275</v>
      </c>
      <c r="D2120" s="11" t="s">
        <v>6276</v>
      </c>
      <c r="E2120" s="11" t="s">
        <v>6277</v>
      </c>
    </row>
    <row r="2121" ht="30" customHeight="1" spans="1:5">
      <c r="A2121" s="11">
        <v>2120</v>
      </c>
      <c r="B2121" s="12" t="s">
        <v>5</v>
      </c>
      <c r="C2121" s="11" t="s">
        <v>6278</v>
      </c>
      <c r="D2121" s="11" t="s">
        <v>6279</v>
      </c>
      <c r="E2121" s="11" t="s">
        <v>6280</v>
      </c>
    </row>
    <row r="2122" ht="30" customHeight="1" spans="1:5">
      <c r="A2122" s="11">
        <v>2121</v>
      </c>
      <c r="B2122" s="12" t="s">
        <v>5</v>
      </c>
      <c r="C2122" s="11" t="s">
        <v>6281</v>
      </c>
      <c r="D2122" s="11" t="s">
        <v>6282</v>
      </c>
      <c r="E2122" s="11" t="s">
        <v>6283</v>
      </c>
    </row>
    <row r="2123" ht="30" customHeight="1" spans="1:5">
      <c r="A2123" s="11">
        <v>2122</v>
      </c>
      <c r="B2123" s="12" t="s">
        <v>5</v>
      </c>
      <c r="C2123" s="11" t="s">
        <v>6284</v>
      </c>
      <c r="D2123" s="11" t="s">
        <v>6285</v>
      </c>
      <c r="E2123" s="11" t="s">
        <v>6286</v>
      </c>
    </row>
    <row r="2124" ht="30" customHeight="1" spans="1:5">
      <c r="A2124" s="11">
        <v>2123</v>
      </c>
      <c r="B2124" s="12" t="s">
        <v>5</v>
      </c>
      <c r="C2124" s="11" t="s">
        <v>6287</v>
      </c>
      <c r="D2124" s="11" t="s">
        <v>6288</v>
      </c>
      <c r="E2124" s="11" t="s">
        <v>6289</v>
      </c>
    </row>
    <row r="2125" ht="30" customHeight="1" spans="1:5">
      <c r="A2125" s="11">
        <v>2124</v>
      </c>
      <c r="B2125" s="12" t="s">
        <v>5</v>
      </c>
      <c r="C2125" s="11" t="s">
        <v>6290</v>
      </c>
      <c r="D2125" s="11" t="s">
        <v>6291</v>
      </c>
      <c r="E2125" s="11" t="s">
        <v>6292</v>
      </c>
    </row>
    <row r="2126" ht="30" customHeight="1" spans="1:5">
      <c r="A2126" s="11">
        <v>2125</v>
      </c>
      <c r="B2126" s="12" t="s">
        <v>5</v>
      </c>
      <c r="C2126" s="11" t="s">
        <v>6293</v>
      </c>
      <c r="D2126" s="11" t="s">
        <v>6294</v>
      </c>
      <c r="E2126" s="11" t="s">
        <v>6295</v>
      </c>
    </row>
    <row r="2127" ht="30" customHeight="1" spans="1:5">
      <c r="A2127" s="11">
        <v>2126</v>
      </c>
      <c r="B2127" s="12" t="s">
        <v>5</v>
      </c>
      <c r="C2127" s="11" t="s">
        <v>6296</v>
      </c>
      <c r="D2127" s="11" t="s">
        <v>6297</v>
      </c>
      <c r="E2127" s="11" t="s">
        <v>6298</v>
      </c>
    </row>
    <row r="2128" ht="30" customHeight="1" spans="1:5">
      <c r="A2128" s="11">
        <v>2127</v>
      </c>
      <c r="B2128" s="12" t="s">
        <v>5</v>
      </c>
      <c r="C2128" s="11" t="s">
        <v>6299</v>
      </c>
      <c r="D2128" s="11" t="s">
        <v>6300</v>
      </c>
      <c r="E2128" s="11" t="s">
        <v>6301</v>
      </c>
    </row>
    <row r="2129" ht="30" customHeight="1" spans="1:5">
      <c r="A2129" s="11">
        <v>2128</v>
      </c>
      <c r="B2129" s="12" t="s">
        <v>5</v>
      </c>
      <c r="C2129" s="11" t="s">
        <v>6302</v>
      </c>
      <c r="D2129" s="11" t="s">
        <v>6303</v>
      </c>
      <c r="E2129" s="11" t="s">
        <v>6304</v>
      </c>
    </row>
    <row r="2130" ht="30" customHeight="1" spans="1:5">
      <c r="A2130" s="11">
        <v>2129</v>
      </c>
      <c r="B2130" s="12" t="s">
        <v>5</v>
      </c>
      <c r="C2130" s="11" t="s">
        <v>6305</v>
      </c>
      <c r="D2130" s="13">
        <v>752160</v>
      </c>
      <c r="E2130" s="11" t="s">
        <v>6306</v>
      </c>
    </row>
    <row r="2131" ht="30" customHeight="1" spans="1:5">
      <c r="A2131" s="11">
        <v>2130</v>
      </c>
      <c r="B2131" s="12" t="s">
        <v>5</v>
      </c>
      <c r="C2131" s="11" t="s">
        <v>6307</v>
      </c>
      <c r="D2131" s="11" t="s">
        <v>6308</v>
      </c>
      <c r="E2131" s="11" t="s">
        <v>6309</v>
      </c>
    </row>
    <row r="2132" ht="30" customHeight="1" spans="1:5">
      <c r="A2132" s="11">
        <v>2131</v>
      </c>
      <c r="B2132" s="12" t="s">
        <v>5</v>
      </c>
      <c r="C2132" s="11" t="s">
        <v>6310</v>
      </c>
      <c r="D2132" s="11" t="s">
        <v>6311</v>
      </c>
      <c r="E2132" s="11" t="s">
        <v>6312</v>
      </c>
    </row>
    <row r="2133" ht="30" customHeight="1" spans="1:5">
      <c r="A2133" s="11">
        <v>2132</v>
      </c>
      <c r="B2133" s="12" t="s">
        <v>5</v>
      </c>
      <c r="C2133" s="11" t="s">
        <v>6313</v>
      </c>
      <c r="D2133" s="11" t="s">
        <v>6314</v>
      </c>
      <c r="E2133" s="11" t="s">
        <v>6315</v>
      </c>
    </row>
    <row r="2134" ht="30" customHeight="1" spans="1:5">
      <c r="A2134" s="11">
        <v>2133</v>
      </c>
      <c r="B2134" s="12" t="s">
        <v>5</v>
      </c>
      <c r="C2134" s="11" t="s">
        <v>6316</v>
      </c>
      <c r="D2134" s="11" t="s">
        <v>6317</v>
      </c>
      <c r="E2134" s="11" t="s">
        <v>6318</v>
      </c>
    </row>
    <row r="2135" ht="30" customHeight="1" spans="1:5">
      <c r="A2135" s="11">
        <v>2134</v>
      </c>
      <c r="B2135" s="12" t="s">
        <v>5</v>
      </c>
      <c r="C2135" s="11" t="s">
        <v>6319</v>
      </c>
      <c r="D2135" s="11" t="s">
        <v>6320</v>
      </c>
      <c r="E2135" s="11" t="s">
        <v>6321</v>
      </c>
    </row>
    <row r="2136" ht="30" customHeight="1" spans="1:5">
      <c r="A2136" s="11">
        <v>2135</v>
      </c>
      <c r="B2136" s="12" t="s">
        <v>5</v>
      </c>
      <c r="C2136" s="11" t="s">
        <v>6322</v>
      </c>
      <c r="D2136" s="11" t="s">
        <v>6323</v>
      </c>
      <c r="E2136" s="11" t="s">
        <v>6324</v>
      </c>
    </row>
    <row r="2137" ht="30" customHeight="1" spans="1:5">
      <c r="A2137" s="11">
        <v>2136</v>
      </c>
      <c r="B2137" s="12" t="s">
        <v>5</v>
      </c>
      <c r="C2137" s="11" t="s">
        <v>6325</v>
      </c>
      <c r="D2137" s="11" t="s">
        <v>6326</v>
      </c>
      <c r="E2137" s="11" t="s">
        <v>6327</v>
      </c>
    </row>
    <row r="2138" ht="30" customHeight="1" spans="1:5">
      <c r="A2138" s="11">
        <v>2137</v>
      </c>
      <c r="B2138" s="12" t="s">
        <v>5</v>
      </c>
      <c r="C2138" s="11" t="s">
        <v>6328</v>
      </c>
      <c r="D2138" s="11" t="s">
        <v>6329</v>
      </c>
      <c r="E2138" s="11" t="s">
        <v>6330</v>
      </c>
    </row>
    <row r="2139" ht="30" customHeight="1" spans="1:5">
      <c r="A2139" s="11">
        <v>2138</v>
      </c>
      <c r="B2139" s="12" t="s">
        <v>5</v>
      </c>
      <c r="C2139" s="11" t="s">
        <v>6331</v>
      </c>
      <c r="D2139" s="11" t="s">
        <v>6332</v>
      </c>
      <c r="E2139" s="11" t="s">
        <v>6333</v>
      </c>
    </row>
    <row r="2140" ht="30" customHeight="1" spans="1:5">
      <c r="A2140" s="11">
        <v>2139</v>
      </c>
      <c r="B2140" s="12" t="s">
        <v>5</v>
      </c>
      <c r="C2140" s="11" t="s">
        <v>6334</v>
      </c>
      <c r="D2140" s="11" t="s">
        <v>6335</v>
      </c>
      <c r="E2140" s="11" t="s">
        <v>6336</v>
      </c>
    </row>
    <row r="2141" ht="30" customHeight="1" spans="1:5">
      <c r="A2141" s="11">
        <v>2140</v>
      </c>
      <c r="B2141" s="12" t="s">
        <v>5</v>
      </c>
      <c r="C2141" s="11" t="s">
        <v>6337</v>
      </c>
      <c r="D2141" s="11" t="s">
        <v>6338</v>
      </c>
      <c r="E2141" s="11" t="s">
        <v>6339</v>
      </c>
    </row>
    <row r="2142" ht="30" customHeight="1" spans="1:5">
      <c r="A2142" s="11">
        <v>2141</v>
      </c>
      <c r="B2142" s="12" t="s">
        <v>5</v>
      </c>
      <c r="C2142" s="11" t="s">
        <v>6340</v>
      </c>
      <c r="D2142" s="11" t="s">
        <v>6341</v>
      </c>
      <c r="E2142" s="11" t="s">
        <v>6342</v>
      </c>
    </row>
    <row r="2143" ht="30" customHeight="1" spans="1:5">
      <c r="A2143" s="11">
        <v>2142</v>
      </c>
      <c r="B2143" s="12" t="s">
        <v>5</v>
      </c>
      <c r="C2143" s="11" t="s">
        <v>6343</v>
      </c>
      <c r="D2143" s="11" t="s">
        <v>6344</v>
      </c>
      <c r="E2143" s="11" t="s">
        <v>6345</v>
      </c>
    </row>
    <row r="2144" ht="30" customHeight="1" spans="1:5">
      <c r="A2144" s="11">
        <v>2143</v>
      </c>
      <c r="B2144" s="12" t="s">
        <v>5</v>
      </c>
      <c r="C2144" s="11" t="s">
        <v>6346</v>
      </c>
      <c r="D2144" s="11" t="s">
        <v>6347</v>
      </c>
      <c r="E2144" s="11" t="s">
        <v>6348</v>
      </c>
    </row>
    <row r="2145" ht="30" customHeight="1" spans="1:5">
      <c r="A2145" s="11">
        <v>2144</v>
      </c>
      <c r="B2145" s="12" t="s">
        <v>5</v>
      </c>
      <c r="C2145" s="11" t="s">
        <v>6349</v>
      </c>
      <c r="D2145" s="11" t="s">
        <v>6350</v>
      </c>
      <c r="E2145" s="11" t="s">
        <v>6351</v>
      </c>
    </row>
    <row r="2146" ht="30" customHeight="1" spans="1:5">
      <c r="A2146" s="11">
        <v>2145</v>
      </c>
      <c r="B2146" s="12" t="s">
        <v>5</v>
      </c>
      <c r="C2146" s="11" t="s">
        <v>6352</v>
      </c>
      <c r="D2146" s="11" t="s">
        <v>6353</v>
      </c>
      <c r="E2146" s="11" t="s">
        <v>6354</v>
      </c>
    </row>
    <row r="2147" ht="30" customHeight="1" spans="1:5">
      <c r="A2147" s="11">
        <v>2146</v>
      </c>
      <c r="B2147" s="12" t="s">
        <v>5</v>
      </c>
      <c r="C2147" s="11" t="s">
        <v>6355</v>
      </c>
      <c r="D2147" s="11" t="s">
        <v>6356</v>
      </c>
      <c r="E2147" s="11" t="s">
        <v>6357</v>
      </c>
    </row>
    <row r="2148" ht="30" customHeight="1" spans="1:5">
      <c r="A2148" s="11">
        <v>2147</v>
      </c>
      <c r="B2148" s="12" t="s">
        <v>5</v>
      </c>
      <c r="C2148" s="11" t="s">
        <v>6358</v>
      </c>
      <c r="D2148" s="11" t="s">
        <v>6359</v>
      </c>
      <c r="E2148" s="11" t="s">
        <v>6360</v>
      </c>
    </row>
    <row r="2149" ht="30" customHeight="1" spans="1:5">
      <c r="A2149" s="11">
        <v>2148</v>
      </c>
      <c r="B2149" s="12" t="s">
        <v>5</v>
      </c>
      <c r="C2149" s="11" t="s">
        <v>6361</v>
      </c>
      <c r="D2149" s="11" t="s">
        <v>6362</v>
      </c>
      <c r="E2149" s="11" t="s">
        <v>6363</v>
      </c>
    </row>
    <row r="2150" ht="30" customHeight="1" spans="1:5">
      <c r="A2150" s="11">
        <v>2149</v>
      </c>
      <c r="B2150" s="12" t="s">
        <v>5</v>
      </c>
      <c r="C2150" s="11" t="s">
        <v>6364</v>
      </c>
      <c r="D2150" s="11" t="s">
        <v>6365</v>
      </c>
      <c r="E2150" s="11" t="s">
        <v>6366</v>
      </c>
    </row>
    <row r="2151" ht="30" customHeight="1" spans="1:5">
      <c r="A2151" s="11">
        <v>2150</v>
      </c>
      <c r="B2151" s="12" t="s">
        <v>5</v>
      </c>
      <c r="C2151" s="11" t="s">
        <v>6367</v>
      </c>
      <c r="D2151" s="11" t="s">
        <v>6368</v>
      </c>
      <c r="E2151" s="11" t="s">
        <v>6369</v>
      </c>
    </row>
    <row r="2152" ht="30" customHeight="1" spans="1:5">
      <c r="A2152" s="11">
        <v>2151</v>
      </c>
      <c r="B2152" s="12" t="s">
        <v>5</v>
      </c>
      <c r="C2152" s="11" t="s">
        <v>6370</v>
      </c>
      <c r="D2152" s="11" t="s">
        <v>6371</v>
      </c>
      <c r="E2152" s="11" t="s">
        <v>6372</v>
      </c>
    </row>
    <row r="2153" ht="30" customHeight="1" spans="1:5">
      <c r="A2153" s="11">
        <v>2152</v>
      </c>
      <c r="B2153" s="12" t="s">
        <v>5</v>
      </c>
      <c r="C2153" s="11" t="s">
        <v>6373</v>
      </c>
      <c r="D2153" s="11" t="s">
        <v>6374</v>
      </c>
      <c r="E2153" s="11" t="s">
        <v>6375</v>
      </c>
    </row>
    <row r="2154" ht="30" customHeight="1" spans="1:5">
      <c r="A2154" s="11">
        <v>2153</v>
      </c>
      <c r="B2154" s="12" t="s">
        <v>5</v>
      </c>
      <c r="C2154" s="11" t="s">
        <v>6376</v>
      </c>
      <c r="D2154" s="11" t="s">
        <v>6377</v>
      </c>
      <c r="E2154" s="11" t="s">
        <v>6378</v>
      </c>
    </row>
    <row r="2155" ht="30" customHeight="1" spans="1:5">
      <c r="A2155" s="11">
        <v>2154</v>
      </c>
      <c r="B2155" s="12" t="s">
        <v>5</v>
      </c>
      <c r="C2155" s="11" t="s">
        <v>6379</v>
      </c>
      <c r="D2155" s="11" t="s">
        <v>6380</v>
      </c>
      <c r="E2155" s="11" t="s">
        <v>6381</v>
      </c>
    </row>
    <row r="2156" ht="30" customHeight="1" spans="1:5">
      <c r="A2156" s="11">
        <v>2155</v>
      </c>
      <c r="B2156" s="12" t="s">
        <v>5</v>
      </c>
      <c r="C2156" s="11" t="s">
        <v>6382</v>
      </c>
      <c r="D2156" s="11" t="s">
        <v>6383</v>
      </c>
      <c r="E2156" s="11" t="s">
        <v>6384</v>
      </c>
    </row>
    <row r="2157" ht="30" customHeight="1" spans="1:5">
      <c r="A2157" s="11">
        <v>2156</v>
      </c>
      <c r="B2157" s="12" t="s">
        <v>5</v>
      </c>
      <c r="C2157" s="11" t="s">
        <v>6385</v>
      </c>
      <c r="D2157" s="11" t="s">
        <v>6386</v>
      </c>
      <c r="E2157" s="11" t="s">
        <v>6387</v>
      </c>
    </row>
    <row r="2158" ht="30" customHeight="1" spans="1:5">
      <c r="A2158" s="11">
        <v>2157</v>
      </c>
      <c r="B2158" s="12" t="s">
        <v>5</v>
      </c>
      <c r="C2158" s="11" t="s">
        <v>6388</v>
      </c>
      <c r="D2158" s="11" t="s">
        <v>6389</v>
      </c>
      <c r="E2158" s="11" t="s">
        <v>6390</v>
      </c>
    </row>
    <row r="2159" ht="30" customHeight="1" spans="1:5">
      <c r="A2159" s="11">
        <v>2158</v>
      </c>
      <c r="B2159" s="12" t="s">
        <v>5</v>
      </c>
      <c r="C2159" s="11" t="s">
        <v>6391</v>
      </c>
      <c r="D2159" s="11" t="s">
        <v>6392</v>
      </c>
      <c r="E2159" s="11" t="s">
        <v>6393</v>
      </c>
    </row>
    <row r="2160" ht="30" customHeight="1" spans="1:5">
      <c r="A2160" s="11">
        <v>2159</v>
      </c>
      <c r="B2160" s="12" t="s">
        <v>5</v>
      </c>
      <c r="C2160" s="11" t="s">
        <v>6394</v>
      </c>
      <c r="D2160" s="11" t="s">
        <v>6395</v>
      </c>
      <c r="E2160" s="11" t="s">
        <v>6396</v>
      </c>
    </row>
    <row r="2161" ht="30" customHeight="1" spans="1:5">
      <c r="A2161" s="11">
        <v>2160</v>
      </c>
      <c r="B2161" s="12" t="s">
        <v>5</v>
      </c>
      <c r="C2161" s="11" t="s">
        <v>6397</v>
      </c>
      <c r="D2161" s="11" t="s">
        <v>6398</v>
      </c>
      <c r="E2161" s="11" t="s">
        <v>6399</v>
      </c>
    </row>
    <row r="2162" ht="30" customHeight="1" spans="1:5">
      <c r="A2162" s="11">
        <v>2161</v>
      </c>
      <c r="B2162" s="12" t="s">
        <v>5</v>
      </c>
      <c r="C2162" s="11" t="s">
        <v>6400</v>
      </c>
      <c r="D2162" s="11" t="s">
        <v>6401</v>
      </c>
      <c r="E2162" s="11" t="s">
        <v>6402</v>
      </c>
    </row>
    <row r="2163" ht="30" customHeight="1" spans="1:5">
      <c r="A2163" s="11">
        <v>2162</v>
      </c>
      <c r="B2163" s="12" t="s">
        <v>5</v>
      </c>
      <c r="C2163" s="11" t="s">
        <v>6403</v>
      </c>
      <c r="D2163" s="13">
        <v>753955</v>
      </c>
      <c r="E2163" s="11" t="s">
        <v>6404</v>
      </c>
    </row>
    <row r="2164" ht="30" customHeight="1" spans="1:5">
      <c r="A2164" s="11">
        <v>2163</v>
      </c>
      <c r="B2164" s="12" t="s">
        <v>5</v>
      </c>
      <c r="C2164" s="11" t="s">
        <v>6405</v>
      </c>
      <c r="D2164" s="11" t="s">
        <v>6406</v>
      </c>
      <c r="E2164" s="11" t="s">
        <v>6407</v>
      </c>
    </row>
    <row r="2165" ht="30" customHeight="1" spans="1:5">
      <c r="A2165" s="11">
        <v>2164</v>
      </c>
      <c r="B2165" s="12" t="s">
        <v>5</v>
      </c>
      <c r="C2165" s="11" t="s">
        <v>6408</v>
      </c>
      <c r="D2165" s="11" t="s">
        <v>6409</v>
      </c>
      <c r="E2165" s="11" t="s">
        <v>6410</v>
      </c>
    </row>
    <row r="2166" ht="30" customHeight="1" spans="1:5">
      <c r="A2166" s="11">
        <v>2165</v>
      </c>
      <c r="B2166" s="12" t="s">
        <v>5</v>
      </c>
      <c r="C2166" s="11" t="s">
        <v>6411</v>
      </c>
      <c r="D2166" s="11" t="s">
        <v>6412</v>
      </c>
      <c r="E2166" s="11" t="s">
        <v>6413</v>
      </c>
    </row>
    <row r="2167" ht="30" customHeight="1" spans="1:5">
      <c r="A2167" s="11">
        <v>2166</v>
      </c>
      <c r="B2167" s="12" t="s">
        <v>5</v>
      </c>
      <c r="C2167" s="11" t="s">
        <v>6414</v>
      </c>
      <c r="D2167" s="11" t="s">
        <v>6415</v>
      </c>
      <c r="E2167" s="11" t="s">
        <v>6416</v>
      </c>
    </row>
    <row r="2168" ht="30" customHeight="1" spans="1:5">
      <c r="A2168" s="11">
        <v>2167</v>
      </c>
      <c r="B2168" s="12" t="s">
        <v>5</v>
      </c>
      <c r="C2168" s="11" t="s">
        <v>6417</v>
      </c>
      <c r="D2168" s="11" t="s">
        <v>6418</v>
      </c>
      <c r="E2168" s="11" t="s">
        <v>6419</v>
      </c>
    </row>
    <row r="2169" ht="30" customHeight="1" spans="1:5">
      <c r="A2169" s="11">
        <v>2168</v>
      </c>
      <c r="B2169" s="12" t="s">
        <v>5</v>
      </c>
      <c r="C2169" s="11" t="s">
        <v>6420</v>
      </c>
      <c r="D2169" s="11" t="s">
        <v>6421</v>
      </c>
      <c r="E2169" s="11" t="s">
        <v>6422</v>
      </c>
    </row>
    <row r="2170" ht="30" customHeight="1" spans="1:5">
      <c r="A2170" s="11">
        <v>2169</v>
      </c>
      <c r="B2170" s="12" t="s">
        <v>5</v>
      </c>
      <c r="C2170" s="11" t="s">
        <v>6423</v>
      </c>
      <c r="D2170" s="11" t="s">
        <v>6424</v>
      </c>
      <c r="E2170" s="11" t="s">
        <v>6425</v>
      </c>
    </row>
    <row r="2171" ht="30" customHeight="1" spans="1:5">
      <c r="A2171" s="11">
        <v>2170</v>
      </c>
      <c r="B2171" s="12" t="s">
        <v>5</v>
      </c>
      <c r="C2171" s="11" t="s">
        <v>6426</v>
      </c>
      <c r="D2171" s="11" t="s">
        <v>6427</v>
      </c>
      <c r="E2171" s="11" t="s">
        <v>6428</v>
      </c>
    </row>
    <row r="2172" ht="30" customHeight="1" spans="1:5">
      <c r="A2172" s="11">
        <v>2171</v>
      </c>
      <c r="B2172" s="12" t="s">
        <v>5</v>
      </c>
      <c r="C2172" s="11" t="s">
        <v>6429</v>
      </c>
      <c r="D2172" s="11" t="s">
        <v>6430</v>
      </c>
      <c r="E2172" s="11" t="s">
        <v>6431</v>
      </c>
    </row>
    <row r="2173" ht="30" customHeight="1" spans="1:5">
      <c r="A2173" s="11">
        <v>2172</v>
      </c>
      <c r="B2173" s="12" t="s">
        <v>5</v>
      </c>
      <c r="C2173" s="11" t="s">
        <v>6432</v>
      </c>
      <c r="D2173" s="11" t="s">
        <v>6433</v>
      </c>
      <c r="E2173" s="11" t="s">
        <v>6434</v>
      </c>
    </row>
    <row r="2174" ht="30" customHeight="1" spans="1:5">
      <c r="A2174" s="11">
        <v>2173</v>
      </c>
      <c r="B2174" s="12" t="s">
        <v>5</v>
      </c>
      <c r="C2174" s="11" t="s">
        <v>6435</v>
      </c>
      <c r="D2174" s="11" t="s">
        <v>6436</v>
      </c>
      <c r="E2174" s="11" t="s">
        <v>6437</v>
      </c>
    </row>
    <row r="2175" ht="30" customHeight="1" spans="1:5">
      <c r="A2175" s="11">
        <v>2174</v>
      </c>
      <c r="B2175" s="12" t="s">
        <v>5</v>
      </c>
      <c r="C2175" s="11" t="s">
        <v>6438</v>
      </c>
      <c r="D2175" s="11" t="s">
        <v>6439</v>
      </c>
      <c r="E2175" s="11" t="s">
        <v>6440</v>
      </c>
    </row>
    <row r="2176" ht="30" customHeight="1" spans="1:5">
      <c r="A2176" s="11">
        <v>2175</v>
      </c>
      <c r="B2176" s="12" t="s">
        <v>5</v>
      </c>
      <c r="C2176" s="11" t="s">
        <v>6441</v>
      </c>
      <c r="D2176" s="11" t="s">
        <v>6442</v>
      </c>
      <c r="E2176" s="11" t="s">
        <v>6443</v>
      </c>
    </row>
    <row r="2177" ht="30" customHeight="1" spans="1:5">
      <c r="A2177" s="11">
        <v>2176</v>
      </c>
      <c r="B2177" s="12" t="s">
        <v>5</v>
      </c>
      <c r="C2177" s="11" t="s">
        <v>6444</v>
      </c>
      <c r="D2177" s="11" t="s">
        <v>6445</v>
      </c>
      <c r="E2177" s="11" t="s">
        <v>6446</v>
      </c>
    </row>
    <row r="2178" ht="30" customHeight="1" spans="1:5">
      <c r="A2178" s="11">
        <v>2177</v>
      </c>
      <c r="B2178" s="12" t="s">
        <v>5</v>
      </c>
      <c r="C2178" s="11" t="s">
        <v>6447</v>
      </c>
      <c r="D2178" s="11" t="s">
        <v>6448</v>
      </c>
      <c r="E2178" s="11" t="s">
        <v>6449</v>
      </c>
    </row>
    <row r="2179" ht="30" customHeight="1" spans="1:5">
      <c r="A2179" s="11">
        <v>2178</v>
      </c>
      <c r="B2179" s="12" t="s">
        <v>5</v>
      </c>
      <c r="C2179" s="11" t="s">
        <v>6450</v>
      </c>
      <c r="D2179" s="11" t="s">
        <v>6451</v>
      </c>
      <c r="E2179" s="11" t="s">
        <v>6452</v>
      </c>
    </row>
    <row r="2180" ht="30" customHeight="1" spans="1:5">
      <c r="A2180" s="11">
        <v>2179</v>
      </c>
      <c r="B2180" s="12" t="s">
        <v>5</v>
      </c>
      <c r="C2180" s="11" t="s">
        <v>6453</v>
      </c>
      <c r="D2180" s="13">
        <v>577695</v>
      </c>
      <c r="E2180" s="11" t="s">
        <v>6454</v>
      </c>
    </row>
    <row r="2181" ht="30" customHeight="1" spans="1:5">
      <c r="A2181" s="11">
        <v>2180</v>
      </c>
      <c r="B2181" s="12" t="s">
        <v>5</v>
      </c>
      <c r="C2181" s="11" t="s">
        <v>6455</v>
      </c>
      <c r="D2181" s="11" t="s">
        <v>6456</v>
      </c>
      <c r="E2181" s="11" t="s">
        <v>6457</v>
      </c>
    </row>
    <row r="2182" ht="30" customHeight="1" spans="1:5">
      <c r="A2182" s="11">
        <v>2181</v>
      </c>
      <c r="B2182" s="12" t="s">
        <v>5</v>
      </c>
      <c r="C2182" s="11" t="s">
        <v>6458</v>
      </c>
      <c r="D2182" s="11" t="s">
        <v>6459</v>
      </c>
      <c r="E2182" s="11" t="s">
        <v>6460</v>
      </c>
    </row>
    <row r="2183" ht="30" customHeight="1" spans="1:5">
      <c r="A2183" s="11">
        <v>2182</v>
      </c>
      <c r="B2183" s="12" t="s">
        <v>5</v>
      </c>
      <c r="C2183" s="11" t="s">
        <v>6461</v>
      </c>
      <c r="D2183" s="11" t="s">
        <v>6462</v>
      </c>
      <c r="E2183" s="11" t="s">
        <v>6463</v>
      </c>
    </row>
    <row r="2184" ht="30" customHeight="1" spans="1:5">
      <c r="A2184" s="11">
        <v>2183</v>
      </c>
      <c r="B2184" s="12" t="s">
        <v>5</v>
      </c>
      <c r="C2184" s="11" t="s">
        <v>6464</v>
      </c>
      <c r="D2184" s="11" t="s">
        <v>6465</v>
      </c>
      <c r="E2184" s="11" t="s">
        <v>6466</v>
      </c>
    </row>
    <row r="2185" ht="30" customHeight="1" spans="1:5">
      <c r="A2185" s="11">
        <v>2184</v>
      </c>
      <c r="B2185" s="12" t="s">
        <v>5</v>
      </c>
      <c r="C2185" s="11" t="s">
        <v>6467</v>
      </c>
      <c r="D2185" s="11" t="s">
        <v>6468</v>
      </c>
      <c r="E2185" s="11" t="s">
        <v>6469</v>
      </c>
    </row>
    <row r="2186" ht="30" customHeight="1" spans="1:5">
      <c r="A2186" s="11">
        <v>2185</v>
      </c>
      <c r="B2186" s="12" t="s">
        <v>5</v>
      </c>
      <c r="C2186" s="11" t="s">
        <v>6470</v>
      </c>
      <c r="D2186" s="11" t="s">
        <v>6471</v>
      </c>
      <c r="E2186" s="11" t="s">
        <v>6472</v>
      </c>
    </row>
    <row r="2187" ht="30" customHeight="1" spans="1:5">
      <c r="A2187" s="11">
        <v>2186</v>
      </c>
      <c r="B2187" s="12" t="s">
        <v>5</v>
      </c>
      <c r="C2187" s="11" t="s">
        <v>6473</v>
      </c>
      <c r="D2187" s="11" t="s">
        <v>6474</v>
      </c>
      <c r="E2187" s="11" t="s">
        <v>6475</v>
      </c>
    </row>
    <row r="2188" ht="30" customHeight="1" spans="1:5">
      <c r="A2188" s="11">
        <v>2187</v>
      </c>
      <c r="B2188" s="12" t="s">
        <v>5</v>
      </c>
      <c r="C2188" s="11" t="s">
        <v>6476</v>
      </c>
      <c r="D2188" s="11" t="s">
        <v>6477</v>
      </c>
      <c r="E2188" s="11" t="s">
        <v>6478</v>
      </c>
    </row>
    <row r="2189" ht="30" customHeight="1" spans="1:5">
      <c r="A2189" s="11">
        <v>2188</v>
      </c>
      <c r="B2189" s="12" t="s">
        <v>5</v>
      </c>
      <c r="C2189" s="11" t="s">
        <v>6479</v>
      </c>
      <c r="D2189" s="11" t="s">
        <v>6480</v>
      </c>
      <c r="E2189" s="11" t="s">
        <v>6481</v>
      </c>
    </row>
    <row r="2190" ht="30" customHeight="1" spans="1:5">
      <c r="A2190" s="11">
        <v>2189</v>
      </c>
      <c r="B2190" s="12" t="s">
        <v>5</v>
      </c>
      <c r="C2190" s="11" t="s">
        <v>6482</v>
      </c>
      <c r="D2190" s="11" t="s">
        <v>6483</v>
      </c>
      <c r="E2190" s="11" t="s">
        <v>6484</v>
      </c>
    </row>
    <row r="2191" ht="30" customHeight="1" spans="1:5">
      <c r="A2191" s="11">
        <v>2190</v>
      </c>
      <c r="B2191" s="12" t="s">
        <v>5</v>
      </c>
      <c r="C2191" s="11" t="s">
        <v>6485</v>
      </c>
      <c r="D2191" s="11" t="s">
        <v>6486</v>
      </c>
      <c r="E2191" s="11" t="s">
        <v>6487</v>
      </c>
    </row>
    <row r="2192" ht="30" customHeight="1" spans="1:5">
      <c r="A2192" s="11">
        <v>2191</v>
      </c>
      <c r="B2192" s="12" t="s">
        <v>5</v>
      </c>
      <c r="C2192" s="11" t="s">
        <v>6488</v>
      </c>
      <c r="D2192" s="11" t="s">
        <v>6489</v>
      </c>
      <c r="E2192" s="11" t="s">
        <v>6490</v>
      </c>
    </row>
    <row r="2193" ht="30" customHeight="1" spans="1:5">
      <c r="A2193" s="11">
        <v>2192</v>
      </c>
      <c r="B2193" s="12" t="s">
        <v>5</v>
      </c>
      <c r="C2193" s="11" t="s">
        <v>6491</v>
      </c>
      <c r="D2193" s="11" t="s">
        <v>6492</v>
      </c>
      <c r="E2193" s="11" t="s">
        <v>6493</v>
      </c>
    </row>
    <row r="2194" ht="30" customHeight="1" spans="1:5">
      <c r="A2194" s="11">
        <v>2193</v>
      </c>
      <c r="B2194" s="12" t="s">
        <v>5</v>
      </c>
      <c r="C2194" s="11" t="s">
        <v>6494</v>
      </c>
      <c r="D2194" s="11" t="s">
        <v>6495</v>
      </c>
      <c r="E2194" s="11" t="s">
        <v>6496</v>
      </c>
    </row>
    <row r="2195" ht="30" customHeight="1" spans="1:5">
      <c r="A2195" s="11">
        <v>2194</v>
      </c>
      <c r="B2195" s="12" t="s">
        <v>5</v>
      </c>
      <c r="C2195" s="11" t="s">
        <v>6497</v>
      </c>
      <c r="D2195" s="11" t="s">
        <v>6498</v>
      </c>
      <c r="E2195" s="11" t="s">
        <v>6499</v>
      </c>
    </row>
    <row r="2196" ht="30" customHeight="1" spans="1:5">
      <c r="A2196" s="11">
        <v>2195</v>
      </c>
      <c r="B2196" s="12" t="s">
        <v>5</v>
      </c>
      <c r="C2196" s="11" t="s">
        <v>6500</v>
      </c>
      <c r="D2196" s="11" t="s">
        <v>6501</v>
      </c>
      <c r="E2196" s="11" t="s">
        <v>6502</v>
      </c>
    </row>
    <row r="2197" ht="30" customHeight="1" spans="1:5">
      <c r="A2197" s="11">
        <v>2196</v>
      </c>
      <c r="B2197" s="12" t="s">
        <v>5</v>
      </c>
      <c r="C2197" s="11" t="s">
        <v>6503</v>
      </c>
      <c r="D2197" s="11" t="s">
        <v>6504</v>
      </c>
      <c r="E2197" s="11" t="s">
        <v>6505</v>
      </c>
    </row>
    <row r="2198" ht="30" customHeight="1" spans="1:5">
      <c r="A2198" s="11">
        <v>2197</v>
      </c>
      <c r="B2198" s="12" t="s">
        <v>5</v>
      </c>
      <c r="C2198" s="11" t="s">
        <v>6506</v>
      </c>
      <c r="D2198" s="11" t="s">
        <v>6507</v>
      </c>
      <c r="E2198" s="11" t="s">
        <v>6508</v>
      </c>
    </row>
    <row r="2199" ht="30" customHeight="1" spans="1:5">
      <c r="A2199" s="11">
        <v>2198</v>
      </c>
      <c r="B2199" s="12" t="s">
        <v>5</v>
      </c>
      <c r="C2199" s="11" t="s">
        <v>6509</v>
      </c>
      <c r="D2199" s="11" t="s">
        <v>6510</v>
      </c>
      <c r="E2199" s="11" t="s">
        <v>6511</v>
      </c>
    </row>
    <row r="2200" ht="30" customHeight="1" spans="1:5">
      <c r="A2200" s="11">
        <v>2199</v>
      </c>
      <c r="B2200" s="12" t="s">
        <v>5</v>
      </c>
      <c r="C2200" s="11" t="s">
        <v>6512</v>
      </c>
      <c r="D2200" s="11" t="s">
        <v>6513</v>
      </c>
      <c r="E2200" s="11" t="s">
        <v>6514</v>
      </c>
    </row>
    <row r="2201" ht="30" customHeight="1" spans="1:5">
      <c r="A2201" s="11">
        <v>2200</v>
      </c>
      <c r="B2201" s="12" t="s">
        <v>5</v>
      </c>
      <c r="C2201" s="11" t="s">
        <v>6515</v>
      </c>
      <c r="D2201" s="11" t="s">
        <v>6516</v>
      </c>
      <c r="E2201" s="11" t="s">
        <v>6517</v>
      </c>
    </row>
    <row r="2202" ht="30" customHeight="1" spans="1:5">
      <c r="A2202" s="11">
        <v>2201</v>
      </c>
      <c r="B2202" s="12" t="s">
        <v>5</v>
      </c>
      <c r="C2202" s="11" t="s">
        <v>6518</v>
      </c>
      <c r="D2202" s="11" t="s">
        <v>6519</v>
      </c>
      <c r="E2202" s="11" t="s">
        <v>6520</v>
      </c>
    </row>
    <row r="2203" ht="30" customHeight="1" spans="1:5">
      <c r="A2203" s="11">
        <v>2202</v>
      </c>
      <c r="B2203" s="12" t="s">
        <v>5</v>
      </c>
      <c r="C2203" s="11" t="s">
        <v>6521</v>
      </c>
      <c r="D2203" s="11" t="s">
        <v>6522</v>
      </c>
      <c r="E2203" s="11" t="s">
        <v>6523</v>
      </c>
    </row>
    <row r="2204" ht="30" customHeight="1" spans="1:5">
      <c r="A2204" s="11">
        <v>2203</v>
      </c>
      <c r="B2204" s="12" t="s">
        <v>5</v>
      </c>
      <c r="C2204" s="11" t="s">
        <v>6524</v>
      </c>
      <c r="D2204" s="11" t="s">
        <v>6525</v>
      </c>
      <c r="E2204" s="11" t="s">
        <v>6526</v>
      </c>
    </row>
    <row r="2205" ht="30" customHeight="1" spans="1:5">
      <c r="A2205" s="11">
        <v>2204</v>
      </c>
      <c r="B2205" s="12" t="s">
        <v>5</v>
      </c>
      <c r="C2205" s="11" t="s">
        <v>6527</v>
      </c>
      <c r="D2205" s="11" t="s">
        <v>6528</v>
      </c>
      <c r="E2205" s="11" t="s">
        <v>6529</v>
      </c>
    </row>
    <row r="2206" ht="30" customHeight="1" spans="1:5">
      <c r="A2206" s="11">
        <v>2205</v>
      </c>
      <c r="B2206" s="12" t="s">
        <v>5</v>
      </c>
      <c r="C2206" s="11" t="s">
        <v>6530</v>
      </c>
      <c r="D2206" s="11" t="s">
        <v>6531</v>
      </c>
      <c r="E2206" s="11" t="s">
        <v>6532</v>
      </c>
    </row>
    <row r="2207" ht="30" customHeight="1" spans="1:5">
      <c r="A2207" s="11">
        <v>2206</v>
      </c>
      <c r="B2207" s="12" t="s">
        <v>5</v>
      </c>
      <c r="C2207" s="11" t="s">
        <v>6533</v>
      </c>
      <c r="D2207" s="11" t="s">
        <v>6534</v>
      </c>
      <c r="E2207" s="11" t="s">
        <v>6535</v>
      </c>
    </row>
    <row r="2208" ht="30" customHeight="1" spans="1:5">
      <c r="A2208" s="11">
        <v>2207</v>
      </c>
      <c r="B2208" s="12" t="s">
        <v>5</v>
      </c>
      <c r="C2208" s="11" t="s">
        <v>6536</v>
      </c>
      <c r="D2208" s="11" t="s">
        <v>6537</v>
      </c>
      <c r="E2208" s="11" t="s">
        <v>6538</v>
      </c>
    </row>
    <row r="2209" ht="30" customHeight="1" spans="1:5">
      <c r="A2209" s="11">
        <v>2208</v>
      </c>
      <c r="B2209" s="12" t="s">
        <v>5</v>
      </c>
      <c r="C2209" s="11" t="s">
        <v>6539</v>
      </c>
      <c r="D2209" s="11" t="s">
        <v>6540</v>
      </c>
      <c r="E2209" s="11" t="s">
        <v>6541</v>
      </c>
    </row>
    <row r="2210" ht="30" customHeight="1" spans="1:5">
      <c r="A2210" s="11">
        <v>2209</v>
      </c>
      <c r="B2210" s="12" t="s">
        <v>5</v>
      </c>
      <c r="C2210" s="11" t="s">
        <v>6542</v>
      </c>
      <c r="D2210" s="11" t="s">
        <v>6543</v>
      </c>
      <c r="E2210" s="11" t="s">
        <v>6544</v>
      </c>
    </row>
    <row r="2211" ht="30" customHeight="1" spans="1:5">
      <c r="A2211" s="11">
        <v>2210</v>
      </c>
      <c r="B2211" s="12" t="s">
        <v>5</v>
      </c>
      <c r="C2211" s="11" t="s">
        <v>6545</v>
      </c>
      <c r="D2211" s="11" t="s">
        <v>6546</v>
      </c>
      <c r="E2211" s="11" t="s">
        <v>6547</v>
      </c>
    </row>
    <row r="2212" ht="30" customHeight="1" spans="1:5">
      <c r="A2212" s="11">
        <v>2211</v>
      </c>
      <c r="B2212" s="12" t="s">
        <v>5</v>
      </c>
      <c r="C2212" s="11" t="s">
        <v>6548</v>
      </c>
      <c r="D2212" s="11" t="s">
        <v>6549</v>
      </c>
      <c r="E2212" s="11" t="s">
        <v>6550</v>
      </c>
    </row>
    <row r="2213" ht="30" customHeight="1" spans="1:5">
      <c r="A2213" s="11">
        <v>2212</v>
      </c>
      <c r="B2213" s="12" t="s">
        <v>5</v>
      </c>
      <c r="C2213" s="11" t="s">
        <v>6551</v>
      </c>
      <c r="D2213" s="11" t="s">
        <v>6552</v>
      </c>
      <c r="E2213" s="11" t="s">
        <v>6553</v>
      </c>
    </row>
    <row r="2214" ht="30" customHeight="1" spans="1:5">
      <c r="A2214" s="11">
        <v>2213</v>
      </c>
      <c r="B2214" s="12" t="s">
        <v>5</v>
      </c>
      <c r="C2214" s="11" t="s">
        <v>6554</v>
      </c>
      <c r="D2214" s="11" t="s">
        <v>6555</v>
      </c>
      <c r="E2214" s="11" t="s">
        <v>6556</v>
      </c>
    </row>
    <row r="2215" ht="30" customHeight="1" spans="1:5">
      <c r="A2215" s="11">
        <v>2214</v>
      </c>
      <c r="B2215" s="12" t="s">
        <v>5</v>
      </c>
      <c r="C2215" s="11" t="s">
        <v>6557</v>
      </c>
      <c r="D2215" s="11" t="s">
        <v>6558</v>
      </c>
      <c r="E2215" s="11" t="s">
        <v>6559</v>
      </c>
    </row>
    <row r="2216" ht="30" customHeight="1" spans="1:5">
      <c r="A2216" s="11">
        <v>2215</v>
      </c>
      <c r="B2216" s="12" t="s">
        <v>5</v>
      </c>
      <c r="C2216" s="11" t="s">
        <v>6560</v>
      </c>
      <c r="D2216" s="11" t="s">
        <v>6561</v>
      </c>
      <c r="E2216" s="11" t="s">
        <v>6562</v>
      </c>
    </row>
    <row r="2217" ht="30" customHeight="1" spans="1:5">
      <c r="A2217" s="11">
        <v>2216</v>
      </c>
      <c r="B2217" s="12" t="s">
        <v>5</v>
      </c>
      <c r="C2217" s="11" t="s">
        <v>6563</v>
      </c>
      <c r="D2217" s="11" t="s">
        <v>6564</v>
      </c>
      <c r="E2217" s="11" t="s">
        <v>6565</v>
      </c>
    </row>
    <row r="2218" ht="30" customHeight="1" spans="1:5">
      <c r="A2218" s="11">
        <v>2217</v>
      </c>
      <c r="B2218" s="12" t="s">
        <v>5</v>
      </c>
      <c r="C2218" s="11" t="s">
        <v>6566</v>
      </c>
      <c r="D2218" s="11" t="s">
        <v>6567</v>
      </c>
      <c r="E2218" s="11" t="s">
        <v>6568</v>
      </c>
    </row>
    <row r="2219" ht="30" customHeight="1" spans="1:5">
      <c r="A2219" s="11">
        <v>2218</v>
      </c>
      <c r="B2219" s="12" t="s">
        <v>5</v>
      </c>
      <c r="C2219" s="11" t="s">
        <v>6569</v>
      </c>
      <c r="D2219" s="11" t="s">
        <v>6570</v>
      </c>
      <c r="E2219" s="11" t="s">
        <v>6571</v>
      </c>
    </row>
    <row r="2220" ht="30" customHeight="1" spans="1:5">
      <c r="A2220" s="11">
        <v>2219</v>
      </c>
      <c r="B2220" s="12" t="s">
        <v>5</v>
      </c>
      <c r="C2220" s="11" t="s">
        <v>6572</v>
      </c>
      <c r="D2220" s="11" t="s">
        <v>6573</v>
      </c>
      <c r="E2220" s="11" t="s">
        <v>6574</v>
      </c>
    </row>
    <row r="2221" ht="30" customHeight="1" spans="1:5">
      <c r="A2221" s="11">
        <v>2220</v>
      </c>
      <c r="B2221" s="12" t="s">
        <v>5</v>
      </c>
      <c r="C2221" s="11" t="s">
        <v>6575</v>
      </c>
      <c r="D2221" s="11" t="s">
        <v>6576</v>
      </c>
      <c r="E2221" s="11" t="s">
        <v>6577</v>
      </c>
    </row>
    <row r="2222" ht="30" customHeight="1" spans="1:5">
      <c r="A2222" s="11">
        <v>2221</v>
      </c>
      <c r="B2222" s="12" t="s">
        <v>5</v>
      </c>
      <c r="C2222" s="11" t="s">
        <v>6578</v>
      </c>
      <c r="D2222" s="11" t="s">
        <v>6579</v>
      </c>
      <c r="E2222" s="11" t="s">
        <v>6580</v>
      </c>
    </row>
    <row r="2223" ht="30" customHeight="1" spans="1:5">
      <c r="A2223" s="11">
        <v>2222</v>
      </c>
      <c r="B2223" s="12" t="s">
        <v>5</v>
      </c>
      <c r="C2223" s="11" t="s">
        <v>6581</v>
      </c>
      <c r="D2223" s="11" t="s">
        <v>6582</v>
      </c>
      <c r="E2223" s="11" t="s">
        <v>6583</v>
      </c>
    </row>
    <row r="2224" ht="30" customHeight="1" spans="1:5">
      <c r="A2224" s="11">
        <v>2223</v>
      </c>
      <c r="B2224" s="12" t="s">
        <v>5</v>
      </c>
      <c r="C2224" s="11" t="s">
        <v>6584</v>
      </c>
      <c r="D2224" s="11" t="s">
        <v>6585</v>
      </c>
      <c r="E2224" s="11" t="s">
        <v>6586</v>
      </c>
    </row>
    <row r="2225" ht="30" customHeight="1" spans="1:5">
      <c r="A2225" s="11">
        <v>2224</v>
      </c>
      <c r="B2225" s="12" t="s">
        <v>5</v>
      </c>
      <c r="C2225" s="11" t="s">
        <v>6587</v>
      </c>
      <c r="D2225" s="11" t="s">
        <v>6588</v>
      </c>
      <c r="E2225" s="11" t="s">
        <v>6589</v>
      </c>
    </row>
    <row r="2226" ht="30" customHeight="1" spans="1:5">
      <c r="A2226" s="11">
        <v>2225</v>
      </c>
      <c r="B2226" s="12" t="s">
        <v>5</v>
      </c>
      <c r="C2226" s="11" t="s">
        <v>6590</v>
      </c>
      <c r="D2226" s="11" t="s">
        <v>6591</v>
      </c>
      <c r="E2226" s="11" t="s">
        <v>6592</v>
      </c>
    </row>
    <row r="2227" ht="30" customHeight="1" spans="1:5">
      <c r="A2227" s="11">
        <v>2226</v>
      </c>
      <c r="B2227" s="12" t="s">
        <v>5</v>
      </c>
      <c r="C2227" s="11" t="s">
        <v>6593</v>
      </c>
      <c r="D2227" s="11" t="s">
        <v>6594</v>
      </c>
      <c r="E2227" s="11" t="s">
        <v>6595</v>
      </c>
    </row>
    <row r="2228" ht="30" customHeight="1" spans="1:5">
      <c r="A2228" s="11">
        <v>2227</v>
      </c>
      <c r="B2228" s="12" t="s">
        <v>5</v>
      </c>
      <c r="C2228" s="11" t="s">
        <v>6596</v>
      </c>
      <c r="D2228" s="11" t="s">
        <v>6597</v>
      </c>
      <c r="E2228" s="11" t="s">
        <v>6598</v>
      </c>
    </row>
    <row r="2229" ht="30" customHeight="1" spans="1:5">
      <c r="A2229" s="11">
        <v>2228</v>
      </c>
      <c r="B2229" s="12" t="s">
        <v>5</v>
      </c>
      <c r="C2229" s="11" t="s">
        <v>6599</v>
      </c>
      <c r="D2229" s="11" t="s">
        <v>6600</v>
      </c>
      <c r="E2229" s="11" t="s">
        <v>6601</v>
      </c>
    </row>
    <row r="2230" ht="30" customHeight="1" spans="1:5">
      <c r="A2230" s="11">
        <v>2229</v>
      </c>
      <c r="B2230" s="12" t="s">
        <v>5</v>
      </c>
      <c r="C2230" s="11" t="s">
        <v>6602</v>
      </c>
      <c r="D2230" s="11" t="s">
        <v>6603</v>
      </c>
      <c r="E2230" s="11" t="s">
        <v>6604</v>
      </c>
    </row>
    <row r="2231" ht="30" customHeight="1" spans="1:5">
      <c r="A2231" s="11">
        <v>2230</v>
      </c>
      <c r="B2231" s="12" t="s">
        <v>5</v>
      </c>
      <c r="C2231" s="11" t="s">
        <v>6605</v>
      </c>
      <c r="D2231" s="11" t="s">
        <v>6606</v>
      </c>
      <c r="E2231" s="11" t="s">
        <v>6607</v>
      </c>
    </row>
    <row r="2232" ht="30" customHeight="1" spans="1:5">
      <c r="A2232" s="11">
        <v>2231</v>
      </c>
      <c r="B2232" s="12" t="s">
        <v>5</v>
      </c>
      <c r="C2232" s="11" t="s">
        <v>6608</v>
      </c>
      <c r="D2232" s="11" t="s">
        <v>6609</v>
      </c>
      <c r="E2232" s="11" t="s">
        <v>6610</v>
      </c>
    </row>
    <row r="2233" ht="30" customHeight="1" spans="1:5">
      <c r="A2233" s="11">
        <v>2232</v>
      </c>
      <c r="B2233" s="12" t="s">
        <v>5</v>
      </c>
      <c r="C2233" s="11" t="s">
        <v>6611</v>
      </c>
      <c r="D2233" s="11" t="s">
        <v>6612</v>
      </c>
      <c r="E2233" s="11" t="s">
        <v>6613</v>
      </c>
    </row>
    <row r="2234" ht="30" customHeight="1" spans="1:5">
      <c r="A2234" s="11">
        <v>2233</v>
      </c>
      <c r="B2234" s="12" t="s">
        <v>5</v>
      </c>
      <c r="C2234" s="11" t="s">
        <v>6614</v>
      </c>
      <c r="D2234" s="11" t="s">
        <v>6615</v>
      </c>
      <c r="E2234" s="11" t="s">
        <v>6616</v>
      </c>
    </row>
    <row r="2235" ht="30" customHeight="1" spans="1:5">
      <c r="A2235" s="11">
        <v>2234</v>
      </c>
      <c r="B2235" s="12" t="s">
        <v>5</v>
      </c>
      <c r="C2235" s="11" t="s">
        <v>6617</v>
      </c>
      <c r="D2235" s="11" t="s">
        <v>6618</v>
      </c>
      <c r="E2235" s="11" t="s">
        <v>6619</v>
      </c>
    </row>
    <row r="2236" ht="30" customHeight="1" spans="1:5">
      <c r="A2236" s="11">
        <v>2235</v>
      </c>
      <c r="B2236" s="12" t="s">
        <v>5</v>
      </c>
      <c r="C2236" s="11" t="s">
        <v>6620</v>
      </c>
      <c r="D2236" s="11" t="s">
        <v>6621</v>
      </c>
      <c r="E2236" s="11" t="s">
        <v>6622</v>
      </c>
    </row>
    <row r="2237" ht="30" customHeight="1" spans="1:5">
      <c r="A2237" s="11">
        <v>2236</v>
      </c>
      <c r="B2237" s="12" t="s">
        <v>5</v>
      </c>
      <c r="C2237" s="11" t="s">
        <v>6623</v>
      </c>
      <c r="D2237" s="11" t="s">
        <v>6624</v>
      </c>
      <c r="E2237" s="11" t="s">
        <v>6625</v>
      </c>
    </row>
    <row r="2238" ht="30" customHeight="1" spans="1:5">
      <c r="A2238" s="11">
        <v>2237</v>
      </c>
      <c r="B2238" s="12" t="s">
        <v>5</v>
      </c>
      <c r="C2238" s="11" t="s">
        <v>6626</v>
      </c>
      <c r="D2238" s="11" t="s">
        <v>6627</v>
      </c>
      <c r="E2238" s="11" t="s">
        <v>6628</v>
      </c>
    </row>
    <row r="2239" ht="30" customHeight="1" spans="1:5">
      <c r="A2239" s="11">
        <v>2238</v>
      </c>
      <c r="B2239" s="12" t="s">
        <v>5</v>
      </c>
      <c r="C2239" s="11" t="s">
        <v>6629</v>
      </c>
      <c r="D2239" s="11" t="s">
        <v>6630</v>
      </c>
      <c r="E2239" s="11" t="s">
        <v>6631</v>
      </c>
    </row>
    <row r="2240" ht="30" customHeight="1" spans="1:5">
      <c r="A2240" s="11">
        <v>2239</v>
      </c>
      <c r="B2240" s="12" t="s">
        <v>5</v>
      </c>
      <c r="C2240" s="11" t="s">
        <v>6632</v>
      </c>
      <c r="D2240" s="11" t="s">
        <v>6633</v>
      </c>
      <c r="E2240" s="11" t="s">
        <v>6634</v>
      </c>
    </row>
    <row r="2241" ht="30" customHeight="1" spans="1:5">
      <c r="A2241" s="11">
        <v>2240</v>
      </c>
      <c r="B2241" s="12" t="s">
        <v>5</v>
      </c>
      <c r="C2241" s="11" t="s">
        <v>6635</v>
      </c>
      <c r="D2241" s="11" t="s">
        <v>6636</v>
      </c>
      <c r="E2241" s="11" t="s">
        <v>6637</v>
      </c>
    </row>
    <row r="2242" ht="30" customHeight="1" spans="1:5">
      <c r="A2242" s="11">
        <v>2241</v>
      </c>
      <c r="B2242" s="12" t="s">
        <v>5</v>
      </c>
      <c r="C2242" s="11" t="s">
        <v>6638</v>
      </c>
      <c r="D2242" s="11" t="s">
        <v>6639</v>
      </c>
      <c r="E2242" s="11" t="s">
        <v>6640</v>
      </c>
    </row>
    <row r="2243" ht="30" customHeight="1" spans="1:5">
      <c r="A2243" s="11">
        <v>2242</v>
      </c>
      <c r="B2243" s="12" t="s">
        <v>5</v>
      </c>
      <c r="C2243" s="11" t="s">
        <v>6641</v>
      </c>
      <c r="D2243" s="11" t="s">
        <v>6642</v>
      </c>
      <c r="E2243" s="11" t="s">
        <v>6643</v>
      </c>
    </row>
    <row r="2244" ht="30" customHeight="1" spans="1:5">
      <c r="A2244" s="11">
        <v>2243</v>
      </c>
      <c r="B2244" s="12" t="s">
        <v>5</v>
      </c>
      <c r="C2244" s="11" t="s">
        <v>6644</v>
      </c>
      <c r="D2244" s="11" t="s">
        <v>6645</v>
      </c>
      <c r="E2244" s="11" t="s">
        <v>6646</v>
      </c>
    </row>
    <row r="2245" ht="30" customHeight="1" spans="1:5">
      <c r="A2245" s="11">
        <v>2244</v>
      </c>
      <c r="B2245" s="12" t="s">
        <v>5</v>
      </c>
      <c r="C2245" s="11" t="s">
        <v>6647</v>
      </c>
      <c r="D2245" s="11" t="s">
        <v>6648</v>
      </c>
      <c r="E2245" s="11" t="s">
        <v>6649</v>
      </c>
    </row>
    <row r="2246" ht="30" customHeight="1" spans="1:5">
      <c r="A2246" s="11">
        <v>2245</v>
      </c>
      <c r="B2246" s="12" t="s">
        <v>5</v>
      </c>
      <c r="C2246" s="11" t="s">
        <v>6650</v>
      </c>
      <c r="D2246" s="11" t="s">
        <v>6651</v>
      </c>
      <c r="E2246" s="11" t="s">
        <v>6652</v>
      </c>
    </row>
    <row r="2247" ht="30" customHeight="1" spans="1:5">
      <c r="A2247" s="11">
        <v>2246</v>
      </c>
      <c r="B2247" s="12" t="s">
        <v>5</v>
      </c>
      <c r="C2247" s="11" t="s">
        <v>6653</v>
      </c>
      <c r="D2247" s="11" t="s">
        <v>6654</v>
      </c>
      <c r="E2247" s="11" t="s">
        <v>6655</v>
      </c>
    </row>
    <row r="2248" ht="30" customHeight="1" spans="1:5">
      <c r="A2248" s="11">
        <v>2247</v>
      </c>
      <c r="B2248" s="12" t="s">
        <v>5</v>
      </c>
      <c r="C2248" s="11" t="s">
        <v>6656</v>
      </c>
      <c r="D2248" s="11" t="s">
        <v>6657</v>
      </c>
      <c r="E2248" s="11" t="s">
        <v>6658</v>
      </c>
    </row>
    <row r="2249" ht="30" customHeight="1" spans="1:5">
      <c r="A2249" s="11">
        <v>2248</v>
      </c>
      <c r="B2249" s="12" t="s">
        <v>5</v>
      </c>
      <c r="C2249" s="11" t="s">
        <v>6659</v>
      </c>
      <c r="D2249" s="11" t="s">
        <v>6660</v>
      </c>
      <c r="E2249" s="11" t="s">
        <v>6661</v>
      </c>
    </row>
    <row r="2250" ht="30" customHeight="1" spans="1:5">
      <c r="A2250" s="11">
        <v>2249</v>
      </c>
      <c r="B2250" s="12" t="s">
        <v>5</v>
      </c>
      <c r="C2250" s="11" t="s">
        <v>6662</v>
      </c>
      <c r="D2250" s="11" t="s">
        <v>6663</v>
      </c>
      <c r="E2250" s="11" t="s">
        <v>6664</v>
      </c>
    </row>
    <row r="2251" ht="30" customHeight="1" spans="1:5">
      <c r="A2251" s="11">
        <v>2250</v>
      </c>
      <c r="B2251" s="12" t="s">
        <v>5</v>
      </c>
      <c r="C2251" s="11" t="s">
        <v>6665</v>
      </c>
      <c r="D2251" s="11" t="s">
        <v>6666</v>
      </c>
      <c r="E2251" s="11" t="s">
        <v>6667</v>
      </c>
    </row>
    <row r="2252" ht="30" customHeight="1" spans="1:5">
      <c r="A2252" s="11">
        <v>2251</v>
      </c>
      <c r="B2252" s="12" t="s">
        <v>5</v>
      </c>
      <c r="C2252" s="11" t="s">
        <v>6668</v>
      </c>
      <c r="D2252" s="11" t="s">
        <v>6669</v>
      </c>
      <c r="E2252" s="11" t="s">
        <v>6670</v>
      </c>
    </row>
    <row r="2253" ht="30" customHeight="1" spans="1:5">
      <c r="A2253" s="11">
        <v>2252</v>
      </c>
      <c r="B2253" s="12" t="s">
        <v>5</v>
      </c>
      <c r="C2253" s="11" t="s">
        <v>6671</v>
      </c>
      <c r="D2253" s="11" t="s">
        <v>6672</v>
      </c>
      <c r="E2253" s="11" t="s">
        <v>6673</v>
      </c>
    </row>
    <row r="2254" ht="30" customHeight="1" spans="1:5">
      <c r="A2254" s="11">
        <v>2253</v>
      </c>
      <c r="B2254" s="12" t="s">
        <v>5</v>
      </c>
      <c r="C2254" s="11" t="s">
        <v>6674</v>
      </c>
      <c r="D2254" s="11" t="s">
        <v>6675</v>
      </c>
      <c r="E2254" s="11" t="s">
        <v>6676</v>
      </c>
    </row>
    <row r="2255" ht="30" customHeight="1" spans="1:5">
      <c r="A2255" s="11">
        <v>2254</v>
      </c>
      <c r="B2255" s="12" t="s">
        <v>5</v>
      </c>
      <c r="C2255" s="11" t="s">
        <v>6677</v>
      </c>
      <c r="D2255" s="11" t="s">
        <v>6678</v>
      </c>
      <c r="E2255" s="11" t="s">
        <v>6679</v>
      </c>
    </row>
    <row r="2256" ht="30" customHeight="1" spans="1:5">
      <c r="A2256" s="11">
        <v>2255</v>
      </c>
      <c r="B2256" s="12" t="s">
        <v>5</v>
      </c>
      <c r="C2256" s="11" t="s">
        <v>6680</v>
      </c>
      <c r="D2256" s="11" t="s">
        <v>6681</v>
      </c>
      <c r="E2256" s="11" t="s">
        <v>6682</v>
      </c>
    </row>
    <row r="2257" ht="30" customHeight="1" spans="1:5">
      <c r="A2257" s="11">
        <v>2256</v>
      </c>
      <c r="B2257" s="12" t="s">
        <v>5</v>
      </c>
      <c r="C2257" s="11" t="s">
        <v>6683</v>
      </c>
      <c r="D2257" s="11" t="s">
        <v>6684</v>
      </c>
      <c r="E2257" s="11" t="s">
        <v>6685</v>
      </c>
    </row>
    <row r="2258" ht="30" customHeight="1" spans="1:5">
      <c r="A2258" s="11">
        <v>2257</v>
      </c>
      <c r="B2258" s="12" t="s">
        <v>5</v>
      </c>
      <c r="C2258" s="11" t="s">
        <v>6686</v>
      </c>
      <c r="D2258" s="11" t="s">
        <v>6687</v>
      </c>
      <c r="E2258" s="11" t="s">
        <v>6688</v>
      </c>
    </row>
    <row r="2259" ht="30" customHeight="1" spans="1:5">
      <c r="A2259" s="11">
        <v>2258</v>
      </c>
      <c r="B2259" s="12" t="s">
        <v>5</v>
      </c>
      <c r="C2259" s="11" t="s">
        <v>6689</v>
      </c>
      <c r="D2259" s="11" t="s">
        <v>6690</v>
      </c>
      <c r="E2259" s="11" t="s">
        <v>6691</v>
      </c>
    </row>
    <row r="2260" ht="30" customHeight="1" spans="1:5">
      <c r="A2260" s="11">
        <v>2259</v>
      </c>
      <c r="B2260" s="12" t="s">
        <v>5</v>
      </c>
      <c r="C2260" s="11" t="s">
        <v>6692</v>
      </c>
      <c r="D2260" s="11" t="s">
        <v>6693</v>
      </c>
      <c r="E2260" s="11" t="s">
        <v>6694</v>
      </c>
    </row>
    <row r="2261" ht="30" customHeight="1" spans="1:5">
      <c r="A2261" s="11">
        <v>2260</v>
      </c>
      <c r="B2261" s="12" t="s">
        <v>5</v>
      </c>
      <c r="C2261" s="11" t="s">
        <v>6695</v>
      </c>
      <c r="D2261" s="11" t="s">
        <v>5616</v>
      </c>
      <c r="E2261" s="11" t="s">
        <v>6696</v>
      </c>
    </row>
    <row r="2262" ht="30" customHeight="1" spans="1:5">
      <c r="A2262" s="11">
        <v>2261</v>
      </c>
      <c r="B2262" s="12" t="s">
        <v>5</v>
      </c>
      <c r="C2262" s="11" t="s">
        <v>6697</v>
      </c>
      <c r="D2262" s="11" t="s">
        <v>6698</v>
      </c>
      <c r="E2262" s="11" t="s">
        <v>6699</v>
      </c>
    </row>
    <row r="2263" ht="30" customHeight="1" spans="1:5">
      <c r="A2263" s="11">
        <v>2262</v>
      </c>
      <c r="B2263" s="12" t="s">
        <v>5</v>
      </c>
      <c r="C2263" s="11" t="s">
        <v>6700</v>
      </c>
      <c r="D2263" s="11" t="s">
        <v>6701</v>
      </c>
      <c r="E2263" s="11" t="s">
        <v>6702</v>
      </c>
    </row>
    <row r="2264" ht="30" customHeight="1" spans="1:5">
      <c r="A2264" s="11">
        <v>2263</v>
      </c>
      <c r="B2264" s="12" t="s">
        <v>5</v>
      </c>
      <c r="C2264" s="11" t="s">
        <v>6703</v>
      </c>
      <c r="D2264" s="11" t="s">
        <v>6704</v>
      </c>
      <c r="E2264" s="11" t="s">
        <v>6705</v>
      </c>
    </row>
    <row r="2265" ht="30" customHeight="1" spans="1:5">
      <c r="A2265" s="11">
        <v>2264</v>
      </c>
      <c r="B2265" s="12" t="s">
        <v>5</v>
      </c>
      <c r="C2265" s="11" t="s">
        <v>6706</v>
      </c>
      <c r="D2265" s="11" t="s">
        <v>6707</v>
      </c>
      <c r="E2265" s="11" t="s">
        <v>6708</v>
      </c>
    </row>
    <row r="2266" ht="30" customHeight="1" spans="1:5">
      <c r="A2266" s="11">
        <v>2265</v>
      </c>
      <c r="B2266" s="12" t="s">
        <v>5</v>
      </c>
      <c r="C2266" s="11" t="s">
        <v>6709</v>
      </c>
      <c r="D2266" s="11" t="s">
        <v>6710</v>
      </c>
      <c r="E2266" s="11" t="s">
        <v>6711</v>
      </c>
    </row>
    <row r="2267" ht="30" customHeight="1" spans="1:5">
      <c r="A2267" s="11">
        <v>2266</v>
      </c>
      <c r="B2267" s="12" t="s">
        <v>5</v>
      </c>
      <c r="C2267" s="11" t="s">
        <v>6712</v>
      </c>
      <c r="D2267" s="11" t="s">
        <v>6713</v>
      </c>
      <c r="E2267" s="11" t="s">
        <v>6714</v>
      </c>
    </row>
    <row r="2268" ht="30" customHeight="1" spans="1:5">
      <c r="A2268" s="11">
        <v>2267</v>
      </c>
      <c r="B2268" s="12" t="s">
        <v>5</v>
      </c>
      <c r="C2268" s="11" t="s">
        <v>6715</v>
      </c>
      <c r="D2268" s="11" t="s">
        <v>6716</v>
      </c>
      <c r="E2268" s="11" t="s">
        <v>6717</v>
      </c>
    </row>
    <row r="2269" ht="30" customHeight="1" spans="1:5">
      <c r="A2269" s="11">
        <v>2268</v>
      </c>
      <c r="B2269" s="12" t="s">
        <v>5</v>
      </c>
      <c r="C2269" s="11" t="s">
        <v>6718</v>
      </c>
      <c r="D2269" s="11" t="s">
        <v>6719</v>
      </c>
      <c r="E2269" s="11" t="s">
        <v>6720</v>
      </c>
    </row>
    <row r="2270" ht="30" customHeight="1" spans="1:5">
      <c r="A2270" s="11">
        <v>2269</v>
      </c>
      <c r="B2270" s="12" t="s">
        <v>5</v>
      </c>
      <c r="C2270" s="11" t="s">
        <v>6721</v>
      </c>
      <c r="D2270" s="13">
        <v>1290405</v>
      </c>
      <c r="E2270" s="11" t="s">
        <v>6722</v>
      </c>
    </row>
    <row r="2271" ht="30" customHeight="1" spans="1:5">
      <c r="A2271" s="11">
        <v>2270</v>
      </c>
      <c r="B2271" s="12" t="s">
        <v>5</v>
      </c>
      <c r="C2271" s="11" t="s">
        <v>6723</v>
      </c>
      <c r="D2271" s="11" t="s">
        <v>6724</v>
      </c>
      <c r="E2271" s="11" t="s">
        <v>6725</v>
      </c>
    </row>
    <row r="2272" ht="30" customHeight="1" spans="1:5">
      <c r="A2272" s="11">
        <v>2271</v>
      </c>
      <c r="B2272" s="12" t="s">
        <v>5</v>
      </c>
      <c r="C2272" s="11" t="s">
        <v>6726</v>
      </c>
      <c r="D2272" s="11" t="s">
        <v>6727</v>
      </c>
      <c r="E2272" s="11" t="s">
        <v>6728</v>
      </c>
    </row>
    <row r="2273" ht="30" customHeight="1" spans="1:5">
      <c r="A2273" s="11">
        <v>2272</v>
      </c>
      <c r="B2273" s="12" t="s">
        <v>5</v>
      </c>
      <c r="C2273" s="11" t="s">
        <v>6729</v>
      </c>
      <c r="D2273" s="11" t="s">
        <v>6730</v>
      </c>
      <c r="E2273" s="11" t="s">
        <v>6731</v>
      </c>
    </row>
    <row r="2274" ht="30" customHeight="1" spans="1:5">
      <c r="A2274" s="11">
        <v>2273</v>
      </c>
      <c r="B2274" s="12" t="s">
        <v>5</v>
      </c>
      <c r="C2274" s="11" t="s">
        <v>6732</v>
      </c>
      <c r="D2274" s="11" t="s">
        <v>6733</v>
      </c>
      <c r="E2274" s="11" t="s">
        <v>6734</v>
      </c>
    </row>
    <row r="2275" ht="30" customHeight="1" spans="1:5">
      <c r="A2275" s="11">
        <v>2274</v>
      </c>
      <c r="B2275" s="12" t="s">
        <v>5</v>
      </c>
      <c r="C2275" s="11" t="s">
        <v>6735</v>
      </c>
      <c r="D2275" s="11" t="s">
        <v>6736</v>
      </c>
      <c r="E2275" s="11" t="s">
        <v>6737</v>
      </c>
    </row>
    <row r="2276" ht="30" customHeight="1" spans="1:5">
      <c r="A2276" s="11">
        <v>2275</v>
      </c>
      <c r="B2276" s="12" t="s">
        <v>5</v>
      </c>
      <c r="C2276" s="11" t="s">
        <v>6738</v>
      </c>
      <c r="D2276" s="13">
        <v>1917434</v>
      </c>
      <c r="E2276" s="11" t="s">
        <v>6739</v>
      </c>
    </row>
    <row r="2277" ht="30" customHeight="1" spans="1:5">
      <c r="A2277" s="11">
        <v>2276</v>
      </c>
      <c r="B2277" s="12" t="s">
        <v>5</v>
      </c>
      <c r="C2277" s="11" t="s">
        <v>6740</v>
      </c>
      <c r="D2277" s="11" t="s">
        <v>6741</v>
      </c>
      <c r="E2277" s="11" t="s">
        <v>6742</v>
      </c>
    </row>
    <row r="2278" ht="30" customHeight="1" spans="1:5">
      <c r="A2278" s="11">
        <v>2277</v>
      </c>
      <c r="B2278" s="12" t="s">
        <v>5</v>
      </c>
      <c r="C2278" s="11" t="s">
        <v>6743</v>
      </c>
      <c r="D2278" s="11" t="s">
        <v>6744</v>
      </c>
      <c r="E2278" s="11" t="s">
        <v>6745</v>
      </c>
    </row>
    <row r="2279" ht="30" customHeight="1" spans="1:5">
      <c r="A2279" s="11">
        <v>2278</v>
      </c>
      <c r="B2279" s="12" t="s">
        <v>5</v>
      </c>
      <c r="C2279" s="11" t="s">
        <v>6746</v>
      </c>
      <c r="D2279" s="11" t="s">
        <v>6747</v>
      </c>
      <c r="E2279" s="11" t="s">
        <v>6748</v>
      </c>
    </row>
    <row r="2280" ht="30" customHeight="1" spans="1:5">
      <c r="A2280" s="11">
        <v>2279</v>
      </c>
      <c r="B2280" s="12" t="s">
        <v>5</v>
      </c>
      <c r="C2280" s="11" t="s">
        <v>6749</v>
      </c>
      <c r="D2280" s="11" t="s">
        <v>6750</v>
      </c>
      <c r="E2280" s="11" t="s">
        <v>6751</v>
      </c>
    </row>
    <row r="2281" ht="30" customHeight="1" spans="1:5">
      <c r="A2281" s="11">
        <v>2280</v>
      </c>
      <c r="B2281" s="12" t="s">
        <v>5</v>
      </c>
      <c r="C2281" s="11" t="s">
        <v>6752</v>
      </c>
      <c r="D2281" s="11" t="s">
        <v>6753</v>
      </c>
      <c r="E2281" s="11" t="s">
        <v>6754</v>
      </c>
    </row>
    <row r="2282" ht="30" customHeight="1" spans="1:5">
      <c r="A2282" s="11">
        <v>2281</v>
      </c>
      <c r="B2282" s="12" t="s">
        <v>5</v>
      </c>
      <c r="C2282" s="11" t="s">
        <v>6755</v>
      </c>
      <c r="D2282" s="11" t="s">
        <v>6756</v>
      </c>
      <c r="E2282" s="11" t="s">
        <v>6757</v>
      </c>
    </row>
    <row r="2283" ht="30" customHeight="1" spans="1:5">
      <c r="A2283" s="11">
        <v>2282</v>
      </c>
      <c r="B2283" s="12" t="s">
        <v>5</v>
      </c>
      <c r="C2283" s="11" t="s">
        <v>6758</v>
      </c>
      <c r="D2283" s="11" t="s">
        <v>6759</v>
      </c>
      <c r="E2283" s="11" t="s">
        <v>6760</v>
      </c>
    </row>
    <row r="2284" ht="30" customHeight="1" spans="1:5">
      <c r="A2284" s="11">
        <v>2283</v>
      </c>
      <c r="B2284" s="12" t="s">
        <v>5</v>
      </c>
      <c r="C2284" s="11" t="s">
        <v>6761</v>
      </c>
      <c r="D2284" s="11" t="s">
        <v>6762</v>
      </c>
      <c r="E2284" s="11" t="s">
        <v>6763</v>
      </c>
    </row>
    <row r="2285" ht="30" customHeight="1" spans="1:5">
      <c r="A2285" s="11">
        <v>2284</v>
      </c>
      <c r="B2285" s="12" t="s">
        <v>5</v>
      </c>
      <c r="C2285" s="11" t="s">
        <v>6764</v>
      </c>
      <c r="D2285" s="11" t="s">
        <v>6765</v>
      </c>
      <c r="E2285" s="11" t="s">
        <v>6766</v>
      </c>
    </row>
    <row r="2286" ht="30" customHeight="1" spans="1:5">
      <c r="A2286" s="11">
        <v>2285</v>
      </c>
      <c r="B2286" s="12" t="s">
        <v>5</v>
      </c>
      <c r="C2286" s="11" t="s">
        <v>6767</v>
      </c>
      <c r="D2286" s="11" t="s">
        <v>6768</v>
      </c>
      <c r="E2286" s="11" t="s">
        <v>6769</v>
      </c>
    </row>
    <row r="2287" ht="30" customHeight="1" spans="1:5">
      <c r="A2287" s="11">
        <v>2286</v>
      </c>
      <c r="B2287" s="12" t="s">
        <v>5</v>
      </c>
      <c r="C2287" s="11" t="s">
        <v>6770</v>
      </c>
      <c r="D2287" s="11" t="s">
        <v>6771</v>
      </c>
      <c r="E2287" s="11" t="s">
        <v>6772</v>
      </c>
    </row>
    <row r="2288" ht="30" customHeight="1" spans="1:5">
      <c r="A2288" s="11">
        <v>2287</v>
      </c>
      <c r="B2288" s="12" t="s">
        <v>5</v>
      </c>
      <c r="C2288" s="11" t="s">
        <v>6773</v>
      </c>
      <c r="D2288" s="11" t="s">
        <v>6774</v>
      </c>
      <c r="E2288" s="11" t="s">
        <v>6775</v>
      </c>
    </row>
    <row r="2289" ht="30" customHeight="1" spans="1:5">
      <c r="A2289" s="11">
        <v>2288</v>
      </c>
      <c r="B2289" s="12" t="s">
        <v>5</v>
      </c>
      <c r="C2289" s="11" t="s">
        <v>6776</v>
      </c>
      <c r="D2289" s="11" t="s">
        <v>6777</v>
      </c>
      <c r="E2289" s="11" t="s">
        <v>6778</v>
      </c>
    </row>
    <row r="2290" ht="30" customHeight="1" spans="1:5">
      <c r="A2290" s="11">
        <v>2289</v>
      </c>
      <c r="B2290" s="12" t="s">
        <v>5</v>
      </c>
      <c r="C2290" s="11" t="s">
        <v>6779</v>
      </c>
      <c r="D2290" s="13">
        <v>975995</v>
      </c>
      <c r="E2290" s="11" t="s">
        <v>6780</v>
      </c>
    </row>
    <row r="2291" ht="30" customHeight="1" spans="1:5">
      <c r="A2291" s="11">
        <v>2290</v>
      </c>
      <c r="B2291" s="12" t="s">
        <v>5</v>
      </c>
      <c r="C2291" s="11" t="s">
        <v>6781</v>
      </c>
      <c r="D2291" s="13">
        <v>50465</v>
      </c>
      <c r="E2291" s="11" t="s">
        <v>6782</v>
      </c>
    </row>
    <row r="2292" ht="30" customHeight="1" spans="1:5">
      <c r="A2292" s="11">
        <v>2291</v>
      </c>
      <c r="B2292" s="12" t="s">
        <v>5</v>
      </c>
      <c r="C2292" s="11" t="s">
        <v>6783</v>
      </c>
      <c r="D2292" s="11" t="s">
        <v>6784</v>
      </c>
      <c r="E2292" s="11" t="s">
        <v>6785</v>
      </c>
    </row>
    <row r="2293" ht="30" customHeight="1" spans="1:5">
      <c r="A2293" s="11">
        <v>2292</v>
      </c>
      <c r="B2293" s="12" t="s">
        <v>5</v>
      </c>
      <c r="C2293" s="11" t="s">
        <v>6786</v>
      </c>
      <c r="D2293" s="11" t="s">
        <v>6787</v>
      </c>
      <c r="E2293" s="11" t="s">
        <v>6788</v>
      </c>
    </row>
    <row r="2294" ht="30" customHeight="1" spans="1:5">
      <c r="A2294" s="11">
        <v>2293</v>
      </c>
      <c r="B2294" s="12" t="s">
        <v>5</v>
      </c>
      <c r="C2294" s="11" t="s">
        <v>6789</v>
      </c>
      <c r="D2294" s="11" t="s">
        <v>6790</v>
      </c>
      <c r="E2294" s="11" t="s">
        <v>6791</v>
      </c>
    </row>
    <row r="2295" ht="30" customHeight="1" spans="1:5">
      <c r="A2295" s="11">
        <v>2294</v>
      </c>
      <c r="B2295" s="12" t="s">
        <v>5</v>
      </c>
      <c r="C2295" s="11" t="s">
        <v>6792</v>
      </c>
      <c r="D2295" s="11" t="s">
        <v>6793</v>
      </c>
      <c r="E2295" s="11" t="s">
        <v>6794</v>
      </c>
    </row>
    <row r="2296" ht="30" customHeight="1" spans="1:5">
      <c r="A2296" s="11">
        <v>2295</v>
      </c>
      <c r="B2296" s="12" t="s">
        <v>5</v>
      </c>
      <c r="C2296" s="11" t="s">
        <v>6795</v>
      </c>
      <c r="D2296" s="11" t="s">
        <v>6796</v>
      </c>
      <c r="E2296" s="11" t="s">
        <v>6797</v>
      </c>
    </row>
    <row r="2297" ht="30" customHeight="1" spans="1:5">
      <c r="A2297" s="11">
        <v>2296</v>
      </c>
      <c r="B2297" s="12" t="s">
        <v>5</v>
      </c>
      <c r="C2297" s="11" t="s">
        <v>6798</v>
      </c>
      <c r="D2297" s="11" t="s">
        <v>6799</v>
      </c>
      <c r="E2297" s="11" t="s">
        <v>6800</v>
      </c>
    </row>
    <row r="2298" ht="30" customHeight="1" spans="1:5">
      <c r="A2298" s="11">
        <v>2297</v>
      </c>
      <c r="B2298" s="12" t="s">
        <v>5</v>
      </c>
      <c r="C2298" s="11" t="s">
        <v>6801</v>
      </c>
      <c r="D2298" s="11" t="s">
        <v>6802</v>
      </c>
      <c r="E2298" s="11" t="s">
        <v>6803</v>
      </c>
    </row>
    <row r="2299" ht="30" customHeight="1" spans="1:5">
      <c r="A2299" s="11">
        <v>2298</v>
      </c>
      <c r="B2299" s="12" t="s">
        <v>5</v>
      </c>
      <c r="C2299" s="11" t="s">
        <v>6804</v>
      </c>
      <c r="D2299" s="11" t="s">
        <v>6805</v>
      </c>
      <c r="E2299" s="11" t="s">
        <v>6806</v>
      </c>
    </row>
    <row r="2300" ht="30" customHeight="1" spans="1:5">
      <c r="A2300" s="11">
        <v>2299</v>
      </c>
      <c r="B2300" s="12" t="s">
        <v>5</v>
      </c>
      <c r="C2300" s="11" t="s">
        <v>6807</v>
      </c>
      <c r="D2300" s="11" t="s">
        <v>6808</v>
      </c>
      <c r="E2300" s="11" t="s">
        <v>6808</v>
      </c>
    </row>
    <row r="2301" ht="30" customHeight="1" spans="1:5">
      <c r="A2301" s="11">
        <v>2300</v>
      </c>
      <c r="B2301" s="12" t="s">
        <v>5</v>
      </c>
      <c r="C2301" s="11" t="s">
        <v>6809</v>
      </c>
      <c r="D2301" s="11" t="s">
        <v>5577</v>
      </c>
      <c r="E2301" s="11" t="s">
        <v>5578</v>
      </c>
    </row>
    <row r="2302" ht="30" customHeight="1" spans="1:5">
      <c r="A2302" s="11">
        <v>2301</v>
      </c>
      <c r="B2302" s="12" t="s">
        <v>5</v>
      </c>
      <c r="C2302" s="11" t="s">
        <v>6810</v>
      </c>
      <c r="D2302" s="11" t="s">
        <v>6811</v>
      </c>
      <c r="E2302" s="11" t="s">
        <v>6812</v>
      </c>
    </row>
    <row r="2303" ht="30" customHeight="1" spans="1:5">
      <c r="A2303" s="11">
        <v>2302</v>
      </c>
      <c r="B2303" s="12" t="s">
        <v>5</v>
      </c>
      <c r="C2303" s="11" t="s">
        <v>6813</v>
      </c>
      <c r="D2303" s="11" t="s">
        <v>6814</v>
      </c>
      <c r="E2303" s="11" t="s">
        <v>6815</v>
      </c>
    </row>
    <row r="2304" ht="30" customHeight="1" spans="1:5">
      <c r="A2304" s="11">
        <v>2303</v>
      </c>
      <c r="B2304" s="12" t="s">
        <v>5</v>
      </c>
      <c r="C2304" s="11" t="s">
        <v>6816</v>
      </c>
      <c r="D2304" s="11" t="s">
        <v>6817</v>
      </c>
      <c r="E2304" s="11" t="s">
        <v>6818</v>
      </c>
    </row>
    <row r="2305" ht="30" customHeight="1" spans="1:5">
      <c r="A2305" s="11">
        <v>2304</v>
      </c>
      <c r="B2305" s="12" t="s">
        <v>5</v>
      </c>
      <c r="C2305" s="11" t="s">
        <v>6819</v>
      </c>
      <c r="D2305" s="11" t="s">
        <v>6820</v>
      </c>
      <c r="E2305" s="11" t="s">
        <v>6821</v>
      </c>
    </row>
    <row r="2306" ht="30" customHeight="1" spans="1:5">
      <c r="A2306" s="11">
        <v>2305</v>
      </c>
      <c r="B2306" s="12" t="s">
        <v>5</v>
      </c>
      <c r="C2306" s="11" t="s">
        <v>6822</v>
      </c>
      <c r="D2306" s="11" t="s">
        <v>6823</v>
      </c>
      <c r="E2306" s="11" t="s">
        <v>6824</v>
      </c>
    </row>
    <row r="2307" ht="30" customHeight="1" spans="1:5">
      <c r="A2307" s="11">
        <v>2306</v>
      </c>
      <c r="B2307" s="12" t="s">
        <v>5</v>
      </c>
      <c r="C2307" s="11" t="s">
        <v>6825</v>
      </c>
      <c r="D2307" s="11" t="s">
        <v>6826</v>
      </c>
      <c r="E2307" s="11" t="s">
        <v>6827</v>
      </c>
    </row>
    <row r="2308" ht="30" customHeight="1" spans="1:5">
      <c r="A2308" s="11">
        <v>2307</v>
      </c>
      <c r="B2308" s="12" t="s">
        <v>5</v>
      </c>
      <c r="C2308" s="11" t="s">
        <v>6828</v>
      </c>
      <c r="D2308" s="11" t="s">
        <v>6829</v>
      </c>
      <c r="E2308" s="11" t="s">
        <v>6830</v>
      </c>
    </row>
    <row r="2309" ht="30" customHeight="1" spans="1:5">
      <c r="A2309" s="11">
        <v>2308</v>
      </c>
      <c r="B2309" s="12" t="s">
        <v>5</v>
      </c>
      <c r="C2309" s="11" t="s">
        <v>6831</v>
      </c>
      <c r="D2309" s="11" t="s">
        <v>6832</v>
      </c>
      <c r="E2309" s="11" t="s">
        <v>6833</v>
      </c>
    </row>
    <row r="2310" ht="30" customHeight="1" spans="1:5">
      <c r="A2310" s="11">
        <v>2309</v>
      </c>
      <c r="B2310" s="12" t="s">
        <v>5</v>
      </c>
      <c r="C2310" s="11" t="s">
        <v>6834</v>
      </c>
      <c r="D2310" s="11" t="s">
        <v>6835</v>
      </c>
      <c r="E2310" s="11" t="s">
        <v>6836</v>
      </c>
    </row>
    <row r="2311" ht="30" customHeight="1" spans="1:5">
      <c r="A2311" s="11">
        <v>2310</v>
      </c>
      <c r="B2311" s="12" t="s">
        <v>5</v>
      </c>
      <c r="C2311" s="11" t="s">
        <v>6837</v>
      </c>
      <c r="D2311" s="11" t="s">
        <v>6838</v>
      </c>
      <c r="E2311" s="11" t="s">
        <v>6839</v>
      </c>
    </row>
    <row r="2312" ht="30" customHeight="1" spans="1:5">
      <c r="A2312" s="11">
        <v>2311</v>
      </c>
      <c r="B2312" s="12" t="s">
        <v>5</v>
      </c>
      <c r="C2312" s="11" t="s">
        <v>6840</v>
      </c>
      <c r="D2312" s="11" t="s">
        <v>6841</v>
      </c>
      <c r="E2312" s="11" t="s">
        <v>6842</v>
      </c>
    </row>
    <row r="2313" ht="30" customHeight="1" spans="1:5">
      <c r="A2313" s="11">
        <v>2312</v>
      </c>
      <c r="B2313" s="12" t="s">
        <v>5</v>
      </c>
      <c r="C2313" s="11" t="s">
        <v>6843</v>
      </c>
      <c r="D2313" s="11" t="s">
        <v>6844</v>
      </c>
      <c r="E2313" s="11" t="s">
        <v>6845</v>
      </c>
    </row>
    <row r="2314" ht="30" customHeight="1" spans="1:5">
      <c r="A2314" s="11">
        <v>2313</v>
      </c>
      <c r="B2314" s="12" t="s">
        <v>5</v>
      </c>
      <c r="C2314" s="11" t="s">
        <v>6846</v>
      </c>
      <c r="D2314" s="11" t="s">
        <v>6847</v>
      </c>
      <c r="E2314" s="11" t="s">
        <v>6848</v>
      </c>
    </row>
    <row r="2315" ht="30" customHeight="1" spans="1:5">
      <c r="A2315" s="11">
        <v>2314</v>
      </c>
      <c r="B2315" s="12" t="s">
        <v>5</v>
      </c>
      <c r="C2315" s="11" t="s">
        <v>6849</v>
      </c>
      <c r="D2315" s="11" t="s">
        <v>6850</v>
      </c>
      <c r="E2315" s="11" t="s">
        <v>6851</v>
      </c>
    </row>
    <row r="2316" ht="30" customHeight="1" spans="1:5">
      <c r="A2316" s="11">
        <v>2315</v>
      </c>
      <c r="B2316" s="12" t="s">
        <v>5</v>
      </c>
      <c r="C2316" s="11" t="s">
        <v>6852</v>
      </c>
      <c r="D2316" s="11" t="s">
        <v>6853</v>
      </c>
      <c r="E2316" s="11" t="s">
        <v>6854</v>
      </c>
    </row>
    <row r="2317" ht="30" customHeight="1" spans="1:5">
      <c r="A2317" s="11">
        <v>2316</v>
      </c>
      <c r="B2317" s="12" t="s">
        <v>5</v>
      </c>
      <c r="C2317" s="11" t="s">
        <v>6855</v>
      </c>
      <c r="D2317" s="11" t="s">
        <v>6856</v>
      </c>
      <c r="E2317" s="11" t="s">
        <v>6857</v>
      </c>
    </row>
    <row r="2318" ht="30" customHeight="1" spans="1:5">
      <c r="A2318" s="11">
        <v>2317</v>
      </c>
      <c r="B2318" s="12" t="s">
        <v>5</v>
      </c>
      <c r="C2318" s="11" t="s">
        <v>6858</v>
      </c>
      <c r="D2318" s="11" t="s">
        <v>6859</v>
      </c>
      <c r="E2318" s="11" t="s">
        <v>6860</v>
      </c>
    </row>
    <row r="2319" ht="30" customHeight="1" spans="1:5">
      <c r="A2319" s="11">
        <v>2318</v>
      </c>
      <c r="B2319" s="12" t="s">
        <v>5</v>
      </c>
      <c r="C2319" s="11" t="s">
        <v>6861</v>
      </c>
      <c r="D2319" s="11" t="s">
        <v>6862</v>
      </c>
      <c r="E2319" s="11" t="s">
        <v>6863</v>
      </c>
    </row>
    <row r="2320" ht="30" customHeight="1" spans="1:5">
      <c r="A2320" s="11">
        <v>2319</v>
      </c>
      <c r="B2320" s="12" t="s">
        <v>5</v>
      </c>
      <c r="C2320" s="11" t="s">
        <v>6864</v>
      </c>
      <c r="D2320" s="11" t="s">
        <v>6865</v>
      </c>
      <c r="E2320" s="11" t="s">
        <v>6866</v>
      </c>
    </row>
    <row r="2321" ht="30" customHeight="1" spans="1:5">
      <c r="A2321" s="11">
        <v>2320</v>
      </c>
      <c r="B2321" s="12" t="s">
        <v>5</v>
      </c>
      <c r="C2321" s="11" t="s">
        <v>6867</v>
      </c>
      <c r="D2321" s="11" t="s">
        <v>6868</v>
      </c>
      <c r="E2321" s="11" t="s">
        <v>6869</v>
      </c>
    </row>
    <row r="2322" ht="30" customHeight="1" spans="1:5">
      <c r="A2322" s="11">
        <v>2321</v>
      </c>
      <c r="B2322" s="12" t="s">
        <v>5</v>
      </c>
      <c r="C2322" s="11" t="s">
        <v>6870</v>
      </c>
      <c r="D2322" s="11" t="s">
        <v>6871</v>
      </c>
      <c r="E2322" s="11" t="s">
        <v>6872</v>
      </c>
    </row>
    <row r="2323" ht="30" customHeight="1" spans="1:5">
      <c r="A2323" s="11">
        <v>2322</v>
      </c>
      <c r="B2323" s="12" t="s">
        <v>5</v>
      </c>
      <c r="C2323" s="11" t="s">
        <v>6873</v>
      </c>
      <c r="D2323" s="11" t="s">
        <v>6874</v>
      </c>
      <c r="E2323" s="11" t="s">
        <v>6875</v>
      </c>
    </row>
    <row r="2324" ht="30" customHeight="1" spans="1:5">
      <c r="A2324" s="11">
        <v>2323</v>
      </c>
      <c r="B2324" s="12" t="s">
        <v>5</v>
      </c>
      <c r="C2324" s="11" t="s">
        <v>6876</v>
      </c>
      <c r="D2324" s="11" t="s">
        <v>6877</v>
      </c>
      <c r="E2324" s="11" t="s">
        <v>6878</v>
      </c>
    </row>
    <row r="2325" ht="30" customHeight="1" spans="1:5">
      <c r="A2325" s="11">
        <v>2324</v>
      </c>
      <c r="B2325" s="12" t="s">
        <v>5</v>
      </c>
      <c r="C2325" s="11" t="s">
        <v>6879</v>
      </c>
      <c r="D2325" s="11" t="s">
        <v>6880</v>
      </c>
      <c r="E2325" s="11" t="s">
        <v>6881</v>
      </c>
    </row>
    <row r="2326" ht="30" customHeight="1" spans="1:5">
      <c r="A2326" s="11">
        <v>2325</v>
      </c>
      <c r="B2326" s="12" t="s">
        <v>5</v>
      </c>
      <c r="C2326" s="11" t="s">
        <v>6882</v>
      </c>
      <c r="D2326" s="11" t="s">
        <v>6883</v>
      </c>
      <c r="E2326" s="11" t="s">
        <v>6884</v>
      </c>
    </row>
    <row r="2327" ht="30" customHeight="1" spans="1:5">
      <c r="A2327" s="11">
        <v>2326</v>
      </c>
      <c r="B2327" s="12" t="s">
        <v>5</v>
      </c>
      <c r="C2327" s="11" t="s">
        <v>6885</v>
      </c>
      <c r="D2327" s="11" t="s">
        <v>6886</v>
      </c>
      <c r="E2327" s="11" t="s">
        <v>6887</v>
      </c>
    </row>
    <row r="2328" ht="30" customHeight="1" spans="1:5">
      <c r="A2328" s="11">
        <v>2327</v>
      </c>
      <c r="B2328" s="12" t="s">
        <v>5</v>
      </c>
      <c r="C2328" s="11" t="s">
        <v>6888</v>
      </c>
      <c r="D2328" s="11" t="s">
        <v>6889</v>
      </c>
      <c r="E2328" s="11" t="s">
        <v>6890</v>
      </c>
    </row>
    <row r="2329" ht="30" customHeight="1" spans="1:5">
      <c r="A2329" s="11">
        <v>2328</v>
      </c>
      <c r="B2329" s="12" t="s">
        <v>5</v>
      </c>
      <c r="C2329" s="11" t="s">
        <v>6891</v>
      </c>
      <c r="D2329" s="11" t="s">
        <v>6892</v>
      </c>
      <c r="E2329" s="11" t="s">
        <v>6893</v>
      </c>
    </row>
    <row r="2330" ht="30" customHeight="1" spans="1:5">
      <c r="A2330" s="11">
        <v>2329</v>
      </c>
      <c r="B2330" s="12" t="s">
        <v>5</v>
      </c>
      <c r="C2330" s="11" t="s">
        <v>6894</v>
      </c>
      <c r="D2330" s="11" t="s">
        <v>6895</v>
      </c>
      <c r="E2330" s="11" t="s">
        <v>6896</v>
      </c>
    </row>
    <row r="2331" ht="30" customHeight="1" spans="1:5">
      <c r="A2331" s="11">
        <v>2330</v>
      </c>
      <c r="B2331" s="12" t="s">
        <v>5</v>
      </c>
      <c r="C2331" s="11" t="s">
        <v>6897</v>
      </c>
      <c r="D2331" s="11" t="s">
        <v>6898</v>
      </c>
      <c r="E2331" s="11" t="s">
        <v>6899</v>
      </c>
    </row>
    <row r="2332" ht="30" customHeight="1" spans="1:5">
      <c r="A2332" s="11">
        <v>2331</v>
      </c>
      <c r="B2332" s="12" t="s">
        <v>5</v>
      </c>
      <c r="C2332" s="11" t="s">
        <v>6900</v>
      </c>
      <c r="D2332" s="11" t="s">
        <v>6901</v>
      </c>
      <c r="E2332" s="11" t="s">
        <v>6902</v>
      </c>
    </row>
    <row r="2333" ht="30" customHeight="1" spans="1:5">
      <c r="A2333" s="11">
        <v>2332</v>
      </c>
      <c r="B2333" s="12" t="s">
        <v>5</v>
      </c>
      <c r="C2333" s="11" t="s">
        <v>6903</v>
      </c>
      <c r="D2333" s="11" t="s">
        <v>6904</v>
      </c>
      <c r="E2333" s="11" t="s">
        <v>6905</v>
      </c>
    </row>
    <row r="2334" ht="30" customHeight="1" spans="1:5">
      <c r="A2334" s="11">
        <v>2333</v>
      </c>
      <c r="B2334" s="12" t="s">
        <v>5</v>
      </c>
      <c r="C2334" s="11" t="s">
        <v>6906</v>
      </c>
      <c r="D2334" s="11" t="s">
        <v>6907</v>
      </c>
      <c r="E2334" s="11" t="s">
        <v>6908</v>
      </c>
    </row>
    <row r="2335" ht="30" customHeight="1" spans="1:5">
      <c r="A2335" s="11">
        <v>2334</v>
      </c>
      <c r="B2335" s="12" t="s">
        <v>5</v>
      </c>
      <c r="C2335" s="11" t="s">
        <v>6909</v>
      </c>
      <c r="D2335" s="11" t="s">
        <v>6910</v>
      </c>
      <c r="E2335" s="11" t="s">
        <v>6911</v>
      </c>
    </row>
    <row r="2336" ht="30" customHeight="1" spans="1:5">
      <c r="A2336" s="11">
        <v>2335</v>
      </c>
      <c r="B2336" s="12" t="s">
        <v>5</v>
      </c>
      <c r="C2336" s="11" t="s">
        <v>6912</v>
      </c>
      <c r="D2336" s="11" t="s">
        <v>6913</v>
      </c>
      <c r="E2336" s="11" t="s">
        <v>6914</v>
      </c>
    </row>
    <row r="2337" ht="30" customHeight="1" spans="1:5">
      <c r="A2337" s="11">
        <v>2336</v>
      </c>
      <c r="B2337" s="12" t="s">
        <v>5</v>
      </c>
      <c r="C2337" s="11" t="s">
        <v>6915</v>
      </c>
      <c r="D2337" s="11" t="s">
        <v>6916</v>
      </c>
      <c r="E2337" s="11" t="s">
        <v>6917</v>
      </c>
    </row>
    <row r="2338" ht="30" customHeight="1" spans="1:5">
      <c r="A2338" s="11">
        <v>2337</v>
      </c>
      <c r="B2338" s="12" t="s">
        <v>5</v>
      </c>
      <c r="C2338" s="11" t="s">
        <v>6918</v>
      </c>
      <c r="D2338" s="11" t="s">
        <v>6919</v>
      </c>
      <c r="E2338" s="11" t="s">
        <v>6920</v>
      </c>
    </row>
    <row r="2339" ht="30" customHeight="1" spans="1:5">
      <c r="A2339" s="11">
        <v>2338</v>
      </c>
      <c r="B2339" s="12" t="s">
        <v>5</v>
      </c>
      <c r="C2339" s="11" t="s">
        <v>6921</v>
      </c>
      <c r="D2339" s="11" t="s">
        <v>6922</v>
      </c>
      <c r="E2339" s="11" t="s">
        <v>6923</v>
      </c>
    </row>
    <row r="2340" ht="30" customHeight="1" spans="1:5">
      <c r="A2340" s="11">
        <v>2339</v>
      </c>
      <c r="B2340" s="12" t="s">
        <v>5</v>
      </c>
      <c r="C2340" s="11" t="s">
        <v>6924</v>
      </c>
      <c r="D2340" s="11" t="s">
        <v>6925</v>
      </c>
      <c r="E2340" s="11" t="s">
        <v>6926</v>
      </c>
    </row>
    <row r="2341" ht="30" customHeight="1" spans="1:5">
      <c r="A2341" s="11">
        <v>2340</v>
      </c>
      <c r="B2341" s="12" t="s">
        <v>5</v>
      </c>
      <c r="C2341" s="11" t="s">
        <v>6927</v>
      </c>
      <c r="D2341" s="11" t="s">
        <v>6928</v>
      </c>
      <c r="E2341" s="11" t="s">
        <v>6929</v>
      </c>
    </row>
    <row r="2342" ht="30" customHeight="1" spans="1:5">
      <c r="A2342" s="11">
        <v>2341</v>
      </c>
      <c r="B2342" s="12" t="s">
        <v>5</v>
      </c>
      <c r="C2342" s="11" t="s">
        <v>6930</v>
      </c>
      <c r="D2342" s="11" t="s">
        <v>6931</v>
      </c>
      <c r="E2342" s="11" t="s">
        <v>6932</v>
      </c>
    </row>
    <row r="2343" ht="30" customHeight="1" spans="1:5">
      <c r="A2343" s="11">
        <v>2342</v>
      </c>
      <c r="B2343" s="12" t="s">
        <v>5</v>
      </c>
      <c r="C2343" s="11" t="s">
        <v>6933</v>
      </c>
      <c r="D2343" s="11" t="s">
        <v>6934</v>
      </c>
      <c r="E2343" s="11" t="s">
        <v>6935</v>
      </c>
    </row>
    <row r="2344" ht="30" customHeight="1" spans="1:5">
      <c r="A2344" s="11">
        <v>2343</v>
      </c>
      <c r="B2344" s="12" t="s">
        <v>5</v>
      </c>
      <c r="C2344" s="11" t="s">
        <v>6936</v>
      </c>
      <c r="D2344" s="11" t="s">
        <v>6937</v>
      </c>
      <c r="E2344" s="11" t="s">
        <v>6938</v>
      </c>
    </row>
    <row r="2345" ht="30" customHeight="1" spans="1:5">
      <c r="A2345" s="11">
        <v>2344</v>
      </c>
      <c r="B2345" s="12" t="s">
        <v>5</v>
      </c>
      <c r="C2345" s="11" t="s">
        <v>6939</v>
      </c>
      <c r="D2345" s="11" t="s">
        <v>6940</v>
      </c>
      <c r="E2345" s="11" t="s">
        <v>6941</v>
      </c>
    </row>
    <row r="2346" ht="30" customHeight="1" spans="1:5">
      <c r="A2346" s="11">
        <v>2345</v>
      </c>
      <c r="B2346" s="12" t="s">
        <v>5</v>
      </c>
      <c r="C2346" s="11" t="s">
        <v>6942</v>
      </c>
      <c r="D2346" s="11" t="s">
        <v>6943</v>
      </c>
      <c r="E2346" s="11" t="s">
        <v>6944</v>
      </c>
    </row>
    <row r="2347" ht="30" customHeight="1" spans="1:5">
      <c r="A2347" s="11">
        <v>2346</v>
      </c>
      <c r="B2347" s="12" t="s">
        <v>5</v>
      </c>
      <c r="C2347" s="11" t="s">
        <v>6945</v>
      </c>
      <c r="D2347" s="11" t="s">
        <v>6946</v>
      </c>
      <c r="E2347" s="11" t="s">
        <v>6947</v>
      </c>
    </row>
    <row r="2348" ht="30" customHeight="1" spans="1:5">
      <c r="A2348" s="11">
        <v>2347</v>
      </c>
      <c r="B2348" s="12" t="s">
        <v>5</v>
      </c>
      <c r="C2348" s="11" t="s">
        <v>6948</v>
      </c>
      <c r="D2348" s="11" t="s">
        <v>6949</v>
      </c>
      <c r="E2348" s="11" t="s">
        <v>6950</v>
      </c>
    </row>
    <row r="2349" ht="30" customHeight="1" spans="1:5">
      <c r="A2349" s="11">
        <v>2348</v>
      </c>
      <c r="B2349" s="12" t="s">
        <v>5</v>
      </c>
      <c r="C2349" s="11" t="s">
        <v>6951</v>
      </c>
      <c r="D2349" s="11" t="s">
        <v>6952</v>
      </c>
      <c r="E2349" s="11" t="s">
        <v>6953</v>
      </c>
    </row>
    <row r="2350" ht="30" customHeight="1" spans="1:5">
      <c r="A2350" s="11">
        <v>2349</v>
      </c>
      <c r="B2350" s="12" t="s">
        <v>5</v>
      </c>
      <c r="C2350" s="11" t="s">
        <v>6954</v>
      </c>
      <c r="D2350" s="11" t="s">
        <v>6955</v>
      </c>
      <c r="E2350" s="11" t="s">
        <v>6956</v>
      </c>
    </row>
    <row r="2351" ht="30" customHeight="1" spans="1:5">
      <c r="A2351" s="11">
        <v>2350</v>
      </c>
      <c r="B2351" s="12" t="s">
        <v>5</v>
      </c>
      <c r="C2351" s="11" t="s">
        <v>6957</v>
      </c>
      <c r="D2351" s="11" t="s">
        <v>6958</v>
      </c>
      <c r="E2351" s="11" t="s">
        <v>6959</v>
      </c>
    </row>
    <row r="2352" ht="30" customHeight="1" spans="1:5">
      <c r="A2352" s="11">
        <v>2351</v>
      </c>
      <c r="B2352" s="12" t="s">
        <v>5</v>
      </c>
      <c r="C2352" s="11" t="s">
        <v>6960</v>
      </c>
      <c r="D2352" s="11" t="s">
        <v>6961</v>
      </c>
      <c r="E2352" s="11" t="s">
        <v>6962</v>
      </c>
    </row>
    <row r="2353" ht="30" customHeight="1" spans="1:5">
      <c r="A2353" s="11">
        <v>2352</v>
      </c>
      <c r="B2353" s="12" t="s">
        <v>5</v>
      </c>
      <c r="C2353" s="11" t="s">
        <v>6963</v>
      </c>
      <c r="D2353" s="11" t="s">
        <v>6964</v>
      </c>
      <c r="E2353" s="11" t="s">
        <v>6965</v>
      </c>
    </row>
    <row r="2354" ht="30" customHeight="1" spans="1:5">
      <c r="A2354" s="11">
        <v>2353</v>
      </c>
      <c r="B2354" s="12" t="s">
        <v>5</v>
      </c>
      <c r="C2354" s="11" t="s">
        <v>6966</v>
      </c>
      <c r="D2354" s="11" t="s">
        <v>6967</v>
      </c>
      <c r="E2354" s="11" t="s">
        <v>6968</v>
      </c>
    </row>
    <row r="2355" ht="30" customHeight="1" spans="1:5">
      <c r="A2355" s="11">
        <v>2354</v>
      </c>
      <c r="B2355" s="12" t="s">
        <v>5</v>
      </c>
      <c r="C2355" s="11" t="s">
        <v>6969</v>
      </c>
      <c r="D2355" s="11" t="s">
        <v>6970</v>
      </c>
      <c r="E2355" s="11" t="s">
        <v>6971</v>
      </c>
    </row>
    <row r="2356" ht="30" customHeight="1" spans="1:5">
      <c r="A2356" s="11">
        <v>2355</v>
      </c>
      <c r="B2356" s="12" t="s">
        <v>5</v>
      </c>
      <c r="C2356" s="11" t="s">
        <v>6972</v>
      </c>
      <c r="D2356" s="11" t="s">
        <v>6973</v>
      </c>
      <c r="E2356" s="11" t="s">
        <v>6974</v>
      </c>
    </row>
    <row r="2357" ht="30" customHeight="1" spans="1:5">
      <c r="A2357" s="11">
        <v>2356</v>
      </c>
      <c r="B2357" s="12" t="s">
        <v>5</v>
      </c>
      <c r="C2357" s="11" t="s">
        <v>6975</v>
      </c>
      <c r="D2357" s="11" t="s">
        <v>6976</v>
      </c>
      <c r="E2357" s="11" t="s">
        <v>6977</v>
      </c>
    </row>
    <row r="2358" ht="30" customHeight="1" spans="1:5">
      <c r="A2358" s="11">
        <v>2357</v>
      </c>
      <c r="B2358" s="12" t="s">
        <v>5</v>
      </c>
      <c r="C2358" s="11" t="s">
        <v>6978</v>
      </c>
      <c r="D2358" s="11" t="s">
        <v>6979</v>
      </c>
      <c r="E2358" s="11" t="s">
        <v>6980</v>
      </c>
    </row>
    <row r="2359" ht="30" customHeight="1" spans="1:5">
      <c r="A2359" s="11">
        <v>2358</v>
      </c>
      <c r="B2359" s="12" t="s">
        <v>5</v>
      </c>
      <c r="C2359" s="11" t="s">
        <v>6981</v>
      </c>
      <c r="D2359" s="11" t="s">
        <v>6982</v>
      </c>
      <c r="E2359" s="11" t="s">
        <v>6983</v>
      </c>
    </row>
    <row r="2360" ht="30" customHeight="1" spans="1:5">
      <c r="A2360" s="11">
        <v>2359</v>
      </c>
      <c r="B2360" s="12" t="s">
        <v>5</v>
      </c>
      <c r="C2360" s="11" t="s">
        <v>6984</v>
      </c>
      <c r="D2360" s="11" t="s">
        <v>6985</v>
      </c>
      <c r="E2360" s="11" t="s">
        <v>6986</v>
      </c>
    </row>
    <row r="2361" ht="30" customHeight="1" spans="1:5">
      <c r="A2361" s="11">
        <v>2360</v>
      </c>
      <c r="B2361" s="12" t="s">
        <v>5</v>
      </c>
      <c r="C2361" s="11" t="s">
        <v>6987</v>
      </c>
      <c r="D2361" s="11" t="s">
        <v>6988</v>
      </c>
      <c r="E2361" s="11" t="s">
        <v>6989</v>
      </c>
    </row>
    <row r="2362" ht="30" customHeight="1" spans="1:5">
      <c r="A2362" s="11">
        <v>2361</v>
      </c>
      <c r="B2362" s="12" t="s">
        <v>5</v>
      </c>
      <c r="C2362" s="11" t="s">
        <v>6990</v>
      </c>
      <c r="D2362" s="11" t="s">
        <v>6991</v>
      </c>
      <c r="E2362" s="11" t="s">
        <v>6992</v>
      </c>
    </row>
    <row r="2363" ht="30" customHeight="1" spans="1:5">
      <c r="A2363" s="11">
        <v>2362</v>
      </c>
      <c r="B2363" s="12" t="s">
        <v>5</v>
      </c>
      <c r="C2363" s="11" t="s">
        <v>6993</v>
      </c>
      <c r="D2363" s="11" t="s">
        <v>6994</v>
      </c>
      <c r="E2363" s="11" t="s">
        <v>6995</v>
      </c>
    </row>
    <row r="2364" ht="30" customHeight="1" spans="1:5">
      <c r="A2364" s="11">
        <v>2363</v>
      </c>
      <c r="B2364" s="12" t="s">
        <v>5</v>
      </c>
      <c r="C2364" s="11" t="s">
        <v>6996</v>
      </c>
      <c r="D2364" s="11" t="s">
        <v>6997</v>
      </c>
      <c r="E2364" s="11" t="s">
        <v>6998</v>
      </c>
    </row>
    <row r="2365" ht="30" customHeight="1" spans="1:5">
      <c r="A2365" s="11">
        <v>2364</v>
      </c>
      <c r="B2365" s="12" t="s">
        <v>5</v>
      </c>
      <c r="C2365" s="11" t="s">
        <v>6999</v>
      </c>
      <c r="D2365" s="11" t="s">
        <v>7000</v>
      </c>
      <c r="E2365" s="11" t="s">
        <v>7001</v>
      </c>
    </row>
    <row r="2366" ht="30" customHeight="1" spans="1:5">
      <c r="A2366" s="11">
        <v>2365</v>
      </c>
      <c r="B2366" s="12" t="s">
        <v>5</v>
      </c>
      <c r="C2366" s="11" t="s">
        <v>7002</v>
      </c>
      <c r="D2366" s="11" t="s">
        <v>7003</v>
      </c>
      <c r="E2366" s="11" t="s">
        <v>7004</v>
      </c>
    </row>
    <row r="2367" ht="30" customHeight="1" spans="1:5">
      <c r="A2367" s="11">
        <v>2366</v>
      </c>
      <c r="B2367" s="12" t="s">
        <v>5</v>
      </c>
      <c r="C2367" s="11" t="s">
        <v>7005</v>
      </c>
      <c r="D2367" s="11" t="s">
        <v>7006</v>
      </c>
      <c r="E2367" s="11" t="s">
        <v>7007</v>
      </c>
    </row>
    <row r="2368" ht="30" customHeight="1" spans="1:5">
      <c r="A2368" s="11">
        <v>2367</v>
      </c>
      <c r="B2368" s="12" t="s">
        <v>5</v>
      </c>
      <c r="C2368" s="11" t="s">
        <v>7008</v>
      </c>
      <c r="D2368" s="11" t="s">
        <v>7009</v>
      </c>
      <c r="E2368" s="11" t="s">
        <v>7010</v>
      </c>
    </row>
    <row r="2369" ht="30" customHeight="1" spans="1:5">
      <c r="A2369" s="11">
        <v>2368</v>
      </c>
      <c r="B2369" s="12" t="s">
        <v>5</v>
      </c>
      <c r="C2369" s="11" t="s">
        <v>7011</v>
      </c>
      <c r="D2369" s="11" t="s">
        <v>7012</v>
      </c>
      <c r="E2369" s="11" t="s">
        <v>7013</v>
      </c>
    </row>
    <row r="2370" ht="30" customHeight="1" spans="1:5">
      <c r="A2370" s="11">
        <v>2369</v>
      </c>
      <c r="B2370" s="12" t="s">
        <v>5</v>
      </c>
      <c r="C2370" s="11" t="s">
        <v>7014</v>
      </c>
      <c r="D2370" s="11" t="s">
        <v>7015</v>
      </c>
      <c r="E2370" s="11" t="s">
        <v>7016</v>
      </c>
    </row>
    <row r="2371" ht="30" customHeight="1" spans="1:5">
      <c r="A2371" s="11">
        <v>2370</v>
      </c>
      <c r="B2371" s="12" t="s">
        <v>5</v>
      </c>
      <c r="C2371" s="11" t="s">
        <v>7017</v>
      </c>
      <c r="D2371" s="11" t="s">
        <v>7018</v>
      </c>
      <c r="E2371" s="11" t="s">
        <v>7019</v>
      </c>
    </row>
    <row r="2372" ht="30" customHeight="1" spans="1:5">
      <c r="A2372" s="11">
        <v>2371</v>
      </c>
      <c r="B2372" s="12" t="s">
        <v>5</v>
      </c>
      <c r="C2372" s="11" t="s">
        <v>7020</v>
      </c>
      <c r="D2372" s="11" t="s">
        <v>7021</v>
      </c>
      <c r="E2372" s="11" t="s">
        <v>7022</v>
      </c>
    </row>
    <row r="2373" ht="30" customHeight="1" spans="1:5">
      <c r="A2373" s="11">
        <v>2372</v>
      </c>
      <c r="B2373" s="12" t="s">
        <v>5</v>
      </c>
      <c r="C2373" s="11" t="s">
        <v>7023</v>
      </c>
      <c r="D2373" s="11" t="s">
        <v>7024</v>
      </c>
      <c r="E2373" s="11" t="s">
        <v>7025</v>
      </c>
    </row>
    <row r="2374" ht="30" customHeight="1" spans="1:5">
      <c r="A2374" s="11">
        <v>2373</v>
      </c>
      <c r="B2374" s="12" t="s">
        <v>5</v>
      </c>
      <c r="C2374" s="11" t="s">
        <v>7026</v>
      </c>
      <c r="D2374" s="11" t="s">
        <v>7027</v>
      </c>
      <c r="E2374" s="11" t="s">
        <v>7028</v>
      </c>
    </row>
    <row r="2375" ht="30" customHeight="1" spans="1:5">
      <c r="A2375" s="11">
        <v>2374</v>
      </c>
      <c r="B2375" s="12" t="s">
        <v>5</v>
      </c>
      <c r="C2375" s="11" t="s">
        <v>7029</v>
      </c>
      <c r="D2375" s="11" t="s">
        <v>7030</v>
      </c>
      <c r="E2375" s="11" t="s">
        <v>7031</v>
      </c>
    </row>
    <row r="2376" ht="30" customHeight="1" spans="1:5">
      <c r="A2376" s="11">
        <v>2375</v>
      </c>
      <c r="B2376" s="12" t="s">
        <v>5</v>
      </c>
      <c r="C2376" s="11" t="s">
        <v>7032</v>
      </c>
      <c r="D2376" s="11" t="s">
        <v>7033</v>
      </c>
      <c r="E2376" s="11" t="s">
        <v>7034</v>
      </c>
    </row>
    <row r="2377" ht="30" customHeight="1" spans="1:5">
      <c r="A2377" s="11">
        <v>2376</v>
      </c>
      <c r="B2377" s="12" t="s">
        <v>5</v>
      </c>
      <c r="C2377" s="11" t="s">
        <v>7035</v>
      </c>
      <c r="D2377" s="11" t="s">
        <v>7036</v>
      </c>
      <c r="E2377" s="11" t="s">
        <v>7037</v>
      </c>
    </row>
    <row r="2378" ht="30" customHeight="1" spans="1:5">
      <c r="A2378" s="11">
        <v>2377</v>
      </c>
      <c r="B2378" s="12" t="s">
        <v>5</v>
      </c>
      <c r="C2378" s="11" t="s">
        <v>7038</v>
      </c>
      <c r="D2378" s="11" t="s">
        <v>7039</v>
      </c>
      <c r="E2378" s="11" t="s">
        <v>7040</v>
      </c>
    </row>
    <row r="2379" ht="30" customHeight="1" spans="1:5">
      <c r="A2379" s="11">
        <v>2378</v>
      </c>
      <c r="B2379" s="12" t="s">
        <v>5</v>
      </c>
      <c r="C2379" s="11" t="s">
        <v>7041</v>
      </c>
      <c r="D2379" s="11" t="s">
        <v>7042</v>
      </c>
      <c r="E2379" s="11" t="s">
        <v>7043</v>
      </c>
    </row>
    <row r="2380" ht="30" customHeight="1" spans="1:5">
      <c r="A2380" s="11">
        <v>2379</v>
      </c>
      <c r="B2380" s="12" t="s">
        <v>5</v>
      </c>
      <c r="C2380" s="11" t="s">
        <v>7044</v>
      </c>
      <c r="D2380" s="11" t="s">
        <v>7045</v>
      </c>
      <c r="E2380" s="11" t="s">
        <v>7046</v>
      </c>
    </row>
    <row r="2381" ht="30" customHeight="1" spans="1:5">
      <c r="A2381" s="11">
        <v>2380</v>
      </c>
      <c r="B2381" s="12" t="s">
        <v>5</v>
      </c>
      <c r="C2381" s="11" t="s">
        <v>7047</v>
      </c>
      <c r="D2381" s="11" t="s">
        <v>7048</v>
      </c>
      <c r="E2381" s="11" t="s">
        <v>7049</v>
      </c>
    </row>
    <row r="2382" ht="30" customHeight="1" spans="1:5">
      <c r="A2382" s="11">
        <v>2381</v>
      </c>
      <c r="B2382" s="12" t="s">
        <v>5</v>
      </c>
      <c r="C2382" s="11" t="s">
        <v>7050</v>
      </c>
      <c r="D2382" s="11" t="s">
        <v>7051</v>
      </c>
      <c r="E2382" s="11" t="s">
        <v>7052</v>
      </c>
    </row>
    <row r="2383" ht="30" customHeight="1" spans="1:5">
      <c r="A2383" s="11">
        <v>2382</v>
      </c>
      <c r="B2383" s="12" t="s">
        <v>5</v>
      </c>
      <c r="C2383" s="11" t="s">
        <v>7053</v>
      </c>
      <c r="D2383" s="11" t="s">
        <v>7054</v>
      </c>
      <c r="E2383" s="11" t="s">
        <v>7055</v>
      </c>
    </row>
    <row r="2384" ht="30" customHeight="1" spans="1:5">
      <c r="A2384" s="11">
        <v>2383</v>
      </c>
      <c r="B2384" s="12" t="s">
        <v>5</v>
      </c>
      <c r="C2384" s="11" t="s">
        <v>7056</v>
      </c>
      <c r="D2384" s="11" t="s">
        <v>7057</v>
      </c>
      <c r="E2384" s="11" t="s">
        <v>7058</v>
      </c>
    </row>
    <row r="2385" ht="30" customHeight="1" spans="1:5">
      <c r="A2385" s="11">
        <v>2384</v>
      </c>
      <c r="B2385" s="12" t="s">
        <v>5</v>
      </c>
      <c r="C2385" s="11" t="s">
        <v>7059</v>
      </c>
      <c r="D2385" s="11" t="s">
        <v>7060</v>
      </c>
      <c r="E2385" s="11" t="s">
        <v>7061</v>
      </c>
    </row>
    <row r="2386" ht="30" customHeight="1" spans="1:5">
      <c r="A2386" s="11">
        <v>2385</v>
      </c>
      <c r="B2386" s="12" t="s">
        <v>5</v>
      </c>
      <c r="C2386" s="11" t="s">
        <v>7062</v>
      </c>
      <c r="D2386" s="11" t="s">
        <v>7063</v>
      </c>
      <c r="E2386" s="11" t="s">
        <v>7064</v>
      </c>
    </row>
    <row r="2387" ht="30" customHeight="1" spans="1:5">
      <c r="A2387" s="11">
        <v>2386</v>
      </c>
      <c r="B2387" s="12" t="s">
        <v>5</v>
      </c>
      <c r="C2387" s="11" t="s">
        <v>7065</v>
      </c>
      <c r="D2387" s="11" t="s">
        <v>7066</v>
      </c>
      <c r="E2387" s="11" t="s">
        <v>7067</v>
      </c>
    </row>
    <row r="2388" ht="30" customHeight="1" spans="1:5">
      <c r="A2388" s="11">
        <v>2387</v>
      </c>
      <c r="B2388" s="12" t="s">
        <v>5</v>
      </c>
      <c r="C2388" s="11" t="s">
        <v>7068</v>
      </c>
      <c r="D2388" s="11" t="s">
        <v>7069</v>
      </c>
      <c r="E2388" s="11" t="s">
        <v>7070</v>
      </c>
    </row>
    <row r="2389" ht="30" customHeight="1" spans="1:5">
      <c r="A2389" s="11">
        <v>2388</v>
      </c>
      <c r="B2389" s="12" t="s">
        <v>5</v>
      </c>
      <c r="C2389" s="11" t="s">
        <v>7071</v>
      </c>
      <c r="D2389" s="11" t="s">
        <v>7072</v>
      </c>
      <c r="E2389" s="11" t="s">
        <v>7073</v>
      </c>
    </row>
    <row r="2390" ht="30" customHeight="1" spans="1:5">
      <c r="A2390" s="11">
        <v>2389</v>
      </c>
      <c r="B2390" s="12" t="s">
        <v>5</v>
      </c>
      <c r="C2390" s="11" t="s">
        <v>7074</v>
      </c>
      <c r="D2390" s="11" t="s">
        <v>7075</v>
      </c>
      <c r="E2390" s="11" t="s">
        <v>7076</v>
      </c>
    </row>
    <row r="2391" ht="30" customHeight="1" spans="1:5">
      <c r="A2391" s="11">
        <v>2390</v>
      </c>
      <c r="B2391" s="12" t="s">
        <v>5</v>
      </c>
      <c r="C2391" s="11" t="s">
        <v>7077</v>
      </c>
      <c r="D2391" s="11" t="s">
        <v>7078</v>
      </c>
      <c r="E2391" s="11" t="s">
        <v>7079</v>
      </c>
    </row>
    <row r="2392" ht="30" customHeight="1" spans="1:5">
      <c r="A2392" s="11">
        <v>2391</v>
      </c>
      <c r="B2392" s="12" t="s">
        <v>5</v>
      </c>
      <c r="C2392" s="11" t="s">
        <v>7080</v>
      </c>
      <c r="D2392" s="11" t="s">
        <v>7081</v>
      </c>
      <c r="E2392" s="11" t="s">
        <v>7082</v>
      </c>
    </row>
    <row r="2393" ht="30" customHeight="1" spans="1:5">
      <c r="A2393" s="11">
        <v>2392</v>
      </c>
      <c r="B2393" s="12" t="s">
        <v>5</v>
      </c>
      <c r="C2393" s="11" t="s">
        <v>7083</v>
      </c>
      <c r="D2393" s="11" t="s">
        <v>7084</v>
      </c>
      <c r="E2393" s="11" t="s">
        <v>7085</v>
      </c>
    </row>
    <row r="2394" ht="30" customHeight="1" spans="1:5">
      <c r="A2394" s="11">
        <v>2393</v>
      </c>
      <c r="B2394" s="12" t="s">
        <v>5</v>
      </c>
      <c r="C2394" s="11" t="s">
        <v>7086</v>
      </c>
      <c r="D2394" s="11" t="s">
        <v>7087</v>
      </c>
      <c r="E2394" s="11" t="s">
        <v>7088</v>
      </c>
    </row>
    <row r="2395" ht="30" customHeight="1" spans="1:5">
      <c r="A2395" s="11">
        <v>2394</v>
      </c>
      <c r="B2395" s="12" t="s">
        <v>5</v>
      </c>
      <c r="C2395" s="11" t="s">
        <v>7089</v>
      </c>
      <c r="D2395" s="11" t="s">
        <v>7090</v>
      </c>
      <c r="E2395" s="11" t="s">
        <v>7091</v>
      </c>
    </row>
    <row r="2396" ht="30" customHeight="1" spans="1:5">
      <c r="A2396" s="11">
        <v>2395</v>
      </c>
      <c r="B2396" s="12" t="s">
        <v>5</v>
      </c>
      <c r="C2396" s="11" t="s">
        <v>7092</v>
      </c>
      <c r="D2396" s="11" t="s">
        <v>7093</v>
      </c>
      <c r="E2396" s="11" t="s">
        <v>7094</v>
      </c>
    </row>
    <row r="2397" ht="30" customHeight="1" spans="1:5">
      <c r="A2397" s="11">
        <v>2396</v>
      </c>
      <c r="B2397" s="12" t="s">
        <v>5</v>
      </c>
      <c r="C2397" s="11" t="s">
        <v>7095</v>
      </c>
      <c r="D2397" s="11" t="s">
        <v>7096</v>
      </c>
      <c r="E2397" s="11" t="s">
        <v>7097</v>
      </c>
    </row>
    <row r="2398" ht="30" customHeight="1" spans="1:5">
      <c r="A2398" s="11">
        <v>2397</v>
      </c>
      <c r="C2398" s="11" t="s">
        <v>7098</v>
      </c>
      <c r="D2398" s="11" t="s">
        <v>7099</v>
      </c>
      <c r="E2398" s="11" t="s">
        <v>7100</v>
      </c>
    </row>
    <row r="2399" ht="30" customHeight="1" spans="1:5">
      <c r="A2399" s="11">
        <v>2398</v>
      </c>
      <c r="B2399" s="12" t="s">
        <v>5</v>
      </c>
      <c r="C2399" s="11" t="s">
        <v>7101</v>
      </c>
      <c r="D2399" s="11" t="s">
        <v>7102</v>
      </c>
      <c r="E2399" s="11" t="s">
        <v>7103</v>
      </c>
    </row>
    <row r="2400" ht="30" customHeight="1" spans="1:5">
      <c r="A2400" s="11">
        <v>2399</v>
      </c>
      <c r="B2400" s="12" t="s">
        <v>5</v>
      </c>
      <c r="C2400" s="11" t="s">
        <v>7104</v>
      </c>
      <c r="D2400" s="11" t="s">
        <v>7105</v>
      </c>
      <c r="E2400" s="11" t="s">
        <v>7106</v>
      </c>
    </row>
    <row r="2401" ht="30" customHeight="1" spans="1:5">
      <c r="A2401" s="11">
        <v>2400</v>
      </c>
      <c r="B2401" s="12" t="s">
        <v>5</v>
      </c>
      <c r="C2401" s="11" t="s">
        <v>7107</v>
      </c>
      <c r="D2401" s="11" t="s">
        <v>7108</v>
      </c>
      <c r="E2401" s="11" t="s">
        <v>7109</v>
      </c>
    </row>
    <row r="2402" ht="30" customHeight="1" spans="1:5">
      <c r="A2402" s="11">
        <v>2401</v>
      </c>
      <c r="B2402" s="12" t="s">
        <v>5</v>
      </c>
      <c r="C2402" s="11" t="s">
        <v>7110</v>
      </c>
      <c r="D2402" s="11" t="s">
        <v>7111</v>
      </c>
      <c r="E2402" s="11" t="s">
        <v>7112</v>
      </c>
    </row>
    <row r="2403" ht="30" customHeight="1" spans="1:5">
      <c r="A2403" s="11">
        <v>2402</v>
      </c>
      <c r="B2403" s="12" t="s">
        <v>5</v>
      </c>
      <c r="C2403" s="11" t="s">
        <v>7113</v>
      </c>
      <c r="D2403" s="11" t="s">
        <v>7114</v>
      </c>
      <c r="E2403" s="11" t="s">
        <v>7115</v>
      </c>
    </row>
    <row r="2404" ht="30" customHeight="1" spans="1:5">
      <c r="A2404" s="11">
        <v>2403</v>
      </c>
      <c r="B2404" s="12" t="s">
        <v>5</v>
      </c>
      <c r="C2404" s="11" t="s">
        <v>7116</v>
      </c>
      <c r="D2404" s="11" t="s">
        <v>7117</v>
      </c>
      <c r="E2404" s="11" t="s">
        <v>7118</v>
      </c>
    </row>
    <row r="2405" ht="30" customHeight="1" spans="1:5">
      <c r="A2405" s="11">
        <v>2404</v>
      </c>
      <c r="B2405" s="12" t="s">
        <v>5</v>
      </c>
      <c r="C2405" s="11" t="s">
        <v>7119</v>
      </c>
      <c r="D2405" s="11" t="s">
        <v>7120</v>
      </c>
      <c r="E2405" s="11" t="s">
        <v>7121</v>
      </c>
    </row>
    <row r="2406" ht="30" customHeight="1" spans="1:5">
      <c r="A2406" s="11">
        <v>2405</v>
      </c>
      <c r="B2406" s="12" t="s">
        <v>5</v>
      </c>
      <c r="C2406" s="11" t="s">
        <v>7122</v>
      </c>
      <c r="D2406" s="11" t="s">
        <v>7123</v>
      </c>
      <c r="E2406" s="11" t="s">
        <v>7124</v>
      </c>
    </row>
    <row r="2407" ht="30" customHeight="1" spans="1:5">
      <c r="A2407" s="11">
        <v>2406</v>
      </c>
      <c r="B2407" s="12" t="s">
        <v>5</v>
      </c>
      <c r="C2407" s="11" t="s">
        <v>7125</v>
      </c>
      <c r="D2407" s="11" t="s">
        <v>7126</v>
      </c>
      <c r="E2407" s="11" t="s">
        <v>7127</v>
      </c>
    </row>
    <row r="2408" ht="30" customHeight="1" spans="1:5">
      <c r="A2408" s="11">
        <v>2407</v>
      </c>
      <c r="B2408" s="12" t="s">
        <v>5</v>
      </c>
      <c r="C2408" s="11" t="s">
        <v>7128</v>
      </c>
      <c r="D2408" s="11" t="s">
        <v>7129</v>
      </c>
      <c r="E2408" s="11" t="s">
        <v>7130</v>
      </c>
    </row>
    <row r="2409" ht="30" customHeight="1" spans="1:5">
      <c r="A2409" s="11">
        <v>2408</v>
      </c>
      <c r="B2409" s="12" t="s">
        <v>5</v>
      </c>
      <c r="C2409" s="11" t="s">
        <v>7131</v>
      </c>
      <c r="D2409" s="11" t="s">
        <v>7132</v>
      </c>
      <c r="E2409" s="11" t="s">
        <v>7133</v>
      </c>
    </row>
    <row r="2410" ht="30" customHeight="1" spans="1:5">
      <c r="A2410" s="11">
        <v>2409</v>
      </c>
      <c r="B2410" s="12" t="s">
        <v>5</v>
      </c>
      <c r="C2410" s="11" t="s">
        <v>7134</v>
      </c>
      <c r="D2410" s="11" t="s">
        <v>7135</v>
      </c>
      <c r="E2410" s="11" t="s">
        <v>7136</v>
      </c>
    </row>
    <row r="2411" ht="30" customHeight="1" spans="1:5">
      <c r="A2411" s="11">
        <v>2410</v>
      </c>
      <c r="B2411" s="12" t="s">
        <v>5</v>
      </c>
      <c r="C2411" s="11" t="s">
        <v>7137</v>
      </c>
      <c r="D2411" s="11" t="s">
        <v>7138</v>
      </c>
      <c r="E2411" s="11" t="s">
        <v>7139</v>
      </c>
    </row>
    <row r="2412" ht="30" customHeight="1" spans="1:5">
      <c r="A2412" s="11">
        <v>2411</v>
      </c>
      <c r="B2412" s="12" t="s">
        <v>5</v>
      </c>
      <c r="C2412" s="11" t="s">
        <v>7140</v>
      </c>
      <c r="D2412" s="11" t="s">
        <v>7141</v>
      </c>
      <c r="E2412" s="11" t="s">
        <v>7142</v>
      </c>
    </row>
    <row r="2413" ht="30" customHeight="1" spans="1:5">
      <c r="A2413" s="11">
        <v>2412</v>
      </c>
      <c r="B2413" s="12" t="s">
        <v>5</v>
      </c>
      <c r="C2413" s="11" t="s">
        <v>7143</v>
      </c>
      <c r="D2413" s="11" t="s">
        <v>7144</v>
      </c>
      <c r="E2413" s="11" t="s">
        <v>7145</v>
      </c>
    </row>
    <row r="2414" ht="30" customHeight="1" spans="1:5">
      <c r="A2414" s="11">
        <v>2413</v>
      </c>
      <c r="B2414" s="12" t="s">
        <v>5</v>
      </c>
      <c r="C2414" s="11" t="s">
        <v>7146</v>
      </c>
      <c r="D2414" s="11" t="s">
        <v>7147</v>
      </c>
      <c r="E2414" s="11" t="s">
        <v>7148</v>
      </c>
    </row>
    <row r="2415" ht="30" customHeight="1" spans="1:5">
      <c r="A2415" s="11">
        <v>2414</v>
      </c>
      <c r="B2415" s="12" t="s">
        <v>5</v>
      </c>
      <c r="C2415" s="11" t="s">
        <v>7149</v>
      </c>
      <c r="D2415" s="11" t="s">
        <v>7150</v>
      </c>
      <c r="E2415" s="11" t="s">
        <v>7151</v>
      </c>
    </row>
    <row r="2416" ht="30" customHeight="1" spans="1:5">
      <c r="A2416" s="11">
        <v>2415</v>
      </c>
      <c r="B2416" s="12" t="s">
        <v>5</v>
      </c>
      <c r="C2416" s="11" t="s">
        <v>7152</v>
      </c>
      <c r="D2416" s="11" t="s">
        <v>7153</v>
      </c>
      <c r="E2416" s="11" t="s">
        <v>7154</v>
      </c>
    </row>
    <row r="2417" ht="30" customHeight="1" spans="1:5">
      <c r="A2417" s="11">
        <v>2416</v>
      </c>
      <c r="B2417" s="12" t="s">
        <v>5</v>
      </c>
      <c r="C2417" s="11" t="s">
        <v>7155</v>
      </c>
      <c r="D2417" s="11" t="s">
        <v>7156</v>
      </c>
      <c r="E2417" s="11" t="s">
        <v>7157</v>
      </c>
    </row>
    <row r="2418" ht="30" customHeight="1" spans="1:5">
      <c r="A2418" s="11">
        <v>2417</v>
      </c>
      <c r="B2418" s="12" t="s">
        <v>5</v>
      </c>
      <c r="C2418" s="11" t="s">
        <v>7158</v>
      </c>
      <c r="D2418" s="11" t="s">
        <v>7159</v>
      </c>
      <c r="E2418" s="11" t="s">
        <v>7160</v>
      </c>
    </row>
    <row r="2419" ht="30" customHeight="1" spans="1:5">
      <c r="A2419" s="11">
        <v>2418</v>
      </c>
      <c r="B2419" s="12" t="s">
        <v>5</v>
      </c>
      <c r="C2419" s="11" t="s">
        <v>7161</v>
      </c>
      <c r="D2419" s="11" t="s">
        <v>7162</v>
      </c>
      <c r="E2419" s="11" t="s">
        <v>7163</v>
      </c>
    </row>
    <row r="2420" ht="30" customHeight="1" spans="1:5">
      <c r="A2420" s="11">
        <v>2419</v>
      </c>
      <c r="B2420" s="12" t="s">
        <v>5</v>
      </c>
      <c r="C2420" s="11" t="s">
        <v>7164</v>
      </c>
      <c r="D2420" s="11" t="s">
        <v>7165</v>
      </c>
      <c r="E2420" s="11" t="s">
        <v>7166</v>
      </c>
    </row>
    <row r="2421" ht="30" customHeight="1" spans="1:5">
      <c r="A2421" s="11">
        <v>2420</v>
      </c>
      <c r="C2421" s="11" t="s">
        <v>7167</v>
      </c>
      <c r="D2421" s="11" t="s">
        <v>7168</v>
      </c>
      <c r="E2421" s="11" t="s">
        <v>7169</v>
      </c>
    </row>
    <row r="2422" ht="30" customHeight="1" spans="1:5">
      <c r="A2422" s="11">
        <v>2421</v>
      </c>
      <c r="B2422" s="12" t="s">
        <v>5</v>
      </c>
      <c r="C2422" s="11" t="s">
        <v>7170</v>
      </c>
      <c r="D2422" s="11" t="s">
        <v>7171</v>
      </c>
      <c r="E2422" s="11" t="s">
        <v>7172</v>
      </c>
    </row>
    <row r="2423" ht="30" customHeight="1" spans="1:5">
      <c r="A2423" s="11">
        <v>2422</v>
      </c>
      <c r="B2423" s="12" t="s">
        <v>5</v>
      </c>
      <c r="C2423" s="11" t="s">
        <v>7173</v>
      </c>
      <c r="D2423" s="11" t="s">
        <v>7174</v>
      </c>
      <c r="E2423" s="11" t="s">
        <v>7175</v>
      </c>
    </row>
    <row r="2424" ht="30" customHeight="1" spans="1:5">
      <c r="A2424" s="11">
        <v>2423</v>
      </c>
      <c r="B2424" s="12" t="s">
        <v>5</v>
      </c>
      <c r="C2424" s="11" t="s">
        <v>7176</v>
      </c>
      <c r="D2424" s="11" t="s">
        <v>7177</v>
      </c>
      <c r="E2424" s="11" t="s">
        <v>7178</v>
      </c>
    </row>
    <row r="2425" ht="30" customHeight="1" spans="1:5">
      <c r="A2425" s="11">
        <v>2424</v>
      </c>
      <c r="B2425" s="12" t="s">
        <v>5</v>
      </c>
      <c r="C2425" s="11" t="s">
        <v>7179</v>
      </c>
      <c r="D2425" s="11" t="s">
        <v>7180</v>
      </c>
      <c r="E2425" s="11" t="s">
        <v>7181</v>
      </c>
    </row>
    <row r="2426" ht="30" customHeight="1" spans="1:5">
      <c r="A2426" s="11">
        <v>2425</v>
      </c>
      <c r="B2426" s="12" t="s">
        <v>5</v>
      </c>
      <c r="C2426" s="11" t="s">
        <v>7182</v>
      </c>
      <c r="D2426" s="11" t="s">
        <v>7183</v>
      </c>
      <c r="E2426" s="11" t="s">
        <v>7184</v>
      </c>
    </row>
    <row r="2427" ht="30" customHeight="1" spans="1:5">
      <c r="A2427" s="11">
        <v>2426</v>
      </c>
      <c r="B2427" s="12" t="s">
        <v>5</v>
      </c>
      <c r="C2427" s="11" t="s">
        <v>7185</v>
      </c>
      <c r="D2427" s="11" t="s">
        <v>7186</v>
      </c>
      <c r="E2427" s="11" t="s">
        <v>7187</v>
      </c>
    </row>
    <row r="2428" ht="30" customHeight="1" spans="1:5">
      <c r="A2428" s="11">
        <v>2427</v>
      </c>
      <c r="B2428" s="12" t="s">
        <v>5</v>
      </c>
      <c r="C2428" s="11" t="s">
        <v>7188</v>
      </c>
      <c r="D2428" s="11" t="s">
        <v>7189</v>
      </c>
      <c r="E2428" s="11" t="s">
        <v>7190</v>
      </c>
    </row>
    <row r="2429" ht="30" customHeight="1" spans="1:5">
      <c r="A2429" s="11">
        <v>2428</v>
      </c>
      <c r="B2429" s="12" t="s">
        <v>5</v>
      </c>
      <c r="C2429" s="11" t="s">
        <v>7191</v>
      </c>
      <c r="D2429" s="11" t="s">
        <v>7192</v>
      </c>
      <c r="E2429" s="11" t="s">
        <v>7193</v>
      </c>
    </row>
    <row r="2430" ht="30" customHeight="1" spans="1:5">
      <c r="A2430" s="11">
        <v>2429</v>
      </c>
      <c r="B2430" s="12" t="s">
        <v>5</v>
      </c>
      <c r="C2430" s="11" t="s">
        <v>7194</v>
      </c>
      <c r="D2430" s="11" t="s">
        <v>7195</v>
      </c>
      <c r="E2430" s="11" t="s">
        <v>7196</v>
      </c>
    </row>
    <row r="2431" ht="30" customHeight="1" spans="1:5">
      <c r="A2431" s="11">
        <v>2430</v>
      </c>
      <c r="B2431" s="12" t="s">
        <v>5</v>
      </c>
      <c r="C2431" s="11" t="s">
        <v>7197</v>
      </c>
      <c r="D2431" s="11" t="s">
        <v>7198</v>
      </c>
      <c r="E2431" s="11" t="s">
        <v>7199</v>
      </c>
    </row>
    <row r="2432" ht="30" customHeight="1" spans="1:5">
      <c r="A2432" s="11">
        <v>2431</v>
      </c>
      <c r="B2432" s="12" t="s">
        <v>5</v>
      </c>
      <c r="C2432" s="11" t="s">
        <v>7200</v>
      </c>
      <c r="D2432" s="11" t="s">
        <v>7201</v>
      </c>
      <c r="E2432" s="11" t="s">
        <v>7202</v>
      </c>
    </row>
    <row r="2433" ht="30" customHeight="1" spans="1:5">
      <c r="A2433" s="11">
        <v>2432</v>
      </c>
      <c r="B2433" s="12" t="s">
        <v>5</v>
      </c>
      <c r="C2433" s="11" t="s">
        <v>7203</v>
      </c>
      <c r="D2433" s="11" t="s">
        <v>7204</v>
      </c>
      <c r="E2433" s="11" t="s">
        <v>7205</v>
      </c>
    </row>
    <row r="2434" ht="30" customHeight="1" spans="1:5">
      <c r="A2434" s="11">
        <v>2433</v>
      </c>
      <c r="B2434" s="12" t="s">
        <v>5</v>
      </c>
      <c r="C2434" s="11" t="s">
        <v>7206</v>
      </c>
      <c r="D2434" s="11" t="s">
        <v>7207</v>
      </c>
      <c r="E2434" s="11" t="s">
        <v>7208</v>
      </c>
    </row>
    <row r="2435" ht="30" customHeight="1" spans="1:5">
      <c r="A2435" s="11">
        <v>2434</v>
      </c>
      <c r="B2435" s="12" t="s">
        <v>5</v>
      </c>
      <c r="C2435" s="11" t="s">
        <v>7209</v>
      </c>
      <c r="D2435" s="13">
        <v>75340</v>
      </c>
      <c r="E2435" s="11" t="s">
        <v>7210</v>
      </c>
    </row>
    <row r="2436" ht="30" customHeight="1" spans="1:5">
      <c r="A2436" s="11">
        <v>2435</v>
      </c>
      <c r="B2436" s="12" t="s">
        <v>5</v>
      </c>
      <c r="C2436" s="11" t="s">
        <v>7211</v>
      </c>
      <c r="D2436" s="11" t="s">
        <v>7212</v>
      </c>
      <c r="E2436" s="11" t="s">
        <v>7213</v>
      </c>
    </row>
    <row r="2437" ht="30" customHeight="1" spans="1:5">
      <c r="A2437" s="11">
        <v>2436</v>
      </c>
      <c r="B2437" s="12" t="s">
        <v>5</v>
      </c>
      <c r="C2437" s="11" t="s">
        <v>7214</v>
      </c>
      <c r="D2437" s="13">
        <v>343422</v>
      </c>
      <c r="E2437" s="11" t="s">
        <v>7215</v>
      </c>
    </row>
    <row r="2438" ht="30" customHeight="1" spans="1:5">
      <c r="A2438" s="11">
        <v>2437</v>
      </c>
      <c r="B2438" s="12" t="s">
        <v>5</v>
      </c>
      <c r="C2438" s="11" t="s">
        <v>7216</v>
      </c>
      <c r="D2438" s="11" t="s">
        <v>7217</v>
      </c>
      <c r="E2438" s="11" t="s">
        <v>7218</v>
      </c>
    </row>
    <row r="2439" ht="30" customHeight="1" spans="1:5">
      <c r="A2439" s="11">
        <v>2438</v>
      </c>
      <c r="B2439" s="12" t="s">
        <v>5</v>
      </c>
      <c r="C2439" s="11" t="s">
        <v>7219</v>
      </c>
      <c r="D2439" s="11" t="s">
        <v>7220</v>
      </c>
      <c r="E2439" s="11" t="s">
        <v>7221</v>
      </c>
    </row>
    <row r="2440" ht="30" customHeight="1" spans="1:5">
      <c r="A2440" s="11">
        <v>2439</v>
      </c>
      <c r="B2440" s="12" t="s">
        <v>5</v>
      </c>
      <c r="C2440" s="11" t="s">
        <v>7222</v>
      </c>
      <c r="D2440" s="11" t="s">
        <v>7223</v>
      </c>
      <c r="E2440" s="11" t="s">
        <v>7224</v>
      </c>
    </row>
    <row r="2441" ht="30" customHeight="1" spans="1:5">
      <c r="A2441" s="11">
        <v>2440</v>
      </c>
      <c r="B2441" s="12" t="s">
        <v>5</v>
      </c>
      <c r="C2441" s="11" t="s">
        <v>7225</v>
      </c>
      <c r="D2441" s="11" t="s">
        <v>7226</v>
      </c>
      <c r="E2441" s="11" t="s">
        <v>7227</v>
      </c>
    </row>
    <row r="2442" ht="30" customHeight="1" spans="1:5">
      <c r="A2442" s="11">
        <v>2441</v>
      </c>
      <c r="B2442" s="12" t="s">
        <v>5</v>
      </c>
      <c r="C2442" s="11" t="s">
        <v>7228</v>
      </c>
      <c r="D2442" s="11" t="s">
        <v>7229</v>
      </c>
      <c r="E2442" s="11" t="s">
        <v>7230</v>
      </c>
    </row>
    <row r="2443" ht="30" customHeight="1" spans="1:5">
      <c r="A2443" s="11">
        <v>2442</v>
      </c>
      <c r="B2443" s="12" t="s">
        <v>5</v>
      </c>
      <c r="C2443" s="11" t="s">
        <v>7231</v>
      </c>
      <c r="D2443" s="11" t="s">
        <v>7232</v>
      </c>
      <c r="E2443" s="11" t="s">
        <v>7233</v>
      </c>
    </row>
    <row r="2444" ht="30" customHeight="1" spans="1:5">
      <c r="A2444" s="11">
        <v>2443</v>
      </c>
      <c r="B2444" s="12" t="s">
        <v>5</v>
      </c>
      <c r="C2444" s="11" t="s">
        <v>7234</v>
      </c>
      <c r="D2444" s="11" t="s">
        <v>7235</v>
      </c>
      <c r="E2444" s="11" t="s">
        <v>7236</v>
      </c>
    </row>
    <row r="2445" ht="30" customHeight="1" spans="1:5">
      <c r="A2445" s="11">
        <v>2444</v>
      </c>
      <c r="B2445" s="12" t="s">
        <v>5</v>
      </c>
      <c r="C2445" s="11" t="s">
        <v>7237</v>
      </c>
      <c r="D2445" s="11" t="s">
        <v>7238</v>
      </c>
      <c r="E2445" s="11" t="s">
        <v>7239</v>
      </c>
    </row>
    <row r="2446" ht="30" customHeight="1" spans="1:5">
      <c r="A2446" s="11">
        <v>2445</v>
      </c>
      <c r="B2446" s="12" t="s">
        <v>5</v>
      </c>
      <c r="C2446" s="11" t="s">
        <v>7240</v>
      </c>
      <c r="D2446" s="11" t="s">
        <v>7241</v>
      </c>
      <c r="E2446" s="11" t="s">
        <v>7242</v>
      </c>
    </row>
    <row r="2447" ht="30" customHeight="1" spans="1:5">
      <c r="A2447" s="11">
        <v>2446</v>
      </c>
      <c r="B2447" s="12" t="s">
        <v>5</v>
      </c>
      <c r="C2447" s="11" t="s">
        <v>7243</v>
      </c>
      <c r="D2447" s="11" t="s">
        <v>7244</v>
      </c>
      <c r="E2447" s="11" t="s">
        <v>7245</v>
      </c>
    </row>
    <row r="2448" ht="30" customHeight="1" spans="1:5">
      <c r="A2448" s="11">
        <v>2447</v>
      </c>
      <c r="B2448" s="12" t="s">
        <v>5</v>
      </c>
      <c r="C2448" s="11" t="s">
        <v>7246</v>
      </c>
      <c r="D2448" s="11" t="s">
        <v>7247</v>
      </c>
      <c r="E2448" s="11" t="s">
        <v>7248</v>
      </c>
    </row>
    <row r="2449" ht="30" customHeight="1" spans="1:5">
      <c r="A2449" s="11">
        <v>2448</v>
      </c>
      <c r="B2449" s="12" t="s">
        <v>5</v>
      </c>
      <c r="C2449" s="11" t="s">
        <v>7249</v>
      </c>
      <c r="D2449" s="11" t="s">
        <v>7250</v>
      </c>
      <c r="E2449" s="11" t="s">
        <v>7251</v>
      </c>
    </row>
    <row r="2450" ht="30" customHeight="1" spans="1:5">
      <c r="A2450" s="11">
        <v>2449</v>
      </c>
      <c r="B2450" s="12" t="s">
        <v>5</v>
      </c>
      <c r="C2450" s="11" t="s">
        <v>7252</v>
      </c>
      <c r="D2450" s="11" t="s">
        <v>7253</v>
      </c>
      <c r="E2450" s="11" t="s">
        <v>7254</v>
      </c>
    </row>
    <row r="2451" ht="30" customHeight="1" spans="1:5">
      <c r="A2451" s="11">
        <v>2450</v>
      </c>
      <c r="B2451" s="12" t="s">
        <v>5</v>
      </c>
      <c r="C2451" s="11" t="s">
        <v>7255</v>
      </c>
      <c r="D2451" s="11" t="s">
        <v>7256</v>
      </c>
      <c r="E2451" s="11" t="s">
        <v>7257</v>
      </c>
    </row>
    <row r="2452" ht="30" customHeight="1" spans="1:5">
      <c r="A2452" s="11">
        <v>2451</v>
      </c>
      <c r="B2452" s="12" t="s">
        <v>5</v>
      </c>
      <c r="C2452" s="11" t="s">
        <v>7258</v>
      </c>
      <c r="D2452" s="11" t="s">
        <v>7259</v>
      </c>
      <c r="E2452" s="11" t="s">
        <v>7260</v>
      </c>
    </row>
    <row r="2453" ht="30" customHeight="1" spans="1:5">
      <c r="A2453" s="11">
        <v>2452</v>
      </c>
      <c r="B2453" s="12" t="s">
        <v>5</v>
      </c>
      <c r="C2453" s="11" t="s">
        <v>7261</v>
      </c>
      <c r="D2453" s="11" t="s">
        <v>7262</v>
      </c>
      <c r="E2453" s="11" t="s">
        <v>7263</v>
      </c>
    </row>
    <row r="2454" ht="30" customHeight="1" spans="1:5">
      <c r="A2454" s="11">
        <v>2453</v>
      </c>
      <c r="B2454" s="12" t="s">
        <v>5</v>
      </c>
      <c r="C2454" s="11" t="s">
        <v>7264</v>
      </c>
      <c r="D2454" s="11" t="s">
        <v>7265</v>
      </c>
      <c r="E2454" s="11" t="s">
        <v>7266</v>
      </c>
    </row>
    <row r="2455" ht="30" customHeight="1" spans="1:5">
      <c r="A2455" s="11">
        <v>2454</v>
      </c>
      <c r="B2455" s="12" t="s">
        <v>5</v>
      </c>
      <c r="C2455" s="11" t="s">
        <v>7267</v>
      </c>
      <c r="D2455" s="11" t="s">
        <v>7268</v>
      </c>
      <c r="E2455" s="11" t="s">
        <v>7269</v>
      </c>
    </row>
    <row r="2456" ht="30" customHeight="1" spans="1:5">
      <c r="A2456" s="11">
        <v>2455</v>
      </c>
      <c r="B2456" s="12" t="s">
        <v>5</v>
      </c>
      <c r="C2456" s="11" t="s">
        <v>7270</v>
      </c>
      <c r="D2456" s="11" t="s">
        <v>7271</v>
      </c>
      <c r="E2456" s="11" t="s">
        <v>7272</v>
      </c>
    </row>
    <row r="2457" ht="30" customHeight="1" spans="1:5">
      <c r="A2457" s="11">
        <v>2456</v>
      </c>
      <c r="B2457" s="12" t="s">
        <v>5</v>
      </c>
      <c r="C2457" s="11" t="s">
        <v>7273</v>
      </c>
      <c r="D2457" s="11" t="s">
        <v>7274</v>
      </c>
      <c r="E2457" s="11" t="s">
        <v>7275</v>
      </c>
    </row>
    <row r="2458" ht="30" customHeight="1" spans="1:5">
      <c r="A2458" s="11">
        <v>2457</v>
      </c>
      <c r="B2458" s="12" t="s">
        <v>5</v>
      </c>
      <c r="C2458" s="11" t="s">
        <v>7276</v>
      </c>
      <c r="D2458" s="11" t="s">
        <v>7277</v>
      </c>
      <c r="E2458" s="11" t="s">
        <v>7278</v>
      </c>
    </row>
    <row r="2459" ht="30" customHeight="1" spans="1:5">
      <c r="A2459" s="11">
        <v>2458</v>
      </c>
      <c r="B2459" s="12" t="s">
        <v>5</v>
      </c>
      <c r="C2459" s="11" t="s">
        <v>7279</v>
      </c>
      <c r="D2459" s="11" t="s">
        <v>7280</v>
      </c>
      <c r="E2459" s="11" t="s">
        <v>7281</v>
      </c>
    </row>
    <row r="2460" ht="30" customHeight="1" spans="1:5">
      <c r="A2460" s="11">
        <v>2459</v>
      </c>
      <c r="B2460" s="12" t="s">
        <v>5</v>
      </c>
      <c r="C2460" s="11" t="s">
        <v>7282</v>
      </c>
      <c r="D2460" s="11" t="s">
        <v>7283</v>
      </c>
      <c r="E2460" s="11" t="s">
        <v>7284</v>
      </c>
    </row>
    <row r="2461" ht="30" customHeight="1" spans="1:5">
      <c r="A2461" s="11">
        <v>2460</v>
      </c>
      <c r="B2461" s="12" t="s">
        <v>5</v>
      </c>
      <c r="C2461" s="11" t="s">
        <v>7285</v>
      </c>
      <c r="D2461" s="11" t="s">
        <v>7286</v>
      </c>
      <c r="E2461" s="11" t="s">
        <v>7287</v>
      </c>
    </row>
    <row r="2462" ht="30" customHeight="1" spans="1:5">
      <c r="A2462" s="11">
        <v>2461</v>
      </c>
      <c r="B2462" s="12" t="s">
        <v>5</v>
      </c>
      <c r="C2462" s="11" t="s">
        <v>7288</v>
      </c>
      <c r="D2462" s="11" t="s">
        <v>7289</v>
      </c>
      <c r="E2462" s="11" t="s">
        <v>7290</v>
      </c>
    </row>
    <row r="2463" ht="30" customHeight="1" spans="1:5">
      <c r="A2463" s="11">
        <v>2462</v>
      </c>
      <c r="B2463" s="12" t="s">
        <v>5</v>
      </c>
      <c r="C2463" s="11" t="s">
        <v>7291</v>
      </c>
      <c r="D2463" s="11" t="s">
        <v>7292</v>
      </c>
      <c r="E2463" s="11" t="s">
        <v>7293</v>
      </c>
    </row>
    <row r="2464" ht="30" customHeight="1" spans="1:5">
      <c r="A2464" s="11">
        <v>2463</v>
      </c>
      <c r="B2464" s="12" t="s">
        <v>5</v>
      </c>
      <c r="C2464" s="11" t="s">
        <v>7294</v>
      </c>
      <c r="D2464" s="11" t="s">
        <v>7295</v>
      </c>
      <c r="E2464" s="11" t="s">
        <v>7296</v>
      </c>
    </row>
    <row r="2465" ht="30" customHeight="1" spans="1:5">
      <c r="A2465" s="11">
        <v>2464</v>
      </c>
      <c r="B2465" s="12" t="s">
        <v>5</v>
      </c>
      <c r="C2465" s="11" t="s">
        <v>7297</v>
      </c>
      <c r="D2465" s="11" t="s">
        <v>7298</v>
      </c>
      <c r="E2465" s="11" t="s">
        <v>7299</v>
      </c>
    </row>
    <row r="2466" ht="30" customHeight="1" spans="1:5">
      <c r="A2466" s="11">
        <v>2465</v>
      </c>
      <c r="B2466" s="12" t="s">
        <v>5</v>
      </c>
      <c r="C2466" s="11" t="s">
        <v>7300</v>
      </c>
      <c r="D2466" s="11" t="s">
        <v>7301</v>
      </c>
      <c r="E2466" s="11" t="s">
        <v>7302</v>
      </c>
    </row>
    <row r="2467" ht="30" customHeight="1" spans="1:5">
      <c r="A2467" s="11">
        <v>2466</v>
      </c>
      <c r="B2467" s="12" t="s">
        <v>5</v>
      </c>
      <c r="C2467" s="11" t="s">
        <v>7303</v>
      </c>
      <c r="D2467" s="11" t="s">
        <v>7304</v>
      </c>
      <c r="E2467" s="11" t="s">
        <v>7305</v>
      </c>
    </row>
    <row r="2468" ht="30" customHeight="1" spans="1:5">
      <c r="A2468" s="11">
        <v>2467</v>
      </c>
      <c r="B2468" s="12" t="s">
        <v>5</v>
      </c>
      <c r="C2468" s="11" t="s">
        <v>7306</v>
      </c>
      <c r="D2468" s="11" t="s">
        <v>7307</v>
      </c>
      <c r="E2468" s="11" t="s">
        <v>7308</v>
      </c>
    </row>
    <row r="2469" ht="30" customHeight="1" spans="1:5">
      <c r="A2469" s="11">
        <v>2468</v>
      </c>
      <c r="B2469" s="12" t="s">
        <v>5</v>
      </c>
      <c r="C2469" s="11" t="s">
        <v>7309</v>
      </c>
      <c r="D2469" s="11" t="s">
        <v>7310</v>
      </c>
      <c r="E2469" s="11" t="s">
        <v>7311</v>
      </c>
    </row>
    <row r="2470" ht="30" customHeight="1" spans="1:5">
      <c r="A2470" s="11">
        <v>2469</v>
      </c>
      <c r="B2470" s="12" t="s">
        <v>5</v>
      </c>
      <c r="C2470" s="11" t="s">
        <v>7312</v>
      </c>
      <c r="D2470" s="11" t="s">
        <v>7313</v>
      </c>
      <c r="E2470" s="11" t="s">
        <v>7314</v>
      </c>
    </row>
    <row r="2471" ht="30" customHeight="1" spans="1:5">
      <c r="A2471" s="11">
        <v>2470</v>
      </c>
      <c r="B2471" s="12" t="s">
        <v>5</v>
      </c>
      <c r="C2471" s="11" t="s">
        <v>7315</v>
      </c>
      <c r="D2471" s="11" t="s">
        <v>7316</v>
      </c>
      <c r="E2471" s="11" t="s">
        <v>7317</v>
      </c>
    </row>
    <row r="2472" ht="30" customHeight="1" spans="1:5">
      <c r="A2472" s="11">
        <v>2471</v>
      </c>
      <c r="B2472" s="12" t="s">
        <v>5</v>
      </c>
      <c r="C2472" s="11" t="s">
        <v>7318</v>
      </c>
      <c r="D2472" s="11" t="s">
        <v>7319</v>
      </c>
      <c r="E2472" s="11" t="s">
        <v>7320</v>
      </c>
    </row>
    <row r="2473" ht="30" customHeight="1" spans="1:5">
      <c r="A2473" s="11">
        <v>2472</v>
      </c>
      <c r="B2473" s="12" t="s">
        <v>5</v>
      </c>
      <c r="C2473" s="11" t="s">
        <v>7321</v>
      </c>
      <c r="D2473" s="11" t="s">
        <v>7322</v>
      </c>
      <c r="E2473" s="11" t="s">
        <v>7323</v>
      </c>
    </row>
    <row r="2474" ht="30" customHeight="1" spans="1:5">
      <c r="A2474" s="11">
        <v>2473</v>
      </c>
      <c r="B2474" s="12" t="s">
        <v>5</v>
      </c>
      <c r="C2474" s="11" t="s">
        <v>7324</v>
      </c>
      <c r="D2474" s="11" t="s">
        <v>7325</v>
      </c>
      <c r="E2474" s="11" t="s">
        <v>7326</v>
      </c>
    </row>
    <row r="2475" ht="30" customHeight="1" spans="1:5">
      <c r="A2475" s="11">
        <v>2474</v>
      </c>
      <c r="B2475" s="12" t="s">
        <v>5</v>
      </c>
      <c r="C2475" s="11" t="s">
        <v>7327</v>
      </c>
      <c r="D2475" s="11" t="s">
        <v>7328</v>
      </c>
      <c r="E2475" s="11" t="s">
        <v>7329</v>
      </c>
    </row>
    <row r="2476" ht="30" customHeight="1" spans="1:5">
      <c r="A2476" s="11">
        <v>2475</v>
      </c>
      <c r="B2476" s="12" t="s">
        <v>5</v>
      </c>
      <c r="C2476" s="11" t="s">
        <v>7330</v>
      </c>
      <c r="D2476" s="11" t="s">
        <v>7331</v>
      </c>
      <c r="E2476" s="11" t="s">
        <v>7332</v>
      </c>
    </row>
    <row r="2477" ht="30" customHeight="1" spans="1:5">
      <c r="A2477" s="11">
        <v>2476</v>
      </c>
      <c r="B2477" s="12" t="s">
        <v>5</v>
      </c>
      <c r="C2477" s="11" t="s">
        <v>7333</v>
      </c>
      <c r="D2477" s="11" t="s">
        <v>7334</v>
      </c>
      <c r="E2477" s="11" t="s">
        <v>7335</v>
      </c>
    </row>
    <row r="2478" ht="30" customHeight="1" spans="1:5">
      <c r="A2478" s="11">
        <v>2477</v>
      </c>
      <c r="B2478" s="12" t="s">
        <v>5</v>
      </c>
      <c r="C2478" s="11" t="s">
        <v>7336</v>
      </c>
      <c r="D2478" s="11" t="s">
        <v>7337</v>
      </c>
      <c r="E2478" s="11" t="s">
        <v>7338</v>
      </c>
    </row>
    <row r="2479" ht="30" customHeight="1" spans="1:5">
      <c r="A2479" s="11">
        <v>2478</v>
      </c>
      <c r="B2479" s="12" t="s">
        <v>5</v>
      </c>
      <c r="C2479" s="11" t="s">
        <v>7339</v>
      </c>
      <c r="D2479" s="11" t="s">
        <v>7340</v>
      </c>
      <c r="E2479" s="11" t="s">
        <v>7341</v>
      </c>
    </row>
    <row r="2480" ht="30" customHeight="1" spans="1:5">
      <c r="A2480" s="11">
        <v>2479</v>
      </c>
      <c r="B2480" s="12" t="s">
        <v>5</v>
      </c>
      <c r="C2480" s="11" t="s">
        <v>7342</v>
      </c>
      <c r="D2480" s="11" t="s">
        <v>7343</v>
      </c>
      <c r="E2480" s="11" t="s">
        <v>7344</v>
      </c>
    </row>
    <row r="2481" ht="30" customHeight="1" spans="1:5">
      <c r="A2481" s="11">
        <v>2480</v>
      </c>
      <c r="B2481" s="12" t="s">
        <v>5</v>
      </c>
      <c r="C2481" s="11" t="s">
        <v>7345</v>
      </c>
      <c r="D2481" s="11" t="s">
        <v>7346</v>
      </c>
      <c r="E2481" s="11" t="s">
        <v>7347</v>
      </c>
    </row>
    <row r="2482" ht="30" customHeight="1" spans="1:5">
      <c r="A2482" s="11">
        <v>2481</v>
      </c>
      <c r="B2482" s="12" t="s">
        <v>5</v>
      </c>
      <c r="C2482" s="11" t="s">
        <v>7348</v>
      </c>
      <c r="D2482" s="11" t="s">
        <v>7349</v>
      </c>
      <c r="E2482" s="11" t="s">
        <v>7350</v>
      </c>
    </row>
    <row r="2483" ht="30" customHeight="1" spans="1:5">
      <c r="A2483" s="11">
        <v>2482</v>
      </c>
      <c r="B2483" s="12" t="s">
        <v>5</v>
      </c>
      <c r="C2483" s="11" t="s">
        <v>7351</v>
      </c>
      <c r="D2483" s="11" t="s">
        <v>7352</v>
      </c>
      <c r="E2483" s="11" t="s">
        <v>7353</v>
      </c>
    </row>
    <row r="2484" ht="30" customHeight="1" spans="1:5">
      <c r="A2484" s="11">
        <v>2483</v>
      </c>
      <c r="B2484" s="12" t="s">
        <v>5</v>
      </c>
      <c r="C2484" s="11" t="s">
        <v>7354</v>
      </c>
      <c r="D2484" s="11" t="s">
        <v>7355</v>
      </c>
      <c r="E2484" s="11" t="s">
        <v>7356</v>
      </c>
    </row>
    <row r="2485" ht="30" customHeight="1" spans="1:5">
      <c r="A2485" s="11">
        <v>2484</v>
      </c>
      <c r="B2485" s="12" t="s">
        <v>5</v>
      </c>
      <c r="C2485" s="11" t="s">
        <v>7357</v>
      </c>
      <c r="D2485" s="11" t="s">
        <v>7358</v>
      </c>
      <c r="E2485" s="11" t="s">
        <v>7359</v>
      </c>
    </row>
    <row r="2486" ht="30" customHeight="1" spans="1:5">
      <c r="A2486" s="11">
        <v>2485</v>
      </c>
      <c r="B2486" s="12" t="s">
        <v>5</v>
      </c>
      <c r="C2486" s="11" t="s">
        <v>7360</v>
      </c>
      <c r="D2486" s="11" t="s">
        <v>7361</v>
      </c>
      <c r="E2486" s="11" t="s">
        <v>7362</v>
      </c>
    </row>
    <row r="2487" ht="30" customHeight="1" spans="1:5">
      <c r="A2487" s="11">
        <v>2486</v>
      </c>
      <c r="B2487" s="12" t="s">
        <v>5</v>
      </c>
      <c r="C2487" s="11" t="s">
        <v>7363</v>
      </c>
      <c r="D2487" s="11" t="s">
        <v>7364</v>
      </c>
      <c r="E2487" s="11" t="s">
        <v>7365</v>
      </c>
    </row>
    <row r="2488" ht="30" customHeight="1" spans="1:5">
      <c r="A2488" s="11">
        <v>2487</v>
      </c>
      <c r="B2488" s="12" t="s">
        <v>5</v>
      </c>
      <c r="C2488" s="11" t="s">
        <v>7366</v>
      </c>
      <c r="D2488" s="11" t="s">
        <v>7367</v>
      </c>
      <c r="E2488" s="11" t="s">
        <v>7368</v>
      </c>
    </row>
    <row r="2489" ht="30" customHeight="1" spans="1:5">
      <c r="A2489" s="11">
        <v>2488</v>
      </c>
      <c r="B2489" s="12" t="s">
        <v>5</v>
      </c>
      <c r="C2489" s="11" t="s">
        <v>7369</v>
      </c>
      <c r="D2489" s="11" t="s">
        <v>7370</v>
      </c>
      <c r="E2489" s="11" t="s">
        <v>7371</v>
      </c>
    </row>
    <row r="2490" ht="30" customHeight="1" spans="1:5">
      <c r="A2490" s="11">
        <v>2489</v>
      </c>
      <c r="B2490" s="12" t="s">
        <v>5</v>
      </c>
      <c r="C2490" s="11" t="s">
        <v>7372</v>
      </c>
      <c r="D2490" s="11" t="s">
        <v>7373</v>
      </c>
      <c r="E2490" s="11" t="s">
        <v>7374</v>
      </c>
    </row>
    <row r="2491" ht="30" customHeight="1" spans="1:5">
      <c r="A2491" s="11">
        <v>2490</v>
      </c>
      <c r="B2491" s="12" t="s">
        <v>5</v>
      </c>
      <c r="C2491" s="11" t="s">
        <v>7375</v>
      </c>
      <c r="D2491" s="11" t="s">
        <v>7376</v>
      </c>
      <c r="E2491" s="11" t="s">
        <v>7377</v>
      </c>
    </row>
    <row r="2492" ht="30" customHeight="1" spans="1:5">
      <c r="A2492" s="11">
        <v>2491</v>
      </c>
      <c r="B2492" s="12" t="s">
        <v>5</v>
      </c>
      <c r="C2492" s="11" t="s">
        <v>7378</v>
      </c>
      <c r="D2492" s="11" t="s">
        <v>7379</v>
      </c>
      <c r="E2492" s="11" t="s">
        <v>7380</v>
      </c>
    </row>
    <row r="2493" ht="30" customHeight="1" spans="1:5">
      <c r="A2493" s="11">
        <v>2492</v>
      </c>
      <c r="B2493" s="12" t="s">
        <v>5</v>
      </c>
      <c r="C2493" s="11" t="s">
        <v>7381</v>
      </c>
      <c r="D2493" s="11" t="s">
        <v>7382</v>
      </c>
      <c r="E2493" s="11" t="s">
        <v>7383</v>
      </c>
    </row>
    <row r="2494" ht="30" customHeight="1" spans="1:5">
      <c r="A2494" s="11">
        <v>2493</v>
      </c>
      <c r="B2494" s="12" t="s">
        <v>5</v>
      </c>
      <c r="C2494" s="11" t="s">
        <v>7384</v>
      </c>
      <c r="D2494" s="11" t="s">
        <v>7385</v>
      </c>
      <c r="E2494" s="11" t="s">
        <v>7386</v>
      </c>
    </row>
    <row r="2495" ht="30" customHeight="1" spans="1:5">
      <c r="A2495" s="11">
        <v>2494</v>
      </c>
      <c r="B2495" s="12" t="s">
        <v>5</v>
      </c>
      <c r="C2495" s="11" t="s">
        <v>7387</v>
      </c>
      <c r="D2495" s="11" t="s">
        <v>7388</v>
      </c>
      <c r="E2495" s="11" t="s">
        <v>7389</v>
      </c>
    </row>
    <row r="2496" ht="30" customHeight="1" spans="1:5">
      <c r="A2496" s="11">
        <v>2495</v>
      </c>
      <c r="B2496" s="12" t="s">
        <v>5</v>
      </c>
      <c r="C2496" s="11" t="s">
        <v>7390</v>
      </c>
      <c r="D2496" s="11" t="s">
        <v>7391</v>
      </c>
      <c r="E2496" s="11" t="s">
        <v>7392</v>
      </c>
    </row>
    <row r="2497" ht="30" customHeight="1" spans="1:5">
      <c r="A2497" s="11">
        <v>2496</v>
      </c>
      <c r="B2497" s="12" t="s">
        <v>5</v>
      </c>
      <c r="C2497" s="11" t="s">
        <v>7393</v>
      </c>
      <c r="D2497" s="11" t="s">
        <v>7394</v>
      </c>
      <c r="E2497" s="11" t="s">
        <v>7395</v>
      </c>
    </row>
    <row r="2498" ht="30" customHeight="1" spans="1:5">
      <c r="A2498" s="11">
        <v>2497</v>
      </c>
      <c r="B2498" s="12" t="s">
        <v>5</v>
      </c>
      <c r="C2498" s="11" t="s">
        <v>7396</v>
      </c>
      <c r="D2498" s="11" t="s">
        <v>7397</v>
      </c>
      <c r="E2498" s="11" t="s">
        <v>7398</v>
      </c>
    </row>
    <row r="2499" ht="30" customHeight="1" spans="1:5">
      <c r="A2499" s="11">
        <v>2498</v>
      </c>
      <c r="B2499" s="12" t="s">
        <v>5</v>
      </c>
      <c r="C2499" s="11" t="s">
        <v>7399</v>
      </c>
      <c r="D2499" s="11" t="s">
        <v>7400</v>
      </c>
      <c r="E2499" s="11" t="s">
        <v>7401</v>
      </c>
    </row>
    <row r="2500" ht="30" customHeight="1" spans="1:5">
      <c r="A2500" s="11">
        <v>2499</v>
      </c>
      <c r="B2500" s="12" t="s">
        <v>5</v>
      </c>
      <c r="C2500" s="11" t="s">
        <v>7402</v>
      </c>
      <c r="D2500" s="11" t="s">
        <v>7403</v>
      </c>
      <c r="E2500" s="11" t="s">
        <v>7404</v>
      </c>
    </row>
    <row r="2501" ht="30" customHeight="1" spans="1:5">
      <c r="A2501" s="11">
        <v>2500</v>
      </c>
      <c r="B2501" s="12" t="s">
        <v>5</v>
      </c>
      <c r="C2501" s="11" t="s">
        <v>7405</v>
      </c>
      <c r="D2501" s="13">
        <v>216018</v>
      </c>
      <c r="E2501" s="11" t="s">
        <v>7406</v>
      </c>
    </row>
    <row r="2502" ht="30" customHeight="1" spans="1:5">
      <c r="A2502" s="11">
        <v>2501</v>
      </c>
      <c r="B2502" s="12" t="s">
        <v>5</v>
      </c>
      <c r="C2502" s="11" t="s">
        <v>7407</v>
      </c>
      <c r="D2502" s="11" t="s">
        <v>7408</v>
      </c>
      <c r="E2502" s="11" t="s">
        <v>7409</v>
      </c>
    </row>
    <row r="2503" ht="30" customHeight="1" spans="1:5">
      <c r="A2503" s="11">
        <v>2502</v>
      </c>
      <c r="B2503" s="12" t="s">
        <v>5</v>
      </c>
      <c r="C2503" s="11" t="s">
        <v>7410</v>
      </c>
      <c r="D2503" s="11" t="s">
        <v>7411</v>
      </c>
      <c r="E2503" s="11" t="s">
        <v>7412</v>
      </c>
    </row>
    <row r="2504" ht="30" customHeight="1" spans="1:5">
      <c r="A2504" s="11">
        <v>2503</v>
      </c>
      <c r="B2504" s="12" t="s">
        <v>5</v>
      </c>
      <c r="C2504" s="11" t="s">
        <v>7413</v>
      </c>
      <c r="D2504" s="11" t="s">
        <v>7414</v>
      </c>
      <c r="E2504" s="11" t="s">
        <v>7415</v>
      </c>
    </row>
    <row r="2505" ht="30" customHeight="1" spans="1:5">
      <c r="A2505" s="11">
        <v>2504</v>
      </c>
      <c r="B2505" s="12" t="s">
        <v>5</v>
      </c>
      <c r="C2505" s="11" t="s">
        <v>7416</v>
      </c>
      <c r="D2505" s="11" t="s">
        <v>7417</v>
      </c>
      <c r="E2505" s="11" t="s">
        <v>7418</v>
      </c>
    </row>
    <row r="2506" ht="30" customHeight="1" spans="1:5">
      <c r="A2506" s="11">
        <v>2505</v>
      </c>
      <c r="B2506" s="12" t="s">
        <v>5</v>
      </c>
      <c r="C2506" s="11" t="s">
        <v>7419</v>
      </c>
      <c r="D2506" s="11" t="s">
        <v>7420</v>
      </c>
      <c r="E2506" s="11" t="s">
        <v>7421</v>
      </c>
    </row>
    <row r="2507" ht="30" customHeight="1" spans="1:5">
      <c r="A2507" s="11">
        <v>2506</v>
      </c>
      <c r="B2507" s="12" t="s">
        <v>5</v>
      </c>
      <c r="C2507" s="11" t="s">
        <v>7422</v>
      </c>
      <c r="D2507" s="11" t="s">
        <v>7423</v>
      </c>
      <c r="E2507" s="11" t="s">
        <v>7424</v>
      </c>
    </row>
    <row r="2508" ht="30" customHeight="1" spans="1:5">
      <c r="A2508" s="11">
        <v>2507</v>
      </c>
      <c r="B2508" s="12" t="s">
        <v>5</v>
      </c>
      <c r="C2508" s="11" t="s">
        <v>7425</v>
      </c>
      <c r="D2508" s="11" t="s">
        <v>7426</v>
      </c>
      <c r="E2508" s="11" t="s">
        <v>7427</v>
      </c>
    </row>
    <row r="2509" ht="30" customHeight="1" spans="1:5">
      <c r="A2509" s="11">
        <v>2508</v>
      </c>
      <c r="B2509" s="12" t="s">
        <v>5</v>
      </c>
      <c r="C2509" s="11" t="s">
        <v>7428</v>
      </c>
      <c r="D2509" s="11" t="s">
        <v>7429</v>
      </c>
      <c r="E2509" s="11" t="s">
        <v>7430</v>
      </c>
    </row>
    <row r="2510" ht="30" customHeight="1" spans="1:5">
      <c r="A2510" s="11">
        <v>2509</v>
      </c>
      <c r="B2510" s="12" t="s">
        <v>5</v>
      </c>
      <c r="C2510" s="11" t="s">
        <v>7431</v>
      </c>
      <c r="D2510" s="11" t="s">
        <v>7432</v>
      </c>
      <c r="E2510" s="11" t="s">
        <v>7433</v>
      </c>
    </row>
    <row r="2511" ht="30" customHeight="1" spans="1:5">
      <c r="A2511" s="11">
        <v>2510</v>
      </c>
      <c r="B2511" s="12" t="s">
        <v>5</v>
      </c>
      <c r="C2511" s="11" t="s">
        <v>7434</v>
      </c>
      <c r="D2511" s="11" t="s">
        <v>7435</v>
      </c>
      <c r="E2511" s="11" t="s">
        <v>7436</v>
      </c>
    </row>
    <row r="2512" ht="30" customHeight="1" spans="1:5">
      <c r="A2512" s="11">
        <v>2511</v>
      </c>
      <c r="B2512" s="12" t="s">
        <v>5</v>
      </c>
      <c r="C2512" s="11" t="s">
        <v>7437</v>
      </c>
      <c r="D2512" s="11" t="s">
        <v>7438</v>
      </c>
      <c r="E2512" s="11" t="s">
        <v>7439</v>
      </c>
    </row>
    <row r="2513" ht="30" customHeight="1" spans="1:5">
      <c r="A2513" s="11">
        <v>2512</v>
      </c>
      <c r="B2513" s="12" t="s">
        <v>5</v>
      </c>
      <c r="C2513" s="11" t="s">
        <v>7440</v>
      </c>
      <c r="D2513" s="11" t="s">
        <v>7441</v>
      </c>
      <c r="E2513" s="11" t="s">
        <v>7442</v>
      </c>
    </row>
    <row r="2514" ht="30" customHeight="1" spans="1:5">
      <c r="A2514" s="11">
        <v>2513</v>
      </c>
      <c r="B2514" s="12" t="s">
        <v>5</v>
      </c>
      <c r="C2514" s="11" t="s">
        <v>7443</v>
      </c>
      <c r="D2514" s="11" t="s">
        <v>7444</v>
      </c>
      <c r="E2514" s="11" t="s">
        <v>7445</v>
      </c>
    </row>
    <row r="2515" ht="30" customHeight="1" spans="1:5">
      <c r="A2515" s="11">
        <v>2514</v>
      </c>
      <c r="B2515" s="12" t="s">
        <v>5</v>
      </c>
      <c r="C2515" s="11" t="s">
        <v>7446</v>
      </c>
      <c r="D2515" s="11" t="s">
        <v>7447</v>
      </c>
      <c r="E2515" s="11" t="s">
        <v>7448</v>
      </c>
    </row>
    <row r="2516" ht="30" customHeight="1" spans="1:5">
      <c r="A2516" s="11">
        <v>2515</v>
      </c>
      <c r="B2516" s="12" t="s">
        <v>5</v>
      </c>
      <c r="C2516" s="11" t="s">
        <v>7449</v>
      </c>
      <c r="D2516" s="11" t="s">
        <v>7450</v>
      </c>
      <c r="E2516" s="11" t="s">
        <v>7451</v>
      </c>
    </row>
    <row r="2517" ht="30" customHeight="1" spans="1:5">
      <c r="A2517" s="11">
        <v>2516</v>
      </c>
      <c r="B2517" s="12" t="s">
        <v>5</v>
      </c>
      <c r="C2517" s="11" t="s">
        <v>7452</v>
      </c>
      <c r="D2517" s="11" t="s">
        <v>7453</v>
      </c>
      <c r="E2517" s="11" t="s">
        <v>7454</v>
      </c>
    </row>
    <row r="2518" ht="30" customHeight="1" spans="1:5">
      <c r="A2518" s="11">
        <v>2517</v>
      </c>
      <c r="B2518" s="12" t="s">
        <v>5</v>
      </c>
      <c r="C2518" s="11" t="s">
        <v>7455</v>
      </c>
      <c r="D2518" s="11" t="s">
        <v>7456</v>
      </c>
      <c r="E2518" s="11" t="s">
        <v>7457</v>
      </c>
    </row>
    <row r="2519" ht="30" customHeight="1" spans="1:5">
      <c r="A2519" s="11">
        <v>2518</v>
      </c>
      <c r="B2519" s="12" t="s">
        <v>5</v>
      </c>
      <c r="C2519" s="11" t="s">
        <v>7458</v>
      </c>
      <c r="D2519" s="11" t="s">
        <v>7459</v>
      </c>
      <c r="E2519" s="11" t="s">
        <v>7460</v>
      </c>
    </row>
    <row r="2520" ht="30" customHeight="1" spans="1:5">
      <c r="A2520" s="11">
        <v>2519</v>
      </c>
      <c r="B2520" s="12" t="s">
        <v>5</v>
      </c>
      <c r="C2520" s="11" t="s">
        <v>7461</v>
      </c>
      <c r="D2520" s="11" t="s">
        <v>7462</v>
      </c>
      <c r="E2520" s="11" t="s">
        <v>7463</v>
      </c>
    </row>
    <row r="2521" ht="30" customHeight="1" spans="1:5">
      <c r="A2521" s="11">
        <v>2520</v>
      </c>
      <c r="B2521" s="12" t="s">
        <v>5</v>
      </c>
      <c r="C2521" s="11" t="s">
        <v>7464</v>
      </c>
      <c r="D2521" s="11" t="s">
        <v>7465</v>
      </c>
      <c r="E2521" s="11" t="s">
        <v>7466</v>
      </c>
    </row>
    <row r="2522" ht="30" customHeight="1" spans="1:5">
      <c r="A2522" s="11">
        <v>2521</v>
      </c>
      <c r="B2522" s="12" t="s">
        <v>5</v>
      </c>
      <c r="C2522" s="11" t="s">
        <v>7467</v>
      </c>
      <c r="D2522" s="11" t="s">
        <v>7468</v>
      </c>
      <c r="E2522" s="11" t="s">
        <v>7469</v>
      </c>
    </row>
    <row r="2523" ht="30" customHeight="1" spans="1:5">
      <c r="A2523" s="11">
        <v>2522</v>
      </c>
      <c r="B2523" s="12" t="s">
        <v>5</v>
      </c>
      <c r="C2523" s="11" t="s">
        <v>7470</v>
      </c>
      <c r="D2523" s="11" t="s">
        <v>7471</v>
      </c>
      <c r="E2523" s="11" t="s">
        <v>7472</v>
      </c>
    </row>
    <row r="2524" ht="30" customHeight="1" spans="1:5">
      <c r="A2524" s="11">
        <v>2523</v>
      </c>
      <c r="B2524" s="12" t="s">
        <v>5</v>
      </c>
      <c r="C2524" s="11" t="s">
        <v>7473</v>
      </c>
      <c r="D2524" s="11" t="s">
        <v>7474</v>
      </c>
      <c r="E2524" s="11" t="s">
        <v>7475</v>
      </c>
    </row>
    <row r="2525" ht="30" customHeight="1" spans="1:5">
      <c r="A2525" s="11">
        <v>2524</v>
      </c>
      <c r="B2525" s="12" t="s">
        <v>5</v>
      </c>
      <c r="C2525" s="11" t="s">
        <v>7476</v>
      </c>
      <c r="D2525" s="11" t="s">
        <v>7477</v>
      </c>
      <c r="E2525" s="11" t="s">
        <v>7478</v>
      </c>
    </row>
    <row r="2526" ht="30" customHeight="1" spans="1:5">
      <c r="A2526" s="11">
        <v>2525</v>
      </c>
      <c r="B2526" s="12" t="s">
        <v>5</v>
      </c>
      <c r="C2526" s="11" t="s">
        <v>7479</v>
      </c>
      <c r="D2526" s="11" t="s">
        <v>7480</v>
      </c>
      <c r="E2526" s="11" t="s">
        <v>7481</v>
      </c>
    </row>
    <row r="2527" ht="30" customHeight="1" spans="1:5">
      <c r="A2527" s="11">
        <v>2526</v>
      </c>
      <c r="B2527" s="12" t="s">
        <v>5</v>
      </c>
      <c r="C2527" s="11" t="s">
        <v>7482</v>
      </c>
      <c r="D2527" s="11" t="s">
        <v>7483</v>
      </c>
      <c r="E2527" s="11" t="s">
        <v>7484</v>
      </c>
    </row>
    <row r="2528" ht="30" customHeight="1" spans="1:5">
      <c r="A2528" s="11">
        <v>2527</v>
      </c>
      <c r="B2528" s="12" t="s">
        <v>5</v>
      </c>
      <c r="C2528" s="11" t="s">
        <v>7485</v>
      </c>
      <c r="D2528" s="11" t="s">
        <v>7486</v>
      </c>
      <c r="E2528" s="11" t="s">
        <v>7487</v>
      </c>
    </row>
    <row r="2529" ht="30" customHeight="1" spans="1:5">
      <c r="A2529" s="11">
        <v>2528</v>
      </c>
      <c r="B2529" s="12" t="s">
        <v>5</v>
      </c>
      <c r="C2529" s="11" t="s">
        <v>7488</v>
      </c>
      <c r="D2529" s="13">
        <v>173248</v>
      </c>
      <c r="E2529" s="11" t="s">
        <v>7489</v>
      </c>
    </row>
    <row r="2530" ht="30" customHeight="1" spans="1:5">
      <c r="A2530" s="11">
        <v>2529</v>
      </c>
      <c r="B2530" s="12" t="s">
        <v>5</v>
      </c>
      <c r="C2530" s="11" t="s">
        <v>7490</v>
      </c>
      <c r="D2530" s="11" t="s">
        <v>7491</v>
      </c>
      <c r="E2530" s="11" t="s">
        <v>7492</v>
      </c>
    </row>
    <row r="2531" ht="30" customHeight="1" spans="1:5">
      <c r="A2531" s="11">
        <v>2530</v>
      </c>
      <c r="B2531" s="12" t="s">
        <v>5</v>
      </c>
      <c r="C2531" s="11" t="s">
        <v>7493</v>
      </c>
      <c r="D2531" s="11" t="s">
        <v>7494</v>
      </c>
      <c r="E2531" s="11" t="s">
        <v>7495</v>
      </c>
    </row>
    <row r="2532" ht="30" customHeight="1" spans="1:5">
      <c r="A2532" s="11">
        <v>2531</v>
      </c>
      <c r="B2532" s="12" t="s">
        <v>5</v>
      </c>
      <c r="C2532" s="11" t="s">
        <v>7496</v>
      </c>
      <c r="D2532" s="11" t="s">
        <v>7497</v>
      </c>
      <c r="E2532" s="11" t="s">
        <v>7498</v>
      </c>
    </row>
    <row r="2533" ht="30" customHeight="1" spans="1:5">
      <c r="A2533" s="11">
        <v>2532</v>
      </c>
      <c r="B2533" s="12" t="s">
        <v>5</v>
      </c>
      <c r="C2533" s="11" t="s">
        <v>7499</v>
      </c>
      <c r="D2533" s="11" t="s">
        <v>7500</v>
      </c>
      <c r="E2533" s="11" t="s">
        <v>7501</v>
      </c>
    </row>
    <row r="2534" ht="30" customHeight="1" spans="1:5">
      <c r="A2534" s="11">
        <v>2533</v>
      </c>
      <c r="B2534" s="12" t="s">
        <v>5</v>
      </c>
      <c r="C2534" s="11" t="s">
        <v>7502</v>
      </c>
      <c r="D2534" s="11" t="s">
        <v>7503</v>
      </c>
      <c r="E2534" s="11" t="s">
        <v>7504</v>
      </c>
    </row>
    <row r="2535" ht="30" customHeight="1" spans="1:5">
      <c r="A2535" s="11">
        <v>2534</v>
      </c>
      <c r="B2535" s="12" t="s">
        <v>5</v>
      </c>
      <c r="C2535" s="11" t="s">
        <v>7505</v>
      </c>
      <c r="D2535" s="11" t="s">
        <v>7506</v>
      </c>
      <c r="E2535" s="11" t="s">
        <v>7507</v>
      </c>
    </row>
    <row r="2536" ht="30" customHeight="1" spans="1:5">
      <c r="A2536" s="11">
        <v>2535</v>
      </c>
      <c r="B2536" s="12" t="s">
        <v>5</v>
      </c>
      <c r="C2536" s="11" t="s">
        <v>7508</v>
      </c>
      <c r="D2536" s="11" t="s">
        <v>7509</v>
      </c>
      <c r="E2536" s="11" t="s">
        <v>7510</v>
      </c>
    </row>
    <row r="2537" ht="30" customHeight="1" spans="1:5">
      <c r="A2537" s="11">
        <v>2536</v>
      </c>
      <c r="B2537" s="12" t="s">
        <v>5</v>
      </c>
      <c r="C2537" s="11" t="s">
        <v>7511</v>
      </c>
      <c r="D2537" s="11" t="s">
        <v>7512</v>
      </c>
      <c r="E2537" s="11" t="s">
        <v>7513</v>
      </c>
    </row>
    <row r="2538" ht="30" customHeight="1" spans="1:5">
      <c r="A2538" s="11">
        <v>2537</v>
      </c>
      <c r="B2538" s="12" t="s">
        <v>5</v>
      </c>
      <c r="C2538" s="11" t="s">
        <v>7514</v>
      </c>
      <c r="D2538" s="11" t="s">
        <v>7515</v>
      </c>
      <c r="E2538" s="11" t="s">
        <v>7516</v>
      </c>
    </row>
    <row r="2539" ht="30" customHeight="1" spans="1:5">
      <c r="A2539" s="11">
        <v>2538</v>
      </c>
      <c r="B2539" s="12" t="s">
        <v>5</v>
      </c>
      <c r="C2539" s="11" t="s">
        <v>7517</v>
      </c>
      <c r="D2539" s="11" t="s">
        <v>7518</v>
      </c>
      <c r="E2539" s="11" t="s">
        <v>7519</v>
      </c>
    </row>
    <row r="2540" ht="30" customHeight="1" spans="1:5">
      <c r="A2540" s="11">
        <v>2539</v>
      </c>
      <c r="B2540" s="12" t="s">
        <v>5</v>
      </c>
      <c r="C2540" s="11" t="s">
        <v>7520</v>
      </c>
      <c r="D2540" s="11" t="s">
        <v>7521</v>
      </c>
      <c r="E2540" s="11" t="s">
        <v>7522</v>
      </c>
    </row>
    <row r="2541" ht="30" customHeight="1" spans="1:5">
      <c r="A2541" s="11">
        <v>2540</v>
      </c>
      <c r="B2541" s="12" t="s">
        <v>5</v>
      </c>
      <c r="C2541" s="11" t="s">
        <v>7523</v>
      </c>
      <c r="D2541" s="11" t="s">
        <v>7524</v>
      </c>
      <c r="E2541" s="11" t="s">
        <v>7525</v>
      </c>
    </row>
    <row r="2542" ht="30" customHeight="1" spans="1:5">
      <c r="A2542" s="11">
        <v>2541</v>
      </c>
      <c r="B2542" s="12" t="s">
        <v>5</v>
      </c>
      <c r="C2542" s="11" t="s">
        <v>7526</v>
      </c>
      <c r="D2542" s="11" t="s">
        <v>7527</v>
      </c>
      <c r="E2542" s="11" t="s">
        <v>7528</v>
      </c>
    </row>
    <row r="2543" ht="30" customHeight="1" spans="1:5">
      <c r="A2543" s="11">
        <v>2542</v>
      </c>
      <c r="B2543" s="12" t="s">
        <v>5</v>
      </c>
      <c r="C2543" s="11" t="s">
        <v>7529</v>
      </c>
      <c r="D2543" s="11" t="s">
        <v>7530</v>
      </c>
      <c r="E2543" s="11" t="s">
        <v>7531</v>
      </c>
    </row>
    <row r="2544" ht="30" customHeight="1" spans="1:5">
      <c r="A2544" s="11">
        <v>2543</v>
      </c>
      <c r="B2544" s="12" t="s">
        <v>5</v>
      </c>
      <c r="C2544" s="11" t="s">
        <v>7532</v>
      </c>
      <c r="D2544" s="11" t="s">
        <v>7533</v>
      </c>
      <c r="E2544" s="11" t="s">
        <v>7534</v>
      </c>
    </row>
    <row r="2545" ht="30" customHeight="1" spans="1:5">
      <c r="A2545" s="11">
        <v>2544</v>
      </c>
      <c r="B2545" s="12" t="s">
        <v>5</v>
      </c>
      <c r="C2545" s="11" t="s">
        <v>7535</v>
      </c>
      <c r="D2545" s="11" t="s">
        <v>7536</v>
      </c>
      <c r="E2545" s="11" t="s">
        <v>7537</v>
      </c>
    </row>
    <row r="2546" ht="30" customHeight="1" spans="1:5">
      <c r="A2546" s="11">
        <v>2545</v>
      </c>
      <c r="B2546" s="12" t="s">
        <v>5</v>
      </c>
      <c r="C2546" s="11" t="s">
        <v>7538</v>
      </c>
      <c r="D2546" s="11" t="s">
        <v>7539</v>
      </c>
      <c r="E2546" s="11" t="s">
        <v>7540</v>
      </c>
    </row>
    <row r="2547" ht="30" customHeight="1" spans="1:5">
      <c r="A2547" s="11">
        <v>2546</v>
      </c>
      <c r="B2547" s="12" t="s">
        <v>5</v>
      </c>
      <c r="C2547" s="11" t="s">
        <v>7541</v>
      </c>
      <c r="D2547" s="11" t="s">
        <v>7542</v>
      </c>
      <c r="E2547" s="11" t="s">
        <v>7543</v>
      </c>
    </row>
    <row r="2548" ht="30" customHeight="1" spans="1:5">
      <c r="A2548" s="11">
        <v>2547</v>
      </c>
      <c r="B2548" s="12" t="s">
        <v>5</v>
      </c>
      <c r="C2548" s="11" t="s">
        <v>7544</v>
      </c>
      <c r="D2548" s="11" t="s">
        <v>7545</v>
      </c>
      <c r="E2548" s="11" t="s">
        <v>7546</v>
      </c>
    </row>
    <row r="2549" ht="30" customHeight="1" spans="1:5">
      <c r="A2549" s="11">
        <v>2548</v>
      </c>
      <c r="B2549" s="12" t="s">
        <v>5</v>
      </c>
      <c r="C2549" s="11" t="s">
        <v>7547</v>
      </c>
      <c r="D2549" s="11" t="s">
        <v>7548</v>
      </c>
      <c r="E2549" s="11" t="s">
        <v>7549</v>
      </c>
    </row>
    <row r="2550" ht="30" customHeight="1" spans="1:5">
      <c r="A2550" s="11">
        <v>2549</v>
      </c>
      <c r="B2550" s="12" t="s">
        <v>5</v>
      </c>
      <c r="C2550" s="11" t="s">
        <v>7550</v>
      </c>
      <c r="D2550" s="11" t="s">
        <v>7551</v>
      </c>
      <c r="E2550" s="11" t="s">
        <v>7552</v>
      </c>
    </row>
    <row r="2551" ht="30" customHeight="1" spans="1:5">
      <c r="A2551" s="11">
        <v>2550</v>
      </c>
      <c r="B2551" s="12" t="s">
        <v>5</v>
      </c>
      <c r="C2551" s="11" t="s">
        <v>7553</v>
      </c>
      <c r="D2551" s="11" t="s">
        <v>7554</v>
      </c>
      <c r="E2551" s="11" t="s">
        <v>7555</v>
      </c>
    </row>
    <row r="2552" ht="30" customHeight="1" spans="1:5">
      <c r="A2552" s="11">
        <v>2551</v>
      </c>
      <c r="B2552" s="12" t="s">
        <v>5</v>
      </c>
      <c r="C2552" s="11" t="s">
        <v>7556</v>
      </c>
      <c r="D2552" s="11" t="s">
        <v>7557</v>
      </c>
      <c r="E2552" s="11" t="s">
        <v>7558</v>
      </c>
    </row>
    <row r="2553" ht="30" customHeight="1" spans="1:5">
      <c r="A2553" s="11">
        <v>2552</v>
      </c>
      <c r="B2553" s="12" t="s">
        <v>5</v>
      </c>
      <c r="C2553" s="11" t="s">
        <v>7559</v>
      </c>
      <c r="D2553" s="11" t="s">
        <v>7560</v>
      </c>
      <c r="E2553" s="11" t="s">
        <v>7561</v>
      </c>
    </row>
    <row r="2554" ht="30" customHeight="1" spans="1:5">
      <c r="A2554" s="11">
        <v>2553</v>
      </c>
      <c r="B2554" s="12" t="s">
        <v>5</v>
      </c>
      <c r="C2554" s="11" t="s">
        <v>7562</v>
      </c>
      <c r="D2554" s="11" t="s">
        <v>7563</v>
      </c>
      <c r="E2554" s="11" t="s">
        <v>7564</v>
      </c>
    </row>
    <row r="2555" ht="30" customHeight="1" spans="1:5">
      <c r="A2555" s="11">
        <v>2554</v>
      </c>
      <c r="B2555" s="12" t="s">
        <v>5</v>
      </c>
      <c r="C2555" s="11" t="s">
        <v>7565</v>
      </c>
      <c r="D2555" s="11" t="s">
        <v>7566</v>
      </c>
      <c r="E2555" s="11" t="s">
        <v>7567</v>
      </c>
    </row>
    <row r="2556" ht="30" customHeight="1" spans="1:5">
      <c r="A2556" s="11">
        <v>2555</v>
      </c>
      <c r="B2556" s="12" t="s">
        <v>5</v>
      </c>
      <c r="C2556" s="11" t="s">
        <v>7568</v>
      </c>
      <c r="D2556" s="11" t="s">
        <v>7569</v>
      </c>
      <c r="E2556" s="11" t="s">
        <v>7570</v>
      </c>
    </row>
    <row r="2557" ht="30" customHeight="1" spans="1:5">
      <c r="A2557" s="11">
        <v>2556</v>
      </c>
      <c r="B2557" s="12" t="s">
        <v>5</v>
      </c>
      <c r="C2557" s="11" t="s">
        <v>7571</v>
      </c>
      <c r="D2557" s="11" t="s">
        <v>7572</v>
      </c>
      <c r="E2557" s="11" t="s">
        <v>7573</v>
      </c>
    </row>
    <row r="2558" ht="30" customHeight="1" spans="1:5">
      <c r="A2558" s="11">
        <v>2557</v>
      </c>
      <c r="B2558" s="12" t="s">
        <v>5</v>
      </c>
      <c r="C2558" s="11" t="s">
        <v>7574</v>
      </c>
      <c r="D2558" s="11" t="s">
        <v>7575</v>
      </c>
      <c r="E2558" s="11" t="s">
        <v>7576</v>
      </c>
    </row>
    <row r="2559" ht="30" customHeight="1" spans="1:5">
      <c r="A2559" s="11">
        <v>2558</v>
      </c>
      <c r="B2559" s="12" t="s">
        <v>5</v>
      </c>
      <c r="C2559" s="11" t="s">
        <v>7577</v>
      </c>
      <c r="D2559" s="11" t="s">
        <v>7578</v>
      </c>
      <c r="E2559" s="11" t="s">
        <v>7579</v>
      </c>
    </row>
    <row r="2560" ht="30" customHeight="1" spans="1:5">
      <c r="A2560" s="11">
        <v>2559</v>
      </c>
      <c r="B2560" s="12" t="s">
        <v>5</v>
      </c>
      <c r="C2560" s="11" t="s">
        <v>7580</v>
      </c>
      <c r="D2560" s="11" t="s">
        <v>7581</v>
      </c>
      <c r="E2560" s="11" t="s">
        <v>7582</v>
      </c>
    </row>
    <row r="2561" ht="30" customHeight="1" spans="1:5">
      <c r="A2561" s="11">
        <v>2560</v>
      </c>
      <c r="B2561" s="12" t="s">
        <v>5</v>
      </c>
      <c r="C2561" s="11" t="s">
        <v>7583</v>
      </c>
      <c r="D2561" s="11" t="s">
        <v>7584</v>
      </c>
      <c r="E2561" s="11" t="s">
        <v>7585</v>
      </c>
    </row>
    <row r="2562" ht="30" customHeight="1" spans="1:5">
      <c r="A2562" s="11">
        <v>2561</v>
      </c>
      <c r="B2562" s="12" t="s">
        <v>5</v>
      </c>
      <c r="C2562" s="11" t="s">
        <v>7586</v>
      </c>
      <c r="D2562" s="11" t="s">
        <v>7587</v>
      </c>
      <c r="E2562" s="11" t="s">
        <v>7588</v>
      </c>
    </row>
    <row r="2563" ht="30" customHeight="1" spans="1:5">
      <c r="A2563" s="11">
        <v>2562</v>
      </c>
      <c r="B2563" s="12" t="s">
        <v>5</v>
      </c>
      <c r="C2563" s="11" t="s">
        <v>7589</v>
      </c>
      <c r="D2563" s="11" t="s">
        <v>7590</v>
      </c>
      <c r="E2563" s="11" t="s">
        <v>7591</v>
      </c>
    </row>
    <row r="2564" ht="30" customHeight="1" spans="1:5">
      <c r="A2564" s="11">
        <v>2563</v>
      </c>
      <c r="B2564" s="12" t="s">
        <v>5</v>
      </c>
      <c r="C2564" s="11" t="s">
        <v>7592</v>
      </c>
      <c r="D2564" s="11" t="s">
        <v>7593</v>
      </c>
      <c r="E2564" s="11" t="s">
        <v>7594</v>
      </c>
    </row>
    <row r="2565" ht="30" customHeight="1" spans="1:5">
      <c r="A2565" s="11">
        <v>2564</v>
      </c>
      <c r="B2565" s="12" t="s">
        <v>5</v>
      </c>
      <c r="C2565" s="11" t="s">
        <v>7595</v>
      </c>
      <c r="D2565" s="11" t="s">
        <v>7596</v>
      </c>
      <c r="E2565" s="11" t="s">
        <v>7597</v>
      </c>
    </row>
    <row r="2566" ht="30" customHeight="1" spans="1:5">
      <c r="A2566" s="11">
        <v>2565</v>
      </c>
      <c r="B2566" s="12" t="s">
        <v>5</v>
      </c>
      <c r="C2566" s="11" t="s">
        <v>7598</v>
      </c>
      <c r="D2566" s="11" t="s">
        <v>7599</v>
      </c>
      <c r="E2566" s="11" t="s">
        <v>7600</v>
      </c>
    </row>
    <row r="2567" ht="30" customHeight="1" spans="1:5">
      <c r="A2567" s="11">
        <v>2566</v>
      </c>
      <c r="B2567" s="12" t="s">
        <v>5</v>
      </c>
      <c r="C2567" s="11" t="s">
        <v>7601</v>
      </c>
      <c r="D2567" s="11" t="s">
        <v>7602</v>
      </c>
      <c r="E2567" s="11" t="s">
        <v>7603</v>
      </c>
    </row>
    <row r="2568" ht="30" customHeight="1" spans="1:5">
      <c r="A2568" s="11">
        <v>2567</v>
      </c>
      <c r="B2568" s="12" t="s">
        <v>5</v>
      </c>
      <c r="C2568" s="11" t="s">
        <v>7604</v>
      </c>
      <c r="D2568" s="11" t="s">
        <v>7605</v>
      </c>
      <c r="E2568" s="11" t="s">
        <v>7606</v>
      </c>
    </row>
    <row r="2569" ht="30" customHeight="1" spans="1:5">
      <c r="A2569" s="11">
        <v>2568</v>
      </c>
      <c r="B2569" s="12" t="s">
        <v>5</v>
      </c>
      <c r="C2569" s="11" t="s">
        <v>7607</v>
      </c>
      <c r="D2569" s="11" t="s">
        <v>7608</v>
      </c>
      <c r="E2569" s="11" t="s">
        <v>7609</v>
      </c>
    </row>
    <row r="2570" ht="30" customHeight="1" spans="1:5">
      <c r="A2570" s="11">
        <v>2569</v>
      </c>
      <c r="B2570" s="12" t="s">
        <v>5</v>
      </c>
      <c r="C2570" s="11" t="s">
        <v>7610</v>
      </c>
      <c r="D2570" s="11" t="s">
        <v>7611</v>
      </c>
      <c r="E2570" s="11" t="s">
        <v>7612</v>
      </c>
    </row>
    <row r="2571" ht="30" customHeight="1" spans="1:5">
      <c r="A2571" s="11">
        <v>2570</v>
      </c>
      <c r="B2571" s="12" t="s">
        <v>5</v>
      </c>
      <c r="C2571" s="11" t="s">
        <v>7613</v>
      </c>
      <c r="D2571" s="11" t="s">
        <v>7614</v>
      </c>
      <c r="E2571" s="11" t="s">
        <v>7615</v>
      </c>
    </row>
    <row r="2572" ht="30" customHeight="1" spans="1:5">
      <c r="A2572" s="11">
        <v>2571</v>
      </c>
      <c r="B2572" s="12" t="s">
        <v>5</v>
      </c>
      <c r="C2572" s="11" t="s">
        <v>7616</v>
      </c>
      <c r="D2572" s="11" t="s">
        <v>7617</v>
      </c>
      <c r="E2572" s="11" t="s">
        <v>7618</v>
      </c>
    </row>
    <row r="2573" ht="30" customHeight="1" spans="1:5">
      <c r="A2573" s="11">
        <v>2572</v>
      </c>
      <c r="B2573" s="12" t="s">
        <v>5</v>
      </c>
      <c r="C2573" s="11" t="s">
        <v>7619</v>
      </c>
      <c r="D2573" s="11" t="s">
        <v>7620</v>
      </c>
      <c r="E2573" s="11" t="s">
        <v>7621</v>
      </c>
    </row>
    <row r="2574" ht="30" customHeight="1" spans="1:5">
      <c r="A2574" s="11">
        <v>2573</v>
      </c>
      <c r="B2574" s="12" t="s">
        <v>5</v>
      </c>
      <c r="C2574" s="11" t="s">
        <v>7622</v>
      </c>
      <c r="D2574" s="11" t="s">
        <v>7623</v>
      </c>
      <c r="E2574" s="11" t="s">
        <v>7624</v>
      </c>
    </row>
    <row r="2575" ht="30" customHeight="1" spans="1:5">
      <c r="A2575" s="11">
        <v>2574</v>
      </c>
      <c r="B2575" s="12" t="s">
        <v>5</v>
      </c>
      <c r="C2575" s="11" t="s">
        <v>7625</v>
      </c>
      <c r="D2575" s="11" t="s">
        <v>7626</v>
      </c>
      <c r="E2575" s="11" t="s">
        <v>7627</v>
      </c>
    </row>
    <row r="2576" ht="30" customHeight="1" spans="1:5">
      <c r="A2576" s="11">
        <v>2575</v>
      </c>
      <c r="B2576" s="12" t="s">
        <v>5</v>
      </c>
      <c r="C2576" s="11" t="s">
        <v>7628</v>
      </c>
      <c r="D2576" s="11" t="s">
        <v>7629</v>
      </c>
      <c r="E2576" s="11" t="s">
        <v>7630</v>
      </c>
    </row>
    <row r="2577" ht="30" customHeight="1" spans="1:5">
      <c r="A2577" s="11">
        <v>2576</v>
      </c>
      <c r="B2577" s="12" t="s">
        <v>5</v>
      </c>
      <c r="C2577" s="11" t="s">
        <v>7631</v>
      </c>
      <c r="D2577" s="11" t="s">
        <v>7632</v>
      </c>
      <c r="E2577" s="11" t="s">
        <v>7633</v>
      </c>
    </row>
    <row r="2578" ht="30" customHeight="1" spans="1:5">
      <c r="A2578" s="11">
        <v>2577</v>
      </c>
      <c r="B2578" s="12" t="s">
        <v>5</v>
      </c>
      <c r="C2578" s="11" t="s">
        <v>7634</v>
      </c>
      <c r="D2578" s="11" t="s">
        <v>7635</v>
      </c>
      <c r="E2578" s="11" t="s">
        <v>7636</v>
      </c>
    </row>
    <row r="2579" ht="30" customHeight="1" spans="1:5">
      <c r="A2579" s="11">
        <v>2578</v>
      </c>
      <c r="B2579" s="12" t="s">
        <v>5</v>
      </c>
      <c r="C2579" s="11" t="s">
        <v>7637</v>
      </c>
      <c r="D2579" s="11" t="s">
        <v>7638</v>
      </c>
      <c r="E2579" s="11" t="s">
        <v>7639</v>
      </c>
    </row>
    <row r="2580" ht="30" customHeight="1" spans="1:5">
      <c r="A2580" s="11">
        <v>2579</v>
      </c>
      <c r="B2580" s="12" t="s">
        <v>5</v>
      </c>
      <c r="C2580" s="11" t="s">
        <v>7640</v>
      </c>
      <c r="D2580" s="11" t="s">
        <v>7641</v>
      </c>
      <c r="E2580" s="11" t="s">
        <v>7642</v>
      </c>
    </row>
    <row r="2581" ht="30" customHeight="1" spans="1:5">
      <c r="A2581" s="11">
        <v>2580</v>
      </c>
      <c r="B2581" s="12" t="s">
        <v>5</v>
      </c>
      <c r="C2581" s="11" t="s">
        <v>7643</v>
      </c>
      <c r="D2581" s="11" t="s">
        <v>7644</v>
      </c>
      <c r="E2581" s="11" t="s">
        <v>7645</v>
      </c>
    </row>
    <row r="2582" ht="30" customHeight="1" spans="1:5">
      <c r="A2582" s="11">
        <v>2581</v>
      </c>
      <c r="B2582" s="12" t="s">
        <v>5</v>
      </c>
      <c r="C2582" s="11" t="s">
        <v>7646</v>
      </c>
      <c r="D2582" s="11" t="s">
        <v>7647</v>
      </c>
      <c r="E2582" s="11" t="s">
        <v>7648</v>
      </c>
    </row>
    <row r="2583" ht="30" customHeight="1" spans="1:5">
      <c r="A2583" s="11">
        <v>2582</v>
      </c>
      <c r="B2583" s="12" t="s">
        <v>5</v>
      </c>
      <c r="C2583" s="11" t="s">
        <v>7649</v>
      </c>
      <c r="D2583" s="13">
        <v>713474</v>
      </c>
      <c r="E2583" s="11" t="s">
        <v>7650</v>
      </c>
    </row>
    <row r="2584" ht="30" customHeight="1" spans="1:5">
      <c r="A2584" s="11">
        <v>2583</v>
      </c>
      <c r="B2584" s="12" t="s">
        <v>5</v>
      </c>
      <c r="C2584" s="11" t="s">
        <v>7651</v>
      </c>
      <c r="D2584" s="13">
        <v>1287116</v>
      </c>
      <c r="E2584" s="11" t="s">
        <v>7652</v>
      </c>
    </row>
    <row r="2585" ht="30" customHeight="1" spans="1:5">
      <c r="A2585" s="11">
        <v>2584</v>
      </c>
      <c r="B2585" s="12" t="s">
        <v>5</v>
      </c>
      <c r="C2585" s="11" t="s">
        <v>7653</v>
      </c>
      <c r="D2585" s="11" t="s">
        <v>7654</v>
      </c>
      <c r="E2585" s="11" t="s">
        <v>7655</v>
      </c>
    </row>
    <row r="2586" ht="30" customHeight="1" spans="1:5">
      <c r="A2586" s="11">
        <v>2585</v>
      </c>
      <c r="B2586" s="12" t="s">
        <v>5</v>
      </c>
      <c r="C2586" s="11" t="s">
        <v>7656</v>
      </c>
      <c r="D2586" s="11" t="s">
        <v>7657</v>
      </c>
      <c r="E2586" s="11" t="s">
        <v>7658</v>
      </c>
    </row>
    <row r="2587" ht="30" customHeight="1" spans="1:5">
      <c r="A2587" s="11">
        <v>2586</v>
      </c>
      <c r="B2587" s="12" t="s">
        <v>5</v>
      </c>
      <c r="C2587" s="11" t="s">
        <v>7659</v>
      </c>
      <c r="D2587" s="13">
        <v>962360</v>
      </c>
      <c r="E2587" s="11" t="s">
        <v>7660</v>
      </c>
    </row>
    <row r="2588" ht="30" customHeight="1" spans="1:5">
      <c r="A2588" s="11">
        <v>2587</v>
      </c>
      <c r="B2588" s="12" t="s">
        <v>5</v>
      </c>
      <c r="C2588" s="11" t="s">
        <v>7661</v>
      </c>
      <c r="D2588" s="11" t="s">
        <v>7662</v>
      </c>
      <c r="E2588" s="11" t="s">
        <v>7663</v>
      </c>
    </row>
    <row r="2589" ht="30" customHeight="1" spans="1:5">
      <c r="A2589" s="11">
        <v>2588</v>
      </c>
      <c r="B2589" s="12" t="s">
        <v>5</v>
      </c>
      <c r="C2589" s="11" t="s">
        <v>7664</v>
      </c>
      <c r="D2589" s="11" t="s">
        <v>7665</v>
      </c>
      <c r="E2589" s="11" t="s">
        <v>7666</v>
      </c>
    </row>
    <row r="2590" ht="30" customHeight="1" spans="1:5">
      <c r="A2590" s="11">
        <v>2589</v>
      </c>
      <c r="B2590" s="12" t="s">
        <v>5</v>
      </c>
      <c r="C2590" s="11" t="s">
        <v>7667</v>
      </c>
      <c r="D2590" s="11" t="s">
        <v>7668</v>
      </c>
      <c r="E2590" s="11" t="s">
        <v>7669</v>
      </c>
    </row>
    <row r="2591" ht="30" customHeight="1" spans="1:5">
      <c r="A2591" s="11">
        <v>2590</v>
      </c>
      <c r="B2591" s="12" t="s">
        <v>5</v>
      </c>
      <c r="C2591" s="11" t="s">
        <v>7670</v>
      </c>
      <c r="D2591" s="11" t="s">
        <v>7671</v>
      </c>
      <c r="E2591" s="11" t="s">
        <v>7672</v>
      </c>
    </row>
    <row r="2592" ht="30" customHeight="1" spans="1:5">
      <c r="A2592" s="11">
        <v>2591</v>
      </c>
      <c r="B2592" s="12" t="s">
        <v>5</v>
      </c>
      <c r="C2592" s="11" t="s">
        <v>7673</v>
      </c>
      <c r="D2592" s="11" t="s">
        <v>7674</v>
      </c>
      <c r="E2592" s="11" t="s">
        <v>7675</v>
      </c>
    </row>
    <row r="2593" ht="30" customHeight="1" spans="1:5">
      <c r="A2593" s="11">
        <v>2592</v>
      </c>
      <c r="B2593" s="12" t="s">
        <v>5</v>
      </c>
      <c r="C2593" s="11" t="s">
        <v>7676</v>
      </c>
      <c r="D2593" s="11" t="s">
        <v>7677</v>
      </c>
      <c r="E2593" s="11" t="s">
        <v>7678</v>
      </c>
    </row>
    <row r="2594" ht="30" customHeight="1" spans="1:5">
      <c r="A2594" s="11">
        <v>2593</v>
      </c>
      <c r="B2594" s="12" t="s">
        <v>5</v>
      </c>
      <c r="C2594" s="11" t="s">
        <v>7679</v>
      </c>
      <c r="D2594" s="11" t="s">
        <v>7680</v>
      </c>
      <c r="E2594" s="11" t="s">
        <v>7681</v>
      </c>
    </row>
    <row r="2595" ht="30" customHeight="1" spans="1:5">
      <c r="A2595" s="11">
        <v>2594</v>
      </c>
      <c r="B2595" s="12" t="s">
        <v>5</v>
      </c>
      <c r="C2595" s="11" t="s">
        <v>7682</v>
      </c>
      <c r="D2595" s="11" t="s">
        <v>7683</v>
      </c>
      <c r="E2595" s="11" t="s">
        <v>7684</v>
      </c>
    </row>
    <row r="2596" ht="30" customHeight="1" spans="1:5">
      <c r="A2596" s="11">
        <v>2595</v>
      </c>
      <c r="B2596" s="12" t="s">
        <v>5</v>
      </c>
      <c r="C2596" s="11" t="s">
        <v>7685</v>
      </c>
      <c r="D2596" s="11" t="s">
        <v>7686</v>
      </c>
      <c r="E2596" s="11" t="s">
        <v>7687</v>
      </c>
    </row>
    <row r="2597" ht="30" customHeight="1" spans="1:5">
      <c r="A2597" s="11">
        <v>2596</v>
      </c>
      <c r="B2597" s="12" t="s">
        <v>5</v>
      </c>
      <c r="C2597" s="11" t="s">
        <v>7688</v>
      </c>
      <c r="D2597" s="11" t="s">
        <v>7689</v>
      </c>
      <c r="E2597" s="11" t="s">
        <v>7690</v>
      </c>
    </row>
    <row r="2598" ht="30" customHeight="1" spans="1:5">
      <c r="A2598" s="11">
        <v>2597</v>
      </c>
      <c r="B2598" s="12" t="s">
        <v>5</v>
      </c>
      <c r="C2598" s="11" t="s">
        <v>7691</v>
      </c>
      <c r="D2598" s="11" t="s">
        <v>7692</v>
      </c>
      <c r="E2598" s="11" t="s">
        <v>7693</v>
      </c>
    </row>
    <row r="2599" ht="30" customHeight="1" spans="1:5">
      <c r="A2599" s="11">
        <v>2598</v>
      </c>
      <c r="B2599" s="12" t="s">
        <v>5</v>
      </c>
      <c r="C2599" s="11" t="s">
        <v>7694</v>
      </c>
      <c r="D2599" s="11" t="s">
        <v>7695</v>
      </c>
      <c r="E2599" s="11" t="s">
        <v>7696</v>
      </c>
    </row>
    <row r="2600" ht="30" customHeight="1" spans="1:5">
      <c r="A2600" s="11">
        <v>2599</v>
      </c>
      <c r="B2600" s="12" t="s">
        <v>5</v>
      </c>
      <c r="C2600" s="11" t="s">
        <v>7697</v>
      </c>
      <c r="D2600" s="11" t="s">
        <v>7698</v>
      </c>
      <c r="E2600" s="11" t="s">
        <v>7699</v>
      </c>
    </row>
    <row r="2601" ht="30" customHeight="1" spans="1:5">
      <c r="A2601" s="11">
        <v>2600</v>
      </c>
      <c r="B2601" s="12" t="s">
        <v>5</v>
      </c>
      <c r="C2601" s="11" t="s">
        <v>7700</v>
      </c>
      <c r="D2601" s="11" t="s">
        <v>7701</v>
      </c>
      <c r="E2601" s="11" t="s">
        <v>7702</v>
      </c>
    </row>
    <row r="2602" ht="30" customHeight="1" spans="1:5">
      <c r="A2602" s="11">
        <v>2601</v>
      </c>
      <c r="B2602" s="12" t="s">
        <v>5</v>
      </c>
      <c r="C2602" s="11" t="s">
        <v>7703</v>
      </c>
      <c r="D2602" s="11" t="s">
        <v>7704</v>
      </c>
      <c r="E2602" s="11" t="s">
        <v>7705</v>
      </c>
    </row>
    <row r="2603" ht="30" customHeight="1" spans="1:5">
      <c r="A2603" s="11">
        <v>2602</v>
      </c>
      <c r="B2603" s="12" t="s">
        <v>5</v>
      </c>
      <c r="C2603" s="11" t="s">
        <v>7706</v>
      </c>
      <c r="D2603" s="11" t="s">
        <v>7707</v>
      </c>
      <c r="E2603" s="11" t="s">
        <v>7708</v>
      </c>
    </row>
    <row r="2604" ht="30" customHeight="1" spans="1:5">
      <c r="A2604" s="11">
        <v>2603</v>
      </c>
      <c r="B2604" s="12" t="s">
        <v>5</v>
      </c>
      <c r="C2604" s="11" t="s">
        <v>7709</v>
      </c>
      <c r="D2604" s="11" t="s">
        <v>7710</v>
      </c>
      <c r="E2604" s="11" t="s">
        <v>7711</v>
      </c>
    </row>
    <row r="2605" ht="30" customHeight="1" spans="1:5">
      <c r="A2605" s="11">
        <v>2604</v>
      </c>
      <c r="B2605" s="12" t="s">
        <v>5</v>
      </c>
      <c r="C2605" s="11" t="s">
        <v>7712</v>
      </c>
      <c r="E2605" s="11" t="s">
        <v>7713</v>
      </c>
    </row>
    <row r="2606" ht="30" customHeight="1" spans="1:5">
      <c r="A2606" s="11">
        <v>2605</v>
      </c>
      <c r="B2606" s="12" t="s">
        <v>5</v>
      </c>
      <c r="C2606" s="11" t="s">
        <v>7714</v>
      </c>
      <c r="D2606" s="11" t="s">
        <v>7715</v>
      </c>
      <c r="E2606" s="11" t="s">
        <v>7716</v>
      </c>
    </row>
    <row r="2607" ht="30" customHeight="1" spans="1:5">
      <c r="A2607" s="11">
        <v>2606</v>
      </c>
      <c r="B2607" s="12" t="s">
        <v>5</v>
      </c>
      <c r="C2607" s="11" t="s">
        <v>7717</v>
      </c>
      <c r="D2607" s="11" t="s">
        <v>7718</v>
      </c>
      <c r="E2607" s="11" t="s">
        <v>7719</v>
      </c>
    </row>
    <row r="2608" ht="30" customHeight="1" spans="1:5">
      <c r="A2608" s="11">
        <v>2607</v>
      </c>
      <c r="B2608" s="12" t="s">
        <v>5</v>
      </c>
      <c r="C2608" s="11" t="s">
        <v>7720</v>
      </c>
      <c r="D2608" s="11" t="s">
        <v>7721</v>
      </c>
      <c r="E2608" s="11" t="s">
        <v>7722</v>
      </c>
    </row>
    <row r="2609" ht="30" customHeight="1" spans="1:5">
      <c r="A2609" s="11">
        <v>2608</v>
      </c>
      <c r="B2609" s="12" t="s">
        <v>5</v>
      </c>
      <c r="C2609" s="11" t="s">
        <v>7723</v>
      </c>
      <c r="D2609" s="11" t="s">
        <v>7724</v>
      </c>
      <c r="E2609" s="11" t="s">
        <v>7725</v>
      </c>
    </row>
    <row r="2610" ht="30" customHeight="1" spans="1:5">
      <c r="A2610" s="11">
        <v>2609</v>
      </c>
      <c r="B2610" s="12" t="s">
        <v>5</v>
      </c>
      <c r="C2610" s="11" t="s">
        <v>7726</v>
      </c>
      <c r="D2610" s="11" t="s">
        <v>7727</v>
      </c>
      <c r="E2610" s="11" t="s">
        <v>7728</v>
      </c>
    </row>
    <row r="2611" ht="30" customHeight="1" spans="1:5">
      <c r="A2611" s="11">
        <v>2610</v>
      </c>
      <c r="B2611" s="12" t="s">
        <v>5</v>
      </c>
      <c r="C2611" s="11" t="s">
        <v>7729</v>
      </c>
      <c r="D2611" s="11" t="s">
        <v>7730</v>
      </c>
      <c r="E2611" s="11" t="s">
        <v>7731</v>
      </c>
    </row>
    <row r="2612" ht="30" customHeight="1" spans="1:5">
      <c r="A2612" s="11">
        <v>2611</v>
      </c>
      <c r="B2612" s="12" t="s">
        <v>5</v>
      </c>
      <c r="C2612" s="11" t="s">
        <v>7732</v>
      </c>
      <c r="D2612" s="11" t="s">
        <v>7733</v>
      </c>
      <c r="E2612" s="11" t="s">
        <v>7734</v>
      </c>
    </row>
    <row r="2613" ht="30" customHeight="1" spans="1:5">
      <c r="A2613" s="11">
        <v>2612</v>
      </c>
      <c r="B2613" s="12" t="s">
        <v>5</v>
      </c>
      <c r="C2613" s="11" t="s">
        <v>7735</v>
      </c>
      <c r="D2613" s="11" t="s">
        <v>7736</v>
      </c>
      <c r="E2613" s="11" t="s">
        <v>7737</v>
      </c>
    </row>
    <row r="2614" ht="30" customHeight="1" spans="1:5">
      <c r="A2614" s="11">
        <v>2613</v>
      </c>
      <c r="B2614" s="12" t="s">
        <v>5</v>
      </c>
      <c r="C2614" s="11" t="s">
        <v>7738</v>
      </c>
      <c r="D2614" s="11" t="s">
        <v>7739</v>
      </c>
      <c r="E2614" s="11" t="s">
        <v>7740</v>
      </c>
    </row>
    <row r="2615" ht="30" customHeight="1" spans="1:5">
      <c r="A2615" s="11">
        <v>2614</v>
      </c>
      <c r="B2615" s="12" t="s">
        <v>5</v>
      </c>
      <c r="C2615" s="11" t="s">
        <v>7741</v>
      </c>
      <c r="D2615" s="11" t="s">
        <v>7742</v>
      </c>
      <c r="E2615" s="11" t="s">
        <v>7743</v>
      </c>
    </row>
    <row r="2616" ht="30" customHeight="1" spans="1:5">
      <c r="A2616" s="11">
        <v>2615</v>
      </c>
      <c r="B2616" s="12" t="s">
        <v>5</v>
      </c>
      <c r="C2616" s="11" t="s">
        <v>7744</v>
      </c>
      <c r="D2616" s="11" t="s">
        <v>7745</v>
      </c>
      <c r="E2616" s="11" t="s">
        <v>7746</v>
      </c>
    </row>
    <row r="2617" ht="30" customHeight="1" spans="1:5">
      <c r="A2617" s="11">
        <v>2616</v>
      </c>
      <c r="B2617" s="12" t="s">
        <v>5</v>
      </c>
      <c r="C2617" s="11" t="s">
        <v>7747</v>
      </c>
      <c r="D2617" s="11" t="s">
        <v>7748</v>
      </c>
      <c r="E2617" s="11" t="s">
        <v>7749</v>
      </c>
    </row>
    <row r="2618" ht="30" customHeight="1" spans="1:5">
      <c r="A2618" s="11">
        <v>2617</v>
      </c>
      <c r="B2618" s="12" t="s">
        <v>5</v>
      </c>
      <c r="C2618" s="11" t="s">
        <v>7750</v>
      </c>
      <c r="D2618" s="11" t="s">
        <v>7751</v>
      </c>
      <c r="E2618" s="11" t="s">
        <v>7752</v>
      </c>
    </row>
    <row r="2619" ht="30" customHeight="1" spans="1:5">
      <c r="A2619" s="11">
        <v>2618</v>
      </c>
      <c r="B2619" s="12" t="s">
        <v>5</v>
      </c>
      <c r="C2619" s="11" t="s">
        <v>7753</v>
      </c>
      <c r="D2619" s="11" t="s">
        <v>7754</v>
      </c>
      <c r="E2619" s="11" t="s">
        <v>7755</v>
      </c>
    </row>
    <row r="2620" ht="30" customHeight="1" spans="1:5">
      <c r="A2620" s="11">
        <v>2619</v>
      </c>
      <c r="B2620" s="12" t="s">
        <v>5</v>
      </c>
      <c r="C2620" s="11" t="s">
        <v>7756</v>
      </c>
      <c r="D2620" s="11" t="s">
        <v>7757</v>
      </c>
      <c r="E2620" s="11" t="s">
        <v>7758</v>
      </c>
    </row>
    <row r="2621" ht="30" customHeight="1" spans="1:5">
      <c r="A2621" s="11">
        <v>2620</v>
      </c>
      <c r="B2621" s="12" t="s">
        <v>5</v>
      </c>
      <c r="C2621" s="11" t="s">
        <v>7759</v>
      </c>
      <c r="D2621" s="11" t="s">
        <v>7760</v>
      </c>
      <c r="E2621" s="11" t="s">
        <v>7761</v>
      </c>
    </row>
    <row r="2622" ht="30" customHeight="1" spans="1:5">
      <c r="A2622" s="11">
        <v>2621</v>
      </c>
      <c r="B2622" s="12" t="s">
        <v>5</v>
      </c>
      <c r="C2622" s="11" t="s">
        <v>7762</v>
      </c>
      <c r="D2622" s="11" t="s">
        <v>7763</v>
      </c>
      <c r="E2622" s="11" t="s">
        <v>7764</v>
      </c>
    </row>
    <row r="2623" ht="30" customHeight="1" spans="1:5">
      <c r="A2623" s="11">
        <v>2622</v>
      </c>
      <c r="B2623" s="12" t="s">
        <v>5</v>
      </c>
      <c r="C2623" s="11" t="s">
        <v>7765</v>
      </c>
      <c r="D2623" s="11" t="s">
        <v>7766</v>
      </c>
      <c r="E2623" s="11" t="s">
        <v>7767</v>
      </c>
    </row>
    <row r="2624" ht="30" customHeight="1" spans="1:5">
      <c r="A2624" s="11">
        <v>2623</v>
      </c>
      <c r="B2624" s="12" t="s">
        <v>5</v>
      </c>
      <c r="C2624" s="11" t="s">
        <v>7768</v>
      </c>
      <c r="D2624" s="11" t="s">
        <v>7769</v>
      </c>
      <c r="E2624" s="11" t="s">
        <v>7770</v>
      </c>
    </row>
    <row r="2625" ht="30" customHeight="1" spans="1:5">
      <c r="A2625" s="11">
        <v>2624</v>
      </c>
      <c r="B2625" s="12" t="s">
        <v>5</v>
      </c>
      <c r="C2625" s="11" t="s">
        <v>7771</v>
      </c>
      <c r="D2625" s="11" t="s">
        <v>7772</v>
      </c>
      <c r="E2625" s="11" t="s">
        <v>7773</v>
      </c>
    </row>
    <row r="2626" ht="30" customHeight="1" spans="1:5">
      <c r="A2626" s="11">
        <v>2625</v>
      </c>
      <c r="B2626" s="12" t="s">
        <v>5</v>
      </c>
      <c r="C2626" s="11" t="s">
        <v>7774</v>
      </c>
      <c r="D2626" s="11" t="s">
        <v>7775</v>
      </c>
      <c r="E2626" s="11" t="s">
        <v>7776</v>
      </c>
    </row>
    <row r="2627" ht="30" customHeight="1" spans="1:5">
      <c r="A2627" s="11">
        <v>2626</v>
      </c>
      <c r="B2627" s="12" t="s">
        <v>5</v>
      </c>
      <c r="C2627" s="11" t="s">
        <v>7777</v>
      </c>
      <c r="D2627" s="11" t="s">
        <v>7778</v>
      </c>
      <c r="E2627" s="11" t="s">
        <v>7779</v>
      </c>
    </row>
    <row r="2628" ht="30" customHeight="1" spans="1:5">
      <c r="A2628" s="11">
        <v>2627</v>
      </c>
      <c r="B2628" s="12" t="s">
        <v>5</v>
      </c>
      <c r="C2628" s="11" t="s">
        <v>7780</v>
      </c>
      <c r="D2628" s="11" t="s">
        <v>7781</v>
      </c>
      <c r="E2628" s="11" t="s">
        <v>7782</v>
      </c>
    </row>
    <row r="2629" ht="30" customHeight="1" spans="1:5">
      <c r="A2629" s="11">
        <v>2628</v>
      </c>
      <c r="B2629" s="12" t="s">
        <v>5</v>
      </c>
      <c r="C2629" s="11" t="s">
        <v>7783</v>
      </c>
      <c r="D2629" s="11" t="s">
        <v>7784</v>
      </c>
      <c r="E2629" s="11" t="s">
        <v>7785</v>
      </c>
    </row>
    <row r="2630" ht="30" customHeight="1" spans="1:5">
      <c r="A2630" s="11">
        <v>2629</v>
      </c>
      <c r="B2630" s="12" t="s">
        <v>5</v>
      </c>
      <c r="C2630" s="11" t="s">
        <v>7786</v>
      </c>
      <c r="D2630" s="11" t="s">
        <v>7787</v>
      </c>
      <c r="E2630" s="11" t="s">
        <v>7788</v>
      </c>
    </row>
    <row r="2631" ht="30" customHeight="1" spans="1:5">
      <c r="A2631" s="11">
        <v>2630</v>
      </c>
      <c r="B2631" s="12" t="s">
        <v>5</v>
      </c>
      <c r="C2631" s="11" t="s">
        <v>7789</v>
      </c>
      <c r="D2631" s="11" t="s">
        <v>7790</v>
      </c>
      <c r="E2631" s="11" t="s">
        <v>7791</v>
      </c>
    </row>
    <row r="2632" ht="30" customHeight="1" spans="1:5">
      <c r="A2632" s="11">
        <v>2631</v>
      </c>
      <c r="B2632" s="12" t="s">
        <v>5</v>
      </c>
      <c r="C2632" s="11" t="s">
        <v>7792</v>
      </c>
      <c r="D2632" s="11" t="s">
        <v>7793</v>
      </c>
      <c r="E2632" s="11" t="s">
        <v>7794</v>
      </c>
    </row>
    <row r="2633" ht="30" customHeight="1" spans="1:5">
      <c r="A2633" s="11">
        <v>2632</v>
      </c>
      <c r="B2633" s="12" t="s">
        <v>5</v>
      </c>
      <c r="C2633" s="11" t="s">
        <v>7795</v>
      </c>
      <c r="D2633" s="11" t="s">
        <v>7796</v>
      </c>
      <c r="E2633" s="11" t="s">
        <v>7797</v>
      </c>
    </row>
    <row r="2634" ht="30" customHeight="1" spans="1:5">
      <c r="A2634" s="11">
        <v>2633</v>
      </c>
      <c r="B2634" s="12" t="s">
        <v>5</v>
      </c>
      <c r="C2634" s="11" t="s">
        <v>7798</v>
      </c>
      <c r="D2634" s="11" t="s">
        <v>7799</v>
      </c>
      <c r="E2634" s="11" t="s">
        <v>7800</v>
      </c>
    </row>
    <row r="2635" ht="30" customHeight="1" spans="1:5">
      <c r="A2635" s="11">
        <v>2634</v>
      </c>
      <c r="B2635" s="12" t="s">
        <v>5</v>
      </c>
      <c r="C2635" s="11" t="s">
        <v>7801</v>
      </c>
      <c r="D2635" s="11" t="s">
        <v>7802</v>
      </c>
      <c r="E2635" s="11" t="s">
        <v>7803</v>
      </c>
    </row>
    <row r="2636" ht="30" customHeight="1" spans="1:5">
      <c r="A2636" s="11">
        <v>2635</v>
      </c>
      <c r="B2636" s="12" t="s">
        <v>5</v>
      </c>
      <c r="C2636" s="11" t="s">
        <v>7804</v>
      </c>
      <c r="D2636" s="11" t="s">
        <v>7805</v>
      </c>
      <c r="E2636" s="11" t="s">
        <v>7806</v>
      </c>
    </row>
    <row r="2637" ht="30" customHeight="1" spans="1:5">
      <c r="A2637" s="11">
        <v>2636</v>
      </c>
      <c r="B2637" s="12" t="s">
        <v>5</v>
      </c>
      <c r="C2637" s="11" t="s">
        <v>7807</v>
      </c>
      <c r="D2637" s="11" t="s">
        <v>7808</v>
      </c>
      <c r="E2637" s="11" t="s">
        <v>7809</v>
      </c>
    </row>
    <row r="2638" ht="30" customHeight="1" spans="1:5">
      <c r="A2638" s="11">
        <v>2637</v>
      </c>
      <c r="B2638" s="12" t="s">
        <v>5</v>
      </c>
      <c r="C2638" s="11" t="s">
        <v>7810</v>
      </c>
      <c r="D2638" s="11" t="s">
        <v>7811</v>
      </c>
      <c r="E2638" s="11" t="s">
        <v>7812</v>
      </c>
    </row>
    <row r="2639" ht="30" customHeight="1" spans="1:5">
      <c r="A2639" s="11">
        <v>2638</v>
      </c>
      <c r="B2639" s="12" t="s">
        <v>5</v>
      </c>
      <c r="C2639" s="11" t="s">
        <v>7813</v>
      </c>
      <c r="D2639" s="11" t="s">
        <v>7814</v>
      </c>
      <c r="E2639" s="11" t="s">
        <v>7815</v>
      </c>
    </row>
    <row r="2640" ht="30" customHeight="1" spans="1:5">
      <c r="A2640" s="11">
        <v>2639</v>
      </c>
      <c r="B2640" s="12" t="s">
        <v>5</v>
      </c>
      <c r="C2640" s="11" t="s">
        <v>7816</v>
      </c>
      <c r="D2640" s="11" t="s">
        <v>7817</v>
      </c>
      <c r="E2640" s="11" t="s">
        <v>7818</v>
      </c>
    </row>
    <row r="2641" ht="30" customHeight="1" spans="1:2">
      <c r="A2641" s="11">
        <v>2640</v>
      </c>
      <c r="B2641" s="12" t="s">
        <v>5</v>
      </c>
    </row>
    <row r="2642" ht="30" customHeight="1" spans="1:5">
      <c r="A2642" s="11">
        <v>2641</v>
      </c>
      <c r="B2642" s="12" t="s">
        <v>5</v>
      </c>
      <c r="C2642" s="11" t="s">
        <v>7819</v>
      </c>
      <c r="D2642" s="11" t="s">
        <v>7820</v>
      </c>
      <c r="E2642" s="11" t="s">
        <v>7821</v>
      </c>
    </row>
    <row r="2643" ht="30" customHeight="1" spans="1:5">
      <c r="A2643" s="11">
        <v>2642</v>
      </c>
      <c r="B2643" s="12" t="s">
        <v>5</v>
      </c>
      <c r="C2643" s="11" t="s">
        <v>7822</v>
      </c>
      <c r="D2643" s="11" t="s">
        <v>7823</v>
      </c>
      <c r="E2643" s="11" t="s">
        <v>7824</v>
      </c>
    </row>
    <row r="2644" ht="30" customHeight="1" spans="1:5">
      <c r="A2644" s="11">
        <v>2643</v>
      </c>
      <c r="B2644" s="12" t="s">
        <v>5</v>
      </c>
      <c r="C2644" s="11" t="s">
        <v>7825</v>
      </c>
      <c r="D2644" s="11" t="s">
        <v>7826</v>
      </c>
      <c r="E2644" s="11" t="s">
        <v>7827</v>
      </c>
    </row>
    <row r="2645" ht="30" customHeight="1" spans="1:5">
      <c r="A2645" s="11">
        <v>2644</v>
      </c>
      <c r="B2645" s="12" t="s">
        <v>5</v>
      </c>
      <c r="C2645" s="11" t="s">
        <v>7828</v>
      </c>
      <c r="D2645" s="11" t="s">
        <v>7829</v>
      </c>
      <c r="E2645" s="11" t="s">
        <v>7830</v>
      </c>
    </row>
    <row r="2646" ht="30" customHeight="1" spans="1:5">
      <c r="A2646" s="11">
        <v>2645</v>
      </c>
      <c r="B2646" s="12" t="s">
        <v>5</v>
      </c>
      <c r="C2646" s="11" t="s">
        <v>7831</v>
      </c>
      <c r="D2646" s="11" t="s">
        <v>7832</v>
      </c>
      <c r="E2646" s="11" t="s">
        <v>7833</v>
      </c>
    </row>
    <row r="2647" ht="30" customHeight="1" spans="1:5">
      <c r="A2647" s="11">
        <v>2646</v>
      </c>
      <c r="B2647" s="12" t="s">
        <v>5</v>
      </c>
      <c r="C2647" s="11" t="s">
        <v>7834</v>
      </c>
      <c r="D2647" s="11" t="s">
        <v>7835</v>
      </c>
      <c r="E2647" s="11" t="s">
        <v>7836</v>
      </c>
    </row>
    <row r="2648" ht="30" customHeight="1" spans="1:5">
      <c r="A2648" s="11">
        <v>2647</v>
      </c>
      <c r="B2648" s="12" t="s">
        <v>5</v>
      </c>
      <c r="C2648" s="11" t="s">
        <v>7837</v>
      </c>
      <c r="D2648" s="11" t="s">
        <v>7838</v>
      </c>
      <c r="E2648" s="11" t="s">
        <v>7839</v>
      </c>
    </row>
    <row r="2649" ht="30" customHeight="1" spans="1:5">
      <c r="A2649" s="11">
        <v>2648</v>
      </c>
      <c r="B2649" s="12" t="s">
        <v>5</v>
      </c>
      <c r="C2649" s="11" t="s">
        <v>7840</v>
      </c>
      <c r="D2649" s="11" t="s">
        <v>7841</v>
      </c>
      <c r="E2649" s="11" t="s">
        <v>7842</v>
      </c>
    </row>
    <row r="2650" ht="30" customHeight="1" spans="1:5">
      <c r="A2650" s="11">
        <v>2649</v>
      </c>
      <c r="B2650" s="12" t="s">
        <v>5</v>
      </c>
      <c r="C2650" s="11" t="s">
        <v>7843</v>
      </c>
      <c r="D2650" s="11" t="s">
        <v>7844</v>
      </c>
      <c r="E2650" s="11" t="s">
        <v>7845</v>
      </c>
    </row>
    <row r="2651" ht="30" customHeight="1" spans="1:5">
      <c r="A2651" s="11">
        <v>2650</v>
      </c>
      <c r="B2651" s="12" t="s">
        <v>5</v>
      </c>
      <c r="C2651" s="11" t="s">
        <v>7846</v>
      </c>
      <c r="D2651" s="11" t="s">
        <v>7847</v>
      </c>
      <c r="E2651" s="11" t="s">
        <v>7848</v>
      </c>
    </row>
    <row r="2652" ht="30" customHeight="1" spans="1:5">
      <c r="A2652" s="11">
        <v>2651</v>
      </c>
      <c r="B2652" s="12" t="s">
        <v>5</v>
      </c>
      <c r="C2652" s="11" t="s">
        <v>7849</v>
      </c>
      <c r="D2652" s="11" t="s">
        <v>7850</v>
      </c>
      <c r="E2652" s="11" t="s">
        <v>7851</v>
      </c>
    </row>
    <row r="2653" ht="30" customHeight="1" spans="1:5">
      <c r="A2653" s="11">
        <v>2652</v>
      </c>
      <c r="B2653" s="12" t="s">
        <v>5</v>
      </c>
      <c r="C2653" s="11" t="s">
        <v>7852</v>
      </c>
      <c r="D2653" s="11" t="s">
        <v>7853</v>
      </c>
      <c r="E2653" s="11" t="s">
        <v>7854</v>
      </c>
    </row>
    <row r="2654" ht="30" customHeight="1" spans="1:5">
      <c r="A2654" s="11">
        <v>2653</v>
      </c>
      <c r="B2654" s="12" t="s">
        <v>5</v>
      </c>
      <c r="C2654" s="11" t="s">
        <v>7855</v>
      </c>
      <c r="D2654" s="11" t="s">
        <v>7856</v>
      </c>
      <c r="E2654" s="11" t="s">
        <v>7857</v>
      </c>
    </row>
    <row r="2655" ht="30" customHeight="1" spans="1:5">
      <c r="A2655" s="11">
        <v>2654</v>
      </c>
      <c r="B2655" s="12" t="s">
        <v>5</v>
      </c>
      <c r="C2655" s="11" t="s">
        <v>7858</v>
      </c>
      <c r="D2655" s="11" t="s">
        <v>7859</v>
      </c>
      <c r="E2655" s="11" t="s">
        <v>7860</v>
      </c>
    </row>
    <row r="2656" ht="30" customHeight="1" spans="1:5">
      <c r="A2656" s="11">
        <v>2655</v>
      </c>
      <c r="B2656" s="12" t="s">
        <v>5</v>
      </c>
      <c r="C2656" s="11" t="s">
        <v>7861</v>
      </c>
      <c r="D2656" s="11" t="s">
        <v>7862</v>
      </c>
      <c r="E2656" s="11" t="s">
        <v>7863</v>
      </c>
    </row>
    <row r="2657" ht="30" customHeight="1" spans="1:5">
      <c r="A2657" s="11">
        <v>2656</v>
      </c>
      <c r="B2657" s="12" t="s">
        <v>5</v>
      </c>
      <c r="C2657" s="11" t="s">
        <v>7864</v>
      </c>
      <c r="D2657" s="11" t="s">
        <v>7865</v>
      </c>
      <c r="E2657" s="11" t="s">
        <v>7866</v>
      </c>
    </row>
    <row r="2658" ht="30" customHeight="1" spans="1:5">
      <c r="A2658" s="11">
        <v>2657</v>
      </c>
      <c r="B2658" s="12" t="s">
        <v>5</v>
      </c>
      <c r="C2658" s="11" t="s">
        <v>7867</v>
      </c>
      <c r="D2658" s="11" t="s">
        <v>7868</v>
      </c>
      <c r="E2658" s="11" t="s">
        <v>7869</v>
      </c>
    </row>
    <row r="2659" ht="30" customHeight="1" spans="1:5">
      <c r="A2659" s="11">
        <v>2658</v>
      </c>
      <c r="B2659" s="12" t="s">
        <v>5</v>
      </c>
      <c r="C2659" s="11" t="s">
        <v>7870</v>
      </c>
      <c r="D2659" s="11" t="s">
        <v>7871</v>
      </c>
      <c r="E2659" s="11" t="s">
        <v>7872</v>
      </c>
    </row>
    <row r="2660" ht="30" customHeight="1" spans="1:5">
      <c r="A2660" s="11">
        <v>2659</v>
      </c>
      <c r="B2660" s="12" t="s">
        <v>5</v>
      </c>
      <c r="C2660" s="11" t="s">
        <v>7873</v>
      </c>
      <c r="D2660" s="11" t="s">
        <v>7874</v>
      </c>
      <c r="E2660" s="11" t="s">
        <v>7875</v>
      </c>
    </row>
    <row r="2661" ht="30" customHeight="1" spans="1:5">
      <c r="A2661" s="11">
        <v>2660</v>
      </c>
      <c r="B2661" s="12" t="s">
        <v>5</v>
      </c>
      <c r="C2661" s="11" t="s">
        <v>7876</v>
      </c>
      <c r="D2661" s="11" t="s">
        <v>7877</v>
      </c>
      <c r="E2661" s="11" t="s">
        <v>7878</v>
      </c>
    </row>
    <row r="2662" ht="30" customHeight="1" spans="1:5">
      <c r="A2662" s="11">
        <v>2661</v>
      </c>
      <c r="B2662" s="12" t="s">
        <v>5</v>
      </c>
      <c r="C2662" s="11" t="s">
        <v>7879</v>
      </c>
      <c r="D2662" s="11" t="s">
        <v>7880</v>
      </c>
      <c r="E2662" s="11" t="s">
        <v>7881</v>
      </c>
    </row>
    <row r="2663" ht="30" customHeight="1" spans="1:5">
      <c r="A2663" s="11">
        <v>2662</v>
      </c>
      <c r="B2663" s="12" t="s">
        <v>5</v>
      </c>
      <c r="C2663" s="11" t="s">
        <v>7882</v>
      </c>
      <c r="D2663" s="11" t="s">
        <v>7883</v>
      </c>
      <c r="E2663" s="11" t="s">
        <v>7884</v>
      </c>
    </row>
    <row r="2664" ht="30" customHeight="1" spans="1:5">
      <c r="A2664" s="11">
        <v>2663</v>
      </c>
      <c r="B2664" s="12" t="s">
        <v>5</v>
      </c>
      <c r="C2664" s="11" t="s">
        <v>7885</v>
      </c>
      <c r="D2664" s="11" t="s">
        <v>7886</v>
      </c>
      <c r="E2664" s="11" t="s">
        <v>7887</v>
      </c>
    </row>
    <row r="2665" ht="30" customHeight="1" spans="1:5">
      <c r="A2665" s="11">
        <v>2664</v>
      </c>
      <c r="B2665" s="12" t="s">
        <v>5</v>
      </c>
      <c r="C2665" s="11" t="s">
        <v>7888</v>
      </c>
      <c r="D2665" s="11" t="s">
        <v>7889</v>
      </c>
      <c r="E2665" s="11" t="s">
        <v>7890</v>
      </c>
    </row>
    <row r="2666" ht="30" customHeight="1" spans="1:5">
      <c r="A2666" s="11">
        <v>2665</v>
      </c>
      <c r="B2666" s="12" t="s">
        <v>5</v>
      </c>
      <c r="C2666" s="11" t="s">
        <v>7891</v>
      </c>
      <c r="D2666" s="11" t="s">
        <v>7892</v>
      </c>
      <c r="E2666" s="11" t="s">
        <v>7893</v>
      </c>
    </row>
    <row r="2667" ht="30" customHeight="1" spans="1:5">
      <c r="A2667" s="11">
        <v>2666</v>
      </c>
      <c r="B2667" s="12" t="s">
        <v>5</v>
      </c>
      <c r="C2667" s="11" t="s">
        <v>7894</v>
      </c>
      <c r="D2667" s="11" t="s">
        <v>7895</v>
      </c>
      <c r="E2667" s="11" t="s">
        <v>7896</v>
      </c>
    </row>
    <row r="2668" ht="30" customHeight="1" spans="1:5">
      <c r="A2668" s="11">
        <v>2667</v>
      </c>
      <c r="B2668" s="12" t="s">
        <v>5</v>
      </c>
      <c r="C2668" s="11" t="s">
        <v>7897</v>
      </c>
      <c r="D2668" s="11" t="s">
        <v>7898</v>
      </c>
      <c r="E2668" s="11" t="s">
        <v>7899</v>
      </c>
    </row>
    <row r="2669" ht="30" customHeight="1" spans="1:5">
      <c r="A2669" s="11">
        <v>2668</v>
      </c>
      <c r="B2669" s="12" t="s">
        <v>5</v>
      </c>
      <c r="C2669" s="11" t="s">
        <v>7900</v>
      </c>
      <c r="D2669" s="11" t="s">
        <v>7901</v>
      </c>
      <c r="E2669" s="11" t="s">
        <v>7902</v>
      </c>
    </row>
    <row r="2670" ht="30" customHeight="1" spans="1:5">
      <c r="A2670" s="11">
        <v>2669</v>
      </c>
      <c r="B2670" s="12" t="s">
        <v>5</v>
      </c>
      <c r="C2670" s="11" t="s">
        <v>7903</v>
      </c>
      <c r="D2670" s="11" t="s">
        <v>7904</v>
      </c>
      <c r="E2670" s="11" t="s">
        <v>7905</v>
      </c>
    </row>
    <row r="2671" ht="30" customHeight="1" spans="1:5">
      <c r="A2671" s="11">
        <v>2670</v>
      </c>
      <c r="B2671" s="12" t="s">
        <v>5</v>
      </c>
      <c r="C2671" s="11" t="s">
        <v>7906</v>
      </c>
      <c r="D2671" s="11" t="s">
        <v>7907</v>
      </c>
      <c r="E2671" s="11" t="s">
        <v>7908</v>
      </c>
    </row>
    <row r="2672" ht="30" customHeight="1" spans="1:5">
      <c r="A2672" s="11">
        <v>2671</v>
      </c>
      <c r="B2672" s="12" t="s">
        <v>5</v>
      </c>
      <c r="C2672" s="11" t="s">
        <v>7909</v>
      </c>
      <c r="D2672" s="11" t="s">
        <v>7910</v>
      </c>
      <c r="E2672" s="11" t="s">
        <v>7911</v>
      </c>
    </row>
    <row r="2673" ht="30" customHeight="1" spans="1:5">
      <c r="A2673" s="11">
        <v>2672</v>
      </c>
      <c r="B2673" s="12" t="s">
        <v>5</v>
      </c>
      <c r="C2673" s="11" t="s">
        <v>7912</v>
      </c>
      <c r="D2673" s="11" t="s">
        <v>7913</v>
      </c>
      <c r="E2673" s="11" t="s">
        <v>7914</v>
      </c>
    </row>
    <row r="2674" ht="30" customHeight="1" spans="1:5">
      <c r="A2674" s="11">
        <v>2673</v>
      </c>
      <c r="B2674" s="12" t="s">
        <v>5</v>
      </c>
      <c r="C2674" s="11" t="s">
        <v>7915</v>
      </c>
      <c r="D2674" s="11" t="s">
        <v>7916</v>
      </c>
      <c r="E2674" s="11" t="s">
        <v>7917</v>
      </c>
    </row>
    <row r="2675" ht="30" customHeight="1" spans="1:5">
      <c r="A2675" s="11">
        <v>2674</v>
      </c>
      <c r="B2675" s="12" t="s">
        <v>5</v>
      </c>
      <c r="C2675" s="11" t="s">
        <v>7918</v>
      </c>
      <c r="D2675" s="11" t="s">
        <v>7919</v>
      </c>
      <c r="E2675" s="11" t="s">
        <v>7920</v>
      </c>
    </row>
    <row r="2676" ht="30" customHeight="1" spans="1:5">
      <c r="A2676" s="11">
        <v>2675</v>
      </c>
      <c r="B2676" s="12" t="s">
        <v>5</v>
      </c>
      <c r="C2676" s="11" t="s">
        <v>7921</v>
      </c>
      <c r="D2676" s="11" t="s">
        <v>7922</v>
      </c>
      <c r="E2676" s="11" t="s">
        <v>7923</v>
      </c>
    </row>
    <row r="2677" ht="30" customHeight="1" spans="1:5">
      <c r="A2677" s="11">
        <v>2676</v>
      </c>
      <c r="B2677" s="12" t="s">
        <v>5</v>
      </c>
      <c r="C2677" s="11" t="s">
        <v>7924</v>
      </c>
      <c r="D2677" s="11" t="s">
        <v>7925</v>
      </c>
      <c r="E2677" s="11" t="s">
        <v>7926</v>
      </c>
    </row>
    <row r="2678" ht="30" customHeight="1" spans="1:5">
      <c r="A2678" s="11">
        <v>2677</v>
      </c>
      <c r="B2678" s="12" t="s">
        <v>5</v>
      </c>
      <c r="C2678" s="11" t="s">
        <v>7927</v>
      </c>
      <c r="D2678" s="11" t="s">
        <v>7928</v>
      </c>
      <c r="E2678" s="11" t="s">
        <v>7929</v>
      </c>
    </row>
    <row r="2679" ht="30" customHeight="1" spans="1:5">
      <c r="A2679" s="11">
        <v>2678</v>
      </c>
      <c r="B2679" s="12" t="s">
        <v>5</v>
      </c>
      <c r="C2679" s="11" t="s">
        <v>7930</v>
      </c>
      <c r="D2679" s="11" t="s">
        <v>7931</v>
      </c>
      <c r="E2679" s="11" t="s">
        <v>7932</v>
      </c>
    </row>
    <row r="2680" ht="30" customHeight="1" spans="1:5">
      <c r="A2680" s="11">
        <v>2679</v>
      </c>
      <c r="B2680" s="12" t="s">
        <v>5</v>
      </c>
      <c r="C2680" s="11" t="s">
        <v>7933</v>
      </c>
      <c r="D2680" s="11" t="s">
        <v>7934</v>
      </c>
      <c r="E2680" s="11" t="s">
        <v>7935</v>
      </c>
    </row>
    <row r="2681" ht="30" customHeight="1" spans="1:5">
      <c r="A2681" s="11">
        <v>2680</v>
      </c>
      <c r="B2681" s="12" t="s">
        <v>5</v>
      </c>
      <c r="C2681" s="11" t="s">
        <v>7936</v>
      </c>
      <c r="D2681" s="11" t="s">
        <v>7937</v>
      </c>
      <c r="E2681" s="11" t="s">
        <v>7938</v>
      </c>
    </row>
    <row r="2682" ht="30" customHeight="1" spans="1:5">
      <c r="A2682" s="11">
        <v>2681</v>
      </c>
      <c r="B2682" s="12" t="s">
        <v>5</v>
      </c>
      <c r="C2682" s="11" t="s">
        <v>7939</v>
      </c>
      <c r="D2682" s="11" t="s">
        <v>7940</v>
      </c>
      <c r="E2682" s="11" t="s">
        <v>7941</v>
      </c>
    </row>
    <row r="2683" ht="30" customHeight="1" spans="1:5">
      <c r="A2683" s="11">
        <v>2682</v>
      </c>
      <c r="B2683" s="12" t="s">
        <v>5</v>
      </c>
      <c r="C2683" s="11" t="s">
        <v>7942</v>
      </c>
      <c r="D2683" s="11" t="s">
        <v>7943</v>
      </c>
      <c r="E2683" s="11" t="s">
        <v>7944</v>
      </c>
    </row>
    <row r="2684" ht="30" customHeight="1" spans="1:5">
      <c r="A2684" s="11">
        <v>2683</v>
      </c>
      <c r="B2684" s="12" t="s">
        <v>5</v>
      </c>
      <c r="C2684" s="11" t="s">
        <v>7945</v>
      </c>
      <c r="D2684" s="11" t="s">
        <v>7946</v>
      </c>
      <c r="E2684" s="11" t="s">
        <v>7947</v>
      </c>
    </row>
    <row r="2685" ht="30" customHeight="1" spans="1:5">
      <c r="A2685" s="11">
        <v>2684</v>
      </c>
      <c r="B2685" s="12" t="s">
        <v>5</v>
      </c>
      <c r="C2685" s="11" t="s">
        <v>7948</v>
      </c>
      <c r="D2685" s="11" t="s">
        <v>7949</v>
      </c>
      <c r="E2685" s="11" t="s">
        <v>7950</v>
      </c>
    </row>
    <row r="2686" ht="30" customHeight="1" spans="1:5">
      <c r="A2686" s="11">
        <v>2685</v>
      </c>
      <c r="B2686" s="12" t="s">
        <v>5</v>
      </c>
      <c r="C2686" s="11" t="s">
        <v>7951</v>
      </c>
      <c r="D2686" s="11" t="s">
        <v>7952</v>
      </c>
      <c r="E2686" s="11" t="s">
        <v>7953</v>
      </c>
    </row>
    <row r="2687" ht="30" customHeight="1" spans="1:5">
      <c r="A2687" s="11">
        <v>2686</v>
      </c>
      <c r="B2687" s="12" t="s">
        <v>5</v>
      </c>
      <c r="C2687" s="11" t="s">
        <v>7954</v>
      </c>
      <c r="D2687" s="13">
        <v>774993</v>
      </c>
      <c r="E2687" s="11" t="s">
        <v>7955</v>
      </c>
    </row>
    <row r="2688" ht="30" customHeight="1" spans="1:5">
      <c r="A2688" s="11">
        <v>2687</v>
      </c>
      <c r="B2688" s="12" t="s">
        <v>5</v>
      </c>
      <c r="C2688" s="11" t="s">
        <v>7956</v>
      </c>
      <c r="D2688" s="11" t="s">
        <v>7957</v>
      </c>
      <c r="E2688" s="11" t="s">
        <v>7958</v>
      </c>
    </row>
    <row r="2689" ht="30" customHeight="1" spans="1:5">
      <c r="A2689" s="11">
        <v>2688</v>
      </c>
      <c r="B2689" s="12" t="s">
        <v>5</v>
      </c>
      <c r="C2689" s="11" t="s">
        <v>7959</v>
      </c>
      <c r="D2689" s="11" t="s">
        <v>7960</v>
      </c>
      <c r="E2689" s="11" t="s">
        <v>7961</v>
      </c>
    </row>
    <row r="2690" ht="30" customHeight="1" spans="1:5">
      <c r="A2690" s="11">
        <v>2689</v>
      </c>
      <c r="B2690" s="12" t="s">
        <v>5</v>
      </c>
      <c r="C2690" s="11" t="s">
        <v>7962</v>
      </c>
      <c r="D2690" s="11" t="s">
        <v>7963</v>
      </c>
      <c r="E2690" s="11" t="s">
        <v>7964</v>
      </c>
    </row>
    <row r="2691" ht="30" customHeight="1" spans="1:5">
      <c r="A2691" s="11">
        <v>2690</v>
      </c>
      <c r="B2691" s="12" t="s">
        <v>5</v>
      </c>
      <c r="C2691" s="11" t="s">
        <v>7965</v>
      </c>
      <c r="D2691" s="11" t="s">
        <v>7966</v>
      </c>
      <c r="E2691" s="11" t="s">
        <v>7967</v>
      </c>
    </row>
    <row r="2692" ht="30" customHeight="1" spans="1:5">
      <c r="A2692" s="11">
        <v>2691</v>
      </c>
      <c r="B2692" s="12" t="s">
        <v>5</v>
      </c>
      <c r="C2692" s="11" t="s">
        <v>7968</v>
      </c>
      <c r="D2692" s="11" t="s">
        <v>7969</v>
      </c>
      <c r="E2692" s="11" t="s">
        <v>7970</v>
      </c>
    </row>
    <row r="2693" ht="30" customHeight="1" spans="1:5">
      <c r="A2693" s="11">
        <v>2692</v>
      </c>
      <c r="B2693" s="12" t="s">
        <v>5</v>
      </c>
      <c r="C2693" s="11" t="s">
        <v>7971</v>
      </c>
      <c r="D2693" s="11" t="s">
        <v>7972</v>
      </c>
      <c r="E2693" s="11" t="s">
        <v>7973</v>
      </c>
    </row>
    <row r="2694" ht="30" customHeight="1" spans="1:5">
      <c r="A2694" s="11">
        <v>2693</v>
      </c>
      <c r="B2694" s="12" t="s">
        <v>5</v>
      </c>
      <c r="C2694" s="11" t="s">
        <v>7974</v>
      </c>
      <c r="D2694" s="11" t="s">
        <v>7975</v>
      </c>
      <c r="E2694" s="11" t="s">
        <v>7976</v>
      </c>
    </row>
    <row r="2695" ht="30" customHeight="1" spans="1:5">
      <c r="A2695" s="11">
        <v>2694</v>
      </c>
      <c r="B2695" s="12" t="s">
        <v>5</v>
      </c>
      <c r="C2695" s="11" t="s">
        <v>7977</v>
      </c>
      <c r="D2695" s="11" t="s">
        <v>7978</v>
      </c>
      <c r="E2695" s="11" t="s">
        <v>7979</v>
      </c>
    </row>
    <row r="2696" ht="30" customHeight="1" spans="1:5">
      <c r="A2696" s="11">
        <v>2695</v>
      </c>
      <c r="B2696" s="12" t="s">
        <v>5</v>
      </c>
      <c r="C2696" s="11" t="s">
        <v>7980</v>
      </c>
      <c r="D2696" s="11" t="s">
        <v>7981</v>
      </c>
      <c r="E2696" s="11" t="s">
        <v>7982</v>
      </c>
    </row>
    <row r="2697" ht="30" customHeight="1" spans="1:5">
      <c r="A2697" s="11">
        <v>2696</v>
      </c>
      <c r="B2697" s="12" t="s">
        <v>5</v>
      </c>
      <c r="C2697" s="11" t="s">
        <v>7983</v>
      </c>
      <c r="D2697" s="11" t="s">
        <v>7984</v>
      </c>
      <c r="E2697" s="11" t="s">
        <v>7985</v>
      </c>
    </row>
    <row r="2698" ht="30" customHeight="1" spans="1:5">
      <c r="A2698" s="11">
        <v>2697</v>
      </c>
      <c r="B2698" s="12" t="s">
        <v>5</v>
      </c>
      <c r="C2698" s="11" t="s">
        <v>7986</v>
      </c>
      <c r="D2698" s="11" t="s">
        <v>7987</v>
      </c>
      <c r="E2698" s="11" t="s">
        <v>7988</v>
      </c>
    </row>
    <row r="2699" ht="30" customHeight="1" spans="1:5">
      <c r="A2699" s="11">
        <v>2698</v>
      </c>
      <c r="B2699" s="12" t="s">
        <v>5</v>
      </c>
      <c r="C2699" s="11" t="s">
        <v>7989</v>
      </c>
      <c r="D2699" s="13">
        <v>1904285</v>
      </c>
      <c r="E2699" s="11" t="s">
        <v>7990</v>
      </c>
    </row>
    <row r="2700" ht="30" customHeight="1" spans="1:5">
      <c r="A2700" s="11">
        <v>2699</v>
      </c>
      <c r="B2700" s="12" t="s">
        <v>5</v>
      </c>
      <c r="C2700" s="11" t="s">
        <v>7991</v>
      </c>
      <c r="D2700" s="11" t="s">
        <v>7992</v>
      </c>
      <c r="E2700" s="11" t="s">
        <v>7993</v>
      </c>
    </row>
    <row r="2701" ht="30" customHeight="1" spans="1:5">
      <c r="A2701" s="11">
        <v>2700</v>
      </c>
      <c r="B2701" s="12" t="s">
        <v>5</v>
      </c>
      <c r="C2701" s="11" t="s">
        <v>7994</v>
      </c>
      <c r="D2701" s="11" t="s">
        <v>7995</v>
      </c>
      <c r="E2701" s="11" t="s">
        <v>7996</v>
      </c>
    </row>
    <row r="2702" ht="30" customHeight="1" spans="1:5">
      <c r="A2702" s="11">
        <v>2701</v>
      </c>
      <c r="B2702" s="12" t="s">
        <v>5</v>
      </c>
      <c r="C2702" s="11" t="s">
        <v>7997</v>
      </c>
      <c r="D2702" s="11" t="s">
        <v>7998</v>
      </c>
      <c r="E2702" s="11" t="s">
        <v>7999</v>
      </c>
    </row>
    <row r="2703" ht="30" customHeight="1" spans="1:5">
      <c r="A2703" s="11">
        <v>2702</v>
      </c>
      <c r="B2703" s="12" t="s">
        <v>5</v>
      </c>
      <c r="C2703" s="11" t="s">
        <v>8000</v>
      </c>
      <c r="D2703" s="11" t="s">
        <v>8001</v>
      </c>
      <c r="E2703" s="11" t="s">
        <v>8002</v>
      </c>
    </row>
    <row r="2704" ht="30" customHeight="1" spans="1:5">
      <c r="A2704" s="11">
        <v>2703</v>
      </c>
      <c r="B2704" s="12" t="s">
        <v>5</v>
      </c>
      <c r="C2704" s="11" t="s">
        <v>8003</v>
      </c>
      <c r="D2704" s="11" t="s">
        <v>8004</v>
      </c>
      <c r="E2704" s="11" t="s">
        <v>8005</v>
      </c>
    </row>
    <row r="2705" ht="30" customHeight="1" spans="1:5">
      <c r="A2705" s="11">
        <v>2704</v>
      </c>
      <c r="B2705" s="12" t="s">
        <v>5</v>
      </c>
      <c r="C2705" s="11" t="s">
        <v>8006</v>
      </c>
      <c r="D2705" s="11" t="s">
        <v>8007</v>
      </c>
      <c r="E2705" s="11" t="s">
        <v>8008</v>
      </c>
    </row>
    <row r="2706" ht="30" customHeight="1" spans="1:5">
      <c r="A2706" s="11">
        <v>2705</v>
      </c>
      <c r="B2706" s="12" t="s">
        <v>5</v>
      </c>
      <c r="C2706" s="11" t="s">
        <v>8009</v>
      </c>
      <c r="D2706" s="11" t="s">
        <v>8010</v>
      </c>
      <c r="E2706" s="11" t="s">
        <v>8011</v>
      </c>
    </row>
    <row r="2707" ht="30" customHeight="1" spans="1:5">
      <c r="A2707" s="11">
        <v>2706</v>
      </c>
      <c r="B2707" s="12" t="s">
        <v>5</v>
      </c>
      <c r="C2707" s="11" t="s">
        <v>8012</v>
      </c>
      <c r="D2707" s="11" t="s">
        <v>8013</v>
      </c>
      <c r="E2707" s="11" t="s">
        <v>8014</v>
      </c>
    </row>
    <row r="2708" ht="30" customHeight="1" spans="1:5">
      <c r="A2708" s="11">
        <v>2707</v>
      </c>
      <c r="B2708" s="12" t="s">
        <v>5</v>
      </c>
      <c r="C2708" s="11" t="s">
        <v>8015</v>
      </c>
      <c r="D2708" s="11" t="s">
        <v>8016</v>
      </c>
      <c r="E2708" s="11" t="s">
        <v>8017</v>
      </c>
    </row>
    <row r="2709" ht="30" customHeight="1" spans="1:5">
      <c r="A2709" s="11">
        <v>2708</v>
      </c>
      <c r="B2709" s="12" t="s">
        <v>5</v>
      </c>
      <c r="C2709" s="11" t="s">
        <v>8018</v>
      </c>
      <c r="D2709" s="11" t="s">
        <v>8019</v>
      </c>
      <c r="E2709" s="11" t="s">
        <v>8020</v>
      </c>
    </row>
    <row r="2710" ht="30" customHeight="1" spans="1:5">
      <c r="A2710" s="11">
        <v>2709</v>
      </c>
      <c r="B2710" s="12" t="s">
        <v>5</v>
      </c>
      <c r="C2710" s="11" t="s">
        <v>8021</v>
      </c>
      <c r="D2710" s="11" t="s">
        <v>8022</v>
      </c>
      <c r="E2710" s="11" t="s">
        <v>8023</v>
      </c>
    </row>
    <row r="2711" ht="30" customHeight="1" spans="1:5">
      <c r="A2711" s="11">
        <v>2710</v>
      </c>
      <c r="B2711" s="12" t="s">
        <v>5</v>
      </c>
      <c r="C2711" s="11" t="s">
        <v>8024</v>
      </c>
      <c r="D2711" s="11" t="s">
        <v>8025</v>
      </c>
      <c r="E2711" s="11" t="s">
        <v>8026</v>
      </c>
    </row>
    <row r="2712" ht="30" customHeight="1" spans="1:5">
      <c r="A2712" s="11">
        <v>2711</v>
      </c>
      <c r="B2712" s="12" t="s">
        <v>5</v>
      </c>
      <c r="C2712" s="11" t="s">
        <v>8027</v>
      </c>
      <c r="D2712" s="11" t="s">
        <v>8028</v>
      </c>
      <c r="E2712" s="11" t="s">
        <v>8029</v>
      </c>
    </row>
    <row r="2713" ht="30" customHeight="1" spans="1:5">
      <c r="A2713" s="11">
        <v>2712</v>
      </c>
      <c r="B2713" s="12" t="s">
        <v>5</v>
      </c>
      <c r="C2713" s="11" t="s">
        <v>8030</v>
      </c>
      <c r="D2713" s="11" t="s">
        <v>8031</v>
      </c>
      <c r="E2713" s="11" t="s">
        <v>8032</v>
      </c>
    </row>
    <row r="2714" ht="30" customHeight="1" spans="1:5">
      <c r="A2714" s="11">
        <v>2713</v>
      </c>
      <c r="B2714" s="12" t="s">
        <v>5</v>
      </c>
      <c r="C2714" s="11" t="s">
        <v>8033</v>
      </c>
      <c r="D2714" s="11" t="s">
        <v>8034</v>
      </c>
      <c r="E2714" s="11" t="s">
        <v>8035</v>
      </c>
    </row>
    <row r="2715" ht="30" customHeight="1" spans="1:5">
      <c r="A2715" s="11">
        <v>2714</v>
      </c>
      <c r="B2715" s="12" t="s">
        <v>5</v>
      </c>
      <c r="C2715" s="11" t="s">
        <v>8036</v>
      </c>
      <c r="D2715" s="11" t="s">
        <v>8037</v>
      </c>
      <c r="E2715" s="11" t="s">
        <v>8038</v>
      </c>
    </row>
    <row r="2716" ht="30" customHeight="1" spans="1:5">
      <c r="A2716" s="11">
        <v>2715</v>
      </c>
      <c r="B2716" s="12" t="s">
        <v>5</v>
      </c>
      <c r="C2716" s="11" t="s">
        <v>8039</v>
      </c>
      <c r="D2716" s="11" t="s">
        <v>8040</v>
      </c>
      <c r="E2716" s="11" t="s">
        <v>8041</v>
      </c>
    </row>
    <row r="2717" ht="30" customHeight="1" spans="1:5">
      <c r="A2717" s="11">
        <v>2716</v>
      </c>
      <c r="B2717" s="12" t="s">
        <v>5</v>
      </c>
      <c r="C2717" s="11" t="s">
        <v>8042</v>
      </c>
      <c r="D2717" s="11" t="s">
        <v>8043</v>
      </c>
      <c r="E2717" s="11" t="s">
        <v>8044</v>
      </c>
    </row>
    <row r="2718" ht="30" customHeight="1" spans="1:5">
      <c r="A2718" s="11">
        <v>2717</v>
      </c>
      <c r="B2718" s="12" t="s">
        <v>5</v>
      </c>
      <c r="C2718" s="11" t="s">
        <v>8045</v>
      </c>
      <c r="D2718" s="11" t="s">
        <v>8046</v>
      </c>
      <c r="E2718" s="11" t="s">
        <v>8047</v>
      </c>
    </row>
    <row r="2719" ht="30" customHeight="1" spans="1:5">
      <c r="A2719" s="11">
        <v>2718</v>
      </c>
      <c r="B2719" s="12" t="s">
        <v>5</v>
      </c>
      <c r="C2719" s="11" t="s">
        <v>8048</v>
      </c>
      <c r="D2719" s="11" t="s">
        <v>8049</v>
      </c>
      <c r="E2719" s="11" t="s">
        <v>8050</v>
      </c>
    </row>
    <row r="2720" ht="30" customHeight="1" spans="1:5">
      <c r="A2720" s="11">
        <v>2719</v>
      </c>
      <c r="B2720" s="12" t="s">
        <v>5</v>
      </c>
      <c r="C2720" s="11" t="s">
        <v>8051</v>
      </c>
      <c r="D2720" s="11" t="s">
        <v>8052</v>
      </c>
      <c r="E2720" s="11" t="s">
        <v>8053</v>
      </c>
    </row>
    <row r="2721" ht="30" customHeight="1" spans="1:5">
      <c r="A2721" s="11">
        <v>2720</v>
      </c>
      <c r="B2721" s="12" t="s">
        <v>5</v>
      </c>
      <c r="C2721" s="11" t="s">
        <v>8054</v>
      </c>
      <c r="D2721" s="11" t="s">
        <v>8055</v>
      </c>
      <c r="E2721" s="11" t="s">
        <v>8056</v>
      </c>
    </row>
    <row r="2722" ht="30" customHeight="1" spans="1:5">
      <c r="A2722" s="11">
        <v>2721</v>
      </c>
      <c r="B2722" s="12" t="s">
        <v>5</v>
      </c>
      <c r="C2722" s="11" t="s">
        <v>8057</v>
      </c>
      <c r="D2722" s="11" t="s">
        <v>8058</v>
      </c>
      <c r="E2722" s="11" t="s">
        <v>8059</v>
      </c>
    </row>
    <row r="2723" ht="30" customHeight="1" spans="1:5">
      <c r="A2723" s="11">
        <v>2722</v>
      </c>
      <c r="B2723" s="12" t="s">
        <v>5</v>
      </c>
      <c r="C2723" s="11" t="s">
        <v>8060</v>
      </c>
      <c r="D2723" s="11" t="s">
        <v>8061</v>
      </c>
      <c r="E2723" s="11" t="s">
        <v>8062</v>
      </c>
    </row>
    <row r="2724" ht="30" customHeight="1" spans="1:5">
      <c r="A2724" s="11">
        <v>2723</v>
      </c>
      <c r="B2724" s="12" t="s">
        <v>5</v>
      </c>
      <c r="C2724" s="11" t="s">
        <v>8063</v>
      </c>
      <c r="D2724" s="11" t="s">
        <v>8064</v>
      </c>
      <c r="E2724" s="11" t="s">
        <v>8065</v>
      </c>
    </row>
    <row r="2725" ht="30" customHeight="1" spans="1:5">
      <c r="A2725" s="11">
        <v>2724</v>
      </c>
      <c r="B2725" s="12" t="s">
        <v>5</v>
      </c>
      <c r="C2725" s="11" t="s">
        <v>8066</v>
      </c>
      <c r="D2725" s="11" t="s">
        <v>8067</v>
      </c>
      <c r="E2725" s="11" t="s">
        <v>8068</v>
      </c>
    </row>
    <row r="2726" ht="30" customHeight="1" spans="1:5">
      <c r="A2726" s="11">
        <v>2725</v>
      </c>
      <c r="B2726" s="12" t="s">
        <v>5</v>
      </c>
      <c r="C2726" s="11" t="s">
        <v>8069</v>
      </c>
      <c r="D2726" s="11" t="s">
        <v>8070</v>
      </c>
      <c r="E2726" s="11" t="s">
        <v>8071</v>
      </c>
    </row>
    <row r="2727" ht="30" customHeight="1" spans="1:5">
      <c r="A2727" s="11">
        <v>2726</v>
      </c>
      <c r="B2727" s="12" t="s">
        <v>5</v>
      </c>
      <c r="C2727" s="11" t="s">
        <v>8072</v>
      </c>
      <c r="D2727" s="11" t="s">
        <v>8073</v>
      </c>
      <c r="E2727" s="11" t="s">
        <v>8074</v>
      </c>
    </row>
    <row r="2728" ht="30" customHeight="1" spans="1:5">
      <c r="A2728" s="11">
        <v>2727</v>
      </c>
      <c r="B2728" s="12" t="s">
        <v>5</v>
      </c>
      <c r="C2728" s="11" t="s">
        <v>8075</v>
      </c>
      <c r="D2728" s="11" t="s">
        <v>8076</v>
      </c>
      <c r="E2728" s="11" t="s">
        <v>8077</v>
      </c>
    </row>
    <row r="2729" ht="30" customHeight="1" spans="1:5">
      <c r="A2729" s="11">
        <v>2728</v>
      </c>
      <c r="B2729" s="12" t="s">
        <v>5</v>
      </c>
      <c r="C2729" s="11" t="s">
        <v>8078</v>
      </c>
      <c r="D2729" s="13">
        <v>1145864</v>
      </c>
      <c r="E2729" s="11" t="s">
        <v>8079</v>
      </c>
    </row>
    <row r="2730" ht="30" customHeight="1" spans="1:5">
      <c r="A2730" s="11">
        <v>2729</v>
      </c>
      <c r="B2730" s="12" t="s">
        <v>5</v>
      </c>
      <c r="C2730" s="11" t="s">
        <v>8080</v>
      </c>
      <c r="D2730" s="11" t="s">
        <v>8081</v>
      </c>
      <c r="E2730" s="11" t="s">
        <v>8082</v>
      </c>
    </row>
    <row r="2731" ht="30" customHeight="1" spans="1:5">
      <c r="A2731" s="11">
        <v>2730</v>
      </c>
      <c r="B2731" s="12" t="s">
        <v>5</v>
      </c>
      <c r="C2731" s="11" t="s">
        <v>8083</v>
      </c>
      <c r="D2731" s="11" t="s">
        <v>8084</v>
      </c>
      <c r="E2731" s="11" t="s">
        <v>8085</v>
      </c>
    </row>
    <row r="2732" ht="30" customHeight="1" spans="1:5">
      <c r="A2732" s="11">
        <v>2731</v>
      </c>
      <c r="B2732" s="12" t="s">
        <v>5</v>
      </c>
      <c r="C2732" s="11" t="s">
        <v>8086</v>
      </c>
      <c r="D2732" s="11" t="s">
        <v>8087</v>
      </c>
      <c r="E2732" s="11" t="s">
        <v>8088</v>
      </c>
    </row>
    <row r="2733" ht="30" customHeight="1" spans="1:5">
      <c r="A2733" s="11">
        <v>2732</v>
      </c>
      <c r="B2733" s="12" t="s">
        <v>5</v>
      </c>
      <c r="C2733" s="11" t="s">
        <v>8089</v>
      </c>
      <c r="D2733" s="11" t="s">
        <v>8090</v>
      </c>
      <c r="E2733" s="11" t="s">
        <v>8091</v>
      </c>
    </row>
    <row r="2734" ht="30" customHeight="1" spans="1:5">
      <c r="A2734" s="11">
        <v>2733</v>
      </c>
      <c r="B2734" s="12" t="s">
        <v>5</v>
      </c>
      <c r="C2734" s="11" t="s">
        <v>8092</v>
      </c>
      <c r="D2734" s="11" t="s">
        <v>8093</v>
      </c>
      <c r="E2734" s="11" t="s">
        <v>8094</v>
      </c>
    </row>
    <row r="2735" ht="30" customHeight="1" spans="1:5">
      <c r="A2735" s="11">
        <v>2734</v>
      </c>
      <c r="B2735" s="12" t="s">
        <v>5</v>
      </c>
      <c r="C2735" s="11" t="s">
        <v>8095</v>
      </c>
      <c r="D2735" s="11" t="s">
        <v>8096</v>
      </c>
      <c r="E2735" s="11" t="s">
        <v>8097</v>
      </c>
    </row>
    <row r="2736" ht="30" customHeight="1" spans="1:5">
      <c r="A2736" s="11">
        <v>2735</v>
      </c>
      <c r="B2736" s="12" t="s">
        <v>5</v>
      </c>
      <c r="C2736" s="11" t="s">
        <v>8098</v>
      </c>
      <c r="D2736" s="11" t="s">
        <v>8099</v>
      </c>
      <c r="E2736" s="11" t="s">
        <v>8100</v>
      </c>
    </row>
    <row r="2737" ht="30" customHeight="1" spans="1:5">
      <c r="A2737" s="11">
        <v>2736</v>
      </c>
      <c r="B2737" s="12" t="s">
        <v>5</v>
      </c>
      <c r="C2737" s="11" t="s">
        <v>8101</v>
      </c>
      <c r="D2737" s="11" t="s">
        <v>8102</v>
      </c>
      <c r="E2737" s="11" t="s">
        <v>8103</v>
      </c>
    </row>
    <row r="2738" ht="30" customHeight="1" spans="1:5">
      <c r="A2738" s="11">
        <v>2737</v>
      </c>
      <c r="B2738" s="12" t="s">
        <v>5</v>
      </c>
      <c r="C2738" s="11" t="s">
        <v>8104</v>
      </c>
      <c r="D2738" s="11" t="s">
        <v>8105</v>
      </c>
      <c r="E2738" s="11" t="s">
        <v>8106</v>
      </c>
    </row>
    <row r="2739" ht="30" customHeight="1" spans="1:5">
      <c r="A2739" s="11">
        <v>2738</v>
      </c>
      <c r="B2739" s="12" t="s">
        <v>5</v>
      </c>
      <c r="C2739" s="11" t="s">
        <v>8107</v>
      </c>
      <c r="D2739" s="11" t="s">
        <v>8108</v>
      </c>
      <c r="E2739" s="11" t="s">
        <v>8109</v>
      </c>
    </row>
    <row r="2740" ht="30" customHeight="1" spans="1:5">
      <c r="A2740" s="11">
        <v>2739</v>
      </c>
      <c r="B2740" s="12" t="s">
        <v>5</v>
      </c>
      <c r="C2740" s="11" t="s">
        <v>8110</v>
      </c>
      <c r="D2740" s="11" t="s">
        <v>8111</v>
      </c>
      <c r="E2740" s="11" t="s">
        <v>8112</v>
      </c>
    </row>
    <row r="2741" ht="30" customHeight="1" spans="1:5">
      <c r="A2741" s="11">
        <v>2740</v>
      </c>
      <c r="B2741" s="12" t="s">
        <v>5</v>
      </c>
      <c r="C2741" s="11" t="s">
        <v>8113</v>
      </c>
      <c r="D2741" s="11" t="s">
        <v>8114</v>
      </c>
      <c r="E2741" s="11" t="s">
        <v>8115</v>
      </c>
    </row>
    <row r="2742" ht="30" customHeight="1" spans="1:5">
      <c r="A2742" s="11">
        <v>2741</v>
      </c>
      <c r="B2742" s="12" t="s">
        <v>5</v>
      </c>
      <c r="C2742" s="11" t="s">
        <v>8116</v>
      </c>
      <c r="D2742" s="11" t="s">
        <v>8117</v>
      </c>
      <c r="E2742" s="11" t="s">
        <v>8118</v>
      </c>
    </row>
    <row r="2743" ht="30" customHeight="1" spans="1:5">
      <c r="A2743" s="11">
        <v>2742</v>
      </c>
      <c r="B2743" s="12" t="s">
        <v>5</v>
      </c>
      <c r="C2743" s="11" t="s">
        <v>8119</v>
      </c>
      <c r="D2743" s="11" t="s">
        <v>8120</v>
      </c>
      <c r="E2743" s="11" t="s">
        <v>8121</v>
      </c>
    </row>
    <row r="2744" ht="30" customHeight="1" spans="1:5">
      <c r="A2744" s="11">
        <v>2743</v>
      </c>
      <c r="B2744" s="12" t="s">
        <v>5</v>
      </c>
      <c r="C2744" s="11" t="s">
        <v>8122</v>
      </c>
      <c r="D2744" s="11" t="s">
        <v>8123</v>
      </c>
      <c r="E2744" s="11" t="s">
        <v>8124</v>
      </c>
    </row>
    <row r="2745" ht="30" customHeight="1" spans="1:5">
      <c r="A2745" s="11">
        <v>2744</v>
      </c>
      <c r="B2745" s="12" t="s">
        <v>5</v>
      </c>
      <c r="C2745" s="11" t="s">
        <v>8125</v>
      </c>
      <c r="D2745" s="11" t="s">
        <v>8126</v>
      </c>
      <c r="E2745" s="11" t="s">
        <v>8127</v>
      </c>
    </row>
    <row r="2746" ht="30" customHeight="1" spans="1:5">
      <c r="A2746" s="11">
        <v>2745</v>
      </c>
      <c r="B2746" s="12" t="s">
        <v>5</v>
      </c>
      <c r="C2746" s="11" t="s">
        <v>8128</v>
      </c>
      <c r="D2746" s="11" t="s">
        <v>8129</v>
      </c>
      <c r="E2746" s="11" t="s">
        <v>8130</v>
      </c>
    </row>
    <row r="2747" ht="30" customHeight="1" spans="1:5">
      <c r="A2747" s="11">
        <v>2746</v>
      </c>
      <c r="B2747" s="12" t="s">
        <v>5</v>
      </c>
      <c r="C2747" s="11" t="s">
        <v>8131</v>
      </c>
      <c r="D2747" s="11" t="s">
        <v>8132</v>
      </c>
      <c r="E2747" s="11" t="s">
        <v>8133</v>
      </c>
    </row>
    <row r="2748" ht="30" customHeight="1" spans="1:5">
      <c r="A2748" s="11">
        <v>2747</v>
      </c>
      <c r="B2748" s="12" t="s">
        <v>5</v>
      </c>
      <c r="C2748" s="11" t="s">
        <v>8134</v>
      </c>
      <c r="D2748" s="11" t="s">
        <v>8135</v>
      </c>
      <c r="E2748" s="11" t="s">
        <v>8136</v>
      </c>
    </row>
    <row r="2749" ht="30" customHeight="1" spans="1:5">
      <c r="A2749" s="11">
        <v>2748</v>
      </c>
      <c r="B2749" s="12" t="s">
        <v>5</v>
      </c>
      <c r="C2749" s="11" t="s">
        <v>8137</v>
      </c>
      <c r="D2749" s="11" t="s">
        <v>8138</v>
      </c>
      <c r="E2749" s="11" t="s">
        <v>8139</v>
      </c>
    </row>
    <row r="2750" ht="30" customHeight="1" spans="1:5">
      <c r="A2750" s="11">
        <v>2749</v>
      </c>
      <c r="B2750" s="12" t="s">
        <v>5</v>
      </c>
      <c r="C2750" s="11" t="s">
        <v>8140</v>
      </c>
      <c r="D2750" s="11" t="s">
        <v>8141</v>
      </c>
      <c r="E2750" s="11" t="s">
        <v>8142</v>
      </c>
    </row>
    <row r="2751" ht="30" customHeight="1" spans="1:5">
      <c r="A2751" s="11">
        <v>2750</v>
      </c>
      <c r="B2751" s="12" t="s">
        <v>5</v>
      </c>
      <c r="C2751" s="11" t="s">
        <v>8143</v>
      </c>
      <c r="D2751" s="11" t="s">
        <v>8144</v>
      </c>
      <c r="E2751" s="11" t="s">
        <v>8145</v>
      </c>
    </row>
    <row r="2752" ht="30" customHeight="1" spans="1:5">
      <c r="A2752" s="11">
        <v>2751</v>
      </c>
      <c r="B2752" s="12" t="s">
        <v>5</v>
      </c>
      <c r="C2752" s="11" t="s">
        <v>8146</v>
      </c>
      <c r="D2752" s="11" t="s">
        <v>8147</v>
      </c>
      <c r="E2752" s="11" t="s">
        <v>8148</v>
      </c>
    </row>
    <row r="2753" ht="30" customHeight="1" spans="1:5">
      <c r="A2753" s="11">
        <v>2752</v>
      </c>
      <c r="B2753" s="12" t="s">
        <v>5</v>
      </c>
      <c r="C2753" s="11" t="s">
        <v>8149</v>
      </c>
      <c r="D2753" s="11" t="s">
        <v>8150</v>
      </c>
      <c r="E2753" s="11" t="s">
        <v>8151</v>
      </c>
    </row>
    <row r="2754" ht="30" customHeight="1" spans="1:5">
      <c r="A2754" s="11">
        <v>2753</v>
      </c>
      <c r="B2754" s="12" t="s">
        <v>5</v>
      </c>
      <c r="C2754" s="11" t="s">
        <v>8152</v>
      </c>
      <c r="D2754" s="11" t="s">
        <v>8153</v>
      </c>
      <c r="E2754" s="11" t="s">
        <v>8154</v>
      </c>
    </row>
    <row r="2755" ht="30" customHeight="1" spans="1:5">
      <c r="A2755" s="11">
        <v>2754</v>
      </c>
      <c r="B2755" s="12" t="s">
        <v>5</v>
      </c>
      <c r="C2755" s="11" t="s">
        <v>8155</v>
      </c>
      <c r="D2755" s="11" t="s">
        <v>8156</v>
      </c>
      <c r="E2755" s="11" t="s">
        <v>8157</v>
      </c>
    </row>
    <row r="2756" ht="30" customHeight="1" spans="1:5">
      <c r="A2756" s="11">
        <v>2755</v>
      </c>
      <c r="B2756" s="12" t="s">
        <v>5</v>
      </c>
      <c r="C2756" s="11" t="s">
        <v>8158</v>
      </c>
      <c r="D2756" s="11" t="s">
        <v>8159</v>
      </c>
      <c r="E2756" s="11" t="s">
        <v>8160</v>
      </c>
    </row>
    <row r="2757" ht="30" customHeight="1" spans="1:5">
      <c r="A2757" s="11">
        <v>2756</v>
      </c>
      <c r="B2757" s="12" t="s">
        <v>5</v>
      </c>
      <c r="C2757" s="11" t="s">
        <v>8161</v>
      </c>
      <c r="D2757" s="11" t="s">
        <v>8162</v>
      </c>
      <c r="E2757" s="11" t="s">
        <v>8163</v>
      </c>
    </row>
    <row r="2758" ht="30" customHeight="1" spans="1:5">
      <c r="A2758" s="11">
        <v>2757</v>
      </c>
      <c r="B2758" s="12" t="s">
        <v>5</v>
      </c>
      <c r="C2758" s="11" t="s">
        <v>8164</v>
      </c>
      <c r="D2758" s="11" t="s">
        <v>8165</v>
      </c>
      <c r="E2758" s="11" t="s">
        <v>8166</v>
      </c>
    </row>
    <row r="2759" ht="30" customHeight="1" spans="1:5">
      <c r="A2759" s="11">
        <v>2758</v>
      </c>
      <c r="B2759" s="12" t="s">
        <v>5</v>
      </c>
      <c r="C2759" s="11" t="s">
        <v>8167</v>
      </c>
      <c r="D2759" s="11" t="s">
        <v>8168</v>
      </c>
      <c r="E2759" s="11" t="s">
        <v>8169</v>
      </c>
    </row>
    <row r="2760" ht="30" customHeight="1" spans="1:5">
      <c r="A2760" s="11">
        <v>2759</v>
      </c>
      <c r="B2760" s="12" t="s">
        <v>5</v>
      </c>
      <c r="C2760" s="11" t="s">
        <v>8170</v>
      </c>
      <c r="D2760" s="11" t="s">
        <v>8171</v>
      </c>
      <c r="E2760" s="11" t="s">
        <v>8172</v>
      </c>
    </row>
    <row r="2761" ht="30" customHeight="1" spans="1:5">
      <c r="A2761" s="11">
        <v>2760</v>
      </c>
      <c r="B2761" s="12" t="s">
        <v>5</v>
      </c>
      <c r="C2761" s="11" t="s">
        <v>8173</v>
      </c>
      <c r="D2761" s="11" t="s">
        <v>8174</v>
      </c>
      <c r="E2761" s="11" t="s">
        <v>8175</v>
      </c>
    </row>
    <row r="2762" ht="30" customHeight="1" spans="1:5">
      <c r="A2762" s="11">
        <v>2761</v>
      </c>
      <c r="B2762" s="12" t="s">
        <v>5</v>
      </c>
      <c r="C2762" s="11" t="s">
        <v>8176</v>
      </c>
      <c r="D2762" s="11" t="s">
        <v>8177</v>
      </c>
      <c r="E2762" s="11" t="s">
        <v>8178</v>
      </c>
    </row>
    <row r="2763" ht="30" customHeight="1" spans="1:5">
      <c r="A2763" s="11">
        <v>2762</v>
      </c>
      <c r="B2763" s="12" t="s">
        <v>5</v>
      </c>
      <c r="C2763" s="11" t="s">
        <v>8179</v>
      </c>
      <c r="D2763" s="11" t="s">
        <v>8180</v>
      </c>
      <c r="E2763" s="11" t="s">
        <v>8181</v>
      </c>
    </row>
    <row r="2764" ht="30" customHeight="1" spans="1:5">
      <c r="A2764" s="11">
        <v>2763</v>
      </c>
      <c r="B2764" s="12" t="s">
        <v>5</v>
      </c>
      <c r="C2764" s="11" t="s">
        <v>8182</v>
      </c>
      <c r="D2764" s="11" t="s">
        <v>8183</v>
      </c>
      <c r="E2764" s="11" t="s">
        <v>8184</v>
      </c>
    </row>
    <row r="2765" ht="30" customHeight="1" spans="1:5">
      <c r="A2765" s="11">
        <v>2764</v>
      </c>
      <c r="B2765" s="12" t="s">
        <v>5</v>
      </c>
      <c r="C2765" s="11" t="s">
        <v>8185</v>
      </c>
      <c r="D2765" s="11" t="s">
        <v>8186</v>
      </c>
      <c r="E2765" s="11" t="s">
        <v>8187</v>
      </c>
    </row>
    <row r="2766" ht="30" customHeight="1" spans="1:5">
      <c r="A2766" s="11">
        <v>2765</v>
      </c>
      <c r="B2766" s="12" t="s">
        <v>5</v>
      </c>
      <c r="C2766" s="11" t="s">
        <v>8188</v>
      </c>
      <c r="D2766" s="11" t="s">
        <v>8189</v>
      </c>
      <c r="E2766" s="11" t="s">
        <v>8190</v>
      </c>
    </row>
    <row r="2767" ht="30" customHeight="1" spans="1:5">
      <c r="A2767" s="11">
        <v>2766</v>
      </c>
      <c r="B2767" s="12" t="s">
        <v>5</v>
      </c>
      <c r="C2767" s="11" t="s">
        <v>8191</v>
      </c>
      <c r="D2767" s="11" t="s">
        <v>8192</v>
      </c>
      <c r="E2767" s="11" t="s">
        <v>8193</v>
      </c>
    </row>
    <row r="2768" ht="30" customHeight="1" spans="1:5">
      <c r="A2768" s="11">
        <v>2767</v>
      </c>
      <c r="B2768" s="12" t="s">
        <v>5</v>
      </c>
      <c r="C2768" s="11" t="s">
        <v>8194</v>
      </c>
      <c r="D2768" s="11" t="s">
        <v>8195</v>
      </c>
      <c r="E2768" s="11" t="s">
        <v>8196</v>
      </c>
    </row>
    <row r="2769" ht="30" customHeight="1" spans="1:5">
      <c r="A2769" s="11">
        <v>2768</v>
      </c>
      <c r="B2769" s="12" t="s">
        <v>5</v>
      </c>
      <c r="C2769" s="11" t="s">
        <v>8197</v>
      </c>
      <c r="D2769" s="11" t="s">
        <v>8198</v>
      </c>
      <c r="E2769" s="11" t="s">
        <v>8199</v>
      </c>
    </row>
    <row r="2770" ht="30" customHeight="1" spans="1:5">
      <c r="A2770" s="11">
        <v>2769</v>
      </c>
      <c r="B2770" s="12" t="s">
        <v>5</v>
      </c>
      <c r="C2770" s="11" t="s">
        <v>8200</v>
      </c>
      <c r="D2770" s="11" t="s">
        <v>8201</v>
      </c>
      <c r="E2770" s="11" t="s">
        <v>8202</v>
      </c>
    </row>
    <row r="2771" ht="30" customHeight="1" spans="1:5">
      <c r="A2771" s="11">
        <v>2770</v>
      </c>
      <c r="B2771" s="12" t="s">
        <v>5</v>
      </c>
      <c r="C2771" s="11" t="s">
        <v>8203</v>
      </c>
      <c r="D2771" s="11" t="s">
        <v>8204</v>
      </c>
      <c r="E2771" s="11" t="s">
        <v>8205</v>
      </c>
    </row>
    <row r="2772" ht="30" customHeight="1" spans="1:5">
      <c r="A2772" s="11">
        <v>2771</v>
      </c>
      <c r="B2772" s="12" t="s">
        <v>5</v>
      </c>
      <c r="C2772" s="11" t="s">
        <v>8206</v>
      </c>
      <c r="D2772" s="11" t="s">
        <v>8207</v>
      </c>
      <c r="E2772" s="11" t="s">
        <v>8208</v>
      </c>
    </row>
    <row r="2773" ht="30" customHeight="1" spans="1:5">
      <c r="A2773" s="11">
        <v>2772</v>
      </c>
      <c r="B2773" s="12" t="s">
        <v>5</v>
      </c>
      <c r="C2773" s="11" t="s">
        <v>8209</v>
      </c>
      <c r="D2773" s="11" t="s">
        <v>8210</v>
      </c>
      <c r="E2773" s="11" t="s">
        <v>8211</v>
      </c>
    </row>
    <row r="2774" ht="30" customHeight="1" spans="1:5">
      <c r="A2774" s="11">
        <v>2773</v>
      </c>
      <c r="B2774" s="12" t="s">
        <v>5</v>
      </c>
      <c r="C2774" s="11" t="s">
        <v>8212</v>
      </c>
      <c r="D2774" s="11" t="s">
        <v>8213</v>
      </c>
      <c r="E2774" s="11" t="s">
        <v>8214</v>
      </c>
    </row>
    <row r="2775" ht="30" customHeight="1" spans="1:5">
      <c r="A2775" s="11">
        <v>2774</v>
      </c>
      <c r="B2775" s="12" t="s">
        <v>5</v>
      </c>
      <c r="C2775" s="11" t="s">
        <v>8215</v>
      </c>
      <c r="D2775" s="11" t="s">
        <v>8216</v>
      </c>
      <c r="E2775" s="11" t="s">
        <v>8217</v>
      </c>
    </row>
    <row r="2776" ht="30" customHeight="1" spans="1:5">
      <c r="A2776" s="11">
        <v>2775</v>
      </c>
      <c r="B2776" s="12" t="s">
        <v>5</v>
      </c>
      <c r="C2776" s="11" t="s">
        <v>8218</v>
      </c>
      <c r="D2776" s="11" t="s">
        <v>8219</v>
      </c>
      <c r="E2776" s="11" t="s">
        <v>8220</v>
      </c>
    </row>
    <row r="2777" ht="30" customHeight="1" spans="1:5">
      <c r="A2777" s="11">
        <v>2776</v>
      </c>
      <c r="B2777" s="12" t="s">
        <v>5</v>
      </c>
      <c r="C2777" s="11" t="s">
        <v>8221</v>
      </c>
      <c r="D2777" s="11" t="s">
        <v>8222</v>
      </c>
      <c r="E2777" s="11" t="s">
        <v>8223</v>
      </c>
    </row>
    <row r="2778" ht="30" customHeight="1" spans="1:5">
      <c r="A2778" s="11">
        <v>2777</v>
      </c>
      <c r="B2778" s="12" t="s">
        <v>5</v>
      </c>
      <c r="C2778" s="11" t="s">
        <v>8224</v>
      </c>
      <c r="D2778" s="11" t="s">
        <v>8225</v>
      </c>
      <c r="E2778" s="11" t="s">
        <v>8226</v>
      </c>
    </row>
    <row r="2779" ht="30" customHeight="1" spans="1:5">
      <c r="A2779" s="11">
        <v>2778</v>
      </c>
      <c r="B2779" s="12" t="s">
        <v>5</v>
      </c>
      <c r="C2779" s="11" t="s">
        <v>8227</v>
      </c>
      <c r="D2779" s="11" t="s">
        <v>8228</v>
      </c>
      <c r="E2779" s="11" t="s">
        <v>8229</v>
      </c>
    </row>
    <row r="2780" ht="30" customHeight="1" spans="1:5">
      <c r="A2780" s="11">
        <v>2779</v>
      </c>
      <c r="B2780" s="12" t="s">
        <v>5</v>
      </c>
      <c r="C2780" s="11" t="s">
        <v>8230</v>
      </c>
      <c r="D2780" s="11" t="s">
        <v>8231</v>
      </c>
      <c r="E2780" s="11" t="s">
        <v>8232</v>
      </c>
    </row>
    <row r="2781" ht="30" customHeight="1" spans="1:5">
      <c r="A2781" s="11">
        <v>2780</v>
      </c>
      <c r="B2781" s="12" t="s">
        <v>5</v>
      </c>
      <c r="C2781" s="11" t="s">
        <v>8233</v>
      </c>
      <c r="D2781" s="11" t="s">
        <v>8234</v>
      </c>
      <c r="E2781" s="11" t="s">
        <v>8235</v>
      </c>
    </row>
    <row r="2782" ht="30" customHeight="1" spans="1:5">
      <c r="A2782" s="11">
        <v>2781</v>
      </c>
      <c r="B2782" s="12" t="s">
        <v>5</v>
      </c>
      <c r="C2782" s="11" t="s">
        <v>8236</v>
      </c>
      <c r="D2782" s="11" t="s">
        <v>8237</v>
      </c>
      <c r="E2782" s="11" t="s">
        <v>8238</v>
      </c>
    </row>
    <row r="2783" ht="30" customHeight="1" spans="1:5">
      <c r="A2783" s="11">
        <v>2782</v>
      </c>
      <c r="B2783" s="12" t="s">
        <v>5</v>
      </c>
      <c r="C2783" s="11" t="s">
        <v>8239</v>
      </c>
      <c r="D2783" s="11" t="s">
        <v>8240</v>
      </c>
      <c r="E2783" s="11" t="s">
        <v>8241</v>
      </c>
    </row>
    <row r="2784" ht="30" customHeight="1" spans="1:5">
      <c r="A2784" s="11">
        <v>2783</v>
      </c>
      <c r="B2784" s="12" t="s">
        <v>5</v>
      </c>
      <c r="C2784" s="11" t="s">
        <v>8242</v>
      </c>
      <c r="D2784" s="11" t="s">
        <v>8243</v>
      </c>
      <c r="E2784" s="11" t="s">
        <v>8244</v>
      </c>
    </row>
    <row r="2785" ht="30" customHeight="1" spans="1:5">
      <c r="A2785" s="11">
        <v>2784</v>
      </c>
      <c r="B2785" s="12" t="s">
        <v>5</v>
      </c>
      <c r="C2785" s="11" t="s">
        <v>8245</v>
      </c>
      <c r="D2785" s="11" t="s">
        <v>8246</v>
      </c>
      <c r="E2785" s="11" t="s">
        <v>8247</v>
      </c>
    </row>
    <row r="2786" ht="30" customHeight="1" spans="1:5">
      <c r="A2786" s="11">
        <v>2785</v>
      </c>
      <c r="B2786" s="12" t="s">
        <v>5</v>
      </c>
      <c r="C2786" s="11" t="s">
        <v>8248</v>
      </c>
      <c r="D2786" s="11" t="s">
        <v>8249</v>
      </c>
      <c r="E2786" s="11" t="s">
        <v>8250</v>
      </c>
    </row>
    <row r="2787" ht="30" customHeight="1" spans="1:5">
      <c r="A2787" s="11">
        <v>2786</v>
      </c>
      <c r="B2787" s="12" t="s">
        <v>5</v>
      </c>
      <c r="C2787" s="11" t="s">
        <v>8251</v>
      </c>
      <c r="D2787" s="11" t="s">
        <v>8252</v>
      </c>
      <c r="E2787" s="11" t="s">
        <v>8253</v>
      </c>
    </row>
    <row r="2788" ht="30" customHeight="1" spans="1:5">
      <c r="A2788" s="11">
        <v>2787</v>
      </c>
      <c r="B2788" s="12" t="s">
        <v>5</v>
      </c>
      <c r="C2788" s="11" t="s">
        <v>8254</v>
      </c>
      <c r="D2788" s="11" t="s">
        <v>8255</v>
      </c>
      <c r="E2788" s="11" t="s">
        <v>8256</v>
      </c>
    </row>
    <row r="2789" ht="30" customHeight="1" spans="1:5">
      <c r="A2789" s="11">
        <v>2788</v>
      </c>
      <c r="B2789" s="12" t="s">
        <v>5</v>
      </c>
      <c r="C2789" s="11" t="s">
        <v>8257</v>
      </c>
      <c r="D2789" s="11" t="s">
        <v>8258</v>
      </c>
      <c r="E2789" s="11" t="s">
        <v>8259</v>
      </c>
    </row>
    <row r="2790" ht="30" customHeight="1" spans="1:5">
      <c r="A2790" s="11">
        <v>2789</v>
      </c>
      <c r="B2790" s="12" t="s">
        <v>5</v>
      </c>
      <c r="C2790" s="11" t="s">
        <v>8260</v>
      </c>
      <c r="D2790" s="11" t="s">
        <v>8261</v>
      </c>
      <c r="E2790" s="11" t="s">
        <v>8262</v>
      </c>
    </row>
    <row r="2791" ht="30" customHeight="1" spans="1:5">
      <c r="A2791" s="11">
        <v>2790</v>
      </c>
      <c r="B2791" s="12" t="s">
        <v>5</v>
      </c>
      <c r="C2791" s="11" t="s">
        <v>8263</v>
      </c>
      <c r="D2791" s="11" t="s">
        <v>8264</v>
      </c>
      <c r="E2791" s="11" t="s">
        <v>8265</v>
      </c>
    </row>
    <row r="2792" ht="30" customHeight="1" spans="1:5">
      <c r="A2792" s="11">
        <v>2791</v>
      </c>
      <c r="B2792" s="12" t="s">
        <v>5</v>
      </c>
      <c r="C2792" s="11" t="s">
        <v>8266</v>
      </c>
      <c r="D2792" s="11" t="s">
        <v>8267</v>
      </c>
      <c r="E2792" s="11" t="s">
        <v>8268</v>
      </c>
    </row>
    <row r="2793" ht="30" customHeight="1" spans="1:5">
      <c r="A2793" s="11">
        <v>2792</v>
      </c>
      <c r="B2793" s="12" t="s">
        <v>5</v>
      </c>
      <c r="C2793" s="11" t="s">
        <v>8269</v>
      </c>
      <c r="D2793" s="11" t="s">
        <v>8270</v>
      </c>
      <c r="E2793" s="11" t="s">
        <v>8271</v>
      </c>
    </row>
    <row r="2794" ht="30" customHeight="1" spans="1:5">
      <c r="A2794" s="11">
        <v>2793</v>
      </c>
      <c r="B2794" s="12" t="s">
        <v>5</v>
      </c>
      <c r="C2794" s="11" t="s">
        <v>8272</v>
      </c>
      <c r="D2794" s="11" t="s">
        <v>8273</v>
      </c>
      <c r="E2794" s="11" t="s">
        <v>8274</v>
      </c>
    </row>
    <row r="2795" ht="30" customHeight="1" spans="1:5">
      <c r="A2795" s="11">
        <v>2794</v>
      </c>
      <c r="B2795" s="12" t="s">
        <v>5</v>
      </c>
      <c r="C2795" s="11" t="s">
        <v>8275</v>
      </c>
      <c r="D2795" s="11" t="s">
        <v>8276</v>
      </c>
      <c r="E2795" s="11" t="s">
        <v>8277</v>
      </c>
    </row>
    <row r="2796" ht="30" customHeight="1" spans="1:5">
      <c r="A2796" s="11">
        <v>2795</v>
      </c>
      <c r="B2796" s="12" t="s">
        <v>5</v>
      </c>
      <c r="C2796" s="11" t="s">
        <v>8278</v>
      </c>
      <c r="D2796" s="11" t="s">
        <v>8279</v>
      </c>
      <c r="E2796" s="11" t="s">
        <v>8280</v>
      </c>
    </row>
    <row r="2797" ht="30" customHeight="1" spans="1:5">
      <c r="A2797" s="11">
        <v>2796</v>
      </c>
      <c r="B2797" s="12" t="s">
        <v>5</v>
      </c>
      <c r="C2797" s="11" t="s">
        <v>8281</v>
      </c>
      <c r="D2797" s="11" t="s">
        <v>8282</v>
      </c>
      <c r="E2797" s="11" t="s">
        <v>8283</v>
      </c>
    </row>
    <row r="2798" ht="30" customHeight="1" spans="1:5">
      <c r="A2798" s="11">
        <v>2797</v>
      </c>
      <c r="B2798" s="12" t="s">
        <v>5</v>
      </c>
      <c r="C2798" s="11" t="s">
        <v>8284</v>
      </c>
      <c r="D2798" s="11" t="s">
        <v>8285</v>
      </c>
      <c r="E2798" s="11" t="s">
        <v>8286</v>
      </c>
    </row>
    <row r="2799" ht="30" customHeight="1" spans="1:5">
      <c r="A2799" s="11">
        <v>2798</v>
      </c>
      <c r="B2799" s="12" t="s">
        <v>5</v>
      </c>
      <c r="C2799" s="11" t="s">
        <v>8287</v>
      </c>
      <c r="D2799" s="11" t="s">
        <v>8288</v>
      </c>
      <c r="E2799" s="11" t="s">
        <v>8289</v>
      </c>
    </row>
    <row r="2800" ht="30" customHeight="1" spans="1:5">
      <c r="A2800" s="11">
        <v>2799</v>
      </c>
      <c r="B2800" s="12" t="s">
        <v>5</v>
      </c>
      <c r="C2800" s="11" t="s">
        <v>8290</v>
      </c>
      <c r="D2800" s="11" t="s">
        <v>8291</v>
      </c>
      <c r="E2800" s="11" t="s">
        <v>8292</v>
      </c>
    </row>
    <row r="2801" ht="30" customHeight="1" spans="1:5">
      <c r="A2801" s="11">
        <v>2800</v>
      </c>
      <c r="B2801" s="12" t="s">
        <v>5</v>
      </c>
      <c r="C2801" s="11" t="s">
        <v>8293</v>
      </c>
      <c r="D2801" s="11" t="s">
        <v>8294</v>
      </c>
      <c r="E2801" s="11" t="s">
        <v>8295</v>
      </c>
    </row>
    <row r="2802" ht="30" customHeight="1" spans="1:5">
      <c r="A2802" s="11">
        <v>2801</v>
      </c>
      <c r="B2802" s="12" t="s">
        <v>5</v>
      </c>
      <c r="C2802" s="11" t="s">
        <v>8296</v>
      </c>
      <c r="D2802" s="11" t="s">
        <v>8297</v>
      </c>
      <c r="E2802" s="11" t="s">
        <v>8298</v>
      </c>
    </row>
    <row r="2803" ht="30" customHeight="1" spans="1:5">
      <c r="A2803" s="11">
        <v>2802</v>
      </c>
      <c r="B2803" s="12" t="s">
        <v>5</v>
      </c>
      <c r="C2803" s="11" t="s">
        <v>8299</v>
      </c>
      <c r="D2803" s="11" t="s">
        <v>8300</v>
      </c>
      <c r="E2803" s="11" t="s">
        <v>8301</v>
      </c>
    </row>
    <row r="2804" ht="30" customHeight="1" spans="1:5">
      <c r="A2804" s="11">
        <v>2803</v>
      </c>
      <c r="B2804" s="12" t="s">
        <v>5</v>
      </c>
      <c r="C2804" s="11" t="s">
        <v>8302</v>
      </c>
      <c r="D2804" s="11" t="s">
        <v>8303</v>
      </c>
      <c r="E2804" s="11" t="s">
        <v>8304</v>
      </c>
    </row>
    <row r="2805" ht="30" customHeight="1" spans="1:5">
      <c r="A2805" s="11">
        <v>2804</v>
      </c>
      <c r="B2805" s="12" t="s">
        <v>5</v>
      </c>
      <c r="C2805" s="11" t="s">
        <v>8305</v>
      </c>
      <c r="D2805" s="11" t="s">
        <v>8306</v>
      </c>
      <c r="E2805" s="11" t="s">
        <v>8307</v>
      </c>
    </row>
    <row r="2806" ht="30" customHeight="1" spans="1:5">
      <c r="A2806" s="11">
        <v>2805</v>
      </c>
      <c r="B2806" s="12" t="s">
        <v>5</v>
      </c>
      <c r="C2806" s="11" t="s">
        <v>8308</v>
      </c>
      <c r="D2806" s="11" t="s">
        <v>8309</v>
      </c>
      <c r="E2806" s="11" t="s">
        <v>8310</v>
      </c>
    </row>
    <row r="2807" ht="30" customHeight="1" spans="1:5">
      <c r="A2807" s="11">
        <v>2806</v>
      </c>
      <c r="B2807" s="12" t="s">
        <v>5</v>
      </c>
      <c r="C2807" s="11" t="s">
        <v>8311</v>
      </c>
      <c r="D2807" s="11" t="s">
        <v>8312</v>
      </c>
      <c r="E2807" s="11" t="s">
        <v>8313</v>
      </c>
    </row>
    <row r="2808" ht="30" customHeight="1" spans="1:5">
      <c r="A2808" s="11">
        <v>2807</v>
      </c>
      <c r="B2808" s="12" t="s">
        <v>5</v>
      </c>
      <c r="C2808" s="11" t="s">
        <v>8314</v>
      </c>
      <c r="D2808" s="11" t="s">
        <v>8315</v>
      </c>
      <c r="E2808" s="11" t="s">
        <v>8316</v>
      </c>
    </row>
    <row r="2809" ht="30" customHeight="1" spans="1:5">
      <c r="A2809" s="11">
        <v>2808</v>
      </c>
      <c r="B2809" s="12" t="s">
        <v>5</v>
      </c>
      <c r="C2809" s="11" t="s">
        <v>8317</v>
      </c>
      <c r="D2809" s="11" t="s">
        <v>8318</v>
      </c>
      <c r="E2809" s="11" t="s">
        <v>8319</v>
      </c>
    </row>
    <row r="2810" ht="30" customHeight="1" spans="1:5">
      <c r="A2810" s="11">
        <v>2809</v>
      </c>
      <c r="B2810" s="12" t="s">
        <v>5</v>
      </c>
      <c r="C2810" s="11" t="s">
        <v>8320</v>
      </c>
      <c r="D2810" s="11" t="s">
        <v>8321</v>
      </c>
      <c r="E2810" s="11" t="s">
        <v>8322</v>
      </c>
    </row>
    <row r="2811" ht="30" customHeight="1" spans="1:5">
      <c r="A2811" s="11">
        <v>2810</v>
      </c>
      <c r="B2811" s="12" t="s">
        <v>5</v>
      </c>
      <c r="C2811" s="11" t="s">
        <v>8323</v>
      </c>
      <c r="D2811" s="11" t="s">
        <v>8324</v>
      </c>
      <c r="E2811" s="11" t="s">
        <v>8325</v>
      </c>
    </row>
    <row r="2812" ht="30" customHeight="1" spans="1:5">
      <c r="A2812" s="11">
        <v>2811</v>
      </c>
      <c r="B2812" s="12" t="s">
        <v>5</v>
      </c>
      <c r="C2812" s="11" t="s">
        <v>8326</v>
      </c>
      <c r="D2812" s="11" t="s">
        <v>8327</v>
      </c>
      <c r="E2812" s="11" t="s">
        <v>8328</v>
      </c>
    </row>
    <row r="2813" ht="30" customHeight="1" spans="1:5">
      <c r="A2813" s="11">
        <v>2812</v>
      </c>
      <c r="B2813" s="12" t="s">
        <v>5</v>
      </c>
      <c r="C2813" s="11" t="s">
        <v>8329</v>
      </c>
      <c r="D2813" s="11" t="s">
        <v>8330</v>
      </c>
      <c r="E2813" s="11" t="s">
        <v>8331</v>
      </c>
    </row>
    <row r="2814" ht="30" customHeight="1" spans="1:5">
      <c r="A2814" s="11">
        <v>2813</v>
      </c>
      <c r="B2814" s="12" t="s">
        <v>5</v>
      </c>
      <c r="C2814" s="11" t="s">
        <v>8332</v>
      </c>
      <c r="D2814" s="11" t="s">
        <v>8333</v>
      </c>
      <c r="E2814" s="11" t="s">
        <v>8334</v>
      </c>
    </row>
    <row r="2815" ht="30" customHeight="1" spans="1:5">
      <c r="A2815" s="11">
        <v>2814</v>
      </c>
      <c r="B2815" s="12" t="s">
        <v>5</v>
      </c>
      <c r="C2815" s="11" t="s">
        <v>8335</v>
      </c>
      <c r="D2815" s="11" t="s">
        <v>8336</v>
      </c>
      <c r="E2815" s="11" t="s">
        <v>8337</v>
      </c>
    </row>
    <row r="2816" ht="30" customHeight="1" spans="1:5">
      <c r="A2816" s="11">
        <v>2815</v>
      </c>
      <c r="B2816" s="12" t="s">
        <v>5</v>
      </c>
      <c r="C2816" s="11" t="s">
        <v>8338</v>
      </c>
      <c r="D2816" s="11" t="s">
        <v>8339</v>
      </c>
      <c r="E2816" s="11" t="s">
        <v>8340</v>
      </c>
    </row>
    <row r="2817" ht="30" customHeight="1" spans="1:5">
      <c r="A2817" s="11">
        <v>2816</v>
      </c>
      <c r="B2817" s="12" t="s">
        <v>5</v>
      </c>
      <c r="C2817" s="11" t="s">
        <v>8341</v>
      </c>
      <c r="D2817" s="11" t="s">
        <v>8342</v>
      </c>
      <c r="E2817" s="11" t="s">
        <v>8343</v>
      </c>
    </row>
    <row r="2818" ht="30" customHeight="1" spans="1:5">
      <c r="A2818" s="11">
        <v>2817</v>
      </c>
      <c r="B2818" s="12" t="s">
        <v>5</v>
      </c>
      <c r="C2818" s="11" t="s">
        <v>8344</v>
      </c>
      <c r="D2818" s="11" t="s">
        <v>8345</v>
      </c>
      <c r="E2818" s="11" t="s">
        <v>8346</v>
      </c>
    </row>
    <row r="2819" ht="30" customHeight="1" spans="1:5">
      <c r="A2819" s="11">
        <v>2818</v>
      </c>
      <c r="B2819" s="12" t="s">
        <v>5</v>
      </c>
      <c r="C2819" s="11" t="s">
        <v>8347</v>
      </c>
      <c r="D2819" s="11" t="s">
        <v>8348</v>
      </c>
      <c r="E2819" s="11" t="s">
        <v>8349</v>
      </c>
    </row>
    <row r="2820" ht="30" customHeight="1" spans="1:5">
      <c r="A2820" s="11">
        <v>2819</v>
      </c>
      <c r="B2820" s="12" t="s">
        <v>5</v>
      </c>
      <c r="C2820" s="11" t="s">
        <v>8350</v>
      </c>
      <c r="D2820" s="11" t="s">
        <v>8351</v>
      </c>
      <c r="E2820" s="11" t="s">
        <v>8352</v>
      </c>
    </row>
    <row r="2821" ht="30" customHeight="1" spans="1:5">
      <c r="A2821" s="11">
        <v>2820</v>
      </c>
      <c r="B2821" s="12" t="s">
        <v>5</v>
      </c>
      <c r="C2821" s="11" t="s">
        <v>8353</v>
      </c>
      <c r="D2821" s="11" t="s">
        <v>8354</v>
      </c>
      <c r="E2821" s="11" t="s">
        <v>8355</v>
      </c>
    </row>
    <row r="2822" ht="30" customHeight="1" spans="1:5">
      <c r="A2822" s="11">
        <v>2821</v>
      </c>
      <c r="B2822" s="12" t="s">
        <v>5</v>
      </c>
      <c r="C2822" s="11" t="s">
        <v>8356</v>
      </c>
      <c r="D2822" s="11" t="s">
        <v>8357</v>
      </c>
      <c r="E2822" s="11" t="s">
        <v>8358</v>
      </c>
    </row>
    <row r="2823" ht="30" customHeight="1" spans="1:5">
      <c r="A2823" s="11">
        <v>2822</v>
      </c>
      <c r="B2823" s="12" t="s">
        <v>5</v>
      </c>
      <c r="C2823" s="11" t="s">
        <v>8359</v>
      </c>
      <c r="D2823" s="11" t="s">
        <v>8360</v>
      </c>
      <c r="E2823" s="11" t="s">
        <v>8361</v>
      </c>
    </row>
    <row r="2824" ht="30" customHeight="1" spans="1:5">
      <c r="A2824" s="11">
        <v>2823</v>
      </c>
      <c r="B2824" s="12" t="s">
        <v>5</v>
      </c>
      <c r="C2824" s="11" t="s">
        <v>8362</v>
      </c>
      <c r="D2824" s="11" t="s">
        <v>8363</v>
      </c>
      <c r="E2824" s="11" t="s">
        <v>8364</v>
      </c>
    </row>
    <row r="2825" ht="30" customHeight="1" spans="1:5">
      <c r="A2825" s="11">
        <v>2824</v>
      </c>
      <c r="B2825" s="12" t="s">
        <v>5</v>
      </c>
      <c r="C2825" s="11" t="s">
        <v>8365</v>
      </c>
      <c r="D2825" s="11" t="s">
        <v>8366</v>
      </c>
      <c r="E2825" s="11" t="s">
        <v>8367</v>
      </c>
    </row>
    <row r="2826" ht="30" customHeight="1" spans="1:5">
      <c r="A2826" s="11">
        <v>2825</v>
      </c>
      <c r="B2826" s="12" t="s">
        <v>5</v>
      </c>
      <c r="C2826" s="11" t="s">
        <v>8368</v>
      </c>
      <c r="D2826" s="11" t="s">
        <v>8369</v>
      </c>
      <c r="E2826" s="11" t="s">
        <v>8370</v>
      </c>
    </row>
    <row r="2827" ht="30" customHeight="1" spans="1:5">
      <c r="A2827" s="11">
        <v>2826</v>
      </c>
      <c r="B2827" s="12" t="s">
        <v>5</v>
      </c>
      <c r="C2827" s="11" t="s">
        <v>8371</v>
      </c>
      <c r="D2827" s="11" t="s">
        <v>8372</v>
      </c>
      <c r="E2827" s="11" t="s">
        <v>8373</v>
      </c>
    </row>
    <row r="2828" ht="30" customHeight="1" spans="1:5">
      <c r="A2828" s="11">
        <v>2827</v>
      </c>
      <c r="B2828" s="12" t="s">
        <v>5</v>
      </c>
      <c r="C2828" s="11" t="s">
        <v>8374</v>
      </c>
      <c r="D2828" s="11" t="s">
        <v>8375</v>
      </c>
      <c r="E2828" s="11" t="s">
        <v>8376</v>
      </c>
    </row>
    <row r="2829" ht="30" customHeight="1" spans="1:5">
      <c r="A2829" s="11">
        <v>2828</v>
      </c>
      <c r="B2829" s="12" t="s">
        <v>5</v>
      </c>
      <c r="C2829" s="11" t="s">
        <v>8377</v>
      </c>
      <c r="D2829" s="11" t="s">
        <v>8378</v>
      </c>
      <c r="E2829" s="11" t="s">
        <v>8379</v>
      </c>
    </row>
    <row r="2830" ht="30" customHeight="1" spans="1:5">
      <c r="A2830" s="11">
        <v>2829</v>
      </c>
      <c r="B2830" s="12" t="s">
        <v>5</v>
      </c>
      <c r="C2830" s="11" t="s">
        <v>8380</v>
      </c>
      <c r="D2830" s="11" t="s">
        <v>8381</v>
      </c>
      <c r="E2830" s="11" t="s">
        <v>8382</v>
      </c>
    </row>
    <row r="2831" ht="30" customHeight="1" spans="1:5">
      <c r="A2831" s="11">
        <v>2830</v>
      </c>
      <c r="B2831" s="12" t="s">
        <v>5</v>
      </c>
      <c r="C2831" s="11" t="s">
        <v>8383</v>
      </c>
      <c r="D2831" s="11" t="s">
        <v>8384</v>
      </c>
      <c r="E2831" s="11" t="s">
        <v>8385</v>
      </c>
    </row>
    <row r="2832" ht="30" customHeight="1" spans="1:5">
      <c r="A2832" s="11">
        <v>2831</v>
      </c>
      <c r="B2832" s="12" t="s">
        <v>5</v>
      </c>
      <c r="C2832" s="11" t="s">
        <v>8386</v>
      </c>
      <c r="D2832" s="11" t="s">
        <v>8387</v>
      </c>
      <c r="E2832" s="11" t="s">
        <v>8388</v>
      </c>
    </row>
    <row r="2833" ht="30" customHeight="1" spans="1:5">
      <c r="A2833" s="11">
        <v>2832</v>
      </c>
      <c r="B2833" s="12" t="s">
        <v>5</v>
      </c>
      <c r="C2833" s="11" t="s">
        <v>8389</v>
      </c>
      <c r="D2833" s="11" t="s">
        <v>8390</v>
      </c>
      <c r="E2833" s="11" t="s">
        <v>8391</v>
      </c>
    </row>
    <row r="2834" ht="30" customHeight="1" spans="1:5">
      <c r="A2834" s="11">
        <v>2833</v>
      </c>
      <c r="B2834" s="12" t="s">
        <v>5</v>
      </c>
      <c r="C2834" s="11" t="s">
        <v>8392</v>
      </c>
      <c r="D2834" s="11" t="s">
        <v>8393</v>
      </c>
      <c r="E2834" s="11" t="s">
        <v>8394</v>
      </c>
    </row>
    <row r="2835" ht="30" customHeight="1" spans="1:5">
      <c r="A2835" s="11">
        <v>2834</v>
      </c>
      <c r="B2835" s="12" t="s">
        <v>5</v>
      </c>
      <c r="C2835" s="11" t="s">
        <v>8395</v>
      </c>
      <c r="D2835" s="11" t="s">
        <v>8396</v>
      </c>
      <c r="E2835" s="11" t="s">
        <v>8397</v>
      </c>
    </row>
    <row r="2836" ht="30" customHeight="1" spans="1:5">
      <c r="A2836" s="11">
        <v>2835</v>
      </c>
      <c r="B2836" s="12" t="s">
        <v>5</v>
      </c>
      <c r="C2836" s="11" t="s">
        <v>8398</v>
      </c>
      <c r="D2836" s="11" t="s">
        <v>8399</v>
      </c>
      <c r="E2836" s="11" t="s">
        <v>8400</v>
      </c>
    </row>
    <row r="2837" ht="30" customHeight="1" spans="1:5">
      <c r="A2837" s="11">
        <v>2836</v>
      </c>
      <c r="B2837" s="12" t="s">
        <v>5</v>
      </c>
      <c r="C2837" s="11" t="s">
        <v>8401</v>
      </c>
      <c r="D2837" s="11" t="s">
        <v>8402</v>
      </c>
      <c r="E2837" s="11" t="s">
        <v>8403</v>
      </c>
    </row>
    <row r="2838" ht="30" customHeight="1" spans="1:5">
      <c r="A2838" s="11">
        <v>2837</v>
      </c>
      <c r="B2838" s="12" t="s">
        <v>5</v>
      </c>
      <c r="C2838" s="11" t="s">
        <v>8404</v>
      </c>
      <c r="D2838" s="11" t="s">
        <v>8405</v>
      </c>
      <c r="E2838" s="11" t="s">
        <v>8406</v>
      </c>
    </row>
    <row r="2839" ht="30" customHeight="1" spans="1:5">
      <c r="A2839" s="11">
        <v>2838</v>
      </c>
      <c r="B2839" s="12" t="s">
        <v>5</v>
      </c>
      <c r="C2839" s="11" t="s">
        <v>8407</v>
      </c>
      <c r="D2839" s="11" t="s">
        <v>8408</v>
      </c>
      <c r="E2839" s="11" t="s">
        <v>8409</v>
      </c>
    </row>
    <row r="2840" ht="30" customHeight="1" spans="1:5">
      <c r="A2840" s="11">
        <v>2839</v>
      </c>
      <c r="B2840" s="12" t="s">
        <v>5</v>
      </c>
      <c r="C2840" s="11" t="s">
        <v>8410</v>
      </c>
      <c r="D2840" s="11" t="s">
        <v>8411</v>
      </c>
      <c r="E2840" s="11" t="s">
        <v>8412</v>
      </c>
    </row>
    <row r="2841" ht="30" customHeight="1" spans="1:5">
      <c r="A2841" s="11">
        <v>2840</v>
      </c>
      <c r="B2841" s="12" t="s">
        <v>5</v>
      </c>
      <c r="C2841" s="11" t="s">
        <v>8413</v>
      </c>
      <c r="D2841" s="11" t="s">
        <v>8414</v>
      </c>
      <c r="E2841" s="11" t="s">
        <v>8415</v>
      </c>
    </row>
    <row r="2842" ht="30" customHeight="1" spans="1:5">
      <c r="A2842" s="11">
        <v>2841</v>
      </c>
      <c r="B2842" s="12" t="s">
        <v>5</v>
      </c>
      <c r="C2842" s="11" t="s">
        <v>8416</v>
      </c>
      <c r="D2842" s="11" t="s">
        <v>8417</v>
      </c>
      <c r="E2842" s="11" t="s">
        <v>8418</v>
      </c>
    </row>
    <row r="2843" ht="30" customHeight="1" spans="1:5">
      <c r="A2843" s="11">
        <v>2842</v>
      </c>
      <c r="B2843" s="12" t="s">
        <v>5</v>
      </c>
      <c r="C2843" s="11" t="s">
        <v>8419</v>
      </c>
      <c r="D2843" s="11" t="s">
        <v>8420</v>
      </c>
      <c r="E2843" s="11" t="s">
        <v>8421</v>
      </c>
    </row>
    <row r="2844" ht="30" customHeight="1" spans="1:5">
      <c r="A2844" s="11">
        <v>2843</v>
      </c>
      <c r="B2844" s="12" t="s">
        <v>5</v>
      </c>
      <c r="C2844" s="11" t="s">
        <v>8422</v>
      </c>
      <c r="D2844" s="11" t="s">
        <v>8423</v>
      </c>
      <c r="E2844" s="11" t="s">
        <v>8424</v>
      </c>
    </row>
    <row r="2845" ht="30" customHeight="1" spans="1:5">
      <c r="A2845" s="11">
        <v>2844</v>
      </c>
      <c r="B2845" s="12" t="s">
        <v>5</v>
      </c>
      <c r="C2845" s="11" t="s">
        <v>8425</v>
      </c>
      <c r="D2845" s="11" t="s">
        <v>8426</v>
      </c>
      <c r="E2845" s="11" t="s">
        <v>8427</v>
      </c>
    </row>
    <row r="2846" ht="30" customHeight="1" spans="1:5">
      <c r="A2846" s="11">
        <v>2845</v>
      </c>
      <c r="B2846" s="12" t="s">
        <v>5</v>
      </c>
      <c r="C2846" s="11" t="s">
        <v>8428</v>
      </c>
      <c r="D2846" s="11" t="s">
        <v>8429</v>
      </c>
      <c r="E2846" s="11" t="s">
        <v>8430</v>
      </c>
    </row>
    <row r="2847" ht="30" customHeight="1" spans="1:5">
      <c r="A2847" s="11">
        <v>2846</v>
      </c>
      <c r="B2847" s="12" t="s">
        <v>5</v>
      </c>
      <c r="C2847" s="11" t="s">
        <v>8431</v>
      </c>
      <c r="D2847" s="11" t="s">
        <v>8432</v>
      </c>
      <c r="E2847" s="11" t="s">
        <v>8433</v>
      </c>
    </row>
    <row r="2848" ht="30" customHeight="1" spans="1:5">
      <c r="A2848" s="11">
        <v>2847</v>
      </c>
      <c r="B2848" s="12" t="s">
        <v>5</v>
      </c>
      <c r="C2848" s="11" t="s">
        <v>8434</v>
      </c>
      <c r="D2848" s="11" t="s">
        <v>8435</v>
      </c>
      <c r="E2848" s="11" t="s">
        <v>8436</v>
      </c>
    </row>
    <row r="2849" ht="30" customHeight="1" spans="1:5">
      <c r="A2849" s="11">
        <v>2848</v>
      </c>
      <c r="B2849" s="12" t="s">
        <v>5</v>
      </c>
      <c r="C2849" s="11" t="s">
        <v>8437</v>
      </c>
      <c r="D2849" s="11" t="s">
        <v>8438</v>
      </c>
      <c r="E2849" s="11" t="s">
        <v>8439</v>
      </c>
    </row>
    <row r="2850" ht="30" customHeight="1" spans="1:5">
      <c r="A2850" s="11">
        <v>2849</v>
      </c>
      <c r="B2850" s="12" t="s">
        <v>5</v>
      </c>
      <c r="C2850" s="11" t="s">
        <v>8440</v>
      </c>
      <c r="D2850" s="11" t="s">
        <v>8441</v>
      </c>
      <c r="E2850" s="11" t="s">
        <v>8442</v>
      </c>
    </row>
    <row r="2851" ht="30" customHeight="1" spans="1:5">
      <c r="A2851" s="11">
        <v>2850</v>
      </c>
      <c r="B2851" s="12" t="s">
        <v>5</v>
      </c>
      <c r="C2851" s="11" t="s">
        <v>8443</v>
      </c>
      <c r="D2851" s="11" t="s">
        <v>8444</v>
      </c>
      <c r="E2851" s="11" t="s">
        <v>8445</v>
      </c>
    </row>
    <row r="2852" ht="30" customHeight="1" spans="1:5">
      <c r="A2852" s="11">
        <v>2851</v>
      </c>
      <c r="B2852" s="12" t="s">
        <v>5</v>
      </c>
      <c r="C2852" s="11" t="s">
        <v>8446</v>
      </c>
      <c r="D2852" s="11" t="s">
        <v>8447</v>
      </c>
      <c r="E2852" s="11" t="s">
        <v>8448</v>
      </c>
    </row>
    <row r="2853" ht="30" customHeight="1" spans="1:5">
      <c r="A2853" s="11">
        <v>2852</v>
      </c>
      <c r="B2853" s="12" t="s">
        <v>5</v>
      </c>
      <c r="C2853" s="11" t="s">
        <v>8449</v>
      </c>
      <c r="D2853" s="11" t="s">
        <v>8450</v>
      </c>
      <c r="E2853" s="11" t="s">
        <v>8451</v>
      </c>
    </row>
    <row r="2854" ht="30" customHeight="1" spans="1:4">
      <c r="A2854" s="11">
        <v>2853</v>
      </c>
      <c r="B2854" s="12" t="s">
        <v>5</v>
      </c>
      <c r="C2854" s="11" t="s">
        <v>8452</v>
      </c>
      <c r="D2854" s="11" t="s">
        <v>8453</v>
      </c>
    </row>
    <row r="2855" ht="30" customHeight="1" spans="1:5">
      <c r="A2855" s="11">
        <v>2854</v>
      </c>
      <c r="B2855" s="12" t="s">
        <v>5</v>
      </c>
      <c r="C2855" s="11" t="s">
        <v>8454</v>
      </c>
      <c r="D2855" s="11" t="s">
        <v>8455</v>
      </c>
      <c r="E2855" s="11" t="s">
        <v>8456</v>
      </c>
    </row>
    <row r="2856" ht="30" customHeight="1" spans="1:5">
      <c r="A2856" s="11">
        <v>2855</v>
      </c>
      <c r="B2856" s="12" t="s">
        <v>5</v>
      </c>
      <c r="C2856" s="11" t="s">
        <v>8457</v>
      </c>
      <c r="D2856" s="11" t="s">
        <v>8458</v>
      </c>
      <c r="E2856" s="11" t="s">
        <v>8459</v>
      </c>
    </row>
    <row r="2857" ht="30" customHeight="1" spans="1:5">
      <c r="A2857" s="11">
        <v>2856</v>
      </c>
      <c r="B2857" s="12" t="s">
        <v>5</v>
      </c>
      <c r="C2857" s="11" t="s">
        <v>8460</v>
      </c>
      <c r="D2857" s="11" t="s">
        <v>8461</v>
      </c>
      <c r="E2857" s="11" t="s">
        <v>8462</v>
      </c>
    </row>
    <row r="2858" ht="30" customHeight="1" spans="1:5">
      <c r="A2858" s="11">
        <v>2857</v>
      </c>
      <c r="B2858" s="12" t="s">
        <v>5</v>
      </c>
      <c r="C2858" s="11" t="s">
        <v>8463</v>
      </c>
      <c r="D2858" s="11" t="s">
        <v>8464</v>
      </c>
      <c r="E2858" s="11" t="s">
        <v>8465</v>
      </c>
    </row>
    <row r="2859" ht="30" customHeight="1" spans="1:5">
      <c r="A2859" s="11">
        <v>2858</v>
      </c>
      <c r="B2859" s="12" t="s">
        <v>5</v>
      </c>
      <c r="C2859" s="11" t="s">
        <v>8466</v>
      </c>
      <c r="D2859" s="11" t="s">
        <v>8467</v>
      </c>
      <c r="E2859" s="11" t="s">
        <v>8468</v>
      </c>
    </row>
    <row r="2860" ht="30" customHeight="1" spans="1:5">
      <c r="A2860" s="11">
        <v>2859</v>
      </c>
      <c r="B2860" s="12" t="s">
        <v>5</v>
      </c>
      <c r="C2860" s="11" t="s">
        <v>8469</v>
      </c>
      <c r="D2860" s="11" t="s">
        <v>8470</v>
      </c>
      <c r="E2860" s="11" t="s">
        <v>8471</v>
      </c>
    </row>
    <row r="2861" ht="30" customHeight="1" spans="1:5">
      <c r="A2861" s="11">
        <v>2860</v>
      </c>
      <c r="B2861" s="12" t="s">
        <v>5</v>
      </c>
      <c r="C2861" s="11" t="s">
        <v>8472</v>
      </c>
      <c r="D2861" s="11" t="s">
        <v>8473</v>
      </c>
      <c r="E2861" s="11" t="s">
        <v>8474</v>
      </c>
    </row>
    <row r="2862" ht="30" customHeight="1" spans="1:5">
      <c r="A2862" s="11">
        <v>2861</v>
      </c>
      <c r="B2862" s="12" t="s">
        <v>5</v>
      </c>
      <c r="C2862" s="11" t="s">
        <v>8475</v>
      </c>
      <c r="D2862" s="11" t="s">
        <v>8476</v>
      </c>
      <c r="E2862" s="11" t="s">
        <v>8477</v>
      </c>
    </row>
    <row r="2863" ht="30" customHeight="1" spans="1:5">
      <c r="A2863" s="11">
        <v>2862</v>
      </c>
      <c r="B2863" s="12" t="s">
        <v>5</v>
      </c>
      <c r="C2863" s="11" t="s">
        <v>8478</v>
      </c>
      <c r="D2863" s="11" t="s">
        <v>8479</v>
      </c>
      <c r="E2863" s="11" t="s">
        <v>8480</v>
      </c>
    </row>
    <row r="2864" ht="30" customHeight="1" spans="1:5">
      <c r="A2864" s="11">
        <v>2863</v>
      </c>
      <c r="B2864" s="12" t="s">
        <v>5</v>
      </c>
      <c r="C2864" s="11" t="s">
        <v>8481</v>
      </c>
      <c r="D2864" s="11" t="s">
        <v>8482</v>
      </c>
      <c r="E2864" s="11" t="s">
        <v>8483</v>
      </c>
    </row>
    <row r="2865" ht="30" customHeight="1" spans="1:5">
      <c r="A2865" s="11">
        <v>2864</v>
      </c>
      <c r="B2865" s="12" t="s">
        <v>5</v>
      </c>
      <c r="C2865" s="11" t="s">
        <v>8484</v>
      </c>
      <c r="D2865" s="11" t="s">
        <v>8485</v>
      </c>
      <c r="E2865" s="11" t="s">
        <v>8486</v>
      </c>
    </row>
    <row r="2866" ht="30" customHeight="1" spans="1:5">
      <c r="A2866" s="11">
        <v>2865</v>
      </c>
      <c r="B2866" s="12" t="s">
        <v>5</v>
      </c>
      <c r="C2866" s="11" t="s">
        <v>8487</v>
      </c>
      <c r="D2866" s="11" t="s">
        <v>8488</v>
      </c>
      <c r="E2866" s="11" t="s">
        <v>8489</v>
      </c>
    </row>
    <row r="2867" ht="30" customHeight="1" spans="1:5">
      <c r="A2867" s="11">
        <v>2866</v>
      </c>
      <c r="B2867" s="12" t="s">
        <v>5</v>
      </c>
      <c r="C2867" s="11" t="s">
        <v>8490</v>
      </c>
      <c r="D2867" s="11" t="s">
        <v>8491</v>
      </c>
      <c r="E2867" s="11" t="s">
        <v>8492</v>
      </c>
    </row>
    <row r="2868" ht="30" customHeight="1" spans="1:5">
      <c r="A2868" s="11">
        <v>2867</v>
      </c>
      <c r="B2868" s="12" t="s">
        <v>5</v>
      </c>
      <c r="C2868" s="11" t="s">
        <v>8493</v>
      </c>
      <c r="D2868" s="11" t="s">
        <v>8494</v>
      </c>
      <c r="E2868" s="11" t="s">
        <v>8495</v>
      </c>
    </row>
    <row r="2869" ht="30" customHeight="1" spans="1:5">
      <c r="A2869" s="11">
        <v>2868</v>
      </c>
      <c r="B2869" s="12" t="s">
        <v>5</v>
      </c>
      <c r="C2869" s="11" t="s">
        <v>8496</v>
      </c>
      <c r="D2869" s="11" t="s">
        <v>8497</v>
      </c>
      <c r="E2869" s="11" t="s">
        <v>8498</v>
      </c>
    </row>
    <row r="2870" ht="30" customHeight="1" spans="1:5">
      <c r="A2870" s="11">
        <v>2869</v>
      </c>
      <c r="B2870" s="12" t="s">
        <v>5</v>
      </c>
      <c r="C2870" s="11" t="s">
        <v>8499</v>
      </c>
      <c r="D2870" s="11" t="s">
        <v>8500</v>
      </c>
      <c r="E2870" s="11" t="s">
        <v>8501</v>
      </c>
    </row>
    <row r="2871" ht="30" customHeight="1" spans="1:5">
      <c r="A2871" s="11">
        <v>2870</v>
      </c>
      <c r="B2871" s="12" t="s">
        <v>5</v>
      </c>
      <c r="C2871" s="11" t="s">
        <v>8502</v>
      </c>
      <c r="D2871" s="11" t="s">
        <v>8503</v>
      </c>
      <c r="E2871" s="11" t="s">
        <v>8504</v>
      </c>
    </row>
    <row r="2872" ht="30" customHeight="1" spans="1:5">
      <c r="A2872" s="11">
        <v>2871</v>
      </c>
      <c r="B2872" s="12" t="s">
        <v>5</v>
      </c>
      <c r="C2872" s="11" t="s">
        <v>8505</v>
      </c>
      <c r="D2872" s="11" t="s">
        <v>8506</v>
      </c>
      <c r="E2872" s="11" t="s">
        <v>8507</v>
      </c>
    </row>
    <row r="2873" ht="30" customHeight="1" spans="1:5">
      <c r="A2873" s="11">
        <v>2872</v>
      </c>
      <c r="B2873" s="12" t="s">
        <v>5</v>
      </c>
      <c r="C2873" s="11" t="s">
        <v>8508</v>
      </c>
      <c r="D2873" s="11" t="s">
        <v>8509</v>
      </c>
      <c r="E2873" s="11" t="s">
        <v>8510</v>
      </c>
    </row>
    <row r="2874" ht="30" customHeight="1" spans="1:5">
      <c r="A2874" s="11">
        <v>2873</v>
      </c>
      <c r="B2874" s="12" t="s">
        <v>5</v>
      </c>
      <c r="C2874" s="11" t="s">
        <v>8511</v>
      </c>
      <c r="D2874" s="11" t="s">
        <v>8512</v>
      </c>
      <c r="E2874" s="11" t="s">
        <v>8513</v>
      </c>
    </row>
    <row r="2875" ht="30" customHeight="1" spans="1:5">
      <c r="A2875" s="11">
        <v>2874</v>
      </c>
      <c r="B2875" s="12" t="s">
        <v>5</v>
      </c>
      <c r="C2875" s="11" t="s">
        <v>8514</v>
      </c>
      <c r="D2875" s="11" t="s">
        <v>8515</v>
      </c>
      <c r="E2875" s="11" t="s">
        <v>8516</v>
      </c>
    </row>
    <row r="2876" ht="30" customHeight="1" spans="1:5">
      <c r="A2876" s="11">
        <v>2875</v>
      </c>
      <c r="B2876" s="12" t="s">
        <v>5</v>
      </c>
      <c r="C2876" s="11" t="s">
        <v>8517</v>
      </c>
      <c r="D2876" s="11" t="s">
        <v>8518</v>
      </c>
      <c r="E2876" s="11" t="s">
        <v>8519</v>
      </c>
    </row>
    <row r="2877" ht="30" customHeight="1" spans="1:5">
      <c r="A2877" s="11">
        <v>2876</v>
      </c>
      <c r="B2877" s="12" t="s">
        <v>5</v>
      </c>
      <c r="C2877" s="11" t="s">
        <v>8520</v>
      </c>
      <c r="D2877" s="11" t="s">
        <v>8521</v>
      </c>
      <c r="E2877" s="11" t="s">
        <v>8522</v>
      </c>
    </row>
    <row r="2878" ht="30" customHeight="1" spans="1:5">
      <c r="A2878" s="11">
        <v>2877</v>
      </c>
      <c r="B2878" s="12" t="s">
        <v>5</v>
      </c>
      <c r="C2878" s="11" t="s">
        <v>8523</v>
      </c>
      <c r="D2878" s="11" t="s">
        <v>8524</v>
      </c>
      <c r="E2878" s="11" t="s">
        <v>8525</v>
      </c>
    </row>
    <row r="2879" ht="30" customHeight="1" spans="1:5">
      <c r="A2879" s="11">
        <v>2878</v>
      </c>
      <c r="B2879" s="12" t="s">
        <v>5</v>
      </c>
      <c r="C2879" s="11" t="s">
        <v>8526</v>
      </c>
      <c r="D2879" s="11" t="s">
        <v>8527</v>
      </c>
      <c r="E2879" s="11" t="s">
        <v>8528</v>
      </c>
    </row>
    <row r="2880" ht="30" customHeight="1" spans="1:5">
      <c r="A2880" s="11">
        <v>2879</v>
      </c>
      <c r="B2880" s="12" t="s">
        <v>5</v>
      </c>
      <c r="C2880" s="11" t="s">
        <v>8529</v>
      </c>
      <c r="D2880" s="11" t="s">
        <v>8530</v>
      </c>
      <c r="E2880" s="11" t="s">
        <v>8531</v>
      </c>
    </row>
    <row r="2881" ht="30" customHeight="1" spans="1:5">
      <c r="A2881" s="11">
        <v>2880</v>
      </c>
      <c r="B2881" s="12" t="s">
        <v>5</v>
      </c>
      <c r="C2881" s="11" t="s">
        <v>8532</v>
      </c>
      <c r="D2881" s="11" t="s">
        <v>8533</v>
      </c>
      <c r="E2881" s="11" t="s">
        <v>8534</v>
      </c>
    </row>
    <row r="2882" ht="30" customHeight="1" spans="1:5">
      <c r="A2882" s="11">
        <v>2881</v>
      </c>
      <c r="B2882" s="12" t="s">
        <v>5</v>
      </c>
      <c r="C2882" s="11" t="s">
        <v>8535</v>
      </c>
      <c r="D2882" s="11" t="s">
        <v>8536</v>
      </c>
      <c r="E2882" s="11" t="s">
        <v>8537</v>
      </c>
    </row>
    <row r="2883" ht="30" customHeight="1" spans="1:5">
      <c r="A2883" s="11">
        <v>2882</v>
      </c>
      <c r="B2883" s="12" t="s">
        <v>5</v>
      </c>
      <c r="C2883" s="11" t="s">
        <v>8538</v>
      </c>
      <c r="D2883" s="11" t="s">
        <v>8539</v>
      </c>
      <c r="E2883" s="11" t="s">
        <v>8540</v>
      </c>
    </row>
    <row r="2884" ht="30" customHeight="1" spans="1:5">
      <c r="A2884" s="11">
        <v>2883</v>
      </c>
      <c r="B2884" s="12" t="s">
        <v>5</v>
      </c>
      <c r="C2884" s="11" t="s">
        <v>8541</v>
      </c>
      <c r="D2884" s="11" t="s">
        <v>8542</v>
      </c>
      <c r="E2884" s="11" t="s">
        <v>8543</v>
      </c>
    </row>
    <row r="2885" ht="30" customHeight="1" spans="1:5">
      <c r="A2885" s="11">
        <v>2884</v>
      </c>
      <c r="B2885" s="12" t="s">
        <v>5</v>
      </c>
      <c r="C2885" s="11" t="s">
        <v>8544</v>
      </c>
      <c r="D2885" s="13">
        <v>40331</v>
      </c>
      <c r="E2885" s="11" t="s">
        <v>8545</v>
      </c>
    </row>
    <row r="2886" ht="30" customHeight="1" spans="1:5">
      <c r="A2886" s="11">
        <v>2885</v>
      </c>
      <c r="B2886" s="12" t="s">
        <v>5</v>
      </c>
      <c r="C2886" s="11" t="s">
        <v>8546</v>
      </c>
      <c r="D2886" s="11" t="s">
        <v>8547</v>
      </c>
      <c r="E2886" s="11" t="s">
        <v>8548</v>
      </c>
    </row>
    <row r="2887" ht="30" customHeight="1" spans="1:5">
      <c r="A2887" s="11">
        <v>2886</v>
      </c>
      <c r="B2887" s="12" t="s">
        <v>5</v>
      </c>
      <c r="C2887" s="11" t="s">
        <v>8549</v>
      </c>
      <c r="D2887" s="11" t="s">
        <v>8550</v>
      </c>
      <c r="E2887" s="11" t="s">
        <v>8551</v>
      </c>
    </row>
    <row r="2888" ht="30" customHeight="1" spans="1:5">
      <c r="A2888" s="11">
        <v>2887</v>
      </c>
      <c r="B2888" s="12" t="s">
        <v>5</v>
      </c>
      <c r="C2888" s="11" t="s">
        <v>8552</v>
      </c>
      <c r="D2888" s="11" t="s">
        <v>8553</v>
      </c>
      <c r="E2888" s="11" t="s">
        <v>8554</v>
      </c>
    </row>
    <row r="2889" ht="30" customHeight="1" spans="1:5">
      <c r="A2889" s="11">
        <v>2888</v>
      </c>
      <c r="B2889" s="12" t="s">
        <v>5</v>
      </c>
      <c r="C2889" s="11" t="s">
        <v>8555</v>
      </c>
      <c r="D2889" s="11" t="s">
        <v>8556</v>
      </c>
      <c r="E2889" s="11" t="s">
        <v>8557</v>
      </c>
    </row>
    <row r="2890" ht="30" customHeight="1" spans="1:5">
      <c r="A2890" s="11">
        <v>2889</v>
      </c>
      <c r="B2890" s="12" t="s">
        <v>5</v>
      </c>
      <c r="C2890" s="11" t="s">
        <v>8558</v>
      </c>
      <c r="D2890" s="11" t="s">
        <v>8559</v>
      </c>
      <c r="E2890" s="11" t="s">
        <v>8560</v>
      </c>
    </row>
    <row r="2891" ht="30" customHeight="1" spans="1:5">
      <c r="A2891" s="11">
        <v>2890</v>
      </c>
      <c r="B2891" s="12" t="s">
        <v>5</v>
      </c>
      <c r="C2891" s="11" t="s">
        <v>8561</v>
      </c>
      <c r="D2891" s="11" t="s">
        <v>8562</v>
      </c>
      <c r="E2891" s="11" t="s">
        <v>8563</v>
      </c>
    </row>
    <row r="2892" ht="30" customHeight="1" spans="1:5">
      <c r="A2892" s="11">
        <v>2891</v>
      </c>
      <c r="B2892" s="12" t="s">
        <v>5</v>
      </c>
      <c r="C2892" s="11" t="s">
        <v>8564</v>
      </c>
      <c r="D2892" s="11" t="s">
        <v>8565</v>
      </c>
      <c r="E2892" s="11" t="s">
        <v>8566</v>
      </c>
    </row>
    <row r="2893" ht="30" customHeight="1" spans="1:5">
      <c r="A2893" s="11">
        <v>2892</v>
      </c>
      <c r="B2893" s="12" t="s">
        <v>5</v>
      </c>
      <c r="C2893" s="11" t="s">
        <v>8567</v>
      </c>
      <c r="D2893" s="13">
        <v>405484</v>
      </c>
      <c r="E2893" s="11" t="s">
        <v>8568</v>
      </c>
    </row>
    <row r="2894" ht="30" customHeight="1" spans="1:5">
      <c r="A2894" s="11">
        <v>2893</v>
      </c>
      <c r="B2894" s="12" t="s">
        <v>5</v>
      </c>
      <c r="C2894" s="11" t="s">
        <v>8569</v>
      </c>
      <c r="D2894" s="13">
        <v>921025</v>
      </c>
      <c r="E2894" s="11" t="s">
        <v>8570</v>
      </c>
    </row>
    <row r="2895" ht="30" customHeight="1" spans="1:5">
      <c r="A2895" s="11">
        <v>2894</v>
      </c>
      <c r="B2895" s="12" t="s">
        <v>5</v>
      </c>
      <c r="C2895" s="11" t="s">
        <v>8571</v>
      </c>
      <c r="D2895" s="11" t="s">
        <v>8572</v>
      </c>
      <c r="E2895" s="11" t="s">
        <v>8573</v>
      </c>
    </row>
    <row r="2896" ht="30" customHeight="1" spans="1:5">
      <c r="A2896" s="11">
        <v>2895</v>
      </c>
      <c r="B2896" s="12" t="s">
        <v>5</v>
      </c>
      <c r="C2896" s="11" t="s">
        <v>8574</v>
      </c>
      <c r="D2896" s="11" t="s">
        <v>8575</v>
      </c>
      <c r="E2896" s="11" t="s">
        <v>8576</v>
      </c>
    </row>
    <row r="2897" ht="30" customHeight="1" spans="1:5">
      <c r="A2897" s="11">
        <v>2896</v>
      </c>
      <c r="B2897" s="12" t="s">
        <v>5</v>
      </c>
      <c r="C2897" s="11" t="s">
        <v>8577</v>
      </c>
      <c r="D2897" s="11" t="s">
        <v>8578</v>
      </c>
      <c r="E2897" s="11" t="s">
        <v>8579</v>
      </c>
    </row>
    <row r="2898" ht="30" customHeight="1" spans="1:5">
      <c r="A2898" s="11">
        <v>2897</v>
      </c>
      <c r="B2898" s="12" t="s">
        <v>5</v>
      </c>
      <c r="C2898" s="11" t="s">
        <v>8580</v>
      </c>
      <c r="D2898" s="11" t="s">
        <v>8581</v>
      </c>
      <c r="E2898" s="11" t="s">
        <v>8582</v>
      </c>
    </row>
    <row r="2899" ht="30" customHeight="1" spans="1:5">
      <c r="A2899" s="11">
        <v>2898</v>
      </c>
      <c r="B2899" s="12" t="s">
        <v>5</v>
      </c>
      <c r="C2899" s="11" t="s">
        <v>8583</v>
      </c>
      <c r="D2899" s="11" t="s">
        <v>8584</v>
      </c>
      <c r="E2899" s="11" t="s">
        <v>8585</v>
      </c>
    </row>
    <row r="2900" ht="30" customHeight="1" spans="1:5">
      <c r="A2900" s="11">
        <v>2899</v>
      </c>
      <c r="B2900" s="12" t="s">
        <v>5</v>
      </c>
      <c r="C2900" s="11" t="s">
        <v>8586</v>
      </c>
      <c r="D2900" s="13">
        <v>1875582</v>
      </c>
      <c r="E2900" s="11" t="s">
        <v>8587</v>
      </c>
    </row>
    <row r="2901" ht="30" customHeight="1" spans="1:5">
      <c r="A2901" s="11">
        <v>2900</v>
      </c>
      <c r="B2901" s="12" t="s">
        <v>5</v>
      </c>
      <c r="C2901" s="11" t="s">
        <v>8588</v>
      </c>
      <c r="D2901" s="11" t="s">
        <v>8589</v>
      </c>
      <c r="E2901" s="11" t="s">
        <v>8590</v>
      </c>
    </row>
    <row r="2902" ht="30" customHeight="1" spans="1:5">
      <c r="A2902" s="11">
        <v>2901</v>
      </c>
      <c r="B2902" s="12" t="s">
        <v>5</v>
      </c>
      <c r="C2902" s="11" t="s">
        <v>8591</v>
      </c>
      <c r="D2902" s="11" t="s">
        <v>8592</v>
      </c>
      <c r="E2902" s="11" t="s">
        <v>8593</v>
      </c>
    </row>
    <row r="2903" ht="30" customHeight="1" spans="1:5">
      <c r="A2903" s="11">
        <v>2902</v>
      </c>
      <c r="B2903" s="12" t="s">
        <v>5</v>
      </c>
      <c r="C2903" s="11" t="s">
        <v>8594</v>
      </c>
      <c r="D2903" s="11" t="s">
        <v>8595</v>
      </c>
      <c r="E2903" s="11" t="s">
        <v>8596</v>
      </c>
    </row>
    <row r="2904" ht="30" customHeight="1" spans="1:5">
      <c r="A2904" s="11">
        <v>2903</v>
      </c>
      <c r="B2904" s="12" t="s">
        <v>5</v>
      </c>
      <c r="C2904" s="11" t="s">
        <v>8597</v>
      </c>
      <c r="D2904" s="11" t="s">
        <v>8598</v>
      </c>
      <c r="E2904" s="11" t="s">
        <v>8599</v>
      </c>
    </row>
    <row r="2905" ht="30" customHeight="1" spans="1:5">
      <c r="A2905" s="11">
        <v>2904</v>
      </c>
      <c r="B2905" s="12" t="s">
        <v>5</v>
      </c>
      <c r="C2905" s="11" t="s">
        <v>8600</v>
      </c>
      <c r="D2905" s="11" t="s">
        <v>8601</v>
      </c>
      <c r="E2905" s="11" t="s">
        <v>8602</v>
      </c>
    </row>
    <row r="2906" ht="30" customHeight="1" spans="1:5">
      <c r="A2906" s="11">
        <v>2905</v>
      </c>
      <c r="B2906" s="12" t="s">
        <v>5</v>
      </c>
      <c r="C2906" s="11" t="s">
        <v>8603</v>
      </c>
      <c r="D2906" s="11" t="s">
        <v>8604</v>
      </c>
      <c r="E2906" s="11" t="s">
        <v>8605</v>
      </c>
    </row>
    <row r="2907" ht="30" customHeight="1" spans="1:5">
      <c r="A2907" s="11">
        <v>2906</v>
      </c>
      <c r="B2907" s="12" t="s">
        <v>5</v>
      </c>
      <c r="C2907" s="11" t="s">
        <v>8606</v>
      </c>
      <c r="D2907" s="11" t="s">
        <v>8607</v>
      </c>
      <c r="E2907" s="11" t="s">
        <v>8608</v>
      </c>
    </row>
    <row r="2908" ht="30" customHeight="1" spans="1:5">
      <c r="A2908" s="11">
        <v>2907</v>
      </c>
      <c r="B2908" s="12" t="s">
        <v>5</v>
      </c>
      <c r="C2908" s="11" t="s">
        <v>8609</v>
      </c>
      <c r="D2908" s="11" t="s">
        <v>8610</v>
      </c>
      <c r="E2908" s="11" t="s">
        <v>8611</v>
      </c>
    </row>
    <row r="2909" ht="30" customHeight="1" spans="1:5">
      <c r="A2909" s="11">
        <v>2908</v>
      </c>
      <c r="B2909" s="12" t="s">
        <v>5</v>
      </c>
      <c r="C2909" s="11" t="s">
        <v>8612</v>
      </c>
      <c r="D2909" s="11" t="s">
        <v>8613</v>
      </c>
      <c r="E2909" s="11" t="s">
        <v>8614</v>
      </c>
    </row>
    <row r="2910" ht="30" customHeight="1" spans="1:5">
      <c r="A2910" s="11">
        <v>2909</v>
      </c>
      <c r="B2910" s="12" t="s">
        <v>5</v>
      </c>
      <c r="C2910" s="11" t="s">
        <v>8615</v>
      </c>
      <c r="D2910" s="11" t="s">
        <v>8616</v>
      </c>
      <c r="E2910" s="11" t="s">
        <v>8617</v>
      </c>
    </row>
    <row r="2911" ht="30" customHeight="1" spans="1:5">
      <c r="A2911" s="11">
        <v>2910</v>
      </c>
      <c r="B2911" s="12" t="s">
        <v>5</v>
      </c>
      <c r="C2911" s="11" t="s">
        <v>8618</v>
      </c>
      <c r="D2911" s="11" t="s">
        <v>8619</v>
      </c>
      <c r="E2911" s="11" t="s">
        <v>8620</v>
      </c>
    </row>
    <row r="2912" ht="30" customHeight="1" spans="1:5">
      <c r="A2912" s="11">
        <v>2911</v>
      </c>
      <c r="B2912" s="12" t="s">
        <v>5</v>
      </c>
      <c r="C2912" s="11" t="s">
        <v>8621</v>
      </c>
      <c r="D2912" s="11" t="s">
        <v>8622</v>
      </c>
      <c r="E2912" s="11" t="s">
        <v>8623</v>
      </c>
    </row>
    <row r="2913" ht="30" customHeight="1" spans="1:5">
      <c r="A2913" s="11">
        <v>2912</v>
      </c>
      <c r="B2913" s="12" t="s">
        <v>5</v>
      </c>
      <c r="C2913" s="11" t="s">
        <v>8624</v>
      </c>
      <c r="D2913" s="11" t="s">
        <v>8625</v>
      </c>
      <c r="E2913" s="11" t="s">
        <v>8626</v>
      </c>
    </row>
    <row r="2914" ht="30" customHeight="1" spans="1:5">
      <c r="A2914" s="11">
        <v>2913</v>
      </c>
      <c r="B2914" s="12" t="s">
        <v>5</v>
      </c>
      <c r="C2914" s="11" t="s">
        <v>8627</v>
      </c>
      <c r="D2914" s="11" t="s">
        <v>8628</v>
      </c>
      <c r="E2914" s="11" t="s">
        <v>8629</v>
      </c>
    </row>
    <row r="2915" ht="30" customHeight="1" spans="1:5">
      <c r="A2915" s="11">
        <v>2914</v>
      </c>
      <c r="B2915" s="12" t="s">
        <v>5</v>
      </c>
      <c r="C2915" s="11" t="s">
        <v>8630</v>
      </c>
      <c r="D2915" s="13">
        <v>1850598</v>
      </c>
      <c r="E2915" s="11" t="s">
        <v>8631</v>
      </c>
    </row>
    <row r="2916" ht="30" customHeight="1" spans="1:5">
      <c r="A2916" s="11">
        <v>2915</v>
      </c>
      <c r="B2916" s="12" t="s">
        <v>5</v>
      </c>
      <c r="C2916" s="11" t="s">
        <v>8632</v>
      </c>
      <c r="D2916" s="11" t="s">
        <v>8633</v>
      </c>
      <c r="E2916" s="11" t="s">
        <v>8634</v>
      </c>
    </row>
    <row r="2917" ht="30" customHeight="1" spans="1:5">
      <c r="A2917" s="11">
        <v>2916</v>
      </c>
      <c r="B2917" s="12" t="s">
        <v>5</v>
      </c>
      <c r="C2917" s="11" t="s">
        <v>8635</v>
      </c>
      <c r="D2917" s="11" t="s">
        <v>8636</v>
      </c>
      <c r="E2917" s="11" t="s">
        <v>8637</v>
      </c>
    </row>
    <row r="2918" ht="30" customHeight="1" spans="1:5">
      <c r="A2918" s="11">
        <v>2917</v>
      </c>
      <c r="B2918" s="12" t="s">
        <v>5</v>
      </c>
      <c r="C2918" s="11" t="s">
        <v>8638</v>
      </c>
      <c r="D2918" s="11" t="s">
        <v>8639</v>
      </c>
      <c r="E2918" s="11" t="s">
        <v>8640</v>
      </c>
    </row>
    <row r="2919" ht="30" customHeight="1" spans="1:5">
      <c r="A2919" s="11">
        <v>2918</v>
      </c>
      <c r="B2919" s="12" t="s">
        <v>5</v>
      </c>
      <c r="C2919" s="11" t="s">
        <v>8641</v>
      </c>
      <c r="D2919" s="11" t="s">
        <v>8642</v>
      </c>
      <c r="E2919" s="11" t="s">
        <v>8643</v>
      </c>
    </row>
    <row r="2920" ht="30" customHeight="1" spans="1:5">
      <c r="A2920" s="11">
        <v>2919</v>
      </c>
      <c r="B2920" s="12" t="s">
        <v>5</v>
      </c>
      <c r="C2920" s="11" t="s">
        <v>8644</v>
      </c>
      <c r="D2920" s="11" t="s">
        <v>8645</v>
      </c>
      <c r="E2920" s="11" t="s">
        <v>8646</v>
      </c>
    </row>
    <row r="2921" ht="30" customHeight="1" spans="1:5">
      <c r="A2921" s="11">
        <v>2920</v>
      </c>
      <c r="B2921" s="12" t="s">
        <v>5</v>
      </c>
      <c r="C2921" s="11" t="s">
        <v>8647</v>
      </c>
      <c r="D2921" s="11" t="s">
        <v>8648</v>
      </c>
      <c r="E2921" s="11" t="s">
        <v>8649</v>
      </c>
    </row>
    <row r="2922" ht="30" customHeight="1" spans="1:5">
      <c r="A2922" s="11">
        <v>2921</v>
      </c>
      <c r="B2922" s="12" t="s">
        <v>5</v>
      </c>
      <c r="C2922" s="11" t="s">
        <v>8650</v>
      </c>
      <c r="D2922" s="11" t="s">
        <v>8651</v>
      </c>
      <c r="E2922" s="11" t="s">
        <v>8652</v>
      </c>
    </row>
    <row r="2923" ht="30" customHeight="1" spans="1:5">
      <c r="A2923" s="11">
        <v>2922</v>
      </c>
      <c r="B2923" s="12" t="s">
        <v>5</v>
      </c>
      <c r="C2923" s="11" t="s">
        <v>8653</v>
      </c>
      <c r="D2923" s="11" t="s">
        <v>8654</v>
      </c>
      <c r="E2923" s="11" t="s">
        <v>8655</v>
      </c>
    </row>
    <row r="2924" ht="30" customHeight="1" spans="1:5">
      <c r="A2924" s="11">
        <v>2923</v>
      </c>
      <c r="B2924" s="12" t="s">
        <v>5</v>
      </c>
      <c r="C2924" s="11" t="s">
        <v>8656</v>
      </c>
      <c r="D2924" s="11" t="s">
        <v>8657</v>
      </c>
      <c r="E2924" s="11" t="s">
        <v>8658</v>
      </c>
    </row>
    <row r="2925" ht="30" customHeight="1" spans="1:5">
      <c r="A2925" s="11">
        <v>2924</v>
      </c>
      <c r="B2925" s="12" t="s">
        <v>5</v>
      </c>
      <c r="C2925" s="11" t="s">
        <v>8659</v>
      </c>
      <c r="D2925" s="11" t="s">
        <v>8660</v>
      </c>
      <c r="E2925" s="11" t="s">
        <v>8661</v>
      </c>
    </row>
    <row r="2926" ht="30" customHeight="1" spans="1:5">
      <c r="A2926" s="11">
        <v>2925</v>
      </c>
      <c r="B2926" s="12" t="s">
        <v>5</v>
      </c>
      <c r="C2926" s="11" t="s">
        <v>8662</v>
      </c>
      <c r="D2926" s="11" t="s">
        <v>8663</v>
      </c>
      <c r="E2926" s="11" t="s">
        <v>8664</v>
      </c>
    </row>
    <row r="2927" ht="30" customHeight="1" spans="1:5">
      <c r="A2927" s="11">
        <v>2926</v>
      </c>
      <c r="B2927" s="12" t="s">
        <v>5</v>
      </c>
      <c r="C2927" s="11" t="s">
        <v>8665</v>
      </c>
      <c r="D2927" s="11" t="s">
        <v>8666</v>
      </c>
      <c r="E2927" s="11" t="s">
        <v>8667</v>
      </c>
    </row>
    <row r="2928" ht="30" customHeight="1" spans="1:5">
      <c r="A2928" s="11">
        <v>2927</v>
      </c>
      <c r="B2928" s="12" t="s">
        <v>5</v>
      </c>
      <c r="C2928" s="11" t="s">
        <v>8668</v>
      </c>
      <c r="D2928" s="11" t="s">
        <v>8669</v>
      </c>
      <c r="E2928" s="11" t="s">
        <v>8670</v>
      </c>
    </row>
    <row r="2929" ht="30" customHeight="1" spans="1:5">
      <c r="A2929" s="11">
        <v>2928</v>
      </c>
      <c r="B2929" s="12" t="s">
        <v>5</v>
      </c>
      <c r="C2929" s="11" t="s">
        <v>8671</v>
      </c>
      <c r="D2929" s="11" t="s">
        <v>8672</v>
      </c>
      <c r="E2929" s="11" t="s">
        <v>8673</v>
      </c>
    </row>
    <row r="2930" ht="30" customHeight="1" spans="1:5">
      <c r="A2930" s="11">
        <v>2929</v>
      </c>
      <c r="B2930" s="12" t="s">
        <v>5</v>
      </c>
      <c r="C2930" s="11" t="s">
        <v>8674</v>
      </c>
      <c r="D2930" s="11" t="s">
        <v>8675</v>
      </c>
      <c r="E2930" s="11" t="s">
        <v>8676</v>
      </c>
    </row>
    <row r="2931" ht="30" customHeight="1" spans="1:5">
      <c r="A2931" s="11">
        <v>2930</v>
      </c>
      <c r="B2931" s="12" t="s">
        <v>5</v>
      </c>
      <c r="C2931" s="11" t="s">
        <v>8677</v>
      </c>
      <c r="D2931" s="11" t="s">
        <v>8678</v>
      </c>
      <c r="E2931" s="11" t="s">
        <v>8679</v>
      </c>
    </row>
    <row r="2932" ht="30" customHeight="1" spans="1:5">
      <c r="A2932" s="11">
        <v>2931</v>
      </c>
      <c r="B2932" s="12" t="s">
        <v>5</v>
      </c>
      <c r="C2932" s="11" t="s">
        <v>8680</v>
      </c>
      <c r="D2932" s="11" t="s">
        <v>8681</v>
      </c>
      <c r="E2932" s="11" t="s">
        <v>8682</v>
      </c>
    </row>
    <row r="2933" ht="30" customHeight="1" spans="1:5">
      <c r="A2933" s="11">
        <v>2932</v>
      </c>
      <c r="B2933" s="12" t="s">
        <v>5</v>
      </c>
      <c r="C2933" s="11" t="s">
        <v>8683</v>
      </c>
      <c r="D2933" s="11" t="s">
        <v>8684</v>
      </c>
      <c r="E2933" s="11" t="s">
        <v>8685</v>
      </c>
    </row>
    <row r="2934" ht="30" customHeight="1" spans="1:5">
      <c r="A2934" s="11">
        <v>2933</v>
      </c>
      <c r="B2934" s="12" t="s">
        <v>5</v>
      </c>
      <c r="C2934" s="11" t="s">
        <v>8686</v>
      </c>
      <c r="D2934" s="11" t="s">
        <v>8687</v>
      </c>
      <c r="E2934" s="11" t="s">
        <v>8688</v>
      </c>
    </row>
    <row r="2935" ht="30" customHeight="1" spans="1:5">
      <c r="A2935" s="11">
        <v>2934</v>
      </c>
      <c r="B2935" s="12" t="s">
        <v>5</v>
      </c>
      <c r="C2935" s="11" t="s">
        <v>8689</v>
      </c>
      <c r="D2935" s="11" t="s">
        <v>8690</v>
      </c>
      <c r="E2935" s="11" t="s">
        <v>8691</v>
      </c>
    </row>
    <row r="2936" ht="30" customHeight="1" spans="1:5">
      <c r="A2936" s="11">
        <v>2935</v>
      </c>
      <c r="B2936" s="12" t="s">
        <v>5</v>
      </c>
      <c r="C2936" s="11" t="s">
        <v>8692</v>
      </c>
      <c r="D2936" s="11" t="s">
        <v>8693</v>
      </c>
      <c r="E2936" s="11" t="s">
        <v>8694</v>
      </c>
    </row>
    <row r="2937" ht="30" customHeight="1" spans="1:5">
      <c r="A2937" s="11">
        <v>2936</v>
      </c>
      <c r="C2937" s="11" t="s">
        <v>8695</v>
      </c>
      <c r="D2937" s="11" t="s">
        <v>8696</v>
      </c>
      <c r="E2937" s="11" t="s">
        <v>8697</v>
      </c>
    </row>
    <row r="2938" ht="30" customHeight="1" spans="1:5">
      <c r="A2938" s="11">
        <v>2937</v>
      </c>
      <c r="B2938" s="12" t="s">
        <v>5</v>
      </c>
      <c r="C2938" s="11" t="s">
        <v>8698</v>
      </c>
      <c r="D2938" s="11" t="s">
        <v>8699</v>
      </c>
      <c r="E2938" s="11" t="s">
        <v>8700</v>
      </c>
    </row>
    <row r="2939" ht="30" customHeight="1" spans="1:5">
      <c r="A2939" s="11">
        <v>2938</v>
      </c>
      <c r="B2939" s="12" t="s">
        <v>5</v>
      </c>
      <c r="C2939" s="11" t="s">
        <v>8701</v>
      </c>
      <c r="D2939" s="11" t="s">
        <v>8702</v>
      </c>
      <c r="E2939" s="11" t="s">
        <v>8703</v>
      </c>
    </row>
    <row r="2940" ht="30" customHeight="1" spans="1:5">
      <c r="A2940" s="11">
        <v>2939</v>
      </c>
      <c r="B2940" s="12" t="s">
        <v>5</v>
      </c>
      <c r="C2940" s="11" t="s">
        <v>8704</v>
      </c>
      <c r="D2940" s="11" t="s">
        <v>8705</v>
      </c>
      <c r="E2940" s="11" t="s">
        <v>8706</v>
      </c>
    </row>
    <row r="2941" ht="30" customHeight="1" spans="1:5">
      <c r="A2941" s="11">
        <v>2940</v>
      </c>
      <c r="B2941" s="12" t="s">
        <v>5</v>
      </c>
      <c r="C2941" s="11" t="s">
        <v>8707</v>
      </c>
      <c r="D2941" s="11" t="s">
        <v>8708</v>
      </c>
      <c r="E2941" s="11" t="s">
        <v>8709</v>
      </c>
    </row>
    <row r="2942" ht="30" customHeight="1" spans="1:5">
      <c r="A2942" s="11">
        <v>2941</v>
      </c>
      <c r="B2942" s="12" t="s">
        <v>5</v>
      </c>
      <c r="C2942" s="11" t="s">
        <v>8710</v>
      </c>
      <c r="D2942" s="11" t="s">
        <v>8711</v>
      </c>
      <c r="E2942" s="11" t="s">
        <v>8712</v>
      </c>
    </row>
    <row r="2943" ht="30" customHeight="1" spans="1:5">
      <c r="A2943" s="11">
        <v>2942</v>
      </c>
      <c r="B2943" s="12" t="s">
        <v>5</v>
      </c>
      <c r="C2943" s="11" t="s">
        <v>8713</v>
      </c>
      <c r="D2943" s="11" t="s">
        <v>8714</v>
      </c>
      <c r="E2943" s="11" t="s">
        <v>8715</v>
      </c>
    </row>
    <row r="2944" ht="30" customHeight="1" spans="1:5">
      <c r="A2944" s="11">
        <v>2943</v>
      </c>
      <c r="B2944" s="12" t="s">
        <v>5</v>
      </c>
      <c r="C2944" s="11" t="s">
        <v>8716</v>
      </c>
      <c r="D2944" s="11" t="s">
        <v>8717</v>
      </c>
      <c r="E2944" s="11" t="s">
        <v>8718</v>
      </c>
    </row>
    <row r="2945" ht="30" customHeight="1" spans="1:5">
      <c r="A2945" s="11">
        <v>2944</v>
      </c>
      <c r="B2945" s="12" t="s">
        <v>5</v>
      </c>
      <c r="C2945" s="11" t="s">
        <v>8719</v>
      </c>
      <c r="D2945" s="11" t="s">
        <v>8720</v>
      </c>
      <c r="E2945" s="11" t="s">
        <v>8721</v>
      </c>
    </row>
    <row r="2946" ht="30" customHeight="1" spans="1:5">
      <c r="A2946" s="11">
        <v>2945</v>
      </c>
      <c r="B2946" s="12" t="s">
        <v>5</v>
      </c>
      <c r="C2946" s="11" t="s">
        <v>8722</v>
      </c>
      <c r="D2946" s="11" t="s">
        <v>8723</v>
      </c>
      <c r="E2946" s="11" t="s">
        <v>8724</v>
      </c>
    </row>
    <row r="2947" ht="30" customHeight="1" spans="1:5">
      <c r="A2947" s="11">
        <v>2946</v>
      </c>
      <c r="B2947" s="12" t="s">
        <v>5</v>
      </c>
      <c r="C2947" s="11" t="s">
        <v>8725</v>
      </c>
      <c r="D2947" s="11" t="s">
        <v>8726</v>
      </c>
      <c r="E2947" s="11" t="s">
        <v>8727</v>
      </c>
    </row>
    <row r="2948" ht="30" customHeight="1" spans="1:5">
      <c r="A2948" s="11">
        <v>2947</v>
      </c>
      <c r="B2948" s="12" t="s">
        <v>5</v>
      </c>
      <c r="C2948" s="11" t="s">
        <v>8728</v>
      </c>
      <c r="D2948" s="11" t="s">
        <v>8729</v>
      </c>
      <c r="E2948" s="11" t="s">
        <v>8730</v>
      </c>
    </row>
    <row r="2949" ht="30" customHeight="1" spans="1:5">
      <c r="A2949" s="11">
        <v>2948</v>
      </c>
      <c r="B2949" s="12" t="s">
        <v>5</v>
      </c>
      <c r="C2949" s="11" t="s">
        <v>8731</v>
      </c>
      <c r="D2949" s="11" t="s">
        <v>8732</v>
      </c>
      <c r="E2949" s="11" t="s">
        <v>8733</v>
      </c>
    </row>
    <row r="2950" ht="30" customHeight="1" spans="1:5">
      <c r="A2950" s="11">
        <v>2949</v>
      </c>
      <c r="B2950" s="12" t="s">
        <v>5</v>
      </c>
      <c r="C2950" s="11" t="s">
        <v>8734</v>
      </c>
      <c r="D2950" s="11" t="s">
        <v>8735</v>
      </c>
      <c r="E2950" s="11" t="s">
        <v>8736</v>
      </c>
    </row>
    <row r="2951" ht="30" customHeight="1" spans="1:5">
      <c r="A2951" s="11">
        <v>2950</v>
      </c>
      <c r="B2951" s="12" t="s">
        <v>5</v>
      </c>
      <c r="C2951" s="11" t="s">
        <v>8737</v>
      </c>
      <c r="D2951" s="11" t="s">
        <v>8738</v>
      </c>
      <c r="E2951" s="11" t="s">
        <v>8739</v>
      </c>
    </row>
    <row r="2952" ht="30" customHeight="1" spans="1:5">
      <c r="A2952" s="11">
        <v>2951</v>
      </c>
      <c r="B2952" s="12" t="s">
        <v>5</v>
      </c>
      <c r="C2952" s="11" t="s">
        <v>8740</v>
      </c>
      <c r="D2952" s="11" t="s">
        <v>8741</v>
      </c>
      <c r="E2952" s="11" t="s">
        <v>8742</v>
      </c>
    </row>
    <row r="2953" ht="30" customHeight="1" spans="1:5">
      <c r="A2953" s="11">
        <v>2952</v>
      </c>
      <c r="B2953" s="12" t="s">
        <v>5</v>
      </c>
      <c r="C2953" s="11" t="s">
        <v>8743</v>
      </c>
      <c r="D2953" s="11" t="s">
        <v>8744</v>
      </c>
      <c r="E2953" s="11" t="s">
        <v>8745</v>
      </c>
    </row>
    <row r="2954" ht="30" customHeight="1" spans="1:5">
      <c r="A2954" s="11">
        <v>2953</v>
      </c>
      <c r="B2954" s="12" t="s">
        <v>5</v>
      </c>
      <c r="C2954" s="11" t="s">
        <v>8746</v>
      </c>
      <c r="D2954" s="11" t="s">
        <v>8747</v>
      </c>
      <c r="E2954" s="11" t="s">
        <v>8748</v>
      </c>
    </row>
    <row r="2955" ht="30" customHeight="1" spans="1:5">
      <c r="A2955" s="11">
        <v>2954</v>
      </c>
      <c r="B2955" s="12" t="s">
        <v>5</v>
      </c>
      <c r="C2955" s="11" t="s">
        <v>8749</v>
      </c>
      <c r="D2955" s="11" t="s">
        <v>8750</v>
      </c>
      <c r="E2955" s="11" t="s">
        <v>8751</v>
      </c>
    </row>
    <row r="2956" ht="30" customHeight="1" spans="1:5">
      <c r="A2956" s="11">
        <v>2955</v>
      </c>
      <c r="B2956" s="12" t="s">
        <v>5</v>
      </c>
      <c r="C2956" s="11" t="s">
        <v>8752</v>
      </c>
      <c r="D2956" s="11" t="s">
        <v>8753</v>
      </c>
      <c r="E2956" s="11" t="s">
        <v>8754</v>
      </c>
    </row>
    <row r="2957" ht="30" customHeight="1" spans="1:5">
      <c r="A2957" s="11">
        <v>2956</v>
      </c>
      <c r="B2957" s="12" t="s">
        <v>5</v>
      </c>
      <c r="C2957" s="11" t="s">
        <v>8755</v>
      </c>
      <c r="D2957" s="11" t="s">
        <v>8756</v>
      </c>
      <c r="E2957" s="11" t="s">
        <v>8757</v>
      </c>
    </row>
    <row r="2958" ht="30" customHeight="1" spans="1:5">
      <c r="A2958" s="11">
        <v>2957</v>
      </c>
      <c r="B2958" s="12" t="s">
        <v>5</v>
      </c>
      <c r="C2958" s="11" t="s">
        <v>8758</v>
      </c>
      <c r="D2958" s="11" t="s">
        <v>8759</v>
      </c>
      <c r="E2958" s="11" t="s">
        <v>8760</v>
      </c>
    </row>
    <row r="2959" ht="30" customHeight="1" spans="1:5">
      <c r="A2959" s="11">
        <v>2958</v>
      </c>
      <c r="B2959" s="12" t="s">
        <v>5</v>
      </c>
      <c r="C2959" s="11" t="s">
        <v>8761</v>
      </c>
      <c r="D2959" s="11" t="s">
        <v>8762</v>
      </c>
      <c r="E2959" s="11" t="s">
        <v>8763</v>
      </c>
    </row>
    <row r="2960" ht="30" customHeight="1" spans="1:5">
      <c r="A2960" s="11">
        <v>2959</v>
      </c>
      <c r="B2960" s="12" t="s">
        <v>5</v>
      </c>
      <c r="C2960" s="11" t="s">
        <v>8764</v>
      </c>
      <c r="D2960" s="11" t="s">
        <v>8765</v>
      </c>
      <c r="E2960" s="11" t="s">
        <v>8766</v>
      </c>
    </row>
    <row r="2961" ht="30" customHeight="1" spans="1:5">
      <c r="A2961" s="11">
        <v>2960</v>
      </c>
      <c r="B2961" s="12" t="s">
        <v>5</v>
      </c>
      <c r="C2961" s="11" t="s">
        <v>8767</v>
      </c>
      <c r="D2961" s="11" t="s">
        <v>8768</v>
      </c>
      <c r="E2961" s="11" t="s">
        <v>8769</v>
      </c>
    </row>
    <row r="2962" ht="30" customHeight="1" spans="1:5">
      <c r="A2962" s="11">
        <v>2961</v>
      </c>
      <c r="B2962" s="12" t="s">
        <v>5</v>
      </c>
      <c r="C2962" s="11" t="s">
        <v>8770</v>
      </c>
      <c r="D2962" s="11" t="s">
        <v>8771</v>
      </c>
      <c r="E2962" s="11" t="s">
        <v>8772</v>
      </c>
    </row>
    <row r="2963" ht="30" customHeight="1" spans="1:5">
      <c r="A2963" s="11">
        <v>2962</v>
      </c>
      <c r="B2963" s="12" t="s">
        <v>5</v>
      </c>
      <c r="C2963" s="11" t="s">
        <v>8773</v>
      </c>
      <c r="D2963" s="11" t="s">
        <v>8774</v>
      </c>
      <c r="E2963" s="11" t="s">
        <v>8775</v>
      </c>
    </row>
    <row r="2964" ht="30" customHeight="1" spans="1:5">
      <c r="A2964" s="11">
        <v>2963</v>
      </c>
      <c r="B2964" s="12" t="s">
        <v>5</v>
      </c>
      <c r="C2964" s="11" t="s">
        <v>8776</v>
      </c>
      <c r="D2964" s="11" t="s">
        <v>8777</v>
      </c>
      <c r="E2964" s="11" t="s">
        <v>8778</v>
      </c>
    </row>
    <row r="2965" ht="30" customHeight="1" spans="1:5">
      <c r="A2965" s="11">
        <v>2964</v>
      </c>
      <c r="B2965" s="12" t="s">
        <v>5</v>
      </c>
      <c r="C2965" s="11" t="s">
        <v>8779</v>
      </c>
      <c r="D2965" s="11" t="s">
        <v>8780</v>
      </c>
      <c r="E2965" s="11" t="s">
        <v>8781</v>
      </c>
    </row>
    <row r="2966" ht="30" customHeight="1" spans="1:5">
      <c r="A2966" s="11">
        <v>2965</v>
      </c>
      <c r="B2966" s="12" t="s">
        <v>5</v>
      </c>
      <c r="C2966" s="11" t="s">
        <v>8782</v>
      </c>
      <c r="D2966" s="11" t="s">
        <v>8783</v>
      </c>
      <c r="E2966" s="11" t="s">
        <v>8784</v>
      </c>
    </row>
    <row r="2967" ht="30" customHeight="1" spans="1:5">
      <c r="A2967" s="11">
        <v>2966</v>
      </c>
      <c r="B2967" s="12" t="s">
        <v>5</v>
      </c>
      <c r="C2967" s="11" t="s">
        <v>8785</v>
      </c>
      <c r="D2967" s="11" t="s">
        <v>8786</v>
      </c>
      <c r="E2967" s="11" t="s">
        <v>8787</v>
      </c>
    </row>
    <row r="2968" ht="30" customHeight="1" spans="1:5">
      <c r="A2968" s="11">
        <v>2967</v>
      </c>
      <c r="B2968" s="12" t="s">
        <v>5</v>
      </c>
      <c r="C2968" s="11" t="s">
        <v>8788</v>
      </c>
      <c r="D2968" s="11" t="s">
        <v>8789</v>
      </c>
      <c r="E2968" s="11" t="s">
        <v>8790</v>
      </c>
    </row>
    <row r="2969" ht="30" customHeight="1" spans="1:5">
      <c r="A2969" s="11">
        <v>2968</v>
      </c>
      <c r="B2969" s="12" t="s">
        <v>5</v>
      </c>
      <c r="C2969" s="11" t="s">
        <v>8791</v>
      </c>
      <c r="D2969" s="11" t="s">
        <v>8792</v>
      </c>
      <c r="E2969" s="11" t="s">
        <v>8793</v>
      </c>
    </row>
    <row r="2970" ht="30" customHeight="1" spans="1:5">
      <c r="A2970" s="11">
        <v>2969</v>
      </c>
      <c r="B2970" s="12" t="s">
        <v>5</v>
      </c>
      <c r="C2970" s="11" t="s">
        <v>8794</v>
      </c>
      <c r="D2970" s="11" t="s">
        <v>8795</v>
      </c>
      <c r="E2970" s="11" t="s">
        <v>8796</v>
      </c>
    </row>
    <row r="2971" ht="30" customHeight="1" spans="1:5">
      <c r="A2971" s="11">
        <v>2970</v>
      </c>
      <c r="B2971" s="12" t="s">
        <v>5</v>
      </c>
      <c r="C2971" s="11" t="s">
        <v>8797</v>
      </c>
      <c r="D2971" s="11" t="s">
        <v>8798</v>
      </c>
      <c r="E2971" s="11" t="s">
        <v>8799</v>
      </c>
    </row>
    <row r="2972" ht="30" customHeight="1" spans="1:5">
      <c r="A2972" s="11">
        <v>2971</v>
      </c>
      <c r="B2972" s="12" t="s">
        <v>5</v>
      </c>
      <c r="C2972" s="11" t="s">
        <v>8800</v>
      </c>
      <c r="D2972" s="11" t="s">
        <v>8801</v>
      </c>
      <c r="E2972" s="11" t="s">
        <v>8802</v>
      </c>
    </row>
    <row r="2973" ht="30" customHeight="1" spans="1:5">
      <c r="A2973" s="11">
        <v>2972</v>
      </c>
      <c r="B2973" s="12" t="s">
        <v>5</v>
      </c>
      <c r="C2973" s="11" t="s">
        <v>8803</v>
      </c>
      <c r="D2973" s="11" t="s">
        <v>8804</v>
      </c>
      <c r="E2973" s="11" t="s">
        <v>8805</v>
      </c>
    </row>
    <row r="2974" ht="30" customHeight="1" spans="1:5">
      <c r="A2974" s="11">
        <v>2973</v>
      </c>
      <c r="B2974" s="12" t="s">
        <v>5</v>
      </c>
      <c r="C2974" s="11" t="s">
        <v>8806</v>
      </c>
      <c r="D2974" s="11" t="s">
        <v>8807</v>
      </c>
      <c r="E2974" s="11" t="s">
        <v>8808</v>
      </c>
    </row>
    <row r="2975" ht="30" customHeight="1" spans="1:5">
      <c r="A2975" s="11">
        <v>2974</v>
      </c>
      <c r="B2975" s="12" t="s">
        <v>5</v>
      </c>
      <c r="C2975" s="11" t="s">
        <v>8809</v>
      </c>
      <c r="D2975" s="11" t="s">
        <v>8810</v>
      </c>
      <c r="E2975" s="11" t="s">
        <v>8811</v>
      </c>
    </row>
    <row r="2976" ht="30" customHeight="1" spans="1:5">
      <c r="A2976" s="11">
        <v>2975</v>
      </c>
      <c r="B2976" s="12" t="s">
        <v>5</v>
      </c>
      <c r="C2976" s="11" t="s">
        <v>8812</v>
      </c>
      <c r="D2976" s="11" t="s">
        <v>8813</v>
      </c>
      <c r="E2976" s="11" t="s">
        <v>8814</v>
      </c>
    </row>
    <row r="2977" ht="30" customHeight="1" spans="1:5">
      <c r="A2977" s="11">
        <v>2976</v>
      </c>
      <c r="B2977" s="12" t="s">
        <v>5</v>
      </c>
      <c r="C2977" s="11" t="s">
        <v>8815</v>
      </c>
      <c r="D2977" s="11" t="s">
        <v>8816</v>
      </c>
      <c r="E2977" s="11" t="s">
        <v>8817</v>
      </c>
    </row>
    <row r="2978" ht="30" customHeight="1" spans="1:5">
      <c r="A2978" s="11">
        <v>2977</v>
      </c>
      <c r="B2978" s="12" t="s">
        <v>5</v>
      </c>
      <c r="C2978" s="11" t="s">
        <v>8818</v>
      </c>
      <c r="D2978" s="11" t="s">
        <v>8819</v>
      </c>
      <c r="E2978" s="11" t="s">
        <v>8820</v>
      </c>
    </row>
    <row r="2979" ht="30" customHeight="1" spans="1:5">
      <c r="A2979" s="11">
        <v>2978</v>
      </c>
      <c r="B2979" s="12" t="s">
        <v>5</v>
      </c>
      <c r="C2979" s="11" t="s">
        <v>8821</v>
      </c>
      <c r="D2979" s="11" t="s">
        <v>8822</v>
      </c>
      <c r="E2979" s="11" t="s">
        <v>8823</v>
      </c>
    </row>
    <row r="2980" ht="30" customHeight="1" spans="1:5">
      <c r="A2980" s="11">
        <v>2979</v>
      </c>
      <c r="B2980" s="12" t="s">
        <v>5</v>
      </c>
      <c r="C2980" s="11" t="s">
        <v>8824</v>
      </c>
      <c r="D2980" s="11" t="s">
        <v>8825</v>
      </c>
      <c r="E2980" s="11" t="s">
        <v>8826</v>
      </c>
    </row>
    <row r="2981" ht="30" customHeight="1" spans="1:5">
      <c r="A2981" s="11">
        <v>2980</v>
      </c>
      <c r="B2981" s="12" t="s">
        <v>5</v>
      </c>
      <c r="C2981" s="11" t="s">
        <v>8827</v>
      </c>
      <c r="D2981" s="11" t="s">
        <v>8828</v>
      </c>
      <c r="E2981" s="11" t="s">
        <v>8829</v>
      </c>
    </row>
    <row r="2982" ht="30" customHeight="1" spans="1:5">
      <c r="A2982" s="11">
        <v>2981</v>
      </c>
      <c r="B2982" s="12" t="s">
        <v>5</v>
      </c>
      <c r="C2982" s="11" t="s">
        <v>8830</v>
      </c>
      <c r="D2982" s="11" t="s">
        <v>8831</v>
      </c>
      <c r="E2982" s="11" t="s">
        <v>8832</v>
      </c>
    </row>
    <row r="2983" ht="30" customHeight="1" spans="1:5">
      <c r="A2983" s="11">
        <v>2982</v>
      </c>
      <c r="B2983" s="12" t="s">
        <v>5</v>
      </c>
      <c r="C2983" s="11" t="s">
        <v>8833</v>
      </c>
      <c r="D2983" s="11" t="s">
        <v>8834</v>
      </c>
      <c r="E2983" s="11" t="s">
        <v>8835</v>
      </c>
    </row>
    <row r="2984" ht="30" customHeight="1" spans="1:5">
      <c r="A2984" s="11">
        <v>2983</v>
      </c>
      <c r="B2984" s="12" t="s">
        <v>5</v>
      </c>
      <c r="C2984" s="11" t="s">
        <v>8836</v>
      </c>
      <c r="D2984" s="11" t="s">
        <v>8837</v>
      </c>
      <c r="E2984" s="11" t="s">
        <v>8838</v>
      </c>
    </row>
    <row r="2985" ht="30" customHeight="1" spans="1:5">
      <c r="A2985" s="11">
        <v>2984</v>
      </c>
      <c r="B2985" s="12" t="s">
        <v>5</v>
      </c>
      <c r="C2985" s="11" t="s">
        <v>8839</v>
      </c>
      <c r="D2985" s="11" t="s">
        <v>8840</v>
      </c>
      <c r="E2985" s="11" t="s">
        <v>8841</v>
      </c>
    </row>
    <row r="2986" ht="30" customHeight="1" spans="1:5">
      <c r="A2986" s="11">
        <v>2985</v>
      </c>
      <c r="B2986" s="12" t="s">
        <v>5</v>
      </c>
      <c r="C2986" s="11" t="s">
        <v>8842</v>
      </c>
      <c r="D2986" s="11" t="s">
        <v>8843</v>
      </c>
      <c r="E2986" s="11" t="s">
        <v>8844</v>
      </c>
    </row>
    <row r="2987" ht="30" customHeight="1" spans="1:5">
      <c r="A2987" s="11">
        <v>2986</v>
      </c>
      <c r="B2987" s="12" t="s">
        <v>5</v>
      </c>
      <c r="C2987" s="11" t="s">
        <v>8845</v>
      </c>
      <c r="D2987" s="11" t="s">
        <v>8846</v>
      </c>
      <c r="E2987" s="11" t="s">
        <v>8847</v>
      </c>
    </row>
    <row r="2988" ht="30" customHeight="1" spans="1:5">
      <c r="A2988" s="11">
        <v>2987</v>
      </c>
      <c r="B2988" s="12" t="s">
        <v>5</v>
      </c>
      <c r="C2988" s="11" t="s">
        <v>8848</v>
      </c>
      <c r="D2988" s="11" t="s">
        <v>8849</v>
      </c>
      <c r="E2988" s="11" t="s">
        <v>8850</v>
      </c>
    </row>
    <row r="2989" ht="30" customHeight="1" spans="1:5">
      <c r="A2989" s="11">
        <v>2988</v>
      </c>
      <c r="B2989" s="12" t="s">
        <v>5</v>
      </c>
      <c r="C2989" s="11" t="s">
        <v>8851</v>
      </c>
      <c r="D2989" s="11" t="s">
        <v>8852</v>
      </c>
      <c r="E2989" s="11" t="s">
        <v>8853</v>
      </c>
    </row>
    <row r="2990" ht="30" customHeight="1" spans="1:5">
      <c r="A2990" s="11">
        <v>2989</v>
      </c>
      <c r="B2990" s="12" t="s">
        <v>5</v>
      </c>
      <c r="C2990" s="11" t="s">
        <v>8854</v>
      </c>
      <c r="D2990" s="11" t="s">
        <v>8855</v>
      </c>
      <c r="E2990" s="11" t="s">
        <v>8856</v>
      </c>
    </row>
    <row r="2991" ht="30" customHeight="1" spans="1:5">
      <c r="A2991" s="11">
        <v>2990</v>
      </c>
      <c r="B2991" s="12" t="s">
        <v>5</v>
      </c>
      <c r="C2991" s="11" t="s">
        <v>8857</v>
      </c>
      <c r="D2991" s="11" t="s">
        <v>8858</v>
      </c>
      <c r="E2991" s="11" t="s">
        <v>8859</v>
      </c>
    </row>
    <row r="2992" ht="30" customHeight="1" spans="1:5">
      <c r="A2992" s="11">
        <v>2991</v>
      </c>
      <c r="B2992" s="12" t="s">
        <v>5</v>
      </c>
      <c r="C2992" s="11" t="s">
        <v>8860</v>
      </c>
      <c r="D2992" s="11" t="s">
        <v>8861</v>
      </c>
      <c r="E2992" s="11" t="s">
        <v>8862</v>
      </c>
    </row>
    <row r="2993" ht="30" customHeight="1" spans="1:5">
      <c r="A2993" s="11">
        <v>2992</v>
      </c>
      <c r="B2993" s="12" t="s">
        <v>5</v>
      </c>
      <c r="C2993" s="11" t="s">
        <v>8863</v>
      </c>
      <c r="D2993" s="11" t="s">
        <v>8864</v>
      </c>
      <c r="E2993" s="11" t="s">
        <v>8865</v>
      </c>
    </row>
    <row r="2994" ht="30" customHeight="1" spans="1:5">
      <c r="A2994" s="11">
        <v>2993</v>
      </c>
      <c r="B2994" s="12" t="s">
        <v>5</v>
      </c>
      <c r="C2994" s="11" t="s">
        <v>8866</v>
      </c>
      <c r="D2994" s="11" t="s">
        <v>8867</v>
      </c>
      <c r="E2994" s="11" t="s">
        <v>8868</v>
      </c>
    </row>
    <row r="2995" ht="30" customHeight="1" spans="1:5">
      <c r="A2995" s="11">
        <v>2994</v>
      </c>
      <c r="B2995" s="12" t="s">
        <v>5</v>
      </c>
      <c r="C2995" s="11" t="s">
        <v>8869</v>
      </c>
      <c r="D2995" s="11" t="s">
        <v>8870</v>
      </c>
      <c r="E2995" s="11" t="s">
        <v>8871</v>
      </c>
    </row>
    <row r="2996" ht="30" customHeight="1" spans="1:5">
      <c r="A2996" s="11">
        <v>2995</v>
      </c>
      <c r="B2996" s="12" t="s">
        <v>5</v>
      </c>
      <c r="C2996" s="11" t="s">
        <v>8872</v>
      </c>
      <c r="D2996" s="11" t="s">
        <v>8873</v>
      </c>
      <c r="E2996" s="11" t="s">
        <v>8874</v>
      </c>
    </row>
    <row r="2997" ht="30" customHeight="1" spans="1:5">
      <c r="A2997" s="11">
        <v>2996</v>
      </c>
      <c r="B2997" s="12" t="s">
        <v>5</v>
      </c>
      <c r="C2997" s="11" t="s">
        <v>8875</v>
      </c>
      <c r="D2997" s="11" t="s">
        <v>8876</v>
      </c>
      <c r="E2997" s="11" t="s">
        <v>8877</v>
      </c>
    </row>
    <row r="2998" ht="30" customHeight="1" spans="1:5">
      <c r="A2998" s="11">
        <v>2997</v>
      </c>
      <c r="B2998" s="12" t="s">
        <v>5</v>
      </c>
      <c r="C2998" s="11" t="s">
        <v>8878</v>
      </c>
      <c r="D2998" s="11" t="s">
        <v>8879</v>
      </c>
      <c r="E2998" s="11" t="s">
        <v>8880</v>
      </c>
    </row>
    <row r="2999" ht="30" customHeight="1" spans="1:5">
      <c r="A2999" s="11">
        <v>2998</v>
      </c>
      <c r="B2999" s="12" t="s">
        <v>5</v>
      </c>
      <c r="C2999" s="11" t="s">
        <v>8881</v>
      </c>
      <c r="D2999" s="11" t="s">
        <v>8882</v>
      </c>
      <c r="E2999" s="11" t="s">
        <v>8883</v>
      </c>
    </row>
    <row r="3000" ht="30" customHeight="1" spans="1:5">
      <c r="A3000" s="11">
        <v>2999</v>
      </c>
      <c r="B3000" s="12" t="s">
        <v>5</v>
      </c>
      <c r="C3000" s="11" t="s">
        <v>8884</v>
      </c>
      <c r="D3000" s="11" t="s">
        <v>8885</v>
      </c>
      <c r="E3000" s="11" t="s">
        <v>8886</v>
      </c>
    </row>
    <row r="3001" ht="30" customHeight="1" spans="1:5">
      <c r="A3001" s="11">
        <v>3000</v>
      </c>
      <c r="B3001" s="12" t="s">
        <v>5</v>
      </c>
      <c r="C3001" s="11" t="s">
        <v>8887</v>
      </c>
      <c r="D3001" s="11" t="s">
        <v>8888</v>
      </c>
      <c r="E3001" s="11" t="s">
        <v>8889</v>
      </c>
    </row>
    <row r="3002" ht="30" customHeight="1" spans="1:5">
      <c r="A3002" s="11">
        <v>3001</v>
      </c>
      <c r="B3002" s="12" t="s">
        <v>5</v>
      </c>
      <c r="C3002" s="11" t="s">
        <v>8890</v>
      </c>
      <c r="D3002" s="11" t="s">
        <v>8891</v>
      </c>
      <c r="E3002" s="11" t="s">
        <v>8892</v>
      </c>
    </row>
    <row r="3003" ht="30" customHeight="1" spans="1:5">
      <c r="A3003" s="11">
        <v>3002</v>
      </c>
      <c r="B3003" s="12" t="s">
        <v>5</v>
      </c>
      <c r="C3003" s="11" t="s">
        <v>8893</v>
      </c>
      <c r="D3003" s="11" t="s">
        <v>8894</v>
      </c>
      <c r="E3003" s="11" t="s">
        <v>8895</v>
      </c>
    </row>
    <row r="3004" ht="30" customHeight="1" spans="1:5">
      <c r="A3004" s="11">
        <v>3003</v>
      </c>
      <c r="B3004" s="12" t="s">
        <v>5</v>
      </c>
      <c r="C3004" s="11" t="s">
        <v>8896</v>
      </c>
      <c r="D3004" s="11" t="s">
        <v>8897</v>
      </c>
      <c r="E3004" s="11" t="s">
        <v>8898</v>
      </c>
    </row>
    <row r="3005" ht="30" customHeight="1" spans="1:5">
      <c r="A3005" s="11">
        <v>3004</v>
      </c>
      <c r="B3005" s="12" t="s">
        <v>5</v>
      </c>
      <c r="C3005" s="11" t="s">
        <v>8899</v>
      </c>
      <c r="D3005" s="11" t="s">
        <v>8900</v>
      </c>
      <c r="E3005" s="11" t="s">
        <v>8901</v>
      </c>
    </row>
    <row r="3006" ht="30" customHeight="1" spans="1:5">
      <c r="A3006" s="11">
        <v>3005</v>
      </c>
      <c r="B3006" s="12" t="s">
        <v>5</v>
      </c>
      <c r="C3006" s="11" t="s">
        <v>8902</v>
      </c>
      <c r="D3006" s="11" t="s">
        <v>8903</v>
      </c>
      <c r="E3006" s="11" t="s">
        <v>8904</v>
      </c>
    </row>
    <row r="3007" ht="30" customHeight="1" spans="1:5">
      <c r="A3007" s="11">
        <v>3006</v>
      </c>
      <c r="B3007" s="12" t="s">
        <v>5</v>
      </c>
      <c r="C3007" s="11" t="s">
        <v>8905</v>
      </c>
      <c r="D3007" s="11" t="s">
        <v>8906</v>
      </c>
      <c r="E3007" s="11" t="s">
        <v>8907</v>
      </c>
    </row>
    <row r="3008" ht="30" customHeight="1" spans="1:5">
      <c r="A3008" s="11">
        <v>3007</v>
      </c>
      <c r="B3008" s="12" t="s">
        <v>5</v>
      </c>
      <c r="C3008" s="11" t="s">
        <v>8908</v>
      </c>
      <c r="D3008" s="11" t="s">
        <v>8909</v>
      </c>
      <c r="E3008" s="11" t="s">
        <v>8910</v>
      </c>
    </row>
    <row r="3009" ht="30" customHeight="1" spans="1:5">
      <c r="A3009" s="11">
        <v>3008</v>
      </c>
      <c r="B3009" s="12" t="s">
        <v>5</v>
      </c>
      <c r="C3009" s="11" t="s">
        <v>8911</v>
      </c>
      <c r="D3009" s="11" t="s">
        <v>8912</v>
      </c>
      <c r="E3009" s="11" t="s">
        <v>8913</v>
      </c>
    </row>
    <row r="3010" ht="30" customHeight="1" spans="1:5">
      <c r="A3010" s="11">
        <v>3009</v>
      </c>
      <c r="B3010" s="12" t="s">
        <v>5</v>
      </c>
      <c r="C3010" s="11" t="s">
        <v>8914</v>
      </c>
      <c r="D3010" s="11" t="s">
        <v>8915</v>
      </c>
      <c r="E3010" s="11" t="s">
        <v>8916</v>
      </c>
    </row>
    <row r="3011" ht="30" customHeight="1" spans="1:5">
      <c r="A3011" s="11">
        <v>3010</v>
      </c>
      <c r="B3011" s="12" t="s">
        <v>5</v>
      </c>
      <c r="C3011" s="11" t="s">
        <v>8917</v>
      </c>
      <c r="D3011" s="11" t="s">
        <v>8918</v>
      </c>
      <c r="E3011" s="11" t="s">
        <v>8919</v>
      </c>
    </row>
    <row r="3012" ht="30" customHeight="1" spans="1:5">
      <c r="A3012" s="11">
        <v>3011</v>
      </c>
      <c r="B3012" s="12" t="s">
        <v>5</v>
      </c>
      <c r="C3012" s="11" t="s">
        <v>8920</v>
      </c>
      <c r="D3012" s="11" t="s">
        <v>8921</v>
      </c>
      <c r="E3012" s="11" t="s">
        <v>8922</v>
      </c>
    </row>
    <row r="3013" ht="30" customHeight="1" spans="1:5">
      <c r="A3013" s="11">
        <v>3012</v>
      </c>
      <c r="B3013" s="12" t="s">
        <v>5</v>
      </c>
      <c r="C3013" s="11" t="s">
        <v>8923</v>
      </c>
      <c r="D3013" s="11" t="s">
        <v>8924</v>
      </c>
      <c r="E3013" s="11" t="s">
        <v>8925</v>
      </c>
    </row>
    <row r="3014" ht="30" customHeight="1" spans="1:5">
      <c r="A3014" s="11">
        <v>3013</v>
      </c>
      <c r="B3014" s="12" t="s">
        <v>5</v>
      </c>
      <c r="C3014" s="11" t="s">
        <v>8926</v>
      </c>
      <c r="D3014" s="11" t="s">
        <v>8927</v>
      </c>
      <c r="E3014" s="11" t="s">
        <v>8928</v>
      </c>
    </row>
    <row r="3015" ht="30" customHeight="1" spans="1:5">
      <c r="A3015" s="11">
        <v>3014</v>
      </c>
      <c r="B3015" s="12" t="s">
        <v>5</v>
      </c>
      <c r="C3015" s="11" t="s">
        <v>8929</v>
      </c>
      <c r="D3015" s="11" t="s">
        <v>8930</v>
      </c>
      <c r="E3015" s="11" t="s">
        <v>8931</v>
      </c>
    </row>
    <row r="3016" ht="30" customHeight="1" spans="1:5">
      <c r="A3016" s="11">
        <v>3015</v>
      </c>
      <c r="B3016" s="12" t="s">
        <v>5</v>
      </c>
      <c r="C3016" s="11" t="s">
        <v>8932</v>
      </c>
      <c r="D3016" s="11" t="s">
        <v>8933</v>
      </c>
      <c r="E3016" s="11" t="s">
        <v>8934</v>
      </c>
    </row>
    <row r="3017" ht="30" customHeight="1" spans="1:5">
      <c r="A3017" s="11">
        <v>3016</v>
      </c>
      <c r="B3017" s="12" t="s">
        <v>5</v>
      </c>
      <c r="C3017" s="11" t="s">
        <v>8935</v>
      </c>
      <c r="D3017" s="11" t="s">
        <v>8936</v>
      </c>
      <c r="E3017" s="11" t="s">
        <v>8937</v>
      </c>
    </row>
    <row r="3018" ht="30" customHeight="1" spans="1:5">
      <c r="A3018" s="11">
        <v>3017</v>
      </c>
      <c r="B3018" s="12" t="s">
        <v>5</v>
      </c>
      <c r="C3018" s="11" t="s">
        <v>8938</v>
      </c>
      <c r="D3018" s="13">
        <v>807979</v>
      </c>
      <c r="E3018" s="11" t="s">
        <v>8939</v>
      </c>
    </row>
    <row r="3019" ht="30" customHeight="1" spans="1:5">
      <c r="A3019" s="11">
        <v>3018</v>
      </c>
      <c r="B3019" s="12" t="s">
        <v>5</v>
      </c>
      <c r="C3019" s="11" t="s">
        <v>8940</v>
      </c>
      <c r="D3019" s="11" t="s">
        <v>8941</v>
      </c>
      <c r="E3019" s="11" t="s">
        <v>8942</v>
      </c>
    </row>
    <row r="3020" ht="30" customHeight="1" spans="1:5">
      <c r="A3020" s="11">
        <v>3019</v>
      </c>
      <c r="B3020" s="12" t="s">
        <v>5</v>
      </c>
      <c r="C3020" s="11" t="s">
        <v>8943</v>
      </c>
      <c r="D3020" s="11" t="s">
        <v>8944</v>
      </c>
      <c r="E3020" s="11" t="s">
        <v>8945</v>
      </c>
    </row>
    <row r="3021" ht="30" customHeight="1" spans="1:5">
      <c r="A3021" s="11">
        <v>3020</v>
      </c>
      <c r="B3021" s="12" t="s">
        <v>5</v>
      </c>
      <c r="C3021" s="11" t="s">
        <v>8946</v>
      </c>
      <c r="D3021" s="11" t="s">
        <v>8947</v>
      </c>
      <c r="E3021" s="11" t="s">
        <v>8948</v>
      </c>
    </row>
    <row r="3022" ht="30" customHeight="1" spans="1:5">
      <c r="A3022" s="11">
        <v>3021</v>
      </c>
      <c r="B3022" s="12" t="s">
        <v>5</v>
      </c>
      <c r="C3022" s="11" t="s">
        <v>8949</v>
      </c>
      <c r="D3022" s="11" t="s">
        <v>8950</v>
      </c>
      <c r="E3022" s="11" t="s">
        <v>8951</v>
      </c>
    </row>
    <row r="3023" ht="30" customHeight="1" spans="1:5">
      <c r="A3023" s="11">
        <v>3022</v>
      </c>
      <c r="B3023" s="12" t="s">
        <v>5</v>
      </c>
      <c r="C3023" s="11" t="s">
        <v>8952</v>
      </c>
      <c r="D3023" s="11" t="s">
        <v>8953</v>
      </c>
      <c r="E3023" s="11" t="s">
        <v>8954</v>
      </c>
    </row>
    <row r="3024" ht="30" customHeight="1" spans="1:5">
      <c r="A3024" s="11">
        <v>3023</v>
      </c>
      <c r="B3024" s="12" t="s">
        <v>5</v>
      </c>
      <c r="C3024" s="11" t="s">
        <v>8955</v>
      </c>
      <c r="D3024" s="11" t="s">
        <v>8956</v>
      </c>
      <c r="E3024" s="11" t="s">
        <v>8957</v>
      </c>
    </row>
    <row r="3025" ht="30" customHeight="1" spans="1:5">
      <c r="A3025" s="11">
        <v>3024</v>
      </c>
      <c r="B3025" s="12" t="s">
        <v>5</v>
      </c>
      <c r="C3025" s="11" t="s">
        <v>8958</v>
      </c>
      <c r="D3025" s="11" t="s">
        <v>8959</v>
      </c>
      <c r="E3025" s="11" t="s">
        <v>8960</v>
      </c>
    </row>
    <row r="3026" ht="30" customHeight="1" spans="1:5">
      <c r="A3026" s="11">
        <v>3025</v>
      </c>
      <c r="B3026" s="12" t="s">
        <v>5</v>
      </c>
      <c r="C3026" s="11" t="s">
        <v>8961</v>
      </c>
      <c r="D3026" s="11" t="s">
        <v>8962</v>
      </c>
      <c r="E3026" s="11" t="s">
        <v>8963</v>
      </c>
    </row>
    <row r="3027" ht="30" customHeight="1" spans="1:5">
      <c r="A3027" s="11">
        <v>3026</v>
      </c>
      <c r="B3027" s="12" t="s">
        <v>5</v>
      </c>
      <c r="C3027" s="11" t="s">
        <v>8964</v>
      </c>
      <c r="D3027" s="11" t="s">
        <v>8965</v>
      </c>
      <c r="E3027" s="11" t="s">
        <v>8966</v>
      </c>
    </row>
    <row r="3028" ht="30" customHeight="1" spans="1:5">
      <c r="A3028" s="11">
        <v>3027</v>
      </c>
      <c r="B3028" s="12" t="s">
        <v>5</v>
      </c>
      <c r="C3028" s="11" t="s">
        <v>8967</v>
      </c>
      <c r="D3028" s="13">
        <v>284957</v>
      </c>
      <c r="E3028" s="11" t="s">
        <v>8968</v>
      </c>
    </row>
    <row r="3029" ht="30" customHeight="1" spans="1:5">
      <c r="A3029" s="11">
        <v>3028</v>
      </c>
      <c r="B3029" s="12" t="s">
        <v>5</v>
      </c>
      <c r="C3029" s="11" t="s">
        <v>8969</v>
      </c>
      <c r="D3029" s="11" t="s">
        <v>8970</v>
      </c>
      <c r="E3029" s="11" t="s">
        <v>8971</v>
      </c>
    </row>
    <row r="3030" ht="30" customHeight="1" spans="1:5">
      <c r="A3030" s="11">
        <v>3029</v>
      </c>
      <c r="B3030" s="12" t="s">
        <v>5</v>
      </c>
      <c r="C3030" s="11" t="s">
        <v>8972</v>
      </c>
      <c r="D3030" s="11" t="s">
        <v>8973</v>
      </c>
      <c r="E3030" s="11" t="s">
        <v>8974</v>
      </c>
    </row>
    <row r="3031" ht="30" customHeight="1" spans="1:5">
      <c r="A3031" s="11">
        <v>3030</v>
      </c>
      <c r="B3031" s="12" t="s">
        <v>5</v>
      </c>
      <c r="C3031" s="11" t="s">
        <v>8975</v>
      </c>
      <c r="D3031" s="11" t="s">
        <v>8976</v>
      </c>
      <c r="E3031" s="11" t="s">
        <v>8977</v>
      </c>
    </row>
    <row r="3032" ht="30" customHeight="1" spans="1:5">
      <c r="A3032" s="11">
        <v>3031</v>
      </c>
      <c r="B3032" s="12" t="s">
        <v>5</v>
      </c>
      <c r="C3032" s="11" t="s">
        <v>8978</v>
      </c>
      <c r="D3032" s="11" t="s">
        <v>8979</v>
      </c>
      <c r="E3032" s="11" t="s">
        <v>8980</v>
      </c>
    </row>
    <row r="3033" ht="30" customHeight="1" spans="1:5">
      <c r="A3033" s="11">
        <v>3032</v>
      </c>
      <c r="B3033" s="12" t="s">
        <v>5</v>
      </c>
      <c r="C3033" s="11" t="s">
        <v>8981</v>
      </c>
      <c r="D3033" s="11" t="s">
        <v>8982</v>
      </c>
      <c r="E3033" s="11" t="s">
        <v>8983</v>
      </c>
    </row>
    <row r="3034" ht="30" customHeight="1" spans="1:5">
      <c r="A3034" s="11">
        <v>3033</v>
      </c>
      <c r="B3034" s="12" t="s">
        <v>5</v>
      </c>
      <c r="C3034" s="11" t="s">
        <v>8984</v>
      </c>
      <c r="D3034" s="11" t="s">
        <v>8985</v>
      </c>
      <c r="E3034" s="11" t="s">
        <v>8986</v>
      </c>
    </row>
    <row r="3035" ht="30" customHeight="1" spans="1:5">
      <c r="A3035" s="11">
        <v>3034</v>
      </c>
      <c r="B3035" s="12" t="s">
        <v>5</v>
      </c>
      <c r="C3035" s="11" t="s">
        <v>8987</v>
      </c>
      <c r="D3035" s="11" t="s">
        <v>8988</v>
      </c>
      <c r="E3035" s="11" t="s">
        <v>8989</v>
      </c>
    </row>
    <row r="3036" ht="30" customHeight="1" spans="1:5">
      <c r="A3036" s="11">
        <v>3035</v>
      </c>
      <c r="B3036" s="12" t="s">
        <v>5</v>
      </c>
      <c r="C3036" s="11" t="s">
        <v>8990</v>
      </c>
      <c r="D3036" s="11" t="s">
        <v>8991</v>
      </c>
      <c r="E3036" s="11" t="s">
        <v>8992</v>
      </c>
    </row>
    <row r="3037" ht="30" customHeight="1" spans="1:5">
      <c r="A3037" s="11">
        <v>3036</v>
      </c>
      <c r="B3037" s="12" t="s">
        <v>5</v>
      </c>
      <c r="C3037" s="11" t="s">
        <v>8993</v>
      </c>
      <c r="D3037" s="11" t="s">
        <v>8994</v>
      </c>
      <c r="E3037" s="11" t="s">
        <v>8995</v>
      </c>
    </row>
    <row r="3038" ht="30" customHeight="1" spans="1:5">
      <c r="A3038" s="11">
        <v>3037</v>
      </c>
      <c r="B3038" s="12" t="s">
        <v>5</v>
      </c>
      <c r="C3038" s="11" t="s">
        <v>8996</v>
      </c>
      <c r="D3038" s="11" t="s">
        <v>8997</v>
      </c>
      <c r="E3038" s="11" t="s">
        <v>8998</v>
      </c>
    </row>
    <row r="3039" ht="30" customHeight="1" spans="1:5">
      <c r="A3039" s="11">
        <v>3038</v>
      </c>
      <c r="B3039" s="12" t="s">
        <v>5</v>
      </c>
      <c r="C3039" s="11" t="s">
        <v>8999</v>
      </c>
      <c r="D3039" s="11" t="s">
        <v>9000</v>
      </c>
      <c r="E3039" s="11" t="s">
        <v>9001</v>
      </c>
    </row>
    <row r="3040" ht="30" customHeight="1" spans="1:5">
      <c r="A3040" s="11">
        <v>3039</v>
      </c>
      <c r="B3040" s="12" t="s">
        <v>5</v>
      </c>
      <c r="C3040" s="11" t="s">
        <v>9002</v>
      </c>
      <c r="D3040" s="11" t="s">
        <v>9003</v>
      </c>
      <c r="E3040" s="11" t="s">
        <v>9004</v>
      </c>
    </row>
    <row r="3041" ht="30" customHeight="1" spans="1:5">
      <c r="A3041" s="11">
        <v>3040</v>
      </c>
      <c r="B3041" s="12" t="s">
        <v>5</v>
      </c>
      <c r="C3041" s="11" t="s">
        <v>9005</v>
      </c>
      <c r="D3041" s="11" t="s">
        <v>9006</v>
      </c>
      <c r="E3041" s="11" t="s">
        <v>9007</v>
      </c>
    </row>
    <row r="3042" ht="30" customHeight="1" spans="1:5">
      <c r="A3042" s="11">
        <v>3041</v>
      </c>
      <c r="B3042" s="12" t="s">
        <v>5</v>
      </c>
      <c r="C3042" s="11" t="s">
        <v>9008</v>
      </c>
      <c r="D3042" s="11" t="s">
        <v>9009</v>
      </c>
      <c r="E3042" s="11" t="s">
        <v>9010</v>
      </c>
    </row>
    <row r="3043" ht="30" customHeight="1" spans="1:5">
      <c r="A3043" s="11">
        <v>3042</v>
      </c>
      <c r="B3043" s="12" t="s">
        <v>5</v>
      </c>
      <c r="C3043" s="11" t="s">
        <v>9011</v>
      </c>
      <c r="D3043" s="11" t="s">
        <v>9012</v>
      </c>
      <c r="E3043" s="11" t="s">
        <v>9013</v>
      </c>
    </row>
    <row r="3044" ht="30" customHeight="1" spans="1:5">
      <c r="A3044" s="11">
        <v>3043</v>
      </c>
      <c r="B3044" s="12" t="s">
        <v>5</v>
      </c>
      <c r="C3044" s="11" t="s">
        <v>9014</v>
      </c>
      <c r="D3044" s="11" t="s">
        <v>9015</v>
      </c>
      <c r="E3044" s="11" t="s">
        <v>9016</v>
      </c>
    </row>
    <row r="3045" ht="30" customHeight="1" spans="1:5">
      <c r="A3045" s="11">
        <v>3044</v>
      </c>
      <c r="B3045" s="12" t="s">
        <v>5</v>
      </c>
      <c r="C3045" s="11" t="s">
        <v>9017</v>
      </c>
      <c r="D3045" s="11" t="s">
        <v>9018</v>
      </c>
      <c r="E3045" s="11" t="s">
        <v>9019</v>
      </c>
    </row>
    <row r="3046" ht="30" customHeight="1" spans="1:5">
      <c r="A3046" s="11">
        <v>3045</v>
      </c>
      <c r="B3046" s="12" t="s">
        <v>5</v>
      </c>
      <c r="C3046" s="11" t="s">
        <v>9020</v>
      </c>
      <c r="D3046" s="11" t="s">
        <v>9021</v>
      </c>
      <c r="E3046" s="11" t="s">
        <v>9022</v>
      </c>
    </row>
    <row r="3047" ht="30" customHeight="1" spans="1:5">
      <c r="A3047" s="11">
        <v>3046</v>
      </c>
      <c r="B3047" s="12" t="s">
        <v>5</v>
      </c>
      <c r="C3047" s="11" t="s">
        <v>9023</v>
      </c>
      <c r="D3047" s="11" t="s">
        <v>9024</v>
      </c>
      <c r="E3047" s="11" t="s">
        <v>9025</v>
      </c>
    </row>
    <row r="3048" ht="30" customHeight="1" spans="1:5">
      <c r="A3048" s="11">
        <v>3047</v>
      </c>
      <c r="B3048" s="12" t="s">
        <v>5</v>
      </c>
      <c r="C3048" s="11" t="s">
        <v>9026</v>
      </c>
      <c r="D3048" s="11" t="s">
        <v>9027</v>
      </c>
      <c r="E3048" s="11" t="s">
        <v>9028</v>
      </c>
    </row>
    <row r="3049" ht="30" customHeight="1" spans="1:5">
      <c r="A3049" s="11">
        <v>3048</v>
      </c>
      <c r="B3049" s="12" t="s">
        <v>5</v>
      </c>
      <c r="C3049" s="11" t="s">
        <v>9029</v>
      </c>
      <c r="D3049" s="11" t="s">
        <v>9030</v>
      </c>
      <c r="E3049" s="11" t="s">
        <v>9031</v>
      </c>
    </row>
    <row r="3050" ht="30" customHeight="1" spans="1:5">
      <c r="A3050" s="11">
        <v>3049</v>
      </c>
      <c r="B3050" s="12" t="s">
        <v>5</v>
      </c>
      <c r="C3050" s="11" t="s">
        <v>9032</v>
      </c>
      <c r="D3050" s="11" t="s">
        <v>9033</v>
      </c>
      <c r="E3050" s="11" t="s">
        <v>9034</v>
      </c>
    </row>
    <row r="3051" ht="30" customHeight="1" spans="1:5">
      <c r="A3051" s="11">
        <v>3050</v>
      </c>
      <c r="B3051" s="12" t="s">
        <v>5</v>
      </c>
      <c r="C3051" s="11" t="s">
        <v>9035</v>
      </c>
      <c r="D3051" s="11" t="s">
        <v>9036</v>
      </c>
      <c r="E3051" s="11" t="s">
        <v>9037</v>
      </c>
    </row>
    <row r="3052" ht="30" customHeight="1" spans="1:5">
      <c r="A3052" s="11">
        <v>3051</v>
      </c>
      <c r="B3052" s="12" t="s">
        <v>5</v>
      </c>
      <c r="C3052" s="11" t="s">
        <v>9038</v>
      </c>
      <c r="D3052" s="11" t="s">
        <v>9039</v>
      </c>
      <c r="E3052" s="11" t="s">
        <v>9040</v>
      </c>
    </row>
    <row r="3053" ht="30" customHeight="1" spans="1:5">
      <c r="A3053" s="11">
        <v>3052</v>
      </c>
      <c r="B3053" s="12" t="s">
        <v>5</v>
      </c>
      <c r="C3053" s="11" t="s">
        <v>9041</v>
      </c>
      <c r="D3053" s="11" t="s">
        <v>9042</v>
      </c>
      <c r="E3053" s="11" t="s">
        <v>9043</v>
      </c>
    </row>
    <row r="3054" ht="30" customHeight="1" spans="1:5">
      <c r="A3054" s="11">
        <v>3053</v>
      </c>
      <c r="B3054" s="12" t="s">
        <v>5</v>
      </c>
      <c r="C3054" s="11" t="s">
        <v>9044</v>
      </c>
      <c r="D3054" s="11" t="s">
        <v>9045</v>
      </c>
      <c r="E3054" s="11" t="s">
        <v>9046</v>
      </c>
    </row>
    <row r="3055" ht="30" customHeight="1" spans="1:5">
      <c r="A3055" s="11">
        <v>3054</v>
      </c>
      <c r="B3055" s="12" t="s">
        <v>5</v>
      </c>
      <c r="C3055" s="11" t="s">
        <v>9047</v>
      </c>
      <c r="D3055" s="11" t="s">
        <v>9048</v>
      </c>
      <c r="E3055" s="11" t="s">
        <v>9049</v>
      </c>
    </row>
    <row r="3056" ht="30" customHeight="1" spans="1:5">
      <c r="A3056" s="11">
        <v>3055</v>
      </c>
      <c r="B3056" s="12" t="s">
        <v>5</v>
      </c>
      <c r="C3056" s="11" t="s">
        <v>9050</v>
      </c>
      <c r="D3056" s="11" t="s">
        <v>9051</v>
      </c>
      <c r="E3056" s="11" t="s">
        <v>9052</v>
      </c>
    </row>
    <row r="3057" ht="30" customHeight="1" spans="1:5">
      <c r="A3057" s="11">
        <v>3056</v>
      </c>
      <c r="B3057" s="12" t="s">
        <v>5</v>
      </c>
      <c r="C3057" s="11" t="s">
        <v>9053</v>
      </c>
      <c r="D3057" s="11" t="s">
        <v>9054</v>
      </c>
      <c r="E3057" s="11" t="s">
        <v>9055</v>
      </c>
    </row>
    <row r="3058" ht="30" customHeight="1" spans="1:5">
      <c r="A3058" s="11">
        <v>3057</v>
      </c>
      <c r="B3058" s="12" t="s">
        <v>5</v>
      </c>
      <c r="C3058" s="11" t="s">
        <v>9056</v>
      </c>
      <c r="D3058" s="11" t="s">
        <v>9057</v>
      </c>
      <c r="E3058" s="11" t="s">
        <v>9058</v>
      </c>
    </row>
    <row r="3059" ht="30" customHeight="1" spans="1:5">
      <c r="A3059" s="11">
        <v>3058</v>
      </c>
      <c r="B3059" s="12" t="s">
        <v>5</v>
      </c>
      <c r="C3059" s="11" t="s">
        <v>9059</v>
      </c>
      <c r="D3059" s="11" t="s">
        <v>9060</v>
      </c>
      <c r="E3059" s="11" t="s">
        <v>9061</v>
      </c>
    </row>
    <row r="3060" ht="30" customHeight="1" spans="1:5">
      <c r="A3060" s="11">
        <v>3059</v>
      </c>
      <c r="B3060" s="12" t="s">
        <v>5</v>
      </c>
      <c r="C3060" s="11" t="s">
        <v>9062</v>
      </c>
      <c r="D3060" s="11" t="s">
        <v>9063</v>
      </c>
      <c r="E3060" s="11" t="s">
        <v>9064</v>
      </c>
    </row>
    <row r="3061" ht="30" customHeight="1" spans="1:5">
      <c r="A3061" s="11">
        <v>3060</v>
      </c>
      <c r="B3061" s="12" t="s">
        <v>5</v>
      </c>
      <c r="C3061" s="11" t="s">
        <v>9065</v>
      </c>
      <c r="D3061" s="11" t="s">
        <v>9066</v>
      </c>
      <c r="E3061" s="11" t="s">
        <v>9067</v>
      </c>
    </row>
    <row r="3062" ht="30" customHeight="1" spans="1:5">
      <c r="A3062" s="11">
        <v>3061</v>
      </c>
      <c r="B3062" s="12" t="s">
        <v>5</v>
      </c>
      <c r="C3062" s="11" t="s">
        <v>9068</v>
      </c>
      <c r="D3062" s="11" t="s">
        <v>9069</v>
      </c>
      <c r="E3062" s="11" t="s">
        <v>9070</v>
      </c>
    </row>
    <row r="3063" ht="30" customHeight="1" spans="1:5">
      <c r="A3063" s="11">
        <v>3062</v>
      </c>
      <c r="B3063" s="12" t="s">
        <v>5</v>
      </c>
      <c r="C3063" s="11" t="s">
        <v>9071</v>
      </c>
      <c r="D3063" s="11" t="s">
        <v>9072</v>
      </c>
      <c r="E3063" s="11" t="s">
        <v>9073</v>
      </c>
    </row>
    <row r="3064" ht="30" customHeight="1" spans="1:5">
      <c r="A3064" s="11">
        <v>3063</v>
      </c>
      <c r="B3064" s="12" t="s">
        <v>5</v>
      </c>
      <c r="C3064" s="11" t="s">
        <v>9074</v>
      </c>
      <c r="D3064" s="11" t="s">
        <v>9075</v>
      </c>
      <c r="E3064" s="11" t="s">
        <v>9076</v>
      </c>
    </row>
    <row r="3065" ht="30" customHeight="1" spans="1:5">
      <c r="A3065" s="11">
        <v>3064</v>
      </c>
      <c r="B3065" s="12" t="s">
        <v>5</v>
      </c>
      <c r="C3065" s="11" t="s">
        <v>9077</v>
      </c>
      <c r="D3065" s="11" t="s">
        <v>9078</v>
      </c>
      <c r="E3065" s="11" t="s">
        <v>9079</v>
      </c>
    </row>
    <row r="3066" ht="30" customHeight="1" spans="1:5">
      <c r="A3066" s="11">
        <v>3065</v>
      </c>
      <c r="B3066" s="12" t="s">
        <v>5</v>
      </c>
      <c r="C3066" s="11" t="s">
        <v>9080</v>
      </c>
      <c r="D3066" s="11" t="s">
        <v>9081</v>
      </c>
      <c r="E3066" s="11" t="s">
        <v>9082</v>
      </c>
    </row>
    <row r="3067" ht="30" customHeight="1" spans="1:5">
      <c r="A3067" s="11">
        <v>3066</v>
      </c>
      <c r="B3067" s="12" t="s">
        <v>5</v>
      </c>
      <c r="C3067" s="11" t="s">
        <v>9083</v>
      </c>
      <c r="D3067" s="11" t="s">
        <v>9084</v>
      </c>
      <c r="E3067" s="11" t="s">
        <v>9085</v>
      </c>
    </row>
    <row r="3068" ht="30" customHeight="1" spans="1:5">
      <c r="A3068" s="11">
        <v>3067</v>
      </c>
      <c r="B3068" s="12" t="s">
        <v>5</v>
      </c>
      <c r="C3068" s="11" t="s">
        <v>9086</v>
      </c>
      <c r="D3068" s="11" t="s">
        <v>9087</v>
      </c>
      <c r="E3068" s="11" t="s">
        <v>9088</v>
      </c>
    </row>
    <row r="3069" ht="30" customHeight="1" spans="1:5">
      <c r="A3069" s="11">
        <v>3068</v>
      </c>
      <c r="B3069" s="12" t="s">
        <v>5</v>
      </c>
      <c r="C3069" s="11" t="s">
        <v>9089</v>
      </c>
      <c r="D3069" s="11" t="s">
        <v>9090</v>
      </c>
      <c r="E3069" s="11" t="s">
        <v>9091</v>
      </c>
    </row>
    <row r="3070" ht="30" customHeight="1" spans="1:5">
      <c r="A3070" s="11">
        <v>3069</v>
      </c>
      <c r="B3070" s="12" t="s">
        <v>5</v>
      </c>
      <c r="C3070" s="11" t="s">
        <v>9092</v>
      </c>
      <c r="D3070" s="11" t="s">
        <v>9093</v>
      </c>
      <c r="E3070" s="11" t="s">
        <v>9094</v>
      </c>
    </row>
    <row r="3071" ht="30" customHeight="1" spans="1:5">
      <c r="A3071" s="11">
        <v>3070</v>
      </c>
      <c r="B3071" s="12" t="s">
        <v>5</v>
      </c>
      <c r="C3071" s="11" t="s">
        <v>9095</v>
      </c>
      <c r="D3071" s="11" t="s">
        <v>9096</v>
      </c>
      <c r="E3071" s="11" t="s">
        <v>9097</v>
      </c>
    </row>
    <row r="3072" ht="30" customHeight="1" spans="1:5">
      <c r="A3072" s="11">
        <v>3071</v>
      </c>
      <c r="B3072" s="12" t="s">
        <v>5</v>
      </c>
      <c r="C3072" s="11" t="s">
        <v>9098</v>
      </c>
      <c r="D3072" s="11" t="s">
        <v>9099</v>
      </c>
      <c r="E3072" s="11" t="s">
        <v>9100</v>
      </c>
    </row>
    <row r="3073" ht="30" customHeight="1" spans="1:5">
      <c r="A3073" s="11">
        <v>3072</v>
      </c>
      <c r="B3073" s="12" t="s">
        <v>5</v>
      </c>
      <c r="C3073" s="11" t="s">
        <v>9101</v>
      </c>
      <c r="D3073" s="11" t="s">
        <v>9102</v>
      </c>
      <c r="E3073" s="11" t="s">
        <v>9103</v>
      </c>
    </row>
    <row r="3074" ht="30" customHeight="1" spans="1:5">
      <c r="A3074" s="11">
        <v>3073</v>
      </c>
      <c r="B3074" s="12" t="s">
        <v>5</v>
      </c>
      <c r="C3074" s="11" t="s">
        <v>9104</v>
      </c>
      <c r="D3074" s="11" t="s">
        <v>9105</v>
      </c>
      <c r="E3074" s="11" t="s">
        <v>9106</v>
      </c>
    </row>
    <row r="3075" ht="30" customHeight="1" spans="1:5">
      <c r="A3075" s="11">
        <v>3074</v>
      </c>
      <c r="B3075" s="12" t="s">
        <v>5</v>
      </c>
      <c r="C3075" s="11" t="s">
        <v>9107</v>
      </c>
      <c r="D3075" s="11" t="s">
        <v>9108</v>
      </c>
      <c r="E3075" s="11" t="s">
        <v>9109</v>
      </c>
    </row>
    <row r="3076" ht="30" customHeight="1" spans="1:5">
      <c r="A3076" s="11">
        <v>3075</v>
      </c>
      <c r="B3076" s="12" t="s">
        <v>5</v>
      </c>
      <c r="C3076" s="11" t="s">
        <v>9110</v>
      </c>
      <c r="D3076" s="11" t="s">
        <v>9111</v>
      </c>
      <c r="E3076" s="11" t="s">
        <v>9112</v>
      </c>
    </row>
    <row r="3077" ht="30" customHeight="1" spans="1:5">
      <c r="A3077" s="11">
        <v>3076</v>
      </c>
      <c r="B3077" s="12" t="s">
        <v>5</v>
      </c>
      <c r="C3077" s="11" t="s">
        <v>9113</v>
      </c>
      <c r="D3077" s="11" t="s">
        <v>9114</v>
      </c>
      <c r="E3077" s="11" t="s">
        <v>9115</v>
      </c>
    </row>
    <row r="3078" ht="30" customHeight="1" spans="1:5">
      <c r="A3078" s="11">
        <v>3077</v>
      </c>
      <c r="B3078" s="12" t="s">
        <v>5</v>
      </c>
      <c r="C3078" s="11" t="s">
        <v>9116</v>
      </c>
      <c r="D3078" s="11" t="s">
        <v>9117</v>
      </c>
      <c r="E3078" s="11" t="s">
        <v>9118</v>
      </c>
    </row>
    <row r="3079" ht="30" customHeight="1" spans="1:5">
      <c r="A3079" s="11">
        <v>3078</v>
      </c>
      <c r="B3079" s="12" t="s">
        <v>5</v>
      </c>
      <c r="C3079" s="11" t="s">
        <v>9119</v>
      </c>
      <c r="D3079" s="11" t="s">
        <v>9120</v>
      </c>
      <c r="E3079" s="11" t="s">
        <v>9121</v>
      </c>
    </row>
    <row r="3080" ht="30" customHeight="1" spans="1:5">
      <c r="A3080" s="11">
        <v>3079</v>
      </c>
      <c r="B3080" s="12" t="s">
        <v>5</v>
      </c>
      <c r="C3080" s="11" t="s">
        <v>9122</v>
      </c>
      <c r="D3080" s="11" t="s">
        <v>9123</v>
      </c>
      <c r="E3080" s="11" t="s">
        <v>9124</v>
      </c>
    </row>
    <row r="3081" ht="30" customHeight="1" spans="1:5">
      <c r="A3081" s="11">
        <v>3080</v>
      </c>
      <c r="B3081" s="12" t="s">
        <v>5</v>
      </c>
      <c r="C3081" s="11" t="s">
        <v>9125</v>
      </c>
      <c r="D3081" s="11" t="s">
        <v>9126</v>
      </c>
      <c r="E3081" s="11" t="s">
        <v>9127</v>
      </c>
    </row>
    <row r="3082" ht="30" customHeight="1" spans="1:5">
      <c r="A3082" s="11">
        <v>3081</v>
      </c>
      <c r="B3082" s="12" t="s">
        <v>5</v>
      </c>
      <c r="C3082" s="11" t="s">
        <v>9128</v>
      </c>
      <c r="D3082" s="11" t="s">
        <v>9129</v>
      </c>
      <c r="E3082" s="11" t="s">
        <v>9130</v>
      </c>
    </row>
    <row r="3083" ht="30" customHeight="1" spans="1:5">
      <c r="A3083" s="11">
        <v>3082</v>
      </c>
      <c r="B3083" s="12" t="s">
        <v>5</v>
      </c>
      <c r="C3083" s="11" t="s">
        <v>9131</v>
      </c>
      <c r="D3083" s="11" t="s">
        <v>9132</v>
      </c>
      <c r="E3083" s="11" t="s">
        <v>9133</v>
      </c>
    </row>
    <row r="3084" ht="30" customHeight="1" spans="1:5">
      <c r="A3084" s="11">
        <v>3083</v>
      </c>
      <c r="B3084" s="12" t="s">
        <v>5</v>
      </c>
      <c r="C3084" s="11" t="s">
        <v>9134</v>
      </c>
      <c r="D3084" s="11" t="s">
        <v>9135</v>
      </c>
      <c r="E3084" s="11" t="s">
        <v>9136</v>
      </c>
    </row>
    <row r="3085" ht="30" customHeight="1" spans="1:5">
      <c r="A3085" s="11">
        <v>3084</v>
      </c>
      <c r="B3085" s="12" t="s">
        <v>5</v>
      </c>
      <c r="C3085" s="11" t="s">
        <v>9137</v>
      </c>
      <c r="D3085" s="11" t="s">
        <v>9138</v>
      </c>
      <c r="E3085" s="11" t="s">
        <v>9139</v>
      </c>
    </row>
    <row r="3086" ht="30" customHeight="1" spans="1:5">
      <c r="A3086" s="11">
        <v>3085</v>
      </c>
      <c r="B3086" s="12" t="s">
        <v>5</v>
      </c>
      <c r="C3086" s="11" t="s">
        <v>9140</v>
      </c>
      <c r="D3086" s="11" t="s">
        <v>9141</v>
      </c>
      <c r="E3086" s="11" t="s">
        <v>9142</v>
      </c>
    </row>
    <row r="3087" ht="30" customHeight="1" spans="1:5">
      <c r="A3087" s="11">
        <v>3086</v>
      </c>
      <c r="B3087" s="12" t="s">
        <v>5</v>
      </c>
      <c r="C3087" s="11" t="s">
        <v>9143</v>
      </c>
      <c r="D3087" s="11" t="s">
        <v>9144</v>
      </c>
      <c r="E3087" s="11" t="s">
        <v>9145</v>
      </c>
    </row>
    <row r="3088" ht="30" customHeight="1" spans="1:5">
      <c r="A3088" s="11">
        <v>3087</v>
      </c>
      <c r="B3088" s="12" t="s">
        <v>5</v>
      </c>
      <c r="C3088" s="11" t="s">
        <v>9146</v>
      </c>
      <c r="D3088" s="11" t="s">
        <v>9147</v>
      </c>
      <c r="E3088" s="11" t="s">
        <v>9148</v>
      </c>
    </row>
    <row r="3089" ht="30" customHeight="1" spans="1:5">
      <c r="A3089" s="11">
        <v>3088</v>
      </c>
      <c r="B3089" s="12" t="s">
        <v>5</v>
      </c>
      <c r="C3089" s="11" t="s">
        <v>9149</v>
      </c>
      <c r="D3089" s="11" t="s">
        <v>9150</v>
      </c>
      <c r="E3089" s="11" t="s">
        <v>9151</v>
      </c>
    </row>
    <row r="3090" ht="30" customHeight="1" spans="1:5">
      <c r="A3090" s="11">
        <v>3089</v>
      </c>
      <c r="B3090" s="12" t="s">
        <v>5</v>
      </c>
      <c r="C3090" s="11" t="s">
        <v>9152</v>
      </c>
      <c r="D3090" s="11" t="s">
        <v>9153</v>
      </c>
      <c r="E3090" s="11" t="s">
        <v>9154</v>
      </c>
    </row>
    <row r="3091" ht="30" customHeight="1" spans="1:5">
      <c r="A3091" s="11">
        <v>3090</v>
      </c>
      <c r="B3091" s="12" t="s">
        <v>5</v>
      </c>
      <c r="C3091" s="11" t="s">
        <v>9155</v>
      </c>
      <c r="D3091" s="11" t="s">
        <v>9156</v>
      </c>
      <c r="E3091" s="11" t="s">
        <v>9157</v>
      </c>
    </row>
    <row r="3092" ht="30" customHeight="1" spans="1:5">
      <c r="A3092" s="11">
        <v>3091</v>
      </c>
      <c r="B3092" s="12" t="s">
        <v>5</v>
      </c>
      <c r="C3092" s="11" t="s">
        <v>9158</v>
      </c>
      <c r="D3092" s="11" t="s">
        <v>9159</v>
      </c>
      <c r="E3092" s="11" t="s">
        <v>9160</v>
      </c>
    </row>
    <row r="3093" ht="30" customHeight="1" spans="1:5">
      <c r="A3093" s="11">
        <v>3092</v>
      </c>
      <c r="B3093" s="12" t="s">
        <v>5</v>
      </c>
      <c r="C3093" s="11" t="s">
        <v>9161</v>
      </c>
      <c r="D3093" s="11" t="s">
        <v>9162</v>
      </c>
      <c r="E3093" s="11" t="s">
        <v>9163</v>
      </c>
    </row>
    <row r="3094" ht="30" customHeight="1" spans="1:5">
      <c r="A3094" s="11">
        <v>3093</v>
      </c>
      <c r="B3094" s="12" t="s">
        <v>5</v>
      </c>
      <c r="C3094" s="11" t="s">
        <v>9164</v>
      </c>
      <c r="D3094" s="11" t="s">
        <v>9165</v>
      </c>
      <c r="E3094" s="11" t="s">
        <v>9166</v>
      </c>
    </row>
    <row r="3095" ht="30" customHeight="1" spans="1:5">
      <c r="A3095" s="11">
        <v>3094</v>
      </c>
      <c r="B3095" s="12" t="s">
        <v>5</v>
      </c>
      <c r="C3095" s="11" t="s">
        <v>9167</v>
      </c>
      <c r="D3095" s="11" t="s">
        <v>9168</v>
      </c>
      <c r="E3095" s="11" t="s">
        <v>9169</v>
      </c>
    </row>
    <row r="3096" ht="30" customHeight="1" spans="1:5">
      <c r="A3096" s="11">
        <v>3095</v>
      </c>
      <c r="B3096" s="12" t="s">
        <v>5</v>
      </c>
      <c r="C3096" s="11" t="s">
        <v>9170</v>
      </c>
      <c r="D3096" s="11" t="s">
        <v>9171</v>
      </c>
      <c r="E3096" s="11" t="s">
        <v>9172</v>
      </c>
    </row>
    <row r="3097" ht="30" customHeight="1" spans="1:5">
      <c r="A3097" s="11">
        <v>3096</v>
      </c>
      <c r="B3097" s="12" t="s">
        <v>5</v>
      </c>
      <c r="C3097" s="11" t="s">
        <v>9173</v>
      </c>
      <c r="D3097" s="11" t="s">
        <v>9174</v>
      </c>
      <c r="E3097" s="11" t="s">
        <v>9175</v>
      </c>
    </row>
    <row r="3098" ht="30" customHeight="1" spans="1:5">
      <c r="A3098" s="11">
        <v>3097</v>
      </c>
      <c r="B3098" s="12" t="s">
        <v>5</v>
      </c>
      <c r="C3098" s="11" t="s">
        <v>9176</v>
      </c>
      <c r="D3098" s="11" t="s">
        <v>9177</v>
      </c>
      <c r="E3098" s="11" t="s">
        <v>9178</v>
      </c>
    </row>
    <row r="3099" ht="30" customHeight="1" spans="1:5">
      <c r="A3099" s="11">
        <v>3098</v>
      </c>
      <c r="B3099" s="12" t="s">
        <v>5</v>
      </c>
      <c r="C3099" s="11" t="s">
        <v>9179</v>
      </c>
      <c r="D3099" s="11" t="s">
        <v>9180</v>
      </c>
      <c r="E3099" s="11" t="s">
        <v>9181</v>
      </c>
    </row>
    <row r="3100" ht="30" customHeight="1" spans="1:5">
      <c r="A3100" s="11">
        <v>3099</v>
      </c>
      <c r="B3100" s="12" t="s">
        <v>5</v>
      </c>
      <c r="C3100" s="11" t="s">
        <v>9182</v>
      </c>
      <c r="D3100" s="11" t="s">
        <v>9183</v>
      </c>
      <c r="E3100" s="11" t="s">
        <v>9184</v>
      </c>
    </row>
    <row r="3101" ht="30" customHeight="1" spans="1:5">
      <c r="A3101" s="11">
        <v>3100</v>
      </c>
      <c r="B3101" s="12" t="s">
        <v>5</v>
      </c>
      <c r="C3101" s="11" t="s">
        <v>9185</v>
      </c>
      <c r="D3101" s="11" t="s">
        <v>9186</v>
      </c>
      <c r="E3101" s="11" t="s">
        <v>9187</v>
      </c>
    </row>
    <row r="3102" ht="30" customHeight="1" spans="1:5">
      <c r="A3102" s="11">
        <v>3101</v>
      </c>
      <c r="B3102" s="12" t="s">
        <v>5</v>
      </c>
      <c r="C3102" s="11" t="s">
        <v>9188</v>
      </c>
      <c r="D3102" s="11" t="s">
        <v>9189</v>
      </c>
      <c r="E3102" s="11" t="s">
        <v>9190</v>
      </c>
    </row>
    <row r="3103" ht="30" customHeight="1" spans="1:5">
      <c r="A3103" s="11">
        <v>3102</v>
      </c>
      <c r="B3103" s="12" t="s">
        <v>5</v>
      </c>
      <c r="C3103" s="11" t="s">
        <v>9191</v>
      </c>
      <c r="D3103" s="11" t="s">
        <v>9192</v>
      </c>
      <c r="E3103" s="11" t="s">
        <v>9193</v>
      </c>
    </row>
    <row r="3104" ht="30" customHeight="1" spans="1:5">
      <c r="A3104" s="11">
        <v>3103</v>
      </c>
      <c r="B3104" s="12" t="s">
        <v>5</v>
      </c>
      <c r="C3104" s="11" t="s">
        <v>9194</v>
      </c>
      <c r="E3104" s="11" t="s">
        <v>9195</v>
      </c>
    </row>
    <row r="3105" ht="30" customHeight="1" spans="1:5">
      <c r="A3105" s="11">
        <v>3104</v>
      </c>
      <c r="B3105" s="12" t="s">
        <v>5</v>
      </c>
      <c r="C3105" s="11" t="s">
        <v>9196</v>
      </c>
      <c r="E3105" s="11" t="s">
        <v>9197</v>
      </c>
    </row>
    <row r="3106" ht="30" customHeight="1" spans="1:5">
      <c r="A3106" s="11">
        <v>3105</v>
      </c>
      <c r="B3106" s="12" t="s">
        <v>5</v>
      </c>
      <c r="C3106" s="11" t="s">
        <v>9198</v>
      </c>
      <c r="D3106" s="11" t="s">
        <v>9199</v>
      </c>
      <c r="E3106" s="11" t="s">
        <v>9200</v>
      </c>
    </row>
    <row r="3107" ht="30" customHeight="1" spans="1:5">
      <c r="A3107" s="11">
        <v>3106</v>
      </c>
      <c r="B3107" s="12" t="s">
        <v>5</v>
      </c>
      <c r="C3107" s="11" t="s">
        <v>9201</v>
      </c>
      <c r="D3107" s="11" t="s">
        <v>9202</v>
      </c>
      <c r="E3107" s="11" t="s">
        <v>9203</v>
      </c>
    </row>
    <row r="3108" ht="30" customHeight="1" spans="1:5">
      <c r="A3108" s="11">
        <v>3107</v>
      </c>
      <c r="B3108" s="12" t="s">
        <v>5</v>
      </c>
      <c r="C3108" s="11" t="s">
        <v>9204</v>
      </c>
      <c r="D3108" s="11" t="s">
        <v>9205</v>
      </c>
      <c r="E3108" s="11" t="s">
        <v>9206</v>
      </c>
    </row>
    <row r="3109" ht="30" customHeight="1" spans="1:5">
      <c r="A3109" s="11">
        <v>3108</v>
      </c>
      <c r="B3109" s="12" t="s">
        <v>5</v>
      </c>
      <c r="C3109" s="11" t="s">
        <v>9207</v>
      </c>
      <c r="E3109" s="11" t="s">
        <v>9208</v>
      </c>
    </row>
    <row r="3110" ht="30" customHeight="1" spans="1:5">
      <c r="A3110" s="11">
        <v>3109</v>
      </c>
      <c r="B3110" s="12" t="s">
        <v>5</v>
      </c>
      <c r="C3110" s="11" t="s">
        <v>9209</v>
      </c>
      <c r="E3110" s="11" t="s">
        <v>9210</v>
      </c>
    </row>
    <row r="3111" ht="30" customHeight="1" spans="1:5">
      <c r="A3111" s="11">
        <v>3110</v>
      </c>
      <c r="B3111" s="12" t="s">
        <v>5</v>
      </c>
      <c r="C3111" s="11" t="s">
        <v>9211</v>
      </c>
      <c r="D3111" s="11" t="s">
        <v>9212</v>
      </c>
      <c r="E3111" s="11" t="s">
        <v>9213</v>
      </c>
    </row>
    <row r="3112" ht="30" customHeight="1" spans="1:5">
      <c r="A3112" s="11">
        <v>3111</v>
      </c>
      <c r="B3112" s="12" t="s">
        <v>5</v>
      </c>
      <c r="C3112" s="11" t="s">
        <v>9214</v>
      </c>
      <c r="D3112" s="11" t="s">
        <v>9215</v>
      </c>
      <c r="E3112" s="11" t="s">
        <v>9216</v>
      </c>
    </row>
    <row r="3113" ht="30" customHeight="1" spans="1:5">
      <c r="A3113" s="11">
        <v>3112</v>
      </c>
      <c r="B3113" s="12" t="s">
        <v>5</v>
      </c>
      <c r="C3113" s="11" t="s">
        <v>9217</v>
      </c>
      <c r="D3113" s="11" t="s">
        <v>9218</v>
      </c>
      <c r="E3113" s="11" t="s">
        <v>9219</v>
      </c>
    </row>
    <row r="3114" ht="30" customHeight="1" spans="1:5">
      <c r="A3114" s="11">
        <v>3113</v>
      </c>
      <c r="B3114" s="12" t="s">
        <v>5</v>
      </c>
      <c r="C3114" s="11" t="s">
        <v>9220</v>
      </c>
      <c r="D3114" s="11" t="s">
        <v>9221</v>
      </c>
      <c r="E3114" s="11" t="s">
        <v>9222</v>
      </c>
    </row>
    <row r="3115" ht="30" customHeight="1" spans="1:5">
      <c r="A3115" s="11">
        <v>3114</v>
      </c>
      <c r="B3115" s="12" t="s">
        <v>5</v>
      </c>
      <c r="C3115" s="11" t="s">
        <v>9223</v>
      </c>
      <c r="D3115" s="11" t="s">
        <v>9224</v>
      </c>
      <c r="E3115" s="11" t="s">
        <v>9225</v>
      </c>
    </row>
    <row r="3116" ht="30" customHeight="1" spans="1:5">
      <c r="A3116" s="11">
        <v>3115</v>
      </c>
      <c r="B3116" s="12" t="s">
        <v>5</v>
      </c>
      <c r="C3116" s="11" t="s">
        <v>9226</v>
      </c>
      <c r="D3116" s="11" t="s">
        <v>9227</v>
      </c>
      <c r="E3116" s="11" t="s">
        <v>9228</v>
      </c>
    </row>
    <row r="3117" ht="30" customHeight="1" spans="1:5">
      <c r="A3117" s="11">
        <v>3116</v>
      </c>
      <c r="B3117" s="12" t="s">
        <v>5</v>
      </c>
      <c r="C3117" s="11" t="s">
        <v>9229</v>
      </c>
      <c r="D3117" s="11" t="s">
        <v>9230</v>
      </c>
      <c r="E3117" s="11" t="s">
        <v>9231</v>
      </c>
    </row>
    <row r="3118" ht="30" customHeight="1" spans="1:5">
      <c r="A3118" s="11">
        <v>3117</v>
      </c>
      <c r="B3118" s="12" t="s">
        <v>5</v>
      </c>
      <c r="C3118" s="11" t="s">
        <v>9232</v>
      </c>
      <c r="D3118" s="11" t="s">
        <v>9233</v>
      </c>
      <c r="E3118" s="11" t="s">
        <v>9234</v>
      </c>
    </row>
    <row r="3119" ht="30" customHeight="1" spans="1:5">
      <c r="A3119" s="11">
        <v>3118</v>
      </c>
      <c r="B3119" s="12" t="s">
        <v>5</v>
      </c>
      <c r="C3119" s="11" t="s">
        <v>9235</v>
      </c>
      <c r="E3119" s="11" t="s">
        <v>9236</v>
      </c>
    </row>
    <row r="3120" ht="30" customHeight="1" spans="1:5">
      <c r="A3120" s="11">
        <v>3119</v>
      </c>
      <c r="B3120" s="12" t="s">
        <v>5</v>
      </c>
      <c r="C3120" s="11" t="s">
        <v>9237</v>
      </c>
      <c r="D3120" s="11" t="s">
        <v>9238</v>
      </c>
      <c r="E3120" s="11" t="s">
        <v>9239</v>
      </c>
    </row>
    <row r="3121" ht="30" customHeight="1" spans="1:5">
      <c r="A3121" s="11">
        <v>3120</v>
      </c>
      <c r="B3121" s="12" t="s">
        <v>5</v>
      </c>
      <c r="C3121" s="11" t="s">
        <v>9240</v>
      </c>
      <c r="D3121" s="11" t="s">
        <v>9241</v>
      </c>
      <c r="E3121" s="11" t="s">
        <v>9242</v>
      </c>
    </row>
    <row r="3122" ht="30" customHeight="1" spans="1:5">
      <c r="A3122" s="11">
        <v>3121</v>
      </c>
      <c r="B3122" s="12" t="s">
        <v>5</v>
      </c>
      <c r="C3122" s="11" t="s">
        <v>9243</v>
      </c>
      <c r="D3122" s="11" t="s">
        <v>9244</v>
      </c>
      <c r="E3122" s="11" t="s">
        <v>9245</v>
      </c>
    </row>
    <row r="3123" ht="30" customHeight="1" spans="1:5">
      <c r="A3123" s="11">
        <v>3122</v>
      </c>
      <c r="B3123" s="12" t="s">
        <v>5</v>
      </c>
      <c r="C3123" s="11" t="s">
        <v>9246</v>
      </c>
      <c r="D3123" s="11" t="s">
        <v>9247</v>
      </c>
      <c r="E3123" s="11" t="s">
        <v>9248</v>
      </c>
    </row>
    <row r="3124" ht="30" customHeight="1" spans="1:5">
      <c r="A3124" s="11">
        <v>3123</v>
      </c>
      <c r="B3124" s="12" t="s">
        <v>5</v>
      </c>
      <c r="C3124" s="11" t="s">
        <v>9249</v>
      </c>
      <c r="D3124" s="11" t="s">
        <v>9250</v>
      </c>
      <c r="E3124" s="11" t="s">
        <v>9251</v>
      </c>
    </row>
    <row r="3125" ht="30" customHeight="1" spans="1:5">
      <c r="A3125" s="11">
        <v>3124</v>
      </c>
      <c r="B3125" s="12" t="s">
        <v>5</v>
      </c>
      <c r="C3125" s="11" t="s">
        <v>9252</v>
      </c>
      <c r="D3125" s="11" t="s">
        <v>9253</v>
      </c>
      <c r="E3125" s="11" t="s">
        <v>9254</v>
      </c>
    </row>
    <row r="3126" ht="30" customHeight="1" spans="1:5">
      <c r="A3126" s="11">
        <v>3125</v>
      </c>
      <c r="B3126" s="12" t="s">
        <v>5</v>
      </c>
      <c r="C3126" s="11" t="s">
        <v>9255</v>
      </c>
      <c r="D3126" s="11" t="s">
        <v>9256</v>
      </c>
      <c r="E3126" s="11" t="s">
        <v>9257</v>
      </c>
    </row>
    <row r="3127" ht="30" customHeight="1" spans="1:5">
      <c r="A3127" s="11">
        <v>3126</v>
      </c>
      <c r="B3127" s="12" t="s">
        <v>5</v>
      </c>
      <c r="C3127" s="11" t="s">
        <v>9258</v>
      </c>
      <c r="D3127" s="11" t="s">
        <v>9259</v>
      </c>
      <c r="E3127" s="11" t="s">
        <v>9260</v>
      </c>
    </row>
    <row r="3128" ht="30" customHeight="1" spans="1:5">
      <c r="A3128" s="11">
        <v>3127</v>
      </c>
      <c r="B3128" s="12" t="s">
        <v>5</v>
      </c>
      <c r="C3128" s="11" t="s">
        <v>9261</v>
      </c>
      <c r="D3128" s="11" t="s">
        <v>9262</v>
      </c>
      <c r="E3128" s="11" t="s">
        <v>9263</v>
      </c>
    </row>
    <row r="3129" ht="30" customHeight="1" spans="1:5">
      <c r="A3129" s="11">
        <v>3128</v>
      </c>
      <c r="B3129" s="12" t="s">
        <v>5</v>
      </c>
      <c r="C3129" s="11" t="s">
        <v>9264</v>
      </c>
      <c r="D3129" s="11" t="s">
        <v>9265</v>
      </c>
      <c r="E3129" s="11" t="s">
        <v>9266</v>
      </c>
    </row>
    <row r="3130" ht="30" customHeight="1" spans="1:5">
      <c r="A3130" s="11">
        <v>3129</v>
      </c>
      <c r="B3130" s="12" t="s">
        <v>5</v>
      </c>
      <c r="C3130" s="11" t="s">
        <v>9267</v>
      </c>
      <c r="D3130" s="11" t="s">
        <v>9268</v>
      </c>
      <c r="E3130" s="11" t="s">
        <v>9269</v>
      </c>
    </row>
    <row r="3131" ht="30" customHeight="1" spans="1:5">
      <c r="A3131" s="11">
        <v>3130</v>
      </c>
      <c r="B3131" s="12" t="s">
        <v>5</v>
      </c>
      <c r="C3131" s="11" t="s">
        <v>9270</v>
      </c>
      <c r="D3131" s="11" t="s">
        <v>9271</v>
      </c>
      <c r="E3131" s="11" t="s">
        <v>9272</v>
      </c>
    </row>
    <row r="3132" ht="30" customHeight="1" spans="1:5">
      <c r="A3132" s="11">
        <v>3131</v>
      </c>
      <c r="B3132" s="12" t="s">
        <v>5</v>
      </c>
      <c r="C3132" s="11" t="s">
        <v>9273</v>
      </c>
      <c r="D3132" s="11" t="s">
        <v>9274</v>
      </c>
      <c r="E3132" s="11" t="s">
        <v>9275</v>
      </c>
    </row>
    <row r="3133" ht="30" customHeight="1" spans="1:5">
      <c r="A3133" s="11">
        <v>3132</v>
      </c>
      <c r="B3133" s="12" t="s">
        <v>5</v>
      </c>
      <c r="C3133" s="11" t="s">
        <v>9276</v>
      </c>
      <c r="D3133" s="11" t="s">
        <v>9277</v>
      </c>
      <c r="E3133" s="11" t="s">
        <v>9278</v>
      </c>
    </row>
    <row r="3134" ht="30" customHeight="1" spans="1:5">
      <c r="A3134" s="11">
        <v>3133</v>
      </c>
      <c r="B3134" s="12" t="s">
        <v>5</v>
      </c>
      <c r="C3134" s="11" t="s">
        <v>9279</v>
      </c>
      <c r="D3134" s="11" t="s">
        <v>9280</v>
      </c>
      <c r="E3134" s="11" t="s">
        <v>9281</v>
      </c>
    </row>
    <row r="3135" ht="30" customHeight="1" spans="1:5">
      <c r="A3135" s="11">
        <v>3134</v>
      </c>
      <c r="B3135" s="12" t="s">
        <v>5</v>
      </c>
      <c r="C3135" s="11" t="s">
        <v>9282</v>
      </c>
      <c r="D3135" s="11" t="s">
        <v>9283</v>
      </c>
      <c r="E3135" s="11" t="s">
        <v>9284</v>
      </c>
    </row>
    <row r="3136" ht="30" customHeight="1" spans="1:5">
      <c r="A3136" s="11">
        <v>3135</v>
      </c>
      <c r="B3136" s="12" t="s">
        <v>5</v>
      </c>
      <c r="C3136" s="11" t="s">
        <v>9285</v>
      </c>
      <c r="D3136" s="11" t="s">
        <v>9286</v>
      </c>
      <c r="E3136" s="11" t="s">
        <v>9287</v>
      </c>
    </row>
    <row r="3137" ht="30" customHeight="1" spans="1:5">
      <c r="A3137" s="11">
        <v>3136</v>
      </c>
      <c r="B3137" s="12" t="s">
        <v>5</v>
      </c>
      <c r="C3137" s="11" t="s">
        <v>9288</v>
      </c>
      <c r="D3137" s="11" t="s">
        <v>9289</v>
      </c>
      <c r="E3137" s="11" t="s">
        <v>9290</v>
      </c>
    </row>
    <row r="3138" ht="30" customHeight="1" spans="1:5">
      <c r="A3138" s="11">
        <v>3137</v>
      </c>
      <c r="B3138" s="12" t="s">
        <v>5</v>
      </c>
      <c r="C3138" s="11" t="s">
        <v>9291</v>
      </c>
      <c r="D3138" s="11" t="s">
        <v>9292</v>
      </c>
      <c r="E3138" s="11" t="s">
        <v>9293</v>
      </c>
    </row>
    <row r="3139" ht="30" customHeight="1" spans="1:5">
      <c r="A3139" s="11">
        <v>3138</v>
      </c>
      <c r="B3139" s="12" t="s">
        <v>5</v>
      </c>
      <c r="C3139" s="11" t="s">
        <v>9294</v>
      </c>
      <c r="D3139" s="11" t="s">
        <v>9295</v>
      </c>
      <c r="E3139" s="11" t="s">
        <v>9296</v>
      </c>
    </row>
    <row r="3140" ht="30" customHeight="1" spans="1:5">
      <c r="A3140" s="11">
        <v>3139</v>
      </c>
      <c r="B3140" s="12" t="s">
        <v>5</v>
      </c>
      <c r="C3140" s="11" t="s">
        <v>9297</v>
      </c>
      <c r="D3140" s="11" t="s">
        <v>9298</v>
      </c>
      <c r="E3140" s="11" t="s">
        <v>9299</v>
      </c>
    </row>
    <row r="3141" ht="30" customHeight="1" spans="1:5">
      <c r="A3141" s="11">
        <v>3140</v>
      </c>
      <c r="B3141" s="12" t="s">
        <v>5</v>
      </c>
      <c r="C3141" s="11" t="s">
        <v>9300</v>
      </c>
      <c r="D3141" s="11" t="s">
        <v>9301</v>
      </c>
      <c r="E3141" s="11" t="s">
        <v>9302</v>
      </c>
    </row>
    <row r="3142" ht="30" customHeight="1" spans="1:5">
      <c r="A3142" s="11">
        <v>3141</v>
      </c>
      <c r="B3142" s="12" t="s">
        <v>5</v>
      </c>
      <c r="C3142" s="11" t="s">
        <v>9303</v>
      </c>
      <c r="D3142" s="11" t="s">
        <v>9304</v>
      </c>
      <c r="E3142" s="11" t="s">
        <v>9305</v>
      </c>
    </row>
    <row r="3143" ht="30" customHeight="1" spans="1:5">
      <c r="A3143" s="11">
        <v>3142</v>
      </c>
      <c r="B3143" s="12" t="s">
        <v>5</v>
      </c>
      <c r="C3143" s="11" t="s">
        <v>9306</v>
      </c>
      <c r="D3143" s="11" t="s">
        <v>9307</v>
      </c>
      <c r="E3143" s="11" t="s">
        <v>9308</v>
      </c>
    </row>
    <row r="3144" ht="30" customHeight="1" spans="1:5">
      <c r="A3144" s="11">
        <v>3143</v>
      </c>
      <c r="B3144" s="12" t="s">
        <v>5</v>
      </c>
      <c r="C3144" s="11" t="s">
        <v>9309</v>
      </c>
      <c r="D3144" s="11" t="s">
        <v>9310</v>
      </c>
      <c r="E3144" s="11" t="s">
        <v>9311</v>
      </c>
    </row>
    <row r="3145" ht="30" customHeight="1" spans="1:5">
      <c r="A3145" s="11">
        <v>3144</v>
      </c>
      <c r="B3145" s="12" t="s">
        <v>5</v>
      </c>
      <c r="C3145" s="11" t="s">
        <v>9312</v>
      </c>
      <c r="D3145" s="11" t="s">
        <v>9313</v>
      </c>
      <c r="E3145" s="11" t="s">
        <v>9314</v>
      </c>
    </row>
    <row r="3146" ht="30" customHeight="1" spans="1:5">
      <c r="A3146" s="11">
        <v>3145</v>
      </c>
      <c r="B3146" s="12" t="s">
        <v>5</v>
      </c>
      <c r="C3146" s="11" t="s">
        <v>9315</v>
      </c>
      <c r="D3146" s="11" t="s">
        <v>9316</v>
      </c>
      <c r="E3146" s="11" t="s">
        <v>9317</v>
      </c>
    </row>
    <row r="3147" ht="30" customHeight="1" spans="1:5">
      <c r="A3147" s="11">
        <v>3146</v>
      </c>
      <c r="B3147" s="12" t="s">
        <v>5</v>
      </c>
      <c r="C3147" s="11" t="s">
        <v>9318</v>
      </c>
      <c r="D3147" s="11" t="s">
        <v>9319</v>
      </c>
      <c r="E3147" s="11" t="s">
        <v>9320</v>
      </c>
    </row>
    <row r="3148" ht="30" customHeight="1" spans="1:5">
      <c r="A3148" s="11">
        <v>3147</v>
      </c>
      <c r="B3148" s="12" t="s">
        <v>5</v>
      </c>
      <c r="C3148" s="11" t="s">
        <v>9321</v>
      </c>
      <c r="D3148" s="11" t="s">
        <v>9322</v>
      </c>
      <c r="E3148" s="11" t="s">
        <v>9323</v>
      </c>
    </row>
    <row r="3149" ht="30" customHeight="1" spans="1:5">
      <c r="A3149" s="11">
        <v>3148</v>
      </c>
      <c r="B3149" s="12" t="s">
        <v>5</v>
      </c>
      <c r="C3149" s="11" t="s">
        <v>9324</v>
      </c>
      <c r="D3149" s="11" t="s">
        <v>9325</v>
      </c>
      <c r="E3149" s="11" t="s">
        <v>9326</v>
      </c>
    </row>
    <row r="3150" ht="30" customHeight="1" spans="1:5">
      <c r="A3150" s="11">
        <v>3149</v>
      </c>
      <c r="B3150" s="12" t="s">
        <v>5</v>
      </c>
      <c r="C3150" s="11" t="s">
        <v>9327</v>
      </c>
      <c r="D3150" s="11" t="s">
        <v>9328</v>
      </c>
      <c r="E3150" s="11" t="s">
        <v>9329</v>
      </c>
    </row>
    <row r="3151" ht="30" customHeight="1" spans="1:5">
      <c r="A3151" s="11">
        <v>3150</v>
      </c>
      <c r="B3151" s="12" t="s">
        <v>5</v>
      </c>
      <c r="C3151" s="11" t="s">
        <v>9330</v>
      </c>
      <c r="D3151" s="11" t="s">
        <v>9331</v>
      </c>
      <c r="E3151" s="11" t="s">
        <v>9332</v>
      </c>
    </row>
    <row r="3152" ht="30" customHeight="1" spans="1:5">
      <c r="A3152" s="11">
        <v>3151</v>
      </c>
      <c r="B3152" s="12" t="s">
        <v>5</v>
      </c>
      <c r="C3152" s="11" t="s">
        <v>9333</v>
      </c>
      <c r="D3152" s="11" t="s">
        <v>9334</v>
      </c>
      <c r="E3152" s="11" t="s">
        <v>9335</v>
      </c>
    </row>
    <row r="3153" ht="30" customHeight="1" spans="1:5">
      <c r="A3153" s="11">
        <v>3152</v>
      </c>
      <c r="B3153" s="12" t="s">
        <v>5</v>
      </c>
      <c r="C3153" s="11" t="s">
        <v>9336</v>
      </c>
      <c r="D3153" s="11" t="s">
        <v>9337</v>
      </c>
      <c r="E3153" s="11" t="s">
        <v>9338</v>
      </c>
    </row>
    <row r="3154" ht="30" customHeight="1" spans="1:5">
      <c r="A3154" s="11">
        <v>3153</v>
      </c>
      <c r="B3154" s="12" t="s">
        <v>5</v>
      </c>
      <c r="C3154" s="11" t="s">
        <v>9339</v>
      </c>
      <c r="D3154" s="11" t="s">
        <v>9340</v>
      </c>
      <c r="E3154" s="11" t="s">
        <v>9341</v>
      </c>
    </row>
    <row r="3155" ht="30" customHeight="1" spans="1:5">
      <c r="A3155" s="11">
        <v>3154</v>
      </c>
      <c r="B3155" s="12" t="s">
        <v>5</v>
      </c>
      <c r="C3155" s="11" t="s">
        <v>9342</v>
      </c>
      <c r="D3155" s="11" t="s">
        <v>9343</v>
      </c>
      <c r="E3155" s="11" t="s">
        <v>9344</v>
      </c>
    </row>
    <row r="3156" ht="30" customHeight="1" spans="1:5">
      <c r="A3156" s="11">
        <v>3155</v>
      </c>
      <c r="B3156" s="12" t="s">
        <v>5</v>
      </c>
      <c r="C3156" s="11" t="s">
        <v>9345</v>
      </c>
      <c r="D3156" s="11" t="s">
        <v>9346</v>
      </c>
      <c r="E3156" s="11" t="s">
        <v>9347</v>
      </c>
    </row>
    <row r="3157" ht="30" customHeight="1" spans="1:5">
      <c r="A3157" s="11">
        <v>3156</v>
      </c>
      <c r="B3157" s="12" t="s">
        <v>5</v>
      </c>
      <c r="C3157" s="11" t="s">
        <v>9348</v>
      </c>
      <c r="D3157" s="11" t="s">
        <v>9349</v>
      </c>
      <c r="E3157" s="11" t="s">
        <v>9350</v>
      </c>
    </row>
    <row r="3158" ht="30" customHeight="1" spans="1:5">
      <c r="A3158" s="11">
        <v>3157</v>
      </c>
      <c r="B3158" s="12" t="s">
        <v>5</v>
      </c>
      <c r="C3158" s="11" t="s">
        <v>9351</v>
      </c>
      <c r="D3158" s="11" t="s">
        <v>9352</v>
      </c>
      <c r="E3158" s="11" t="s">
        <v>9353</v>
      </c>
    </row>
    <row r="3159" ht="30" customHeight="1" spans="1:5">
      <c r="A3159" s="11">
        <v>3158</v>
      </c>
      <c r="B3159" s="12" t="s">
        <v>5</v>
      </c>
      <c r="C3159" s="11" t="s">
        <v>9354</v>
      </c>
      <c r="D3159" s="11" t="s">
        <v>9355</v>
      </c>
      <c r="E3159" s="11" t="s">
        <v>9356</v>
      </c>
    </row>
    <row r="3160" ht="30" customHeight="1" spans="1:5">
      <c r="A3160" s="11">
        <v>3159</v>
      </c>
      <c r="B3160" s="12" t="s">
        <v>5</v>
      </c>
      <c r="C3160" s="11" t="s">
        <v>9357</v>
      </c>
      <c r="D3160" s="11" t="s">
        <v>9358</v>
      </c>
      <c r="E3160" s="11" t="s">
        <v>9359</v>
      </c>
    </row>
    <row r="3161" ht="30" customHeight="1" spans="1:5">
      <c r="A3161" s="11">
        <v>3160</v>
      </c>
      <c r="B3161" s="12" t="s">
        <v>5</v>
      </c>
      <c r="C3161" s="11" t="s">
        <v>9360</v>
      </c>
      <c r="D3161" s="11" t="s">
        <v>9361</v>
      </c>
      <c r="E3161" s="11" t="s">
        <v>9362</v>
      </c>
    </row>
    <row r="3162" ht="30" customHeight="1" spans="1:5">
      <c r="A3162" s="11">
        <v>3161</v>
      </c>
      <c r="B3162" s="12" t="s">
        <v>5</v>
      </c>
      <c r="C3162" s="11" t="s">
        <v>9363</v>
      </c>
      <c r="D3162" s="11" t="s">
        <v>9364</v>
      </c>
      <c r="E3162" s="11" t="s">
        <v>9365</v>
      </c>
    </row>
    <row r="3163" ht="30" customHeight="1" spans="1:5">
      <c r="A3163" s="11">
        <v>3162</v>
      </c>
      <c r="B3163" s="12" t="s">
        <v>5</v>
      </c>
      <c r="C3163" s="11" t="s">
        <v>9366</v>
      </c>
      <c r="D3163" s="11" t="s">
        <v>9367</v>
      </c>
      <c r="E3163" s="11" t="s">
        <v>9368</v>
      </c>
    </row>
    <row r="3164" ht="30" customHeight="1" spans="1:5">
      <c r="A3164" s="11">
        <v>3163</v>
      </c>
      <c r="B3164" s="12" t="s">
        <v>5</v>
      </c>
      <c r="C3164" s="11" t="s">
        <v>9369</v>
      </c>
      <c r="D3164" s="11" t="s">
        <v>9370</v>
      </c>
      <c r="E3164" s="11" t="s">
        <v>9371</v>
      </c>
    </row>
    <row r="3165" ht="30" customHeight="1" spans="1:5">
      <c r="A3165" s="11">
        <v>3164</v>
      </c>
      <c r="B3165" s="12" t="s">
        <v>5</v>
      </c>
      <c r="C3165" s="11" t="s">
        <v>9372</v>
      </c>
      <c r="D3165" s="11" t="s">
        <v>9373</v>
      </c>
      <c r="E3165" s="11" t="s">
        <v>9374</v>
      </c>
    </row>
    <row r="3166" ht="30" customHeight="1" spans="1:5">
      <c r="A3166" s="11">
        <v>3165</v>
      </c>
      <c r="B3166" s="12" t="s">
        <v>5</v>
      </c>
      <c r="C3166" s="11" t="s">
        <v>9375</v>
      </c>
      <c r="D3166" s="11" t="s">
        <v>9376</v>
      </c>
      <c r="E3166" s="11" t="s">
        <v>9377</v>
      </c>
    </row>
    <row r="3167" ht="30" customHeight="1" spans="1:5">
      <c r="A3167" s="11">
        <v>3166</v>
      </c>
      <c r="B3167" s="12" t="s">
        <v>5</v>
      </c>
      <c r="C3167" s="11" t="s">
        <v>9378</v>
      </c>
      <c r="D3167" s="11" t="s">
        <v>9379</v>
      </c>
      <c r="E3167" s="11" t="s">
        <v>9380</v>
      </c>
    </row>
    <row r="3168" ht="30" customHeight="1" spans="1:5">
      <c r="A3168" s="11">
        <v>3167</v>
      </c>
      <c r="B3168" s="12" t="s">
        <v>5</v>
      </c>
      <c r="C3168" s="11" t="s">
        <v>9381</v>
      </c>
      <c r="D3168" s="11" t="s">
        <v>9382</v>
      </c>
      <c r="E3168" s="11" t="s">
        <v>9383</v>
      </c>
    </row>
    <row r="3169" ht="30" customHeight="1" spans="1:5">
      <c r="A3169" s="11">
        <v>3168</v>
      </c>
      <c r="B3169" s="12" t="s">
        <v>5</v>
      </c>
      <c r="C3169" s="11" t="s">
        <v>9384</v>
      </c>
      <c r="D3169" s="11" t="s">
        <v>9385</v>
      </c>
      <c r="E3169" s="11" t="s">
        <v>9386</v>
      </c>
    </row>
    <row r="3170" ht="30" customHeight="1" spans="1:5">
      <c r="A3170" s="11">
        <v>3169</v>
      </c>
      <c r="B3170" s="12" t="s">
        <v>5</v>
      </c>
      <c r="C3170" s="11" t="s">
        <v>9387</v>
      </c>
      <c r="D3170" s="11" t="s">
        <v>9388</v>
      </c>
      <c r="E3170" s="11" t="s">
        <v>9389</v>
      </c>
    </row>
    <row r="3171" ht="30" customHeight="1" spans="1:5">
      <c r="A3171" s="11">
        <v>3170</v>
      </c>
      <c r="B3171" s="12" t="s">
        <v>5</v>
      </c>
      <c r="C3171" s="11" t="s">
        <v>9390</v>
      </c>
      <c r="D3171" s="11" t="s">
        <v>5373</v>
      </c>
      <c r="E3171" s="11" t="s">
        <v>9391</v>
      </c>
    </row>
    <row r="3172" ht="30" customHeight="1" spans="1:5">
      <c r="A3172" s="11">
        <v>3171</v>
      </c>
      <c r="B3172" s="12" t="s">
        <v>5</v>
      </c>
      <c r="C3172" s="11" t="s">
        <v>9392</v>
      </c>
      <c r="D3172" s="11" t="s">
        <v>9393</v>
      </c>
      <c r="E3172" s="11" t="s">
        <v>9394</v>
      </c>
    </row>
    <row r="3173" ht="30" customHeight="1" spans="1:5">
      <c r="A3173" s="11">
        <v>3172</v>
      </c>
      <c r="B3173" s="12" t="s">
        <v>5</v>
      </c>
      <c r="C3173" s="11" t="s">
        <v>9395</v>
      </c>
      <c r="D3173" s="11" t="s">
        <v>9396</v>
      </c>
      <c r="E3173" s="11" t="s">
        <v>9397</v>
      </c>
    </row>
    <row r="3174" ht="30" customHeight="1" spans="1:5">
      <c r="A3174" s="11">
        <v>3173</v>
      </c>
      <c r="B3174" s="12" t="s">
        <v>5</v>
      </c>
      <c r="C3174" s="11" t="s">
        <v>9398</v>
      </c>
      <c r="D3174" s="11" t="s">
        <v>9399</v>
      </c>
      <c r="E3174" s="11" t="s">
        <v>9400</v>
      </c>
    </row>
    <row r="3175" ht="30" customHeight="1" spans="1:5">
      <c r="A3175" s="11">
        <v>3174</v>
      </c>
      <c r="B3175" s="12" t="s">
        <v>5</v>
      </c>
      <c r="C3175" s="11" t="s">
        <v>9401</v>
      </c>
      <c r="D3175" s="11" t="s">
        <v>9402</v>
      </c>
      <c r="E3175" s="11" t="s">
        <v>9403</v>
      </c>
    </row>
    <row r="3176" ht="30" customHeight="1" spans="1:5">
      <c r="A3176" s="11">
        <v>3175</v>
      </c>
      <c r="B3176" s="12" t="s">
        <v>5</v>
      </c>
      <c r="C3176" s="11" t="s">
        <v>9404</v>
      </c>
      <c r="D3176" s="11" t="s">
        <v>9405</v>
      </c>
      <c r="E3176" s="11" t="s">
        <v>9406</v>
      </c>
    </row>
    <row r="3177" ht="30" customHeight="1" spans="1:5">
      <c r="A3177" s="11">
        <v>3176</v>
      </c>
      <c r="B3177" s="12" t="s">
        <v>5</v>
      </c>
      <c r="C3177" s="11" t="s">
        <v>9407</v>
      </c>
      <c r="D3177" s="11" t="s">
        <v>9408</v>
      </c>
      <c r="E3177" s="11" t="s">
        <v>9409</v>
      </c>
    </row>
    <row r="3178" ht="30" customHeight="1" spans="1:5">
      <c r="A3178" s="11">
        <v>3177</v>
      </c>
      <c r="B3178" s="12" t="s">
        <v>5</v>
      </c>
      <c r="C3178" s="11" t="s">
        <v>9410</v>
      </c>
      <c r="D3178" s="11" t="s">
        <v>9411</v>
      </c>
      <c r="E3178" s="11" t="s">
        <v>9412</v>
      </c>
    </row>
    <row r="3179" ht="30" customHeight="1" spans="1:5">
      <c r="A3179" s="11">
        <v>3178</v>
      </c>
      <c r="B3179" s="12" t="s">
        <v>5</v>
      </c>
      <c r="C3179" s="11" t="s">
        <v>9413</v>
      </c>
      <c r="D3179" s="11" t="s">
        <v>9414</v>
      </c>
      <c r="E3179" s="11" t="s">
        <v>9415</v>
      </c>
    </row>
    <row r="3180" ht="30" customHeight="1" spans="1:5">
      <c r="A3180" s="11">
        <v>3179</v>
      </c>
      <c r="B3180" s="12" t="s">
        <v>5</v>
      </c>
      <c r="C3180" s="11" t="s">
        <v>9416</v>
      </c>
      <c r="D3180" s="11" t="s">
        <v>9417</v>
      </c>
      <c r="E3180" s="11" t="s">
        <v>9418</v>
      </c>
    </row>
    <row r="3181" ht="30" customHeight="1" spans="1:5">
      <c r="A3181" s="11">
        <v>3180</v>
      </c>
      <c r="B3181" s="12" t="s">
        <v>5</v>
      </c>
      <c r="C3181" s="11" t="s">
        <v>9419</v>
      </c>
      <c r="D3181" s="11" t="s">
        <v>9420</v>
      </c>
      <c r="E3181" s="11" t="s">
        <v>9421</v>
      </c>
    </row>
    <row r="3182" ht="30" customHeight="1" spans="1:5">
      <c r="A3182" s="11">
        <v>3181</v>
      </c>
      <c r="B3182" s="12" t="s">
        <v>5</v>
      </c>
      <c r="C3182" s="11" t="s">
        <v>9422</v>
      </c>
      <c r="D3182" s="11" t="s">
        <v>9423</v>
      </c>
      <c r="E3182" s="11" t="s">
        <v>9424</v>
      </c>
    </row>
    <row r="3183" ht="30" customHeight="1" spans="1:5">
      <c r="A3183" s="11">
        <v>3182</v>
      </c>
      <c r="B3183" s="12" t="s">
        <v>5</v>
      </c>
      <c r="C3183" s="11" t="s">
        <v>9425</v>
      </c>
      <c r="D3183" s="11" t="s">
        <v>9426</v>
      </c>
      <c r="E3183" s="11" t="s">
        <v>9427</v>
      </c>
    </row>
    <row r="3184" ht="30" customHeight="1" spans="1:5">
      <c r="A3184" s="11">
        <v>3183</v>
      </c>
      <c r="B3184" s="12" t="s">
        <v>5</v>
      </c>
      <c r="C3184" s="11" t="s">
        <v>9428</v>
      </c>
      <c r="D3184" s="11" t="s">
        <v>9429</v>
      </c>
      <c r="E3184" s="11" t="s">
        <v>9430</v>
      </c>
    </row>
    <row r="3185" ht="30" customHeight="1" spans="1:5">
      <c r="A3185" s="11">
        <v>3184</v>
      </c>
      <c r="B3185" s="12" t="s">
        <v>5</v>
      </c>
      <c r="C3185" s="11" t="s">
        <v>9431</v>
      </c>
      <c r="D3185" s="11" t="s">
        <v>9432</v>
      </c>
      <c r="E3185" s="11" t="s">
        <v>9433</v>
      </c>
    </row>
    <row r="3186" ht="30" customHeight="1" spans="1:5">
      <c r="A3186" s="11">
        <v>3185</v>
      </c>
      <c r="B3186" s="12" t="s">
        <v>5</v>
      </c>
      <c r="C3186" s="11" t="s">
        <v>9434</v>
      </c>
      <c r="D3186" s="11" t="s">
        <v>9435</v>
      </c>
      <c r="E3186" s="11" t="s">
        <v>9436</v>
      </c>
    </row>
    <row r="3187" ht="30" customHeight="1" spans="1:5">
      <c r="A3187" s="11">
        <v>3186</v>
      </c>
      <c r="B3187" s="12" t="s">
        <v>5</v>
      </c>
      <c r="C3187" s="11" t="s">
        <v>9437</v>
      </c>
      <c r="D3187" s="11" t="s">
        <v>9438</v>
      </c>
      <c r="E3187" s="11" t="s">
        <v>9439</v>
      </c>
    </row>
    <row r="3188" ht="30" customHeight="1" spans="1:5">
      <c r="A3188" s="11">
        <v>3187</v>
      </c>
      <c r="B3188" s="12" t="s">
        <v>5</v>
      </c>
      <c r="C3188" s="11" t="s">
        <v>9440</v>
      </c>
      <c r="D3188" s="11" t="s">
        <v>9441</v>
      </c>
      <c r="E3188" s="11" t="s">
        <v>9442</v>
      </c>
    </row>
    <row r="3189" ht="30" customHeight="1" spans="1:5">
      <c r="A3189" s="11">
        <v>3188</v>
      </c>
      <c r="B3189" s="12" t="s">
        <v>5</v>
      </c>
      <c r="C3189" s="11" t="s">
        <v>9443</v>
      </c>
      <c r="D3189" s="11" t="s">
        <v>9444</v>
      </c>
      <c r="E3189" s="11" t="s">
        <v>9445</v>
      </c>
    </row>
    <row r="3190" ht="30" customHeight="1" spans="1:5">
      <c r="A3190" s="11">
        <v>3189</v>
      </c>
      <c r="B3190" s="12" t="s">
        <v>5</v>
      </c>
      <c r="C3190" s="11" t="s">
        <v>9446</v>
      </c>
      <c r="D3190" s="11" t="s">
        <v>9447</v>
      </c>
      <c r="E3190" s="11" t="s">
        <v>9448</v>
      </c>
    </row>
    <row r="3191" ht="30" customHeight="1" spans="1:5">
      <c r="A3191" s="11">
        <v>3190</v>
      </c>
      <c r="B3191" s="12" t="s">
        <v>5</v>
      </c>
      <c r="C3191" s="11" t="s">
        <v>9449</v>
      </c>
      <c r="D3191" s="11" t="s">
        <v>9450</v>
      </c>
      <c r="E3191" s="11" t="s">
        <v>9451</v>
      </c>
    </row>
    <row r="3192" ht="30" customHeight="1" spans="1:5">
      <c r="A3192" s="11">
        <v>3191</v>
      </c>
      <c r="B3192" s="12" t="s">
        <v>5</v>
      </c>
      <c r="C3192" s="11" t="s">
        <v>9452</v>
      </c>
      <c r="D3192" s="11" t="s">
        <v>9453</v>
      </c>
      <c r="E3192" s="11" t="s">
        <v>9454</v>
      </c>
    </row>
    <row r="3193" ht="30" customHeight="1" spans="1:5">
      <c r="A3193" s="11">
        <v>3192</v>
      </c>
      <c r="B3193" s="12" t="s">
        <v>5</v>
      </c>
      <c r="C3193" s="11" t="s">
        <v>9455</v>
      </c>
      <c r="D3193" s="11" t="s">
        <v>9456</v>
      </c>
      <c r="E3193" s="11" t="s">
        <v>9457</v>
      </c>
    </row>
    <row r="3194" ht="30" customHeight="1" spans="1:5">
      <c r="A3194" s="11">
        <v>3193</v>
      </c>
      <c r="B3194" s="12" t="s">
        <v>5</v>
      </c>
      <c r="C3194" s="11" t="s">
        <v>9458</v>
      </c>
      <c r="D3194" s="11" t="s">
        <v>9459</v>
      </c>
      <c r="E3194" s="11" t="s">
        <v>9460</v>
      </c>
    </row>
    <row r="3195" ht="30" customHeight="1" spans="1:5">
      <c r="A3195" s="11">
        <v>3194</v>
      </c>
      <c r="B3195" s="12" t="s">
        <v>5</v>
      </c>
      <c r="C3195" s="11" t="s">
        <v>9461</v>
      </c>
      <c r="D3195" s="11" t="s">
        <v>9462</v>
      </c>
      <c r="E3195" s="11" t="s">
        <v>9463</v>
      </c>
    </row>
    <row r="3196" ht="30" customHeight="1" spans="1:5">
      <c r="A3196" s="11">
        <v>3195</v>
      </c>
      <c r="B3196" s="12" t="s">
        <v>5</v>
      </c>
      <c r="C3196" s="11" t="s">
        <v>9464</v>
      </c>
      <c r="D3196" s="11" t="s">
        <v>9465</v>
      </c>
      <c r="E3196" s="11" t="s">
        <v>9466</v>
      </c>
    </row>
    <row r="3197" ht="30" customHeight="1" spans="1:5">
      <c r="A3197" s="11">
        <v>3196</v>
      </c>
      <c r="B3197" s="12" t="s">
        <v>5</v>
      </c>
      <c r="C3197" s="11" t="s">
        <v>9467</v>
      </c>
      <c r="D3197" s="11" t="s">
        <v>9468</v>
      </c>
      <c r="E3197" s="11" t="s">
        <v>9469</v>
      </c>
    </row>
    <row r="3198" ht="30" customHeight="1" spans="1:5">
      <c r="A3198" s="11">
        <v>3197</v>
      </c>
      <c r="B3198" s="12" t="s">
        <v>5</v>
      </c>
      <c r="C3198" s="11" t="s">
        <v>9470</v>
      </c>
      <c r="D3198" s="11" t="s">
        <v>9471</v>
      </c>
      <c r="E3198" s="11" t="s">
        <v>9472</v>
      </c>
    </row>
    <row r="3199" ht="30" customHeight="1" spans="1:5">
      <c r="A3199" s="11">
        <v>3198</v>
      </c>
      <c r="B3199" s="12" t="s">
        <v>5</v>
      </c>
      <c r="C3199" s="11" t="s">
        <v>9473</v>
      </c>
      <c r="D3199" s="11" t="s">
        <v>9474</v>
      </c>
      <c r="E3199" s="11" t="s">
        <v>9475</v>
      </c>
    </row>
    <row r="3200" ht="30" customHeight="1" spans="1:5">
      <c r="A3200" s="11">
        <v>3199</v>
      </c>
      <c r="B3200" s="12" t="s">
        <v>5</v>
      </c>
      <c r="C3200" s="11" t="s">
        <v>9476</v>
      </c>
      <c r="D3200" s="11" t="s">
        <v>9477</v>
      </c>
      <c r="E3200" s="11" t="s">
        <v>9478</v>
      </c>
    </row>
    <row r="3201" ht="30" customHeight="1" spans="1:5">
      <c r="A3201" s="11">
        <v>3200</v>
      </c>
      <c r="B3201" s="12" t="s">
        <v>5</v>
      </c>
      <c r="C3201" s="11" t="s">
        <v>9479</v>
      </c>
      <c r="D3201" s="11" t="s">
        <v>9480</v>
      </c>
      <c r="E3201" s="11" t="s">
        <v>9481</v>
      </c>
    </row>
    <row r="3202" ht="30" customHeight="1" spans="1:5">
      <c r="A3202" s="11">
        <v>3201</v>
      </c>
      <c r="B3202" s="12" t="s">
        <v>5</v>
      </c>
      <c r="C3202" s="11" t="s">
        <v>9482</v>
      </c>
      <c r="D3202" s="11" t="s">
        <v>9483</v>
      </c>
      <c r="E3202" s="11" t="s">
        <v>9484</v>
      </c>
    </row>
    <row r="3203" ht="30" customHeight="1" spans="1:5">
      <c r="A3203" s="11">
        <v>3202</v>
      </c>
      <c r="B3203" s="12" t="s">
        <v>5</v>
      </c>
      <c r="C3203" s="11" t="s">
        <v>9485</v>
      </c>
      <c r="D3203" s="11" t="s">
        <v>9486</v>
      </c>
      <c r="E3203" s="11" t="s">
        <v>9487</v>
      </c>
    </row>
    <row r="3204" ht="30" customHeight="1" spans="1:5">
      <c r="A3204" s="11">
        <v>3203</v>
      </c>
      <c r="B3204" s="12" t="s">
        <v>5</v>
      </c>
      <c r="C3204" s="11" t="s">
        <v>9488</v>
      </c>
      <c r="D3204" s="11" t="s">
        <v>9489</v>
      </c>
      <c r="E3204" s="11" t="s">
        <v>9490</v>
      </c>
    </row>
    <row r="3205" ht="30" customHeight="1" spans="1:5">
      <c r="A3205" s="11">
        <v>3204</v>
      </c>
      <c r="B3205" s="12" t="s">
        <v>5</v>
      </c>
      <c r="C3205" s="11" t="s">
        <v>9491</v>
      </c>
      <c r="D3205" s="11" t="s">
        <v>9492</v>
      </c>
      <c r="E3205" s="11" t="s">
        <v>9493</v>
      </c>
    </row>
    <row r="3206" ht="30" customHeight="1" spans="1:5">
      <c r="A3206" s="11">
        <v>3205</v>
      </c>
      <c r="B3206" s="12" t="s">
        <v>5</v>
      </c>
      <c r="C3206" s="11" t="s">
        <v>9494</v>
      </c>
      <c r="D3206" s="11" t="s">
        <v>9495</v>
      </c>
      <c r="E3206" s="11" t="s">
        <v>9496</v>
      </c>
    </row>
    <row r="3207" ht="30" customHeight="1" spans="1:5">
      <c r="A3207" s="11">
        <v>3206</v>
      </c>
      <c r="B3207" s="12" t="s">
        <v>5</v>
      </c>
      <c r="C3207" s="11" t="s">
        <v>9497</v>
      </c>
      <c r="D3207" s="11" t="s">
        <v>9498</v>
      </c>
      <c r="E3207" s="11" t="s">
        <v>9499</v>
      </c>
    </row>
    <row r="3208" ht="30" customHeight="1" spans="1:5">
      <c r="A3208" s="11">
        <v>3207</v>
      </c>
      <c r="B3208" s="12" t="s">
        <v>5</v>
      </c>
      <c r="C3208" s="11" t="s">
        <v>9500</v>
      </c>
      <c r="D3208" s="11" t="s">
        <v>9501</v>
      </c>
      <c r="E3208" s="11" t="s">
        <v>9502</v>
      </c>
    </row>
    <row r="3209" ht="30" customHeight="1" spans="1:5">
      <c r="A3209" s="11">
        <v>3208</v>
      </c>
      <c r="B3209" s="12" t="s">
        <v>5</v>
      </c>
      <c r="C3209" s="11" t="s">
        <v>9503</v>
      </c>
      <c r="D3209" s="11" t="s">
        <v>9504</v>
      </c>
      <c r="E3209" s="11" t="s">
        <v>9505</v>
      </c>
    </row>
    <row r="3210" ht="30" customHeight="1" spans="1:5">
      <c r="A3210" s="11">
        <v>3209</v>
      </c>
      <c r="B3210" s="12" t="s">
        <v>5</v>
      </c>
      <c r="C3210" s="11" t="s">
        <v>9506</v>
      </c>
      <c r="D3210" s="11" t="s">
        <v>9507</v>
      </c>
      <c r="E3210" s="11" t="s">
        <v>9508</v>
      </c>
    </row>
    <row r="3211" ht="30" customHeight="1" spans="1:5">
      <c r="A3211" s="11">
        <v>3210</v>
      </c>
      <c r="B3211" s="12" t="s">
        <v>5</v>
      </c>
      <c r="C3211" s="11" t="s">
        <v>9509</v>
      </c>
      <c r="D3211" s="11" t="s">
        <v>9510</v>
      </c>
      <c r="E3211" s="11" t="s">
        <v>9511</v>
      </c>
    </row>
    <row r="3212" ht="30" customHeight="1" spans="1:5">
      <c r="A3212" s="11">
        <v>3211</v>
      </c>
      <c r="B3212" s="12" t="s">
        <v>5</v>
      </c>
      <c r="C3212" s="11" t="s">
        <v>9512</v>
      </c>
      <c r="D3212" s="11" t="s">
        <v>9513</v>
      </c>
      <c r="E3212" s="11" t="s">
        <v>9514</v>
      </c>
    </row>
    <row r="3213" ht="30" customHeight="1" spans="1:5">
      <c r="A3213" s="11">
        <v>3212</v>
      </c>
      <c r="B3213" s="12" t="s">
        <v>5</v>
      </c>
      <c r="C3213" s="11" t="s">
        <v>9515</v>
      </c>
      <c r="D3213" s="11" t="s">
        <v>9516</v>
      </c>
      <c r="E3213" s="11" t="s">
        <v>9517</v>
      </c>
    </row>
    <row r="3214" ht="30" customHeight="1" spans="1:5">
      <c r="A3214" s="11">
        <v>3213</v>
      </c>
      <c r="B3214" s="12" t="s">
        <v>5</v>
      </c>
      <c r="C3214" s="11" t="s">
        <v>9518</v>
      </c>
      <c r="D3214" s="11" t="s">
        <v>9519</v>
      </c>
      <c r="E3214" s="11" t="s">
        <v>9520</v>
      </c>
    </row>
    <row r="3215" ht="30" customHeight="1" spans="1:5">
      <c r="A3215" s="11">
        <v>3214</v>
      </c>
      <c r="B3215" s="12" t="s">
        <v>5</v>
      </c>
      <c r="C3215" s="11" t="s">
        <v>9521</v>
      </c>
      <c r="D3215" s="11" t="s">
        <v>9522</v>
      </c>
      <c r="E3215" s="11" t="s">
        <v>9523</v>
      </c>
    </row>
    <row r="3216" ht="30" customHeight="1" spans="1:5">
      <c r="A3216" s="11">
        <v>3215</v>
      </c>
      <c r="B3216" s="12" t="s">
        <v>5</v>
      </c>
      <c r="C3216" s="11" t="s">
        <v>9524</v>
      </c>
      <c r="D3216" s="11" t="s">
        <v>9525</v>
      </c>
      <c r="E3216" s="11" t="s">
        <v>9526</v>
      </c>
    </row>
    <row r="3217" ht="30" customHeight="1" spans="1:5">
      <c r="A3217" s="11">
        <v>3216</v>
      </c>
      <c r="B3217" s="12" t="s">
        <v>5</v>
      </c>
      <c r="C3217" s="11" t="s">
        <v>9527</v>
      </c>
      <c r="D3217" s="11" t="s">
        <v>9528</v>
      </c>
      <c r="E3217" s="11" t="s">
        <v>9529</v>
      </c>
    </row>
    <row r="3218" ht="30" customHeight="1" spans="1:5">
      <c r="A3218" s="11">
        <v>3217</v>
      </c>
      <c r="B3218" s="12" t="s">
        <v>5</v>
      </c>
      <c r="C3218" s="11" t="s">
        <v>9530</v>
      </c>
      <c r="D3218" s="11" t="s">
        <v>9531</v>
      </c>
      <c r="E3218" s="11" t="s">
        <v>9532</v>
      </c>
    </row>
    <row r="3219" ht="30" customHeight="1" spans="1:5">
      <c r="A3219" s="11">
        <v>3218</v>
      </c>
      <c r="B3219" s="12" t="s">
        <v>5</v>
      </c>
      <c r="C3219" s="11" t="s">
        <v>9533</v>
      </c>
      <c r="D3219" s="11" t="s">
        <v>9534</v>
      </c>
      <c r="E3219" s="11" t="s">
        <v>9535</v>
      </c>
    </row>
    <row r="3220" ht="30" customHeight="1" spans="1:5">
      <c r="A3220" s="11">
        <v>3219</v>
      </c>
      <c r="B3220" s="12" t="s">
        <v>5</v>
      </c>
      <c r="C3220" s="11" t="s">
        <v>9536</v>
      </c>
      <c r="D3220" s="11" t="s">
        <v>9537</v>
      </c>
      <c r="E3220" s="11" t="s">
        <v>9538</v>
      </c>
    </row>
    <row r="3221" ht="30" customHeight="1" spans="1:5">
      <c r="A3221" s="11">
        <v>3220</v>
      </c>
      <c r="B3221" s="12" t="s">
        <v>5</v>
      </c>
      <c r="C3221" s="11" t="s">
        <v>9539</v>
      </c>
      <c r="D3221" s="11" t="s">
        <v>9540</v>
      </c>
      <c r="E3221" s="11" t="s">
        <v>9541</v>
      </c>
    </row>
    <row r="3222" ht="30" customHeight="1" spans="1:5">
      <c r="A3222" s="11">
        <v>3221</v>
      </c>
      <c r="B3222" s="12" t="s">
        <v>5</v>
      </c>
      <c r="C3222" s="11" t="s">
        <v>9542</v>
      </c>
      <c r="D3222" s="11" t="s">
        <v>9543</v>
      </c>
      <c r="E3222" s="11" t="s">
        <v>9544</v>
      </c>
    </row>
    <row r="3223" ht="30" customHeight="1" spans="1:5">
      <c r="A3223" s="11">
        <v>3222</v>
      </c>
      <c r="B3223" s="12" t="s">
        <v>5</v>
      </c>
      <c r="C3223" s="11" t="s">
        <v>9545</v>
      </c>
      <c r="D3223" s="11" t="s">
        <v>9546</v>
      </c>
      <c r="E3223" s="11" t="s">
        <v>9547</v>
      </c>
    </row>
    <row r="3224" ht="30" customHeight="1" spans="1:5">
      <c r="A3224" s="11">
        <v>3223</v>
      </c>
      <c r="B3224" s="12" t="s">
        <v>5</v>
      </c>
      <c r="C3224" s="11" t="s">
        <v>9548</v>
      </c>
      <c r="D3224" s="11" t="s">
        <v>9549</v>
      </c>
      <c r="E3224" s="11" t="s">
        <v>9550</v>
      </c>
    </row>
    <row r="3225" ht="30" customHeight="1" spans="1:5">
      <c r="A3225" s="11">
        <v>3224</v>
      </c>
      <c r="B3225" s="12" t="s">
        <v>5</v>
      </c>
      <c r="C3225" s="11" t="s">
        <v>9551</v>
      </c>
      <c r="D3225" s="11" t="s">
        <v>9552</v>
      </c>
      <c r="E3225" s="11" t="s">
        <v>9553</v>
      </c>
    </row>
    <row r="3226" ht="30" customHeight="1" spans="1:5">
      <c r="A3226" s="11">
        <v>3225</v>
      </c>
      <c r="B3226" s="12" t="s">
        <v>5</v>
      </c>
      <c r="C3226" s="11" t="s">
        <v>9554</v>
      </c>
      <c r="D3226" s="11" t="s">
        <v>9555</v>
      </c>
      <c r="E3226" s="11" t="s">
        <v>9556</v>
      </c>
    </row>
    <row r="3227" ht="30" customHeight="1" spans="1:5">
      <c r="A3227" s="11">
        <v>3226</v>
      </c>
      <c r="B3227" s="12" t="s">
        <v>5</v>
      </c>
      <c r="C3227" s="11" t="s">
        <v>9557</v>
      </c>
      <c r="D3227" s="11" t="s">
        <v>9558</v>
      </c>
      <c r="E3227" s="11" t="s">
        <v>9559</v>
      </c>
    </row>
    <row r="3228" ht="30" customHeight="1" spans="1:5">
      <c r="A3228" s="11">
        <v>3227</v>
      </c>
      <c r="B3228" s="12" t="s">
        <v>5</v>
      </c>
      <c r="C3228" s="11" t="s">
        <v>9560</v>
      </c>
      <c r="D3228" s="11" t="s">
        <v>9561</v>
      </c>
      <c r="E3228" s="11" t="s">
        <v>9562</v>
      </c>
    </row>
    <row r="3229" ht="30" customHeight="1" spans="1:5">
      <c r="A3229" s="11">
        <v>3228</v>
      </c>
      <c r="B3229" s="12" t="s">
        <v>5</v>
      </c>
      <c r="C3229" s="11" t="s">
        <v>9563</v>
      </c>
      <c r="D3229" s="11" t="s">
        <v>9564</v>
      </c>
      <c r="E3229" s="11" t="s">
        <v>9565</v>
      </c>
    </row>
    <row r="3230" ht="30" customHeight="1" spans="1:5">
      <c r="A3230" s="11">
        <v>3229</v>
      </c>
      <c r="B3230" s="12" t="s">
        <v>5</v>
      </c>
      <c r="C3230" s="11" t="s">
        <v>9566</v>
      </c>
      <c r="D3230" s="11" t="s">
        <v>9567</v>
      </c>
      <c r="E3230" s="11" t="s">
        <v>9568</v>
      </c>
    </row>
    <row r="3231" ht="30" customHeight="1" spans="1:5">
      <c r="A3231" s="11">
        <v>3230</v>
      </c>
      <c r="B3231" s="12" t="s">
        <v>5</v>
      </c>
      <c r="C3231" s="11" t="s">
        <v>9569</v>
      </c>
      <c r="D3231" s="11" t="s">
        <v>9570</v>
      </c>
      <c r="E3231" s="11" t="s">
        <v>9571</v>
      </c>
    </row>
    <row r="3232" ht="30" customHeight="1" spans="1:5">
      <c r="A3232" s="11">
        <v>3231</v>
      </c>
      <c r="B3232" s="12" t="s">
        <v>5</v>
      </c>
      <c r="C3232" s="11" t="s">
        <v>9572</v>
      </c>
      <c r="D3232" s="11" t="s">
        <v>9573</v>
      </c>
      <c r="E3232" s="11" t="s">
        <v>9574</v>
      </c>
    </row>
    <row r="3233" ht="30" customHeight="1" spans="1:5">
      <c r="A3233" s="11">
        <v>3232</v>
      </c>
      <c r="B3233" s="12" t="s">
        <v>5</v>
      </c>
      <c r="C3233" s="11" t="s">
        <v>9575</v>
      </c>
      <c r="D3233" s="11" t="s">
        <v>9576</v>
      </c>
      <c r="E3233" s="11" t="s">
        <v>9577</v>
      </c>
    </row>
    <row r="3234" ht="30" customHeight="1" spans="1:5">
      <c r="A3234" s="11">
        <v>3233</v>
      </c>
      <c r="B3234" s="12" t="s">
        <v>5</v>
      </c>
      <c r="C3234" s="11" t="s">
        <v>9578</v>
      </c>
      <c r="D3234" s="11" t="s">
        <v>9579</v>
      </c>
      <c r="E3234" s="11" t="s">
        <v>9580</v>
      </c>
    </row>
    <row r="3235" ht="30" customHeight="1" spans="1:5">
      <c r="A3235" s="11">
        <v>3234</v>
      </c>
      <c r="B3235" s="12" t="s">
        <v>5</v>
      </c>
      <c r="C3235" s="11" t="s">
        <v>9581</v>
      </c>
      <c r="D3235" s="11" t="s">
        <v>9582</v>
      </c>
      <c r="E3235" s="11" t="s">
        <v>9583</v>
      </c>
    </row>
    <row r="3236" ht="30" customHeight="1" spans="1:5">
      <c r="A3236" s="11">
        <v>3235</v>
      </c>
      <c r="B3236" s="12" t="s">
        <v>5</v>
      </c>
      <c r="C3236" s="11" t="s">
        <v>9584</v>
      </c>
      <c r="D3236" s="11" t="s">
        <v>9585</v>
      </c>
      <c r="E3236" s="11" t="s">
        <v>9586</v>
      </c>
    </row>
    <row r="3237" ht="30" customHeight="1" spans="1:5">
      <c r="A3237" s="11">
        <v>3236</v>
      </c>
      <c r="B3237" s="12" t="s">
        <v>5</v>
      </c>
      <c r="C3237" s="11" t="s">
        <v>9587</v>
      </c>
      <c r="D3237" s="11" t="s">
        <v>9588</v>
      </c>
      <c r="E3237" s="11" t="s">
        <v>9589</v>
      </c>
    </row>
    <row r="3238" ht="30" customHeight="1" spans="1:5">
      <c r="A3238" s="11">
        <v>3237</v>
      </c>
      <c r="B3238" s="12" t="s">
        <v>5</v>
      </c>
      <c r="C3238" s="11" t="s">
        <v>9590</v>
      </c>
      <c r="D3238" s="11" t="s">
        <v>9591</v>
      </c>
      <c r="E3238" s="11" t="s">
        <v>9592</v>
      </c>
    </row>
    <row r="3239" ht="30" customHeight="1" spans="1:5">
      <c r="A3239" s="11">
        <v>3238</v>
      </c>
      <c r="B3239" s="12" t="s">
        <v>5</v>
      </c>
      <c r="C3239" s="11" t="s">
        <v>9593</v>
      </c>
      <c r="D3239" s="11" t="s">
        <v>9594</v>
      </c>
      <c r="E3239" s="11" t="s">
        <v>9595</v>
      </c>
    </row>
    <row r="3240" ht="30" customHeight="1" spans="1:5">
      <c r="A3240" s="11">
        <v>3239</v>
      </c>
      <c r="B3240" s="12" t="s">
        <v>5</v>
      </c>
      <c r="C3240" s="11" t="s">
        <v>9596</v>
      </c>
      <c r="D3240" s="11" t="s">
        <v>9597</v>
      </c>
      <c r="E3240" s="11" t="s">
        <v>9598</v>
      </c>
    </row>
    <row r="3241" ht="30" customHeight="1" spans="1:5">
      <c r="A3241" s="11">
        <v>3240</v>
      </c>
      <c r="B3241" s="12" t="s">
        <v>5</v>
      </c>
      <c r="C3241" s="11" t="s">
        <v>9599</v>
      </c>
      <c r="D3241" s="11" t="s">
        <v>9600</v>
      </c>
      <c r="E3241" s="11" t="s">
        <v>9601</v>
      </c>
    </row>
    <row r="3242" ht="30" customHeight="1" spans="1:5">
      <c r="A3242" s="11">
        <v>3241</v>
      </c>
      <c r="B3242" s="12" t="s">
        <v>5</v>
      </c>
      <c r="C3242" s="11" t="s">
        <v>9602</v>
      </c>
      <c r="D3242" s="11" t="s">
        <v>9603</v>
      </c>
      <c r="E3242" s="11" t="s">
        <v>9604</v>
      </c>
    </row>
    <row r="3243" ht="30" customHeight="1" spans="1:5">
      <c r="A3243" s="11">
        <v>3242</v>
      </c>
      <c r="B3243" s="12" t="s">
        <v>5</v>
      </c>
      <c r="C3243" s="11" t="s">
        <v>9605</v>
      </c>
      <c r="D3243" s="11" t="s">
        <v>9606</v>
      </c>
      <c r="E3243" s="11" t="s">
        <v>9607</v>
      </c>
    </row>
    <row r="3244" ht="30" customHeight="1" spans="1:5">
      <c r="A3244" s="11">
        <v>3243</v>
      </c>
      <c r="B3244" s="12" t="s">
        <v>5</v>
      </c>
      <c r="C3244" s="11" t="s">
        <v>9608</v>
      </c>
      <c r="D3244" s="11" t="s">
        <v>9609</v>
      </c>
      <c r="E3244" s="11" t="s">
        <v>9610</v>
      </c>
    </row>
    <row r="3245" ht="30" customHeight="1" spans="1:5">
      <c r="A3245" s="11">
        <v>3244</v>
      </c>
      <c r="B3245" s="12" t="s">
        <v>5</v>
      </c>
      <c r="C3245" s="11" t="s">
        <v>9611</v>
      </c>
      <c r="D3245" s="11" t="s">
        <v>9612</v>
      </c>
      <c r="E3245" s="11" t="s">
        <v>9613</v>
      </c>
    </row>
    <row r="3246" ht="30" customHeight="1" spans="1:5">
      <c r="A3246" s="11">
        <v>3245</v>
      </c>
      <c r="B3246" s="12" t="s">
        <v>5</v>
      </c>
      <c r="C3246" s="11" t="s">
        <v>9614</v>
      </c>
      <c r="D3246" s="11" t="s">
        <v>9615</v>
      </c>
      <c r="E3246" s="11" t="s">
        <v>9616</v>
      </c>
    </row>
    <row r="3247" ht="30" customHeight="1" spans="1:5">
      <c r="A3247" s="11">
        <v>3246</v>
      </c>
      <c r="B3247" s="12" t="s">
        <v>5</v>
      </c>
      <c r="C3247" s="11" t="s">
        <v>9617</v>
      </c>
      <c r="D3247" s="11" t="s">
        <v>9618</v>
      </c>
      <c r="E3247" s="11" t="s">
        <v>9619</v>
      </c>
    </row>
    <row r="3248" ht="30" customHeight="1" spans="1:5">
      <c r="A3248" s="11">
        <v>3247</v>
      </c>
      <c r="B3248" s="12" t="s">
        <v>5</v>
      </c>
      <c r="C3248" s="11" t="s">
        <v>9620</v>
      </c>
      <c r="D3248" s="11" t="s">
        <v>9621</v>
      </c>
      <c r="E3248" s="11" t="s">
        <v>9622</v>
      </c>
    </row>
    <row r="3249" ht="30" customHeight="1" spans="1:5">
      <c r="A3249" s="11">
        <v>3248</v>
      </c>
      <c r="B3249" s="12" t="s">
        <v>5</v>
      </c>
      <c r="C3249" s="11" t="s">
        <v>9623</v>
      </c>
      <c r="D3249" s="11" t="s">
        <v>9624</v>
      </c>
      <c r="E3249" s="11" t="s">
        <v>9625</v>
      </c>
    </row>
    <row r="3250" ht="30" customHeight="1" spans="1:5">
      <c r="A3250" s="11">
        <v>3249</v>
      </c>
      <c r="B3250" s="12" t="s">
        <v>5</v>
      </c>
      <c r="C3250" s="11" t="s">
        <v>9626</v>
      </c>
      <c r="D3250" s="11" t="s">
        <v>9627</v>
      </c>
      <c r="E3250" s="11" t="s">
        <v>9628</v>
      </c>
    </row>
    <row r="3251" ht="30" customHeight="1" spans="1:5">
      <c r="A3251" s="11">
        <v>3250</v>
      </c>
      <c r="B3251" s="12" t="s">
        <v>5</v>
      </c>
      <c r="C3251" s="11" t="s">
        <v>9629</v>
      </c>
      <c r="D3251" s="11" t="s">
        <v>9630</v>
      </c>
      <c r="E3251" s="11" t="s">
        <v>9631</v>
      </c>
    </row>
    <row r="3252" ht="30" customHeight="1" spans="1:5">
      <c r="A3252" s="11">
        <v>3251</v>
      </c>
      <c r="B3252" s="12" t="s">
        <v>5</v>
      </c>
      <c r="C3252" s="11" t="s">
        <v>9632</v>
      </c>
      <c r="D3252" s="11" t="s">
        <v>9633</v>
      </c>
      <c r="E3252" s="11" t="s">
        <v>9634</v>
      </c>
    </row>
    <row r="3253" ht="30" customHeight="1" spans="1:5">
      <c r="A3253" s="11">
        <v>3252</v>
      </c>
      <c r="B3253" s="12" t="s">
        <v>5</v>
      </c>
      <c r="C3253" s="11" t="s">
        <v>9635</v>
      </c>
      <c r="D3253" s="11" t="s">
        <v>9636</v>
      </c>
      <c r="E3253" s="11" t="s">
        <v>9637</v>
      </c>
    </row>
    <row r="3254" ht="30" customHeight="1" spans="1:5">
      <c r="A3254" s="11">
        <v>3253</v>
      </c>
      <c r="B3254" s="12" t="s">
        <v>5</v>
      </c>
      <c r="C3254" s="11" t="s">
        <v>9638</v>
      </c>
      <c r="D3254" s="11" t="s">
        <v>9639</v>
      </c>
      <c r="E3254" s="11" t="s">
        <v>9640</v>
      </c>
    </row>
    <row r="3255" ht="30" customHeight="1" spans="1:5">
      <c r="A3255" s="11">
        <v>3254</v>
      </c>
      <c r="B3255" s="12" t="s">
        <v>5</v>
      </c>
      <c r="C3255" s="11" t="s">
        <v>9641</v>
      </c>
      <c r="D3255" s="11" t="s">
        <v>9642</v>
      </c>
      <c r="E3255" s="11" t="s">
        <v>9643</v>
      </c>
    </row>
    <row r="3256" ht="30" customHeight="1" spans="1:5">
      <c r="A3256" s="11">
        <v>3255</v>
      </c>
      <c r="B3256" s="12" t="s">
        <v>5</v>
      </c>
      <c r="C3256" s="11" t="s">
        <v>9644</v>
      </c>
      <c r="D3256" s="11" t="s">
        <v>9645</v>
      </c>
      <c r="E3256" s="11" t="s">
        <v>9646</v>
      </c>
    </row>
    <row r="3257" ht="30" customHeight="1" spans="1:5">
      <c r="A3257" s="11">
        <v>3256</v>
      </c>
      <c r="B3257" s="12" t="s">
        <v>5</v>
      </c>
      <c r="C3257" s="11" t="s">
        <v>9647</v>
      </c>
      <c r="D3257" s="11" t="s">
        <v>9648</v>
      </c>
      <c r="E3257" s="11" t="s">
        <v>9649</v>
      </c>
    </row>
    <row r="3258" ht="30" customHeight="1" spans="1:5">
      <c r="A3258" s="11">
        <v>3257</v>
      </c>
      <c r="B3258" s="12" t="s">
        <v>5</v>
      </c>
      <c r="C3258" s="11" t="s">
        <v>9650</v>
      </c>
      <c r="D3258" s="11" t="s">
        <v>9651</v>
      </c>
      <c r="E3258" s="11" t="s">
        <v>9652</v>
      </c>
    </row>
    <row r="3259" ht="30" customHeight="1" spans="1:5">
      <c r="A3259" s="11">
        <v>3258</v>
      </c>
      <c r="B3259" s="12" t="s">
        <v>5</v>
      </c>
      <c r="C3259" s="11" t="s">
        <v>9653</v>
      </c>
      <c r="D3259" s="11" t="s">
        <v>9654</v>
      </c>
      <c r="E3259" s="11" t="s">
        <v>9655</v>
      </c>
    </row>
    <row r="3260" ht="30" customHeight="1" spans="1:5">
      <c r="A3260" s="11">
        <v>3259</v>
      </c>
      <c r="B3260" s="12" t="s">
        <v>5</v>
      </c>
      <c r="C3260" s="11" t="s">
        <v>9656</v>
      </c>
      <c r="D3260" s="11" t="s">
        <v>9657</v>
      </c>
      <c r="E3260" s="11" t="s">
        <v>9658</v>
      </c>
    </row>
    <row r="3261" ht="30" customHeight="1" spans="1:5">
      <c r="A3261" s="11">
        <v>3260</v>
      </c>
      <c r="B3261" s="12" t="s">
        <v>5</v>
      </c>
      <c r="C3261" s="11" t="s">
        <v>9659</v>
      </c>
      <c r="D3261" s="11" t="s">
        <v>9660</v>
      </c>
      <c r="E3261" s="11" t="s">
        <v>9661</v>
      </c>
    </row>
    <row r="3262" ht="30" customHeight="1" spans="1:5">
      <c r="A3262" s="11">
        <v>3261</v>
      </c>
      <c r="B3262" s="12" t="s">
        <v>5</v>
      </c>
      <c r="C3262" s="11" t="s">
        <v>9662</v>
      </c>
      <c r="D3262" s="11" t="s">
        <v>9663</v>
      </c>
      <c r="E3262" s="11" t="s">
        <v>9664</v>
      </c>
    </row>
    <row r="3263" ht="30" customHeight="1" spans="1:5">
      <c r="A3263" s="11">
        <v>3262</v>
      </c>
      <c r="B3263" s="12" t="s">
        <v>5</v>
      </c>
      <c r="C3263" s="11" t="s">
        <v>9665</v>
      </c>
      <c r="D3263" s="11" t="s">
        <v>9666</v>
      </c>
      <c r="E3263" s="11" t="s">
        <v>9667</v>
      </c>
    </row>
    <row r="3264" ht="30" customHeight="1" spans="1:5">
      <c r="A3264" s="11">
        <v>3263</v>
      </c>
      <c r="B3264" s="12" t="s">
        <v>5</v>
      </c>
      <c r="C3264" s="11" t="s">
        <v>9668</v>
      </c>
      <c r="D3264" s="11" t="s">
        <v>9669</v>
      </c>
      <c r="E3264" s="11" t="s">
        <v>9670</v>
      </c>
    </row>
    <row r="3265" ht="30" customHeight="1" spans="1:5">
      <c r="A3265" s="11">
        <v>3264</v>
      </c>
      <c r="B3265" s="12" t="s">
        <v>5</v>
      </c>
      <c r="C3265" s="11" t="s">
        <v>9671</v>
      </c>
      <c r="D3265" s="11" t="s">
        <v>9672</v>
      </c>
      <c r="E3265" s="11" t="s">
        <v>9673</v>
      </c>
    </row>
    <row r="3266" ht="30" customHeight="1" spans="1:5">
      <c r="A3266" s="11">
        <v>3265</v>
      </c>
      <c r="B3266" s="12" t="s">
        <v>5</v>
      </c>
      <c r="C3266" s="11" t="s">
        <v>9674</v>
      </c>
      <c r="D3266" s="11" t="s">
        <v>9675</v>
      </c>
      <c r="E3266" s="11" t="s">
        <v>9676</v>
      </c>
    </row>
    <row r="3267" ht="30" customHeight="1" spans="1:5">
      <c r="A3267" s="11">
        <v>3266</v>
      </c>
      <c r="B3267" s="12" t="s">
        <v>5</v>
      </c>
      <c r="C3267" s="11" t="s">
        <v>9677</v>
      </c>
      <c r="D3267" s="11" t="s">
        <v>9678</v>
      </c>
      <c r="E3267" s="11" t="s">
        <v>9679</v>
      </c>
    </row>
    <row r="3268" ht="30" customHeight="1" spans="1:5">
      <c r="A3268" s="11">
        <v>3267</v>
      </c>
      <c r="B3268" s="12" t="s">
        <v>5</v>
      </c>
      <c r="C3268" s="11" t="s">
        <v>9680</v>
      </c>
      <c r="D3268" s="11" t="s">
        <v>9681</v>
      </c>
      <c r="E3268" s="11" t="s">
        <v>9682</v>
      </c>
    </row>
    <row r="3269" ht="30" customHeight="1" spans="1:5">
      <c r="A3269" s="11">
        <v>3268</v>
      </c>
      <c r="B3269" s="12" t="s">
        <v>5</v>
      </c>
      <c r="C3269" s="11" t="s">
        <v>9683</v>
      </c>
      <c r="D3269" s="11" t="s">
        <v>9684</v>
      </c>
      <c r="E3269" s="11" t="s">
        <v>9685</v>
      </c>
    </row>
    <row r="3270" ht="30" customHeight="1" spans="1:5">
      <c r="A3270" s="11">
        <v>3269</v>
      </c>
      <c r="B3270" s="12" t="s">
        <v>5</v>
      </c>
      <c r="C3270" s="11" t="s">
        <v>9686</v>
      </c>
      <c r="D3270" s="11" t="s">
        <v>9687</v>
      </c>
      <c r="E3270" s="11" t="s">
        <v>9688</v>
      </c>
    </row>
    <row r="3271" ht="30" customHeight="1" spans="1:5">
      <c r="A3271" s="11">
        <v>3270</v>
      </c>
      <c r="B3271" s="12" t="s">
        <v>5</v>
      </c>
      <c r="C3271" s="11" t="s">
        <v>9689</v>
      </c>
      <c r="D3271" s="13">
        <v>230378</v>
      </c>
      <c r="E3271" s="11" t="s">
        <v>9690</v>
      </c>
    </row>
    <row r="3272" ht="30" customHeight="1" spans="1:5">
      <c r="A3272" s="11">
        <v>3271</v>
      </c>
      <c r="B3272" s="12" t="s">
        <v>5</v>
      </c>
      <c r="C3272" s="11" t="s">
        <v>9691</v>
      </c>
      <c r="D3272" s="11" t="s">
        <v>9692</v>
      </c>
      <c r="E3272" s="11" t="s">
        <v>9693</v>
      </c>
    </row>
    <row r="3273" ht="30" customHeight="1" spans="1:5">
      <c r="A3273" s="11">
        <v>3272</v>
      </c>
      <c r="B3273" s="12" t="s">
        <v>5</v>
      </c>
      <c r="C3273" s="11" t="s">
        <v>9694</v>
      </c>
      <c r="D3273" s="11" t="s">
        <v>9695</v>
      </c>
      <c r="E3273" s="11" t="s">
        <v>9696</v>
      </c>
    </row>
    <row r="3274" ht="30" customHeight="1" spans="1:5">
      <c r="A3274" s="11">
        <v>3273</v>
      </c>
      <c r="B3274" s="12" t="s">
        <v>5</v>
      </c>
      <c r="C3274" s="11" t="s">
        <v>9697</v>
      </c>
      <c r="D3274" s="11" t="s">
        <v>9698</v>
      </c>
      <c r="E3274" s="11" t="s">
        <v>9699</v>
      </c>
    </row>
    <row r="3275" ht="30" customHeight="1" spans="1:5">
      <c r="A3275" s="11">
        <v>3274</v>
      </c>
      <c r="B3275" s="12" t="s">
        <v>5</v>
      </c>
      <c r="C3275" s="11" t="s">
        <v>9700</v>
      </c>
      <c r="D3275" s="11" t="s">
        <v>9701</v>
      </c>
      <c r="E3275" s="11" t="s">
        <v>9702</v>
      </c>
    </row>
    <row r="3276" ht="30" customHeight="1" spans="1:5">
      <c r="A3276" s="11">
        <v>3275</v>
      </c>
      <c r="B3276" s="12" t="s">
        <v>5</v>
      </c>
      <c r="C3276" s="11" t="s">
        <v>9703</v>
      </c>
      <c r="D3276" s="11" t="s">
        <v>9704</v>
      </c>
      <c r="E3276" s="11" t="s">
        <v>9705</v>
      </c>
    </row>
    <row r="3277" ht="30" customHeight="1" spans="1:5">
      <c r="A3277" s="11">
        <v>3276</v>
      </c>
      <c r="B3277" s="12" t="s">
        <v>5</v>
      </c>
      <c r="C3277" s="11" t="s">
        <v>9706</v>
      </c>
      <c r="D3277" s="11" t="s">
        <v>9707</v>
      </c>
      <c r="E3277" s="11" t="s">
        <v>9708</v>
      </c>
    </row>
    <row r="3278" ht="30" customHeight="1" spans="1:5">
      <c r="A3278" s="11">
        <v>3277</v>
      </c>
      <c r="B3278" s="12" t="s">
        <v>5</v>
      </c>
      <c r="C3278" s="11" t="s">
        <v>9709</v>
      </c>
      <c r="D3278" s="11" t="s">
        <v>9710</v>
      </c>
      <c r="E3278" s="11" t="s">
        <v>9711</v>
      </c>
    </row>
    <row r="3279" ht="30" customHeight="1" spans="1:5">
      <c r="A3279" s="11">
        <v>3278</v>
      </c>
      <c r="B3279" s="12" t="s">
        <v>5</v>
      </c>
      <c r="C3279" s="11" t="s">
        <v>9712</v>
      </c>
      <c r="D3279" s="11" t="s">
        <v>9713</v>
      </c>
      <c r="E3279" s="11" t="s">
        <v>9714</v>
      </c>
    </row>
    <row r="3280" ht="30" customHeight="1" spans="1:5">
      <c r="A3280" s="11">
        <v>3279</v>
      </c>
      <c r="B3280" s="12" t="s">
        <v>5</v>
      </c>
      <c r="C3280" s="11" t="s">
        <v>9715</v>
      </c>
      <c r="D3280" s="11" t="s">
        <v>9716</v>
      </c>
      <c r="E3280" s="11" t="s">
        <v>9717</v>
      </c>
    </row>
    <row r="3281" ht="30" customHeight="1" spans="1:5">
      <c r="A3281" s="11">
        <v>3280</v>
      </c>
      <c r="B3281" s="12" t="s">
        <v>5</v>
      </c>
      <c r="C3281" s="11" t="s">
        <v>9718</v>
      </c>
      <c r="D3281" s="11" t="s">
        <v>9719</v>
      </c>
      <c r="E3281" s="11" t="s">
        <v>9720</v>
      </c>
    </row>
    <row r="3282" ht="30" customHeight="1" spans="1:5">
      <c r="A3282" s="11">
        <v>3281</v>
      </c>
      <c r="B3282" s="12" t="s">
        <v>5</v>
      </c>
      <c r="C3282" s="11" t="s">
        <v>9721</v>
      </c>
      <c r="D3282" s="11" t="s">
        <v>9722</v>
      </c>
      <c r="E3282" s="11" t="s">
        <v>9723</v>
      </c>
    </row>
    <row r="3283" ht="30" customHeight="1" spans="1:5">
      <c r="A3283" s="11">
        <v>3282</v>
      </c>
      <c r="B3283" s="12" t="s">
        <v>5</v>
      </c>
      <c r="C3283" s="11" t="s">
        <v>9724</v>
      </c>
      <c r="D3283" s="11" t="s">
        <v>9725</v>
      </c>
      <c r="E3283" s="11" t="s">
        <v>9726</v>
      </c>
    </row>
    <row r="3284" ht="30" customHeight="1" spans="1:5">
      <c r="A3284" s="11">
        <v>3283</v>
      </c>
      <c r="B3284" s="12" t="s">
        <v>5</v>
      </c>
      <c r="C3284" s="11" t="s">
        <v>9727</v>
      </c>
      <c r="D3284" s="11" t="s">
        <v>9728</v>
      </c>
      <c r="E3284" s="11" t="s">
        <v>9729</v>
      </c>
    </row>
    <row r="3285" ht="30" customHeight="1" spans="1:5">
      <c r="A3285" s="11">
        <v>3284</v>
      </c>
      <c r="B3285" s="12" t="s">
        <v>5</v>
      </c>
      <c r="C3285" s="11" t="s">
        <v>9730</v>
      </c>
      <c r="D3285" s="11" t="s">
        <v>9731</v>
      </c>
      <c r="E3285" s="11" t="s">
        <v>9732</v>
      </c>
    </row>
    <row r="3286" ht="30" customHeight="1" spans="1:5">
      <c r="A3286" s="11">
        <v>3285</v>
      </c>
      <c r="B3286" s="12" t="s">
        <v>5</v>
      </c>
      <c r="C3286" s="11" t="s">
        <v>9733</v>
      </c>
      <c r="D3286" s="11" t="s">
        <v>9734</v>
      </c>
      <c r="E3286" s="11" t="s">
        <v>9735</v>
      </c>
    </row>
    <row r="3287" ht="30" customHeight="1" spans="1:5">
      <c r="A3287" s="11">
        <v>3286</v>
      </c>
      <c r="B3287" s="12" t="s">
        <v>5</v>
      </c>
      <c r="C3287" s="11" t="s">
        <v>9736</v>
      </c>
      <c r="D3287" s="11" t="s">
        <v>9737</v>
      </c>
      <c r="E3287" s="11" t="s">
        <v>9738</v>
      </c>
    </row>
    <row r="3288" ht="30" customHeight="1" spans="1:5">
      <c r="A3288" s="11">
        <v>3287</v>
      </c>
      <c r="B3288" s="12" t="s">
        <v>5</v>
      </c>
      <c r="C3288" s="11" t="s">
        <v>9739</v>
      </c>
      <c r="D3288" s="11" t="s">
        <v>9740</v>
      </c>
      <c r="E3288" s="11" t="s">
        <v>9741</v>
      </c>
    </row>
    <row r="3289" ht="30" customHeight="1" spans="1:5">
      <c r="A3289" s="11">
        <v>3288</v>
      </c>
      <c r="B3289" s="12" t="s">
        <v>5</v>
      </c>
      <c r="C3289" s="11" t="s">
        <v>9742</v>
      </c>
      <c r="D3289" s="11" t="s">
        <v>9743</v>
      </c>
      <c r="E3289" s="11" t="s">
        <v>9744</v>
      </c>
    </row>
    <row r="3290" ht="30" customHeight="1" spans="1:5">
      <c r="A3290" s="11">
        <v>3289</v>
      </c>
      <c r="B3290" s="12" t="s">
        <v>5</v>
      </c>
      <c r="C3290" s="11" t="s">
        <v>9745</v>
      </c>
      <c r="D3290" s="11" t="s">
        <v>9746</v>
      </c>
      <c r="E3290" s="11" t="s">
        <v>9747</v>
      </c>
    </row>
    <row r="3291" ht="30" customHeight="1" spans="1:5">
      <c r="A3291" s="11">
        <v>3290</v>
      </c>
      <c r="B3291" s="12" t="s">
        <v>5</v>
      </c>
      <c r="C3291" s="11" t="s">
        <v>9748</v>
      </c>
      <c r="D3291" s="11" t="s">
        <v>9749</v>
      </c>
      <c r="E3291" s="11" t="s">
        <v>9750</v>
      </c>
    </row>
    <row r="3292" ht="30" customHeight="1" spans="1:5">
      <c r="A3292" s="11">
        <v>3291</v>
      </c>
      <c r="B3292" s="12" t="s">
        <v>5</v>
      </c>
      <c r="C3292" s="11" t="s">
        <v>9751</v>
      </c>
      <c r="D3292" s="11" t="s">
        <v>9752</v>
      </c>
      <c r="E3292" s="11" t="s">
        <v>9753</v>
      </c>
    </row>
    <row r="3293" ht="30" customHeight="1" spans="1:5">
      <c r="A3293" s="11">
        <v>3292</v>
      </c>
      <c r="B3293" s="12" t="s">
        <v>5</v>
      </c>
      <c r="C3293" s="11" t="s">
        <v>9754</v>
      </c>
      <c r="D3293" s="11" t="s">
        <v>9755</v>
      </c>
      <c r="E3293" s="11" t="s">
        <v>9756</v>
      </c>
    </row>
    <row r="3294" ht="30" customHeight="1" spans="1:5">
      <c r="A3294" s="11">
        <v>3293</v>
      </c>
      <c r="B3294" s="12" t="s">
        <v>5</v>
      </c>
      <c r="C3294" s="11" t="s">
        <v>9757</v>
      </c>
      <c r="D3294" s="11" t="s">
        <v>9758</v>
      </c>
      <c r="E3294" s="11" t="s">
        <v>9759</v>
      </c>
    </row>
    <row r="3295" ht="30" customHeight="1" spans="1:5">
      <c r="A3295" s="11">
        <v>3294</v>
      </c>
      <c r="B3295" s="12" t="s">
        <v>5</v>
      </c>
      <c r="C3295" s="11" t="s">
        <v>9760</v>
      </c>
      <c r="D3295" s="11" t="s">
        <v>9761</v>
      </c>
      <c r="E3295" s="11" t="s">
        <v>9762</v>
      </c>
    </row>
    <row r="3296" ht="30" customHeight="1" spans="1:5">
      <c r="A3296" s="11">
        <v>3295</v>
      </c>
      <c r="B3296" s="12" t="s">
        <v>5</v>
      </c>
      <c r="C3296" s="11" t="s">
        <v>9763</v>
      </c>
      <c r="D3296" s="11" t="s">
        <v>9764</v>
      </c>
      <c r="E3296" s="11" t="s">
        <v>9765</v>
      </c>
    </row>
    <row r="3297" ht="30" customHeight="1" spans="1:5">
      <c r="A3297" s="11">
        <v>3296</v>
      </c>
      <c r="B3297" s="12" t="s">
        <v>5</v>
      </c>
      <c r="C3297" s="11" t="s">
        <v>9766</v>
      </c>
      <c r="D3297" s="11" t="s">
        <v>9767</v>
      </c>
      <c r="E3297" s="11" t="s">
        <v>9768</v>
      </c>
    </row>
    <row r="3298" ht="30" customHeight="1" spans="1:5">
      <c r="A3298" s="11">
        <v>3297</v>
      </c>
      <c r="B3298" s="12" t="s">
        <v>5</v>
      </c>
      <c r="C3298" s="11" t="s">
        <v>9769</v>
      </c>
      <c r="D3298" s="11" t="s">
        <v>9770</v>
      </c>
      <c r="E3298" s="11" t="s">
        <v>9771</v>
      </c>
    </row>
    <row r="3299" ht="30" customHeight="1" spans="1:5">
      <c r="A3299" s="11">
        <v>3298</v>
      </c>
      <c r="B3299" s="12" t="s">
        <v>5</v>
      </c>
      <c r="C3299" s="11" t="s">
        <v>9772</v>
      </c>
      <c r="D3299" s="11" t="s">
        <v>9773</v>
      </c>
      <c r="E3299" s="11" t="s">
        <v>9774</v>
      </c>
    </row>
    <row r="3300" ht="30" customHeight="1" spans="1:5">
      <c r="A3300" s="11">
        <v>3299</v>
      </c>
      <c r="B3300" s="12" t="s">
        <v>5</v>
      </c>
      <c r="C3300" s="11" t="s">
        <v>9775</v>
      </c>
      <c r="D3300" s="11" t="s">
        <v>9776</v>
      </c>
      <c r="E3300" s="11" t="s">
        <v>9777</v>
      </c>
    </row>
    <row r="3301" ht="30" customHeight="1" spans="1:5">
      <c r="A3301" s="11">
        <v>3300</v>
      </c>
      <c r="B3301" s="12" t="s">
        <v>5</v>
      </c>
      <c r="C3301" s="11" t="s">
        <v>9778</v>
      </c>
      <c r="D3301" s="11" t="s">
        <v>9779</v>
      </c>
      <c r="E3301" s="11" t="s">
        <v>9780</v>
      </c>
    </row>
    <row r="3302" ht="30" customHeight="1" spans="1:5">
      <c r="A3302" s="11">
        <v>3301</v>
      </c>
      <c r="B3302" s="12" t="s">
        <v>5</v>
      </c>
      <c r="C3302" s="11" t="s">
        <v>9781</v>
      </c>
      <c r="D3302" s="11" t="s">
        <v>9782</v>
      </c>
      <c r="E3302" s="11" t="s">
        <v>9783</v>
      </c>
    </row>
    <row r="3303" ht="30" customHeight="1" spans="1:5">
      <c r="A3303" s="11">
        <v>3302</v>
      </c>
      <c r="B3303" s="12" t="s">
        <v>5</v>
      </c>
      <c r="C3303" s="11" t="s">
        <v>9784</v>
      </c>
      <c r="D3303" s="11" t="s">
        <v>9785</v>
      </c>
      <c r="E3303" s="11" t="s">
        <v>9786</v>
      </c>
    </row>
    <row r="3304" ht="30" customHeight="1" spans="1:5">
      <c r="A3304" s="11">
        <v>3303</v>
      </c>
      <c r="B3304" s="12" t="s">
        <v>5</v>
      </c>
      <c r="C3304" s="11" t="s">
        <v>9787</v>
      </c>
      <c r="D3304" s="11" t="s">
        <v>9788</v>
      </c>
      <c r="E3304" s="11" t="s">
        <v>9789</v>
      </c>
    </row>
    <row r="3305" ht="30" customHeight="1" spans="1:5">
      <c r="A3305" s="11">
        <v>3304</v>
      </c>
      <c r="B3305" s="12" t="s">
        <v>5</v>
      </c>
      <c r="C3305" s="11" t="s">
        <v>9790</v>
      </c>
      <c r="D3305" s="11" t="s">
        <v>9791</v>
      </c>
      <c r="E3305" s="11" t="s">
        <v>9792</v>
      </c>
    </row>
    <row r="3306" ht="30" customHeight="1" spans="1:5">
      <c r="A3306" s="11">
        <v>3305</v>
      </c>
      <c r="B3306" s="12" t="s">
        <v>5</v>
      </c>
      <c r="C3306" s="11" t="s">
        <v>9793</v>
      </c>
      <c r="D3306" s="11" t="s">
        <v>9794</v>
      </c>
      <c r="E3306" s="11" t="s">
        <v>9795</v>
      </c>
    </row>
    <row r="3307" ht="30" customHeight="1" spans="1:5">
      <c r="A3307" s="11">
        <v>3306</v>
      </c>
      <c r="B3307" s="12" t="s">
        <v>5</v>
      </c>
      <c r="C3307" s="11" t="s">
        <v>9796</v>
      </c>
      <c r="D3307" s="11" t="s">
        <v>9797</v>
      </c>
      <c r="E3307" s="11" t="s">
        <v>9798</v>
      </c>
    </row>
    <row r="3308" ht="30" customHeight="1" spans="1:5">
      <c r="A3308" s="11">
        <v>3307</v>
      </c>
      <c r="B3308" s="12" t="s">
        <v>5</v>
      </c>
      <c r="C3308" s="11" t="s">
        <v>9799</v>
      </c>
      <c r="D3308" s="11" t="s">
        <v>9800</v>
      </c>
      <c r="E3308" s="11" t="s">
        <v>9801</v>
      </c>
    </row>
    <row r="3309" ht="30" customHeight="1" spans="1:5">
      <c r="A3309" s="11">
        <v>3308</v>
      </c>
      <c r="B3309" s="12" t="s">
        <v>5</v>
      </c>
      <c r="C3309" s="11" t="s">
        <v>9802</v>
      </c>
      <c r="D3309" s="11" t="s">
        <v>9803</v>
      </c>
      <c r="E3309" s="11" t="s">
        <v>9804</v>
      </c>
    </row>
    <row r="3310" ht="30" customHeight="1" spans="1:5">
      <c r="A3310" s="11">
        <v>3309</v>
      </c>
      <c r="B3310" s="12" t="s">
        <v>5</v>
      </c>
      <c r="C3310" s="11" t="s">
        <v>9805</v>
      </c>
      <c r="D3310" s="11" t="s">
        <v>9806</v>
      </c>
      <c r="E3310" s="11" t="s">
        <v>9807</v>
      </c>
    </row>
    <row r="3311" ht="30" customHeight="1" spans="1:5">
      <c r="A3311" s="11">
        <v>3310</v>
      </c>
      <c r="B3311" s="12" t="s">
        <v>5</v>
      </c>
      <c r="C3311" s="11" t="s">
        <v>9808</v>
      </c>
      <c r="D3311" s="11" t="s">
        <v>9809</v>
      </c>
      <c r="E3311" s="11" t="s">
        <v>9810</v>
      </c>
    </row>
    <row r="3312" ht="30" customHeight="1" spans="1:5">
      <c r="A3312" s="11">
        <v>3311</v>
      </c>
      <c r="B3312" s="12" t="s">
        <v>5</v>
      </c>
      <c r="C3312" s="11" t="s">
        <v>9811</v>
      </c>
      <c r="D3312" s="11" t="s">
        <v>9812</v>
      </c>
      <c r="E3312" s="11" t="s">
        <v>9813</v>
      </c>
    </row>
    <row r="3313" ht="30" customHeight="1" spans="1:5">
      <c r="A3313" s="11">
        <v>3312</v>
      </c>
      <c r="B3313" s="12" t="s">
        <v>5</v>
      </c>
      <c r="C3313" s="11" t="s">
        <v>9814</v>
      </c>
      <c r="D3313" s="11" t="s">
        <v>9815</v>
      </c>
      <c r="E3313" s="11" t="s">
        <v>9816</v>
      </c>
    </row>
    <row r="3314" ht="30" customHeight="1" spans="1:5">
      <c r="A3314" s="11">
        <v>3313</v>
      </c>
      <c r="B3314" s="12" t="s">
        <v>5</v>
      </c>
      <c r="C3314" s="11" t="s">
        <v>9817</v>
      </c>
      <c r="D3314" s="11" t="s">
        <v>9818</v>
      </c>
      <c r="E3314" s="11" t="s">
        <v>9819</v>
      </c>
    </row>
    <row r="3315" ht="30" customHeight="1" spans="1:5">
      <c r="A3315" s="11">
        <v>3314</v>
      </c>
      <c r="B3315" s="12" t="s">
        <v>5</v>
      </c>
      <c r="C3315" s="11" t="s">
        <v>9820</v>
      </c>
      <c r="D3315" s="11" t="s">
        <v>7892</v>
      </c>
      <c r="E3315" s="11" t="s">
        <v>9821</v>
      </c>
    </row>
    <row r="3316" ht="30" customHeight="1" spans="1:5">
      <c r="A3316" s="11">
        <v>3315</v>
      </c>
      <c r="B3316" s="12" t="s">
        <v>5</v>
      </c>
      <c r="C3316" s="11" t="s">
        <v>9822</v>
      </c>
      <c r="D3316" s="11" t="s">
        <v>9823</v>
      </c>
      <c r="E3316" s="11" t="s">
        <v>9824</v>
      </c>
    </row>
    <row r="3317" ht="30" customHeight="1" spans="1:5">
      <c r="A3317" s="11">
        <v>3316</v>
      </c>
      <c r="B3317" s="12" t="s">
        <v>5</v>
      </c>
      <c r="C3317" s="11" t="s">
        <v>9825</v>
      </c>
      <c r="D3317" s="11" t="s">
        <v>9826</v>
      </c>
      <c r="E3317" s="11" t="s">
        <v>9827</v>
      </c>
    </row>
    <row r="3318" ht="30" customHeight="1" spans="1:5">
      <c r="A3318" s="11">
        <v>3317</v>
      </c>
      <c r="B3318" s="12" t="s">
        <v>5</v>
      </c>
      <c r="C3318" s="11" t="s">
        <v>9828</v>
      </c>
      <c r="D3318" s="11" t="s">
        <v>9829</v>
      </c>
      <c r="E3318" s="11" t="s">
        <v>9830</v>
      </c>
    </row>
    <row r="3319" ht="30" customHeight="1" spans="1:5">
      <c r="A3319" s="11">
        <v>3318</v>
      </c>
      <c r="B3319" s="12" t="s">
        <v>5</v>
      </c>
      <c r="C3319" s="11" t="s">
        <v>9831</v>
      </c>
      <c r="D3319" s="11" t="s">
        <v>9832</v>
      </c>
      <c r="E3319" s="11" t="s">
        <v>9833</v>
      </c>
    </row>
    <row r="3320" ht="30" customHeight="1" spans="1:5">
      <c r="A3320" s="11">
        <v>3319</v>
      </c>
      <c r="B3320" s="12" t="s">
        <v>5</v>
      </c>
      <c r="C3320" s="11" t="s">
        <v>9834</v>
      </c>
      <c r="D3320" s="11" t="s">
        <v>9835</v>
      </c>
      <c r="E3320" s="11" t="s">
        <v>9836</v>
      </c>
    </row>
    <row r="3321" ht="30" customHeight="1" spans="1:5">
      <c r="A3321" s="11">
        <v>3320</v>
      </c>
      <c r="B3321" s="12" t="s">
        <v>5</v>
      </c>
      <c r="C3321" s="11" t="s">
        <v>9837</v>
      </c>
      <c r="D3321" s="11" t="s">
        <v>9838</v>
      </c>
      <c r="E3321" s="11" t="s">
        <v>9839</v>
      </c>
    </row>
    <row r="3322" ht="30" customHeight="1" spans="1:5">
      <c r="A3322" s="11">
        <v>3321</v>
      </c>
      <c r="B3322" s="12" t="s">
        <v>5</v>
      </c>
      <c r="C3322" s="11" t="s">
        <v>9840</v>
      </c>
      <c r="D3322" s="11" t="s">
        <v>9841</v>
      </c>
      <c r="E3322" s="11" t="s">
        <v>9842</v>
      </c>
    </row>
    <row r="3323" ht="30" customHeight="1" spans="1:5">
      <c r="A3323" s="11">
        <v>3322</v>
      </c>
      <c r="B3323" s="12" t="s">
        <v>5</v>
      </c>
      <c r="C3323" s="11" t="s">
        <v>9843</v>
      </c>
      <c r="D3323" s="11" t="s">
        <v>9844</v>
      </c>
      <c r="E3323" s="11" t="s">
        <v>9845</v>
      </c>
    </row>
    <row r="3324" ht="30" customHeight="1" spans="1:5">
      <c r="A3324" s="11">
        <v>3323</v>
      </c>
      <c r="B3324" s="12" t="s">
        <v>5</v>
      </c>
      <c r="C3324" s="11" t="s">
        <v>9846</v>
      </c>
      <c r="D3324" s="11" t="s">
        <v>9847</v>
      </c>
      <c r="E3324" s="11" t="s">
        <v>9848</v>
      </c>
    </row>
    <row r="3325" ht="30" customHeight="1" spans="1:5">
      <c r="A3325" s="11">
        <v>3324</v>
      </c>
      <c r="B3325" s="12" t="s">
        <v>5</v>
      </c>
      <c r="C3325" s="11" t="s">
        <v>9849</v>
      </c>
      <c r="D3325" s="11" t="s">
        <v>9850</v>
      </c>
      <c r="E3325" s="11" t="s">
        <v>9851</v>
      </c>
    </row>
    <row r="3326" ht="30" customHeight="1" spans="1:5">
      <c r="A3326" s="11">
        <v>3325</v>
      </c>
      <c r="B3326" s="12" t="s">
        <v>5</v>
      </c>
      <c r="C3326" s="11" t="s">
        <v>9852</v>
      </c>
      <c r="D3326" s="11" t="s">
        <v>9853</v>
      </c>
      <c r="E3326" s="11" t="s">
        <v>9854</v>
      </c>
    </row>
    <row r="3327" ht="30" customHeight="1" spans="1:5">
      <c r="A3327" s="11">
        <v>3326</v>
      </c>
      <c r="B3327" s="12" t="s">
        <v>5</v>
      </c>
      <c r="C3327" s="11" t="s">
        <v>9855</v>
      </c>
      <c r="D3327" s="11" t="s">
        <v>9856</v>
      </c>
      <c r="E3327" s="11" t="s">
        <v>9857</v>
      </c>
    </row>
    <row r="3328" ht="30" customHeight="1" spans="1:5">
      <c r="A3328" s="11">
        <v>3327</v>
      </c>
      <c r="B3328" s="12" t="s">
        <v>5</v>
      </c>
      <c r="C3328" s="11" t="s">
        <v>9858</v>
      </c>
      <c r="D3328" s="11" t="s">
        <v>9859</v>
      </c>
      <c r="E3328" s="11" t="s">
        <v>9860</v>
      </c>
    </row>
    <row r="3329" ht="30" customHeight="1" spans="1:5">
      <c r="A3329" s="11">
        <v>3328</v>
      </c>
      <c r="B3329" s="12" t="s">
        <v>5</v>
      </c>
      <c r="C3329" s="11" t="s">
        <v>9861</v>
      </c>
      <c r="D3329" s="11" t="s">
        <v>9862</v>
      </c>
      <c r="E3329" s="11" t="s">
        <v>9863</v>
      </c>
    </row>
    <row r="3330" ht="30" customHeight="1" spans="1:5">
      <c r="A3330" s="11">
        <v>3329</v>
      </c>
      <c r="B3330" s="12" t="s">
        <v>5</v>
      </c>
      <c r="C3330" s="11" t="s">
        <v>9864</v>
      </c>
      <c r="D3330" s="11" t="s">
        <v>9865</v>
      </c>
      <c r="E3330" s="11" t="s">
        <v>9866</v>
      </c>
    </row>
    <row r="3331" ht="30" customHeight="1" spans="1:5">
      <c r="A3331" s="11">
        <v>3330</v>
      </c>
      <c r="B3331" s="12" t="s">
        <v>5</v>
      </c>
      <c r="C3331" s="11" t="s">
        <v>9867</v>
      </c>
      <c r="D3331" s="11" t="s">
        <v>9868</v>
      </c>
      <c r="E3331" s="11" t="s">
        <v>9869</v>
      </c>
    </row>
    <row r="3332" ht="30" customHeight="1" spans="1:5">
      <c r="A3332" s="11">
        <v>3331</v>
      </c>
      <c r="B3332" s="12" t="s">
        <v>5</v>
      </c>
      <c r="C3332" s="11" t="s">
        <v>9870</v>
      </c>
      <c r="D3332" s="11" t="s">
        <v>9871</v>
      </c>
      <c r="E3332" s="11" t="s">
        <v>9872</v>
      </c>
    </row>
    <row r="3333" ht="30" customHeight="1" spans="1:5">
      <c r="A3333" s="11">
        <v>3332</v>
      </c>
      <c r="B3333" s="12" t="s">
        <v>5</v>
      </c>
      <c r="C3333" s="11" t="s">
        <v>9873</v>
      </c>
      <c r="D3333" s="11" t="s">
        <v>9874</v>
      </c>
      <c r="E3333" s="11" t="s">
        <v>9875</v>
      </c>
    </row>
    <row r="3334" ht="30" customHeight="1" spans="1:5">
      <c r="A3334" s="11">
        <v>3333</v>
      </c>
      <c r="B3334" s="12" t="s">
        <v>5</v>
      </c>
      <c r="C3334" s="11" t="s">
        <v>9876</v>
      </c>
      <c r="D3334" s="11" t="s">
        <v>9877</v>
      </c>
      <c r="E3334" s="11" t="s">
        <v>9878</v>
      </c>
    </row>
    <row r="3335" ht="30" customHeight="1" spans="1:5">
      <c r="A3335" s="11">
        <v>3334</v>
      </c>
      <c r="B3335" s="12" t="s">
        <v>5</v>
      </c>
      <c r="C3335" s="11" t="s">
        <v>9879</v>
      </c>
      <c r="D3335" s="11" t="s">
        <v>9880</v>
      </c>
      <c r="E3335" s="11" t="s">
        <v>9881</v>
      </c>
    </row>
    <row r="3336" ht="30" customHeight="1" spans="1:5">
      <c r="A3336" s="11">
        <v>3335</v>
      </c>
      <c r="B3336" s="12" t="s">
        <v>5</v>
      </c>
      <c r="C3336" s="11" t="s">
        <v>9882</v>
      </c>
      <c r="D3336" s="11" t="s">
        <v>9883</v>
      </c>
      <c r="E3336" s="11" t="s">
        <v>9884</v>
      </c>
    </row>
    <row r="3337" ht="30" customHeight="1" spans="1:5">
      <c r="A3337" s="11">
        <v>3336</v>
      </c>
      <c r="B3337" s="12" t="s">
        <v>5</v>
      </c>
      <c r="C3337" s="11" t="s">
        <v>9885</v>
      </c>
      <c r="D3337" s="11" t="s">
        <v>9886</v>
      </c>
      <c r="E3337" s="11" t="s">
        <v>9887</v>
      </c>
    </row>
    <row r="3338" ht="30" customHeight="1" spans="1:5">
      <c r="A3338" s="11">
        <v>3337</v>
      </c>
      <c r="B3338" s="12" t="s">
        <v>5</v>
      </c>
      <c r="C3338" s="11" t="s">
        <v>9888</v>
      </c>
      <c r="D3338" s="11" t="s">
        <v>9889</v>
      </c>
      <c r="E3338" s="11" t="s">
        <v>9890</v>
      </c>
    </row>
    <row r="3339" ht="30" customHeight="1" spans="1:5">
      <c r="A3339" s="11">
        <v>3338</v>
      </c>
      <c r="B3339" s="12" t="s">
        <v>5</v>
      </c>
      <c r="C3339" s="11" t="s">
        <v>9891</v>
      </c>
      <c r="D3339" s="11" t="s">
        <v>9892</v>
      </c>
      <c r="E3339" s="11" t="s">
        <v>9893</v>
      </c>
    </row>
    <row r="3340" ht="30" customHeight="1" spans="1:5">
      <c r="A3340" s="11">
        <v>3339</v>
      </c>
      <c r="B3340" s="12" t="s">
        <v>5</v>
      </c>
      <c r="C3340" s="11" t="s">
        <v>9894</v>
      </c>
      <c r="D3340" s="11" t="s">
        <v>9895</v>
      </c>
      <c r="E3340" s="11" t="s">
        <v>9896</v>
      </c>
    </row>
    <row r="3341" ht="30" customHeight="1" spans="1:5">
      <c r="A3341" s="11">
        <v>3340</v>
      </c>
      <c r="B3341" s="12" t="s">
        <v>5</v>
      </c>
      <c r="C3341" s="11" t="s">
        <v>9897</v>
      </c>
      <c r="D3341" s="11" t="s">
        <v>9898</v>
      </c>
      <c r="E3341" s="11" t="s">
        <v>9899</v>
      </c>
    </row>
    <row r="3342" ht="30" customHeight="1" spans="1:5">
      <c r="A3342" s="11">
        <v>3341</v>
      </c>
      <c r="B3342" s="12" t="s">
        <v>5</v>
      </c>
      <c r="C3342" s="11" t="s">
        <v>9900</v>
      </c>
      <c r="D3342" s="11" t="s">
        <v>9901</v>
      </c>
      <c r="E3342" s="11" t="s">
        <v>9902</v>
      </c>
    </row>
    <row r="3343" ht="30" customHeight="1" spans="1:5">
      <c r="A3343" s="11">
        <v>3342</v>
      </c>
      <c r="B3343" s="12" t="s">
        <v>5</v>
      </c>
      <c r="C3343" s="11" t="s">
        <v>9903</v>
      </c>
      <c r="D3343" s="11" t="s">
        <v>9904</v>
      </c>
      <c r="E3343" s="11" t="s">
        <v>9905</v>
      </c>
    </row>
    <row r="3344" ht="30" customHeight="1" spans="1:5">
      <c r="A3344" s="11">
        <v>3343</v>
      </c>
      <c r="B3344" s="12" t="s">
        <v>5</v>
      </c>
      <c r="C3344" s="11" t="s">
        <v>9906</v>
      </c>
      <c r="D3344" s="11" t="s">
        <v>9907</v>
      </c>
      <c r="E3344" s="11" t="s">
        <v>9908</v>
      </c>
    </row>
    <row r="3345" ht="30" customHeight="1" spans="1:5">
      <c r="A3345" s="11">
        <v>3344</v>
      </c>
      <c r="B3345" s="12" t="s">
        <v>5</v>
      </c>
      <c r="C3345" s="11" t="s">
        <v>9909</v>
      </c>
      <c r="D3345" s="11" t="s">
        <v>9910</v>
      </c>
      <c r="E3345" s="11" t="s">
        <v>9911</v>
      </c>
    </row>
    <row r="3346" ht="30" customHeight="1" spans="1:5">
      <c r="A3346" s="11">
        <v>3345</v>
      </c>
      <c r="B3346" s="12" t="s">
        <v>5</v>
      </c>
      <c r="C3346" s="11" t="s">
        <v>9912</v>
      </c>
      <c r="D3346" s="11" t="s">
        <v>9913</v>
      </c>
      <c r="E3346" s="11" t="s">
        <v>9914</v>
      </c>
    </row>
    <row r="3347" ht="30" customHeight="1" spans="1:5">
      <c r="A3347" s="11">
        <v>3346</v>
      </c>
      <c r="B3347" s="12" t="s">
        <v>5</v>
      </c>
      <c r="C3347" s="11" t="s">
        <v>9915</v>
      </c>
      <c r="D3347" s="11" t="s">
        <v>9916</v>
      </c>
      <c r="E3347" s="11" t="s">
        <v>9917</v>
      </c>
    </row>
    <row r="3348" ht="30" customHeight="1" spans="1:5">
      <c r="A3348" s="11">
        <v>3347</v>
      </c>
      <c r="B3348" s="12" t="s">
        <v>5</v>
      </c>
      <c r="C3348" s="11" t="s">
        <v>9918</v>
      </c>
      <c r="D3348" s="11" t="s">
        <v>9919</v>
      </c>
      <c r="E3348" s="11" t="s">
        <v>9920</v>
      </c>
    </row>
    <row r="3349" ht="30" customHeight="1" spans="1:5">
      <c r="A3349" s="11">
        <v>3348</v>
      </c>
      <c r="B3349" s="12" t="s">
        <v>5</v>
      </c>
      <c r="C3349" s="11" t="s">
        <v>9921</v>
      </c>
      <c r="D3349" s="11" t="s">
        <v>9922</v>
      </c>
      <c r="E3349" s="11" t="s">
        <v>9923</v>
      </c>
    </row>
    <row r="3350" ht="30" customHeight="1" spans="1:5">
      <c r="A3350" s="11">
        <v>3349</v>
      </c>
      <c r="B3350" s="12" t="s">
        <v>5</v>
      </c>
      <c r="C3350" s="11" t="s">
        <v>9924</v>
      </c>
      <c r="D3350" s="11" t="s">
        <v>9925</v>
      </c>
      <c r="E3350" s="11" t="s">
        <v>9926</v>
      </c>
    </row>
    <row r="3351" ht="30" customHeight="1" spans="1:5">
      <c r="A3351" s="11">
        <v>3350</v>
      </c>
      <c r="B3351" s="12" t="s">
        <v>5</v>
      </c>
      <c r="C3351" s="11" t="s">
        <v>9927</v>
      </c>
      <c r="D3351" s="11" t="s">
        <v>9928</v>
      </c>
      <c r="E3351" s="11" t="s">
        <v>9929</v>
      </c>
    </row>
    <row r="3352" ht="30" customHeight="1" spans="1:5">
      <c r="A3352" s="11">
        <v>3351</v>
      </c>
      <c r="B3352" s="12" t="s">
        <v>5</v>
      </c>
      <c r="C3352" s="11" t="s">
        <v>9930</v>
      </c>
      <c r="D3352" s="11" t="s">
        <v>9931</v>
      </c>
      <c r="E3352" s="11" t="s">
        <v>9932</v>
      </c>
    </row>
    <row r="3353" ht="30" customHeight="1" spans="1:5">
      <c r="A3353" s="11">
        <v>3352</v>
      </c>
      <c r="B3353" s="12" t="s">
        <v>5</v>
      </c>
      <c r="C3353" s="11" t="s">
        <v>9933</v>
      </c>
      <c r="D3353" s="11" t="s">
        <v>9934</v>
      </c>
      <c r="E3353" s="11" t="s">
        <v>9935</v>
      </c>
    </row>
    <row r="3354" ht="30" customHeight="1" spans="1:5">
      <c r="A3354" s="11">
        <v>3353</v>
      </c>
      <c r="B3354" s="12" t="s">
        <v>5</v>
      </c>
      <c r="C3354" s="11" t="s">
        <v>9936</v>
      </c>
      <c r="D3354" s="11" t="s">
        <v>9937</v>
      </c>
      <c r="E3354" s="11" t="s">
        <v>9938</v>
      </c>
    </row>
    <row r="3355" ht="30" customHeight="1" spans="1:5">
      <c r="A3355" s="11">
        <v>3354</v>
      </c>
      <c r="B3355" s="12" t="s">
        <v>5</v>
      </c>
      <c r="C3355" s="11" t="s">
        <v>9939</v>
      </c>
      <c r="D3355" s="11" t="s">
        <v>9940</v>
      </c>
      <c r="E3355" s="11" t="s">
        <v>9941</v>
      </c>
    </row>
    <row r="3356" ht="30" customHeight="1" spans="1:5">
      <c r="A3356" s="11">
        <v>3355</v>
      </c>
      <c r="B3356" s="12" t="s">
        <v>5</v>
      </c>
      <c r="C3356" s="11" t="s">
        <v>9942</v>
      </c>
      <c r="D3356" s="11" t="s">
        <v>9943</v>
      </c>
      <c r="E3356" s="11" t="s">
        <v>9944</v>
      </c>
    </row>
    <row r="3357" ht="30" customHeight="1" spans="1:5">
      <c r="A3357" s="11">
        <v>3356</v>
      </c>
      <c r="B3357" s="12" t="s">
        <v>5</v>
      </c>
      <c r="C3357" s="11" t="s">
        <v>9945</v>
      </c>
      <c r="D3357" s="11" t="s">
        <v>9946</v>
      </c>
      <c r="E3357" s="11" t="s">
        <v>9947</v>
      </c>
    </row>
    <row r="3358" ht="30" customHeight="1" spans="1:5">
      <c r="A3358" s="11">
        <v>3357</v>
      </c>
      <c r="B3358" s="12" t="s">
        <v>5</v>
      </c>
      <c r="C3358" s="11" t="s">
        <v>9948</v>
      </c>
      <c r="D3358" s="11" t="s">
        <v>9949</v>
      </c>
      <c r="E3358" s="11" t="s">
        <v>9950</v>
      </c>
    </row>
    <row r="3359" ht="30" customHeight="1" spans="1:5">
      <c r="A3359" s="11">
        <v>3358</v>
      </c>
      <c r="B3359" s="12" t="s">
        <v>5</v>
      </c>
      <c r="C3359" s="11" t="s">
        <v>9951</v>
      </c>
      <c r="D3359" s="11" t="s">
        <v>9952</v>
      </c>
      <c r="E3359" s="11" t="s">
        <v>9953</v>
      </c>
    </row>
    <row r="3360" ht="30" customHeight="1" spans="1:5">
      <c r="A3360" s="11">
        <v>3359</v>
      </c>
      <c r="B3360" s="12" t="s">
        <v>5</v>
      </c>
      <c r="C3360" s="11" t="s">
        <v>9954</v>
      </c>
      <c r="D3360" s="11" t="s">
        <v>9955</v>
      </c>
      <c r="E3360" s="11" t="s">
        <v>9956</v>
      </c>
    </row>
    <row r="3361" ht="30" customHeight="1" spans="1:5">
      <c r="A3361" s="11">
        <v>3360</v>
      </c>
      <c r="B3361" s="12" t="s">
        <v>5</v>
      </c>
      <c r="C3361" s="11" t="s">
        <v>9957</v>
      </c>
      <c r="D3361" s="11" t="s">
        <v>9958</v>
      </c>
      <c r="E3361" s="11" t="s">
        <v>9959</v>
      </c>
    </row>
    <row r="3362" ht="30" customHeight="1" spans="1:5">
      <c r="A3362" s="11">
        <v>3361</v>
      </c>
      <c r="B3362" s="12" t="s">
        <v>5</v>
      </c>
      <c r="C3362" s="11" t="s">
        <v>9960</v>
      </c>
      <c r="D3362" s="11" t="s">
        <v>9961</v>
      </c>
      <c r="E3362" s="11" t="s">
        <v>9962</v>
      </c>
    </row>
    <row r="3363" ht="30" customHeight="1" spans="1:5">
      <c r="A3363" s="11">
        <v>3362</v>
      </c>
      <c r="B3363" s="12" t="s">
        <v>5</v>
      </c>
      <c r="C3363" s="11" t="s">
        <v>9963</v>
      </c>
      <c r="D3363" s="11" t="s">
        <v>9964</v>
      </c>
      <c r="E3363" s="11" t="s">
        <v>9965</v>
      </c>
    </row>
    <row r="3364" ht="30" customHeight="1" spans="1:5">
      <c r="A3364" s="11">
        <v>3363</v>
      </c>
      <c r="B3364" s="12" t="s">
        <v>5</v>
      </c>
      <c r="C3364" s="11" t="s">
        <v>9966</v>
      </c>
      <c r="D3364" s="11" t="s">
        <v>9967</v>
      </c>
      <c r="E3364" s="11" t="s">
        <v>9968</v>
      </c>
    </row>
    <row r="3365" ht="30" customHeight="1" spans="1:5">
      <c r="A3365" s="11">
        <v>3364</v>
      </c>
      <c r="B3365" s="12" t="s">
        <v>5</v>
      </c>
      <c r="C3365" s="11" t="s">
        <v>9969</v>
      </c>
      <c r="D3365" s="11" t="s">
        <v>9970</v>
      </c>
      <c r="E3365" s="11" t="s">
        <v>9971</v>
      </c>
    </row>
    <row r="3366" ht="30" customHeight="1" spans="1:5">
      <c r="A3366" s="11">
        <v>3365</v>
      </c>
      <c r="B3366" s="12" t="s">
        <v>5</v>
      </c>
      <c r="C3366" s="11" t="s">
        <v>9972</v>
      </c>
      <c r="D3366" s="11" t="s">
        <v>9973</v>
      </c>
      <c r="E3366" s="11" t="s">
        <v>9974</v>
      </c>
    </row>
    <row r="3367" ht="30" customHeight="1" spans="1:5">
      <c r="A3367" s="11">
        <v>3366</v>
      </c>
      <c r="B3367" s="12" t="s">
        <v>5</v>
      </c>
      <c r="C3367" s="11" t="s">
        <v>9975</v>
      </c>
      <c r="D3367" s="11" t="s">
        <v>9976</v>
      </c>
      <c r="E3367" s="11" t="s">
        <v>9977</v>
      </c>
    </row>
    <row r="3368" ht="30" customHeight="1" spans="1:5">
      <c r="A3368" s="11">
        <v>3367</v>
      </c>
      <c r="B3368" s="12" t="s">
        <v>5</v>
      </c>
      <c r="C3368" s="11" t="s">
        <v>9978</v>
      </c>
      <c r="D3368" s="11" t="s">
        <v>9979</v>
      </c>
      <c r="E3368" s="11" t="s">
        <v>9980</v>
      </c>
    </row>
    <row r="3369" ht="30" customHeight="1" spans="1:5">
      <c r="A3369" s="11">
        <v>3368</v>
      </c>
      <c r="B3369" s="12" t="s">
        <v>5</v>
      </c>
      <c r="C3369" s="11" t="s">
        <v>9981</v>
      </c>
      <c r="D3369" s="11" t="s">
        <v>9982</v>
      </c>
      <c r="E3369" s="11" t="s">
        <v>9983</v>
      </c>
    </row>
    <row r="3370" ht="30" customHeight="1" spans="1:5">
      <c r="A3370" s="11">
        <v>3369</v>
      </c>
      <c r="B3370" s="12" t="s">
        <v>5</v>
      </c>
      <c r="C3370" s="11" t="s">
        <v>9984</v>
      </c>
      <c r="D3370" s="11" t="s">
        <v>9985</v>
      </c>
      <c r="E3370" s="11" t="s">
        <v>9986</v>
      </c>
    </row>
    <row r="3371" ht="30" customHeight="1" spans="1:5">
      <c r="A3371" s="11">
        <v>3370</v>
      </c>
      <c r="B3371" s="12" t="s">
        <v>5</v>
      </c>
      <c r="C3371" s="11" t="s">
        <v>9987</v>
      </c>
      <c r="D3371" s="11" t="s">
        <v>9988</v>
      </c>
      <c r="E3371" s="11" t="s">
        <v>9989</v>
      </c>
    </row>
    <row r="3372" ht="30" customHeight="1" spans="1:5">
      <c r="A3372" s="11">
        <v>3371</v>
      </c>
      <c r="B3372" s="12" t="s">
        <v>5</v>
      </c>
      <c r="C3372" s="11" t="s">
        <v>9990</v>
      </c>
      <c r="D3372" s="11" t="s">
        <v>9991</v>
      </c>
      <c r="E3372" s="11" t="s">
        <v>9992</v>
      </c>
    </row>
    <row r="3373" ht="30" customHeight="1" spans="1:5">
      <c r="A3373" s="11">
        <v>3372</v>
      </c>
      <c r="B3373" s="12" t="s">
        <v>5</v>
      </c>
      <c r="C3373" s="11" t="s">
        <v>9993</v>
      </c>
      <c r="D3373" s="11" t="s">
        <v>9994</v>
      </c>
      <c r="E3373" s="11" t="s">
        <v>9995</v>
      </c>
    </row>
    <row r="3374" ht="30" customHeight="1" spans="1:5">
      <c r="A3374" s="11">
        <v>3373</v>
      </c>
      <c r="B3374" s="12" t="s">
        <v>5</v>
      </c>
      <c r="C3374" s="11" t="s">
        <v>9996</v>
      </c>
      <c r="D3374" s="11" t="s">
        <v>9997</v>
      </c>
      <c r="E3374" s="11" t="s">
        <v>9998</v>
      </c>
    </row>
    <row r="3375" ht="30" customHeight="1" spans="1:5">
      <c r="A3375" s="11">
        <v>3374</v>
      </c>
      <c r="B3375" s="12" t="s">
        <v>5</v>
      </c>
      <c r="C3375" s="11" t="s">
        <v>9999</v>
      </c>
      <c r="D3375" s="11" t="s">
        <v>10000</v>
      </c>
      <c r="E3375" s="11" t="s">
        <v>10001</v>
      </c>
    </row>
    <row r="3376" ht="30" customHeight="1" spans="1:5">
      <c r="A3376" s="11">
        <v>3375</v>
      </c>
      <c r="B3376" s="12" t="s">
        <v>5</v>
      </c>
      <c r="C3376" s="11" t="s">
        <v>10002</v>
      </c>
      <c r="D3376" s="11" t="s">
        <v>10003</v>
      </c>
      <c r="E3376" s="11" t="s">
        <v>10004</v>
      </c>
    </row>
    <row r="3377" ht="30" customHeight="1" spans="1:5">
      <c r="A3377" s="11">
        <v>3376</v>
      </c>
      <c r="B3377" s="12" t="s">
        <v>5</v>
      </c>
      <c r="C3377" s="11" t="s">
        <v>10005</v>
      </c>
      <c r="D3377" s="11" t="s">
        <v>10006</v>
      </c>
      <c r="E3377" s="11" t="s">
        <v>10007</v>
      </c>
    </row>
    <row r="3378" ht="30" customHeight="1" spans="1:5">
      <c r="A3378" s="11">
        <v>3377</v>
      </c>
      <c r="B3378" s="12" t="s">
        <v>5</v>
      </c>
      <c r="C3378" s="11" t="s">
        <v>10008</v>
      </c>
      <c r="D3378" s="11" t="s">
        <v>10009</v>
      </c>
      <c r="E3378" s="11" t="s">
        <v>10010</v>
      </c>
    </row>
    <row r="3379" ht="30" customHeight="1" spans="1:5">
      <c r="A3379" s="11">
        <v>3378</v>
      </c>
      <c r="B3379" s="12" t="s">
        <v>5</v>
      </c>
      <c r="C3379" s="11" t="s">
        <v>10011</v>
      </c>
      <c r="D3379" s="11" t="s">
        <v>10012</v>
      </c>
      <c r="E3379" s="11" t="s">
        <v>10013</v>
      </c>
    </row>
    <row r="3380" ht="30" customHeight="1" spans="1:5">
      <c r="A3380" s="11">
        <v>3379</v>
      </c>
      <c r="B3380" s="12" t="s">
        <v>5</v>
      </c>
      <c r="C3380" s="11" t="s">
        <v>10014</v>
      </c>
      <c r="D3380" s="11" t="s">
        <v>10015</v>
      </c>
      <c r="E3380" s="11" t="s">
        <v>10016</v>
      </c>
    </row>
    <row r="3381" ht="30" customHeight="1" spans="1:5">
      <c r="A3381" s="11">
        <v>3380</v>
      </c>
      <c r="B3381" s="12" t="s">
        <v>5</v>
      </c>
      <c r="C3381" s="11" t="s">
        <v>10017</v>
      </c>
      <c r="D3381" s="11" t="s">
        <v>10018</v>
      </c>
      <c r="E3381" s="11" t="s">
        <v>10019</v>
      </c>
    </row>
    <row r="3382" ht="30" customHeight="1" spans="1:5">
      <c r="A3382" s="11">
        <v>3381</v>
      </c>
      <c r="B3382" s="12" t="s">
        <v>5</v>
      </c>
      <c r="C3382" s="11" t="s">
        <v>10020</v>
      </c>
      <c r="D3382" s="11" t="s">
        <v>10021</v>
      </c>
      <c r="E3382" s="11" t="s">
        <v>10022</v>
      </c>
    </row>
    <row r="3383" ht="30" customHeight="1" spans="1:5">
      <c r="A3383" s="11">
        <v>3382</v>
      </c>
      <c r="B3383" s="12" t="s">
        <v>5</v>
      </c>
      <c r="C3383" s="11" t="s">
        <v>10023</v>
      </c>
      <c r="D3383" s="11" t="s">
        <v>10024</v>
      </c>
      <c r="E3383" s="11" t="s">
        <v>10025</v>
      </c>
    </row>
    <row r="3384" ht="30" customHeight="1" spans="1:5">
      <c r="A3384" s="11">
        <v>3383</v>
      </c>
      <c r="B3384" s="12" t="s">
        <v>5</v>
      </c>
      <c r="C3384" s="11" t="s">
        <v>10026</v>
      </c>
      <c r="D3384" s="11" t="s">
        <v>10027</v>
      </c>
      <c r="E3384" s="11" t="s">
        <v>10028</v>
      </c>
    </row>
    <row r="3385" ht="30" customHeight="1" spans="1:5">
      <c r="A3385" s="11">
        <v>3384</v>
      </c>
      <c r="B3385" s="12" t="s">
        <v>5</v>
      </c>
      <c r="C3385" s="11" t="s">
        <v>10029</v>
      </c>
      <c r="D3385" s="13">
        <v>1092846</v>
      </c>
      <c r="E3385" s="11" t="s">
        <v>10030</v>
      </c>
    </row>
    <row r="3386" ht="30" customHeight="1" spans="1:5">
      <c r="A3386" s="11">
        <v>3385</v>
      </c>
      <c r="B3386" s="12" t="s">
        <v>5</v>
      </c>
      <c r="C3386" s="11" t="s">
        <v>10031</v>
      </c>
      <c r="D3386" s="11" t="s">
        <v>10032</v>
      </c>
      <c r="E3386" s="11" t="s">
        <v>10033</v>
      </c>
    </row>
    <row r="3387" ht="30" customHeight="1" spans="1:5">
      <c r="A3387" s="11">
        <v>3386</v>
      </c>
      <c r="B3387" s="12" t="s">
        <v>5</v>
      </c>
      <c r="C3387" s="11" t="s">
        <v>10034</v>
      </c>
      <c r="D3387" s="11" t="s">
        <v>10035</v>
      </c>
      <c r="E3387" s="11" t="s">
        <v>10036</v>
      </c>
    </row>
    <row r="3388" ht="30" customHeight="1" spans="1:5">
      <c r="A3388" s="11">
        <v>3387</v>
      </c>
      <c r="B3388" s="12" t="s">
        <v>5</v>
      </c>
      <c r="C3388" s="11" t="s">
        <v>10037</v>
      </c>
      <c r="D3388" s="11" t="s">
        <v>10038</v>
      </c>
      <c r="E3388" s="11" t="s">
        <v>10039</v>
      </c>
    </row>
    <row r="3389" ht="30" customHeight="1" spans="1:5">
      <c r="A3389" s="11">
        <v>3388</v>
      </c>
      <c r="B3389" s="12" t="s">
        <v>5</v>
      </c>
      <c r="C3389" s="11" t="s">
        <v>10040</v>
      </c>
      <c r="D3389" s="11" t="s">
        <v>10041</v>
      </c>
      <c r="E3389" s="11" t="s">
        <v>10042</v>
      </c>
    </row>
    <row r="3390" ht="30" customHeight="1" spans="1:4">
      <c r="A3390" s="11">
        <v>3389</v>
      </c>
      <c r="B3390" s="12" t="s">
        <v>5</v>
      </c>
      <c r="C3390" s="11" t="s">
        <v>10043</v>
      </c>
      <c r="D3390" s="11" t="s">
        <v>10044</v>
      </c>
    </row>
    <row r="3391" ht="30" customHeight="1" spans="1:5">
      <c r="A3391" s="11">
        <v>3390</v>
      </c>
      <c r="B3391" s="12" t="s">
        <v>5</v>
      </c>
      <c r="C3391" s="11" t="s">
        <v>10045</v>
      </c>
      <c r="D3391" s="11" t="s">
        <v>10046</v>
      </c>
      <c r="E3391" s="11" t="s">
        <v>10047</v>
      </c>
    </row>
    <row r="3392" ht="30" customHeight="1" spans="1:5">
      <c r="A3392" s="11">
        <v>3391</v>
      </c>
      <c r="B3392" s="12" t="s">
        <v>5</v>
      </c>
      <c r="C3392" s="11" t="s">
        <v>10048</v>
      </c>
      <c r="D3392" s="11" t="s">
        <v>10049</v>
      </c>
      <c r="E3392" s="11" t="s">
        <v>10050</v>
      </c>
    </row>
    <row r="3393" ht="30" customHeight="1" spans="1:5">
      <c r="A3393" s="11">
        <v>3392</v>
      </c>
      <c r="B3393" s="12" t="s">
        <v>5</v>
      </c>
      <c r="C3393" s="11" t="s">
        <v>10051</v>
      </c>
      <c r="D3393" s="11" t="s">
        <v>10052</v>
      </c>
      <c r="E3393" s="11" t="s">
        <v>10053</v>
      </c>
    </row>
    <row r="3394" ht="30" customHeight="1" spans="1:5">
      <c r="A3394" s="11">
        <v>3393</v>
      </c>
      <c r="B3394" s="12" t="s">
        <v>5</v>
      </c>
      <c r="C3394" s="11" t="s">
        <v>10054</v>
      </c>
      <c r="D3394" s="11" t="s">
        <v>10055</v>
      </c>
      <c r="E3394" s="11" t="s">
        <v>10056</v>
      </c>
    </row>
    <row r="3395" ht="30" customHeight="1" spans="1:5">
      <c r="A3395" s="11">
        <v>3394</v>
      </c>
      <c r="B3395" s="12" t="s">
        <v>5</v>
      </c>
      <c r="C3395" s="11" t="s">
        <v>10057</v>
      </c>
      <c r="D3395" s="11" t="s">
        <v>10058</v>
      </c>
      <c r="E3395" s="11" t="s">
        <v>10059</v>
      </c>
    </row>
    <row r="3396" ht="30" customHeight="1" spans="1:5">
      <c r="A3396" s="11">
        <v>3395</v>
      </c>
      <c r="B3396" s="12" t="s">
        <v>5</v>
      </c>
      <c r="C3396" s="11" t="s">
        <v>10060</v>
      </c>
      <c r="D3396" s="11" t="s">
        <v>10061</v>
      </c>
      <c r="E3396" s="11" t="s">
        <v>10062</v>
      </c>
    </row>
    <row r="3397" ht="30" customHeight="1" spans="1:5">
      <c r="A3397" s="11">
        <v>3396</v>
      </c>
      <c r="B3397" s="12" t="s">
        <v>5</v>
      </c>
      <c r="C3397" s="11" t="s">
        <v>10063</v>
      </c>
      <c r="D3397" s="11" t="s">
        <v>10064</v>
      </c>
      <c r="E3397" s="11" t="s">
        <v>10065</v>
      </c>
    </row>
    <row r="3398" ht="30" customHeight="1" spans="1:5">
      <c r="A3398" s="11">
        <v>3397</v>
      </c>
      <c r="B3398" s="12" t="s">
        <v>5</v>
      </c>
      <c r="C3398" s="11" t="s">
        <v>10066</v>
      </c>
      <c r="D3398" s="11" t="s">
        <v>10067</v>
      </c>
      <c r="E3398" s="11" t="s">
        <v>10068</v>
      </c>
    </row>
    <row r="3399" ht="30" customHeight="1" spans="1:5">
      <c r="A3399" s="11">
        <v>3398</v>
      </c>
      <c r="B3399" s="12" t="s">
        <v>5</v>
      </c>
      <c r="C3399" s="11" t="s">
        <v>10069</v>
      </c>
      <c r="D3399" s="11" t="s">
        <v>10070</v>
      </c>
      <c r="E3399" s="11" t="s">
        <v>10071</v>
      </c>
    </row>
    <row r="3400" ht="30" customHeight="1" spans="1:5">
      <c r="A3400" s="11">
        <v>3399</v>
      </c>
      <c r="B3400" s="12" t="s">
        <v>5</v>
      </c>
      <c r="C3400" s="11" t="s">
        <v>10072</v>
      </c>
      <c r="D3400" s="11" t="s">
        <v>10073</v>
      </c>
      <c r="E3400" s="11" t="s">
        <v>10074</v>
      </c>
    </row>
    <row r="3401" ht="30" customHeight="1" spans="1:5">
      <c r="A3401" s="11">
        <v>3400</v>
      </c>
      <c r="B3401" s="12" t="s">
        <v>5</v>
      </c>
      <c r="C3401" s="11" t="s">
        <v>10075</v>
      </c>
      <c r="D3401" s="11" t="s">
        <v>10076</v>
      </c>
      <c r="E3401" s="11" t="s">
        <v>10077</v>
      </c>
    </row>
    <row r="3402" ht="30" customHeight="1" spans="1:5">
      <c r="A3402" s="11">
        <v>3401</v>
      </c>
      <c r="B3402" s="12" t="s">
        <v>5</v>
      </c>
      <c r="C3402" s="11" t="s">
        <v>10078</v>
      </c>
      <c r="D3402" s="11" t="s">
        <v>10079</v>
      </c>
      <c r="E3402" s="11" t="s">
        <v>10080</v>
      </c>
    </row>
    <row r="3403" ht="30" customHeight="1" spans="1:5">
      <c r="A3403" s="11">
        <v>3402</v>
      </c>
      <c r="B3403" s="12" t="s">
        <v>5</v>
      </c>
      <c r="C3403" s="11" t="s">
        <v>10081</v>
      </c>
      <c r="D3403" s="11" t="s">
        <v>10082</v>
      </c>
      <c r="E3403" s="11" t="s">
        <v>10083</v>
      </c>
    </row>
    <row r="3404" ht="30" customHeight="1" spans="1:5">
      <c r="A3404" s="11">
        <v>3403</v>
      </c>
      <c r="B3404" s="12" t="s">
        <v>5</v>
      </c>
      <c r="C3404" s="11" t="s">
        <v>10084</v>
      </c>
      <c r="D3404" s="11" t="s">
        <v>10085</v>
      </c>
      <c r="E3404" s="11" t="s">
        <v>10086</v>
      </c>
    </row>
    <row r="3405" ht="30" customHeight="1" spans="1:5">
      <c r="A3405" s="11">
        <v>3404</v>
      </c>
      <c r="B3405" s="12" t="s">
        <v>5</v>
      </c>
      <c r="C3405" s="11" t="s">
        <v>10087</v>
      </c>
      <c r="D3405" s="11" t="s">
        <v>10088</v>
      </c>
      <c r="E3405" s="11" t="s">
        <v>10089</v>
      </c>
    </row>
    <row r="3406" ht="30" customHeight="1" spans="1:5">
      <c r="A3406" s="11">
        <v>3405</v>
      </c>
      <c r="B3406" s="12" t="s">
        <v>5</v>
      </c>
      <c r="C3406" s="11" t="s">
        <v>10090</v>
      </c>
      <c r="D3406" s="11" t="s">
        <v>10091</v>
      </c>
      <c r="E3406" s="11" t="s">
        <v>10092</v>
      </c>
    </row>
    <row r="3407" ht="30" customHeight="1" spans="1:5">
      <c r="A3407" s="11">
        <v>3406</v>
      </c>
      <c r="B3407" s="12" t="s">
        <v>5</v>
      </c>
      <c r="C3407" s="11" t="s">
        <v>10093</v>
      </c>
      <c r="D3407" s="11" t="s">
        <v>10094</v>
      </c>
      <c r="E3407" s="11" t="s">
        <v>10095</v>
      </c>
    </row>
    <row r="3408" ht="30" customHeight="1" spans="1:5">
      <c r="A3408" s="11">
        <v>3407</v>
      </c>
      <c r="B3408" s="12" t="s">
        <v>5</v>
      </c>
      <c r="C3408" s="11" t="s">
        <v>10096</v>
      </c>
      <c r="D3408" s="11" t="s">
        <v>10097</v>
      </c>
      <c r="E3408" s="11" t="s">
        <v>10098</v>
      </c>
    </row>
    <row r="3409" ht="30" customHeight="1" spans="1:5">
      <c r="A3409" s="11">
        <v>3408</v>
      </c>
      <c r="B3409" s="12" t="s">
        <v>5</v>
      </c>
      <c r="C3409" s="11" t="s">
        <v>10099</v>
      </c>
      <c r="D3409" s="11" t="s">
        <v>10100</v>
      </c>
      <c r="E3409" s="11" t="s">
        <v>10101</v>
      </c>
    </row>
    <row r="3410" ht="30" customHeight="1" spans="1:5">
      <c r="A3410" s="11">
        <v>3409</v>
      </c>
      <c r="B3410" s="12" t="s">
        <v>5</v>
      </c>
      <c r="C3410" s="11" t="s">
        <v>10102</v>
      </c>
      <c r="D3410" s="11" t="s">
        <v>10103</v>
      </c>
      <c r="E3410" s="11" t="s">
        <v>10104</v>
      </c>
    </row>
    <row r="3411" ht="30" customHeight="1" spans="1:5">
      <c r="A3411" s="11">
        <v>3410</v>
      </c>
      <c r="B3411" s="12" t="s">
        <v>5</v>
      </c>
      <c r="C3411" s="11" t="s">
        <v>10105</v>
      </c>
      <c r="D3411" s="11" t="s">
        <v>10106</v>
      </c>
      <c r="E3411" s="11" t="s">
        <v>10107</v>
      </c>
    </row>
    <row r="3412" ht="30" customHeight="1" spans="1:5">
      <c r="A3412" s="11">
        <v>3411</v>
      </c>
      <c r="B3412" s="12" t="s">
        <v>5</v>
      </c>
      <c r="C3412" s="11" t="s">
        <v>10108</v>
      </c>
      <c r="D3412" s="11" t="s">
        <v>10109</v>
      </c>
      <c r="E3412" s="11" t="s">
        <v>10110</v>
      </c>
    </row>
    <row r="3413" ht="30" customHeight="1" spans="1:5">
      <c r="A3413" s="11">
        <v>3412</v>
      </c>
      <c r="B3413" s="12" t="s">
        <v>5</v>
      </c>
      <c r="C3413" s="11" t="s">
        <v>10111</v>
      </c>
      <c r="D3413" s="11" t="s">
        <v>10112</v>
      </c>
      <c r="E3413" s="11" t="s">
        <v>10113</v>
      </c>
    </row>
    <row r="3414" ht="30" customHeight="1" spans="1:5">
      <c r="A3414" s="11">
        <v>3413</v>
      </c>
      <c r="B3414" s="12" t="s">
        <v>5</v>
      </c>
      <c r="C3414" s="11" t="s">
        <v>10114</v>
      </c>
      <c r="D3414" s="11" t="s">
        <v>10115</v>
      </c>
      <c r="E3414" s="11" t="s">
        <v>10116</v>
      </c>
    </row>
    <row r="3415" ht="30" customHeight="1" spans="1:5">
      <c r="A3415" s="11">
        <v>3414</v>
      </c>
      <c r="B3415" s="12" t="s">
        <v>5</v>
      </c>
      <c r="C3415" s="11" t="s">
        <v>10117</v>
      </c>
      <c r="D3415" s="11" t="s">
        <v>10118</v>
      </c>
      <c r="E3415" s="11" t="s">
        <v>10119</v>
      </c>
    </row>
    <row r="3416" ht="30" customHeight="1" spans="1:5">
      <c r="A3416" s="11">
        <v>3415</v>
      </c>
      <c r="B3416" s="12" t="s">
        <v>5</v>
      </c>
      <c r="C3416" s="11" t="s">
        <v>10120</v>
      </c>
      <c r="D3416" s="11" t="s">
        <v>10121</v>
      </c>
      <c r="E3416" s="11" t="s">
        <v>10122</v>
      </c>
    </row>
    <row r="3417" ht="30" customHeight="1" spans="1:5">
      <c r="A3417" s="11">
        <v>3416</v>
      </c>
      <c r="B3417" s="12" t="s">
        <v>5</v>
      </c>
      <c r="C3417" s="11" t="s">
        <v>10123</v>
      </c>
      <c r="D3417" s="11" t="s">
        <v>10124</v>
      </c>
      <c r="E3417" s="11" t="s">
        <v>10125</v>
      </c>
    </row>
    <row r="3418" ht="30" customHeight="1" spans="1:5">
      <c r="A3418" s="11">
        <v>3417</v>
      </c>
      <c r="B3418" s="12" t="s">
        <v>5</v>
      </c>
      <c r="C3418" s="11" t="s">
        <v>10126</v>
      </c>
      <c r="D3418" s="11" t="s">
        <v>10127</v>
      </c>
      <c r="E3418" s="11" t="s">
        <v>10128</v>
      </c>
    </row>
    <row r="3419" ht="30" customHeight="1" spans="1:5">
      <c r="A3419" s="11">
        <v>3418</v>
      </c>
      <c r="B3419" s="12" t="s">
        <v>5</v>
      </c>
      <c r="C3419" s="11" t="s">
        <v>10129</v>
      </c>
      <c r="D3419" s="11" t="s">
        <v>10130</v>
      </c>
      <c r="E3419" s="11" t="s">
        <v>10131</v>
      </c>
    </row>
    <row r="3420" ht="30" customHeight="1" spans="1:5">
      <c r="A3420" s="11">
        <v>3419</v>
      </c>
      <c r="B3420" s="12" t="s">
        <v>5</v>
      </c>
      <c r="C3420" s="11" t="s">
        <v>10132</v>
      </c>
      <c r="D3420" s="11" t="s">
        <v>10133</v>
      </c>
      <c r="E3420" s="11" t="s">
        <v>10134</v>
      </c>
    </row>
    <row r="3421" ht="30" customHeight="1" spans="1:5">
      <c r="A3421" s="11">
        <v>3420</v>
      </c>
      <c r="B3421" s="12" t="s">
        <v>5</v>
      </c>
      <c r="C3421" s="11" t="s">
        <v>10135</v>
      </c>
      <c r="D3421" s="11" t="s">
        <v>10136</v>
      </c>
      <c r="E3421" s="11" t="s">
        <v>10137</v>
      </c>
    </row>
    <row r="3422" ht="30" customHeight="1" spans="1:5">
      <c r="A3422" s="11">
        <v>3421</v>
      </c>
      <c r="B3422" s="12" t="s">
        <v>5</v>
      </c>
      <c r="C3422" s="11" t="s">
        <v>10138</v>
      </c>
      <c r="D3422" s="11" t="s">
        <v>10139</v>
      </c>
      <c r="E3422" s="11" t="s">
        <v>10140</v>
      </c>
    </row>
    <row r="3423" ht="30" customHeight="1" spans="1:5">
      <c r="A3423" s="11">
        <v>3422</v>
      </c>
      <c r="B3423" s="12" t="s">
        <v>5</v>
      </c>
      <c r="C3423" s="11" t="s">
        <v>10141</v>
      </c>
      <c r="D3423" s="11" t="s">
        <v>10142</v>
      </c>
      <c r="E3423" s="11" t="s">
        <v>10143</v>
      </c>
    </row>
    <row r="3424" ht="30" customHeight="1" spans="1:5">
      <c r="A3424" s="11">
        <v>3423</v>
      </c>
      <c r="B3424" s="12" t="s">
        <v>5</v>
      </c>
      <c r="C3424" s="11" t="s">
        <v>10144</v>
      </c>
      <c r="D3424" s="11" t="s">
        <v>10145</v>
      </c>
      <c r="E3424" s="11" t="s">
        <v>10146</v>
      </c>
    </row>
    <row r="3425" ht="30" customHeight="1" spans="1:5">
      <c r="A3425" s="11">
        <v>3424</v>
      </c>
      <c r="B3425" s="12" t="s">
        <v>5</v>
      </c>
      <c r="C3425" s="11" t="s">
        <v>10147</v>
      </c>
      <c r="D3425" s="11" t="s">
        <v>10148</v>
      </c>
      <c r="E3425" s="11" t="s">
        <v>10149</v>
      </c>
    </row>
    <row r="3426" ht="30" customHeight="1" spans="1:5">
      <c r="A3426" s="11">
        <v>3425</v>
      </c>
      <c r="B3426" s="12" t="s">
        <v>5</v>
      </c>
      <c r="C3426" s="11" t="s">
        <v>10150</v>
      </c>
      <c r="D3426" s="11" t="s">
        <v>10151</v>
      </c>
      <c r="E3426" s="11" t="s">
        <v>10152</v>
      </c>
    </row>
    <row r="3427" ht="30" customHeight="1" spans="1:3">
      <c r="A3427" s="11">
        <v>3426</v>
      </c>
      <c r="C3427" s="11" t="s">
        <v>10153</v>
      </c>
    </row>
    <row r="3428" ht="30" customHeight="1" spans="1:5">
      <c r="A3428" s="11">
        <v>3427</v>
      </c>
      <c r="B3428" s="12" t="s">
        <v>5</v>
      </c>
      <c r="C3428" s="11" t="s">
        <v>10154</v>
      </c>
      <c r="D3428" s="11" t="s">
        <v>10155</v>
      </c>
      <c r="E3428" s="11" t="s">
        <v>10156</v>
      </c>
    </row>
    <row r="3429" ht="30" customHeight="1" spans="1:5">
      <c r="A3429" s="11">
        <v>3428</v>
      </c>
      <c r="B3429" s="12" t="s">
        <v>5</v>
      </c>
      <c r="C3429" s="11" t="s">
        <v>10157</v>
      </c>
      <c r="D3429" s="11" t="s">
        <v>10158</v>
      </c>
      <c r="E3429" s="11" t="s">
        <v>10159</v>
      </c>
    </row>
    <row r="3430" ht="30" customHeight="1" spans="1:5">
      <c r="A3430" s="11">
        <v>3429</v>
      </c>
      <c r="B3430" s="12" t="s">
        <v>5</v>
      </c>
      <c r="C3430" s="11" t="s">
        <v>10160</v>
      </c>
      <c r="D3430" s="11" t="s">
        <v>10161</v>
      </c>
      <c r="E3430" s="11" t="s">
        <v>10162</v>
      </c>
    </row>
    <row r="3431" ht="30" customHeight="1" spans="1:5">
      <c r="A3431" s="11">
        <v>3430</v>
      </c>
      <c r="B3431" s="12" t="s">
        <v>5</v>
      </c>
      <c r="C3431" s="11" t="s">
        <v>10163</v>
      </c>
      <c r="D3431" s="11" t="s">
        <v>10164</v>
      </c>
      <c r="E3431" s="11" t="s">
        <v>10165</v>
      </c>
    </row>
    <row r="3432" ht="30" customHeight="1" spans="1:5">
      <c r="A3432" s="11">
        <v>3431</v>
      </c>
      <c r="B3432" s="12" t="s">
        <v>5</v>
      </c>
      <c r="C3432" s="11" t="s">
        <v>10166</v>
      </c>
      <c r="D3432" s="11" t="s">
        <v>10167</v>
      </c>
      <c r="E3432" s="11" t="s">
        <v>10168</v>
      </c>
    </row>
    <row r="3433" ht="30" customHeight="1" spans="1:5">
      <c r="A3433" s="11">
        <v>3432</v>
      </c>
      <c r="B3433" s="12" t="s">
        <v>5</v>
      </c>
      <c r="C3433" s="11" t="s">
        <v>10169</v>
      </c>
      <c r="D3433" s="11" t="s">
        <v>10170</v>
      </c>
      <c r="E3433" s="11" t="s">
        <v>10171</v>
      </c>
    </row>
    <row r="3434" ht="30" customHeight="1" spans="1:5">
      <c r="A3434" s="11">
        <v>3433</v>
      </c>
      <c r="B3434" s="12" t="s">
        <v>5</v>
      </c>
      <c r="C3434" s="11" t="s">
        <v>10172</v>
      </c>
      <c r="D3434" s="11" t="s">
        <v>10173</v>
      </c>
      <c r="E3434" s="11" t="s">
        <v>10174</v>
      </c>
    </row>
    <row r="3435" ht="30" customHeight="1" spans="1:5">
      <c r="A3435" s="11">
        <v>3434</v>
      </c>
      <c r="B3435" s="12" t="s">
        <v>5</v>
      </c>
      <c r="C3435" s="11" t="s">
        <v>10175</v>
      </c>
      <c r="D3435" s="11" t="s">
        <v>10176</v>
      </c>
      <c r="E3435" s="11" t="s">
        <v>10177</v>
      </c>
    </row>
    <row r="3436" ht="30" customHeight="1" spans="1:5">
      <c r="A3436" s="11">
        <v>3435</v>
      </c>
      <c r="B3436" s="12" t="s">
        <v>5</v>
      </c>
      <c r="C3436" s="11" t="s">
        <v>10178</v>
      </c>
      <c r="D3436" s="11" t="s">
        <v>10179</v>
      </c>
      <c r="E3436" s="11" t="s">
        <v>10180</v>
      </c>
    </row>
    <row r="3437" ht="30" customHeight="1" spans="1:5">
      <c r="A3437" s="11">
        <v>3436</v>
      </c>
      <c r="B3437" s="12" t="s">
        <v>5</v>
      </c>
      <c r="C3437" s="11" t="s">
        <v>10181</v>
      </c>
      <c r="D3437" s="11" t="s">
        <v>10182</v>
      </c>
      <c r="E3437" s="11" t="s">
        <v>10183</v>
      </c>
    </row>
    <row r="3438" ht="30" customHeight="1" spans="1:5">
      <c r="A3438" s="11">
        <v>3437</v>
      </c>
      <c r="B3438" s="12" t="s">
        <v>5</v>
      </c>
      <c r="C3438" s="11" t="s">
        <v>10184</v>
      </c>
      <c r="D3438" s="11" t="s">
        <v>10185</v>
      </c>
      <c r="E3438" s="11" t="s">
        <v>10186</v>
      </c>
    </row>
    <row r="3439" ht="30" customHeight="1" spans="1:5">
      <c r="A3439" s="11">
        <v>3438</v>
      </c>
      <c r="B3439" s="12" t="s">
        <v>5</v>
      </c>
      <c r="C3439" s="11" t="s">
        <v>10187</v>
      </c>
      <c r="D3439" s="11" t="s">
        <v>10188</v>
      </c>
      <c r="E3439" s="11" t="s">
        <v>10189</v>
      </c>
    </row>
    <row r="3440" ht="30" customHeight="1" spans="1:5">
      <c r="A3440" s="11">
        <v>3439</v>
      </c>
      <c r="B3440" s="12" t="s">
        <v>5</v>
      </c>
      <c r="C3440" s="11" t="s">
        <v>10190</v>
      </c>
      <c r="D3440" s="11" t="s">
        <v>10191</v>
      </c>
      <c r="E3440" s="11" t="s">
        <v>10192</v>
      </c>
    </row>
    <row r="3441" ht="30" customHeight="1" spans="1:5">
      <c r="A3441" s="11">
        <v>3440</v>
      </c>
      <c r="B3441" s="12" t="s">
        <v>5</v>
      </c>
      <c r="C3441" s="11" t="s">
        <v>10193</v>
      </c>
      <c r="D3441" s="11" t="s">
        <v>10194</v>
      </c>
      <c r="E3441" s="11" t="s">
        <v>10195</v>
      </c>
    </row>
    <row r="3442" ht="30" customHeight="1" spans="1:5">
      <c r="A3442" s="11">
        <v>3441</v>
      </c>
      <c r="B3442" s="12" t="s">
        <v>5</v>
      </c>
      <c r="C3442" s="11" t="s">
        <v>10196</v>
      </c>
      <c r="D3442" s="11" t="s">
        <v>10197</v>
      </c>
      <c r="E3442" s="11" t="s">
        <v>10198</v>
      </c>
    </row>
    <row r="3443" ht="30" customHeight="1" spans="1:5">
      <c r="A3443" s="11">
        <v>3442</v>
      </c>
      <c r="B3443" s="12" t="s">
        <v>5</v>
      </c>
      <c r="C3443" s="11" t="s">
        <v>10199</v>
      </c>
      <c r="D3443" s="11" t="s">
        <v>10200</v>
      </c>
      <c r="E3443" s="11" t="s">
        <v>10201</v>
      </c>
    </row>
    <row r="3444" ht="30" customHeight="1" spans="1:5">
      <c r="A3444" s="11">
        <v>3443</v>
      </c>
      <c r="B3444" s="12" t="s">
        <v>5</v>
      </c>
      <c r="C3444" s="11" t="s">
        <v>10202</v>
      </c>
      <c r="D3444" s="11" t="s">
        <v>10203</v>
      </c>
      <c r="E3444" s="11" t="s">
        <v>10204</v>
      </c>
    </row>
    <row r="3445" ht="30" customHeight="1" spans="1:5">
      <c r="A3445" s="11">
        <v>3444</v>
      </c>
      <c r="B3445" s="12" t="s">
        <v>5</v>
      </c>
      <c r="C3445" s="11" t="s">
        <v>10205</v>
      </c>
      <c r="D3445" s="11" t="s">
        <v>10206</v>
      </c>
      <c r="E3445" s="11" t="s">
        <v>10207</v>
      </c>
    </row>
    <row r="3446" ht="30" customHeight="1" spans="1:5">
      <c r="A3446" s="11">
        <v>3445</v>
      </c>
      <c r="B3446" s="12" t="s">
        <v>5</v>
      </c>
      <c r="C3446" s="11" t="s">
        <v>10208</v>
      </c>
      <c r="D3446" s="11" t="s">
        <v>10209</v>
      </c>
      <c r="E3446" s="11" t="s">
        <v>10210</v>
      </c>
    </row>
    <row r="3447" ht="30" customHeight="1" spans="1:5">
      <c r="A3447" s="11">
        <v>3446</v>
      </c>
      <c r="B3447" s="12" t="s">
        <v>5</v>
      </c>
      <c r="C3447" s="11" t="s">
        <v>10211</v>
      </c>
      <c r="D3447" s="11" t="s">
        <v>10212</v>
      </c>
      <c r="E3447" s="11" t="s">
        <v>10213</v>
      </c>
    </row>
    <row r="3448" ht="30" customHeight="1" spans="1:5">
      <c r="A3448" s="11">
        <v>3447</v>
      </c>
      <c r="B3448" s="12" t="s">
        <v>5</v>
      </c>
      <c r="C3448" s="11" t="s">
        <v>10214</v>
      </c>
      <c r="D3448" s="11" t="s">
        <v>10215</v>
      </c>
      <c r="E3448" s="11" t="s">
        <v>10216</v>
      </c>
    </row>
    <row r="3449" ht="30" customHeight="1" spans="1:5">
      <c r="A3449" s="11">
        <v>3448</v>
      </c>
      <c r="B3449" s="12" t="s">
        <v>5</v>
      </c>
      <c r="C3449" s="11" t="s">
        <v>10217</v>
      </c>
      <c r="D3449" s="11" t="s">
        <v>10218</v>
      </c>
      <c r="E3449" s="11" t="s">
        <v>10219</v>
      </c>
    </row>
    <row r="3450" ht="30" customHeight="1" spans="1:5">
      <c r="A3450" s="11">
        <v>3449</v>
      </c>
      <c r="B3450" s="12" t="s">
        <v>5</v>
      </c>
      <c r="C3450" s="11" t="s">
        <v>10220</v>
      </c>
      <c r="D3450" s="11" t="s">
        <v>10221</v>
      </c>
      <c r="E3450" s="11" t="s">
        <v>10222</v>
      </c>
    </row>
    <row r="3451" ht="30" customHeight="1" spans="1:5">
      <c r="A3451" s="11">
        <v>3450</v>
      </c>
      <c r="B3451" s="12" t="s">
        <v>5</v>
      </c>
      <c r="C3451" s="11" t="s">
        <v>10223</v>
      </c>
      <c r="D3451" s="11" t="s">
        <v>10224</v>
      </c>
      <c r="E3451" s="11" t="s">
        <v>10225</v>
      </c>
    </row>
    <row r="3452" ht="30" customHeight="1" spans="1:5">
      <c r="A3452" s="11">
        <v>3451</v>
      </c>
      <c r="B3452" s="12" t="s">
        <v>5</v>
      </c>
      <c r="C3452" s="11" t="s">
        <v>10226</v>
      </c>
      <c r="D3452" s="11" t="s">
        <v>10227</v>
      </c>
      <c r="E3452" s="11" t="s">
        <v>10228</v>
      </c>
    </row>
    <row r="3453" ht="30" customHeight="1" spans="1:5">
      <c r="A3453" s="11">
        <v>3452</v>
      </c>
      <c r="B3453" s="12" t="s">
        <v>5</v>
      </c>
      <c r="C3453" s="11" t="s">
        <v>10229</v>
      </c>
      <c r="D3453" s="11" t="s">
        <v>10230</v>
      </c>
      <c r="E3453" s="11" t="s">
        <v>10231</v>
      </c>
    </row>
    <row r="3454" ht="30" customHeight="1" spans="1:5">
      <c r="A3454" s="11">
        <v>3453</v>
      </c>
      <c r="B3454" s="12" t="s">
        <v>5</v>
      </c>
      <c r="C3454" s="11" t="s">
        <v>10232</v>
      </c>
      <c r="D3454" s="11" t="s">
        <v>10233</v>
      </c>
      <c r="E3454" s="11" t="s">
        <v>10234</v>
      </c>
    </row>
    <row r="3455" ht="30" customHeight="1" spans="1:5">
      <c r="A3455" s="11">
        <v>3454</v>
      </c>
      <c r="B3455" s="12" t="s">
        <v>5</v>
      </c>
      <c r="C3455" s="11" t="s">
        <v>10235</v>
      </c>
      <c r="D3455" s="11" t="s">
        <v>10236</v>
      </c>
      <c r="E3455" s="11" t="s">
        <v>10237</v>
      </c>
    </row>
    <row r="3456" ht="30" customHeight="1" spans="1:5">
      <c r="A3456" s="11">
        <v>3455</v>
      </c>
      <c r="B3456" s="12" t="s">
        <v>5</v>
      </c>
      <c r="C3456" s="11" t="s">
        <v>10238</v>
      </c>
      <c r="D3456" s="11" t="s">
        <v>10239</v>
      </c>
      <c r="E3456" s="11" t="s">
        <v>10240</v>
      </c>
    </row>
    <row r="3457" ht="30" customHeight="1" spans="1:5">
      <c r="A3457" s="11">
        <v>3456</v>
      </c>
      <c r="B3457" s="12" t="s">
        <v>5</v>
      </c>
      <c r="C3457" s="11" t="s">
        <v>10241</v>
      </c>
      <c r="D3457" s="11" t="s">
        <v>10242</v>
      </c>
      <c r="E3457" s="11" t="s">
        <v>10243</v>
      </c>
    </row>
    <row r="3458" ht="30" customHeight="1" spans="1:5">
      <c r="A3458" s="11">
        <v>3457</v>
      </c>
      <c r="B3458" s="12" t="s">
        <v>5</v>
      </c>
      <c r="C3458" s="11" t="s">
        <v>10244</v>
      </c>
      <c r="D3458" s="11" t="s">
        <v>10245</v>
      </c>
      <c r="E3458" s="11" t="s">
        <v>10246</v>
      </c>
    </row>
    <row r="3459" ht="30" customHeight="1" spans="1:5">
      <c r="A3459" s="11">
        <v>3458</v>
      </c>
      <c r="B3459" s="12" t="s">
        <v>5</v>
      </c>
      <c r="C3459" s="11" t="s">
        <v>10247</v>
      </c>
      <c r="D3459" s="11" t="s">
        <v>10248</v>
      </c>
      <c r="E3459" s="11" t="s">
        <v>10249</v>
      </c>
    </row>
    <row r="3460" ht="30" customHeight="1" spans="1:5">
      <c r="A3460" s="11">
        <v>3459</v>
      </c>
      <c r="B3460" s="12" t="s">
        <v>5</v>
      </c>
      <c r="C3460" s="11" t="s">
        <v>10250</v>
      </c>
      <c r="D3460" s="11" t="s">
        <v>10251</v>
      </c>
      <c r="E3460" s="11" t="s">
        <v>10252</v>
      </c>
    </row>
    <row r="3461" ht="30" customHeight="1" spans="1:5">
      <c r="A3461" s="11">
        <v>3460</v>
      </c>
      <c r="B3461" s="12" t="s">
        <v>5</v>
      </c>
      <c r="C3461" s="11" t="s">
        <v>10253</v>
      </c>
      <c r="D3461" s="11" t="s">
        <v>10254</v>
      </c>
      <c r="E3461" s="11" t="s">
        <v>10255</v>
      </c>
    </row>
    <row r="3462" ht="30" customHeight="1" spans="1:5">
      <c r="A3462" s="11">
        <v>3461</v>
      </c>
      <c r="B3462" s="12" t="s">
        <v>5</v>
      </c>
      <c r="C3462" s="11" t="s">
        <v>10256</v>
      </c>
      <c r="D3462" s="11" t="s">
        <v>10257</v>
      </c>
      <c r="E3462" s="11" t="s">
        <v>10258</v>
      </c>
    </row>
    <row r="3463" ht="30" customHeight="1" spans="1:5">
      <c r="A3463" s="11">
        <v>3462</v>
      </c>
      <c r="B3463" s="12" t="s">
        <v>5</v>
      </c>
      <c r="C3463" s="11" t="s">
        <v>10259</v>
      </c>
      <c r="D3463" s="11" t="s">
        <v>10260</v>
      </c>
      <c r="E3463" s="11" t="s">
        <v>10261</v>
      </c>
    </row>
    <row r="3464" ht="30" customHeight="1" spans="1:5">
      <c r="A3464" s="11">
        <v>3463</v>
      </c>
      <c r="B3464" s="12" t="s">
        <v>5</v>
      </c>
      <c r="C3464" s="11" t="s">
        <v>10262</v>
      </c>
      <c r="D3464" s="11" t="s">
        <v>10263</v>
      </c>
      <c r="E3464" s="11" t="s">
        <v>10264</v>
      </c>
    </row>
    <row r="3465" ht="30" customHeight="1" spans="1:5">
      <c r="A3465" s="11">
        <v>3464</v>
      </c>
      <c r="B3465" s="12" t="s">
        <v>5</v>
      </c>
      <c r="C3465" s="11" t="s">
        <v>10265</v>
      </c>
      <c r="D3465" s="11" t="s">
        <v>10266</v>
      </c>
      <c r="E3465" s="11" t="s">
        <v>10267</v>
      </c>
    </row>
    <row r="3466" ht="30" customHeight="1" spans="1:5">
      <c r="A3466" s="11">
        <v>3465</v>
      </c>
      <c r="B3466" s="12" t="s">
        <v>5</v>
      </c>
      <c r="C3466" s="11" t="s">
        <v>10268</v>
      </c>
      <c r="D3466" s="11" t="s">
        <v>10269</v>
      </c>
      <c r="E3466" s="11" t="s">
        <v>10270</v>
      </c>
    </row>
    <row r="3467" ht="30" customHeight="1" spans="1:5">
      <c r="A3467" s="11">
        <v>3466</v>
      </c>
      <c r="B3467" s="12" t="s">
        <v>5</v>
      </c>
      <c r="C3467" s="11" t="s">
        <v>10271</v>
      </c>
      <c r="D3467" s="11" t="s">
        <v>10272</v>
      </c>
      <c r="E3467" s="11" t="s">
        <v>10273</v>
      </c>
    </row>
    <row r="3468" ht="30" customHeight="1" spans="1:5">
      <c r="A3468" s="11">
        <v>3467</v>
      </c>
      <c r="B3468" s="12" t="s">
        <v>5</v>
      </c>
      <c r="C3468" s="11" t="s">
        <v>10274</v>
      </c>
      <c r="D3468" s="11" t="s">
        <v>10275</v>
      </c>
      <c r="E3468" s="11" t="s">
        <v>10276</v>
      </c>
    </row>
    <row r="3469" ht="30" customHeight="1" spans="1:5">
      <c r="A3469" s="11">
        <v>3468</v>
      </c>
      <c r="B3469" s="12" t="s">
        <v>5</v>
      </c>
      <c r="C3469" s="11" t="s">
        <v>10277</v>
      </c>
      <c r="D3469" s="11" t="s">
        <v>10278</v>
      </c>
      <c r="E3469" s="11" t="s">
        <v>10279</v>
      </c>
    </row>
    <row r="3470" ht="30" customHeight="1" spans="1:5">
      <c r="A3470" s="11">
        <v>3469</v>
      </c>
      <c r="B3470" s="12" t="s">
        <v>5</v>
      </c>
      <c r="C3470" s="11" t="s">
        <v>10280</v>
      </c>
      <c r="D3470" s="11" t="s">
        <v>10281</v>
      </c>
      <c r="E3470" s="11" t="s">
        <v>10282</v>
      </c>
    </row>
    <row r="3471" ht="30" customHeight="1" spans="1:5">
      <c r="A3471" s="11">
        <v>3470</v>
      </c>
      <c r="B3471" s="12" t="s">
        <v>5</v>
      </c>
      <c r="C3471" s="11" t="s">
        <v>10283</v>
      </c>
      <c r="D3471" s="11" t="s">
        <v>10284</v>
      </c>
      <c r="E3471" s="11" t="s">
        <v>10285</v>
      </c>
    </row>
    <row r="3472" ht="30" customHeight="1" spans="1:5">
      <c r="A3472" s="11">
        <v>3471</v>
      </c>
      <c r="B3472" s="12" t="s">
        <v>5</v>
      </c>
      <c r="C3472" s="11" t="s">
        <v>10286</v>
      </c>
      <c r="D3472" s="11" t="s">
        <v>10287</v>
      </c>
      <c r="E3472" s="11" t="s">
        <v>10288</v>
      </c>
    </row>
    <row r="3473" ht="30" customHeight="1" spans="1:5">
      <c r="A3473" s="11">
        <v>3472</v>
      </c>
      <c r="B3473" s="12" t="s">
        <v>5</v>
      </c>
      <c r="C3473" s="11" t="s">
        <v>10289</v>
      </c>
      <c r="D3473" s="11" t="s">
        <v>10290</v>
      </c>
      <c r="E3473" s="11" t="s">
        <v>10291</v>
      </c>
    </row>
    <row r="3474" ht="30" customHeight="1" spans="1:5">
      <c r="A3474" s="11">
        <v>3473</v>
      </c>
      <c r="B3474" s="12" t="s">
        <v>5</v>
      </c>
      <c r="C3474" s="11" t="s">
        <v>10292</v>
      </c>
      <c r="D3474" s="11" t="s">
        <v>10293</v>
      </c>
      <c r="E3474" s="11" t="s">
        <v>10294</v>
      </c>
    </row>
    <row r="3475" ht="30" customHeight="1" spans="1:5">
      <c r="A3475" s="11">
        <v>3474</v>
      </c>
      <c r="B3475" s="12" t="s">
        <v>5</v>
      </c>
      <c r="C3475" s="11" t="s">
        <v>10295</v>
      </c>
      <c r="D3475" s="11" t="s">
        <v>10296</v>
      </c>
      <c r="E3475" s="11" t="s">
        <v>10297</v>
      </c>
    </row>
    <row r="3476" ht="30" customHeight="1" spans="1:5">
      <c r="A3476" s="11">
        <v>3475</v>
      </c>
      <c r="B3476" s="12" t="s">
        <v>5</v>
      </c>
      <c r="C3476" s="11" t="s">
        <v>10298</v>
      </c>
      <c r="D3476" s="11" t="s">
        <v>10299</v>
      </c>
      <c r="E3476" s="11" t="s">
        <v>10300</v>
      </c>
    </row>
    <row r="3477" ht="30" customHeight="1" spans="1:5">
      <c r="A3477" s="11">
        <v>3476</v>
      </c>
      <c r="B3477" s="12" t="s">
        <v>5</v>
      </c>
      <c r="C3477" s="11" t="s">
        <v>10301</v>
      </c>
      <c r="D3477" s="11" t="s">
        <v>10302</v>
      </c>
      <c r="E3477" s="11" t="s">
        <v>10303</v>
      </c>
    </row>
    <row r="3478" ht="30" customHeight="1" spans="1:5">
      <c r="A3478" s="11">
        <v>3477</v>
      </c>
      <c r="B3478" s="12" t="s">
        <v>5</v>
      </c>
      <c r="C3478" s="11" t="s">
        <v>10304</v>
      </c>
      <c r="D3478" s="11" t="s">
        <v>10305</v>
      </c>
      <c r="E3478" s="11" t="s">
        <v>10306</v>
      </c>
    </row>
    <row r="3479" ht="30" customHeight="1" spans="1:5">
      <c r="A3479" s="11">
        <v>3478</v>
      </c>
      <c r="B3479" s="12" t="s">
        <v>5</v>
      </c>
      <c r="C3479" s="11" t="s">
        <v>10307</v>
      </c>
      <c r="D3479" s="11" t="s">
        <v>10308</v>
      </c>
      <c r="E3479" s="11" t="s">
        <v>10309</v>
      </c>
    </row>
    <row r="3480" ht="30" customHeight="1" spans="1:5">
      <c r="A3480" s="11">
        <v>3479</v>
      </c>
      <c r="B3480" s="12" t="s">
        <v>5</v>
      </c>
      <c r="C3480" s="11" t="s">
        <v>10310</v>
      </c>
      <c r="D3480" s="11" t="s">
        <v>10311</v>
      </c>
      <c r="E3480" s="11" t="s">
        <v>10312</v>
      </c>
    </row>
    <row r="3481" ht="30" customHeight="1" spans="1:5">
      <c r="A3481" s="11">
        <v>3480</v>
      </c>
      <c r="B3481" s="12" t="s">
        <v>5</v>
      </c>
      <c r="C3481" s="11" t="s">
        <v>10313</v>
      </c>
      <c r="D3481" s="11" t="s">
        <v>10314</v>
      </c>
      <c r="E3481" s="11" t="s">
        <v>10315</v>
      </c>
    </row>
    <row r="3482" ht="30" customHeight="1" spans="1:5">
      <c r="A3482" s="11">
        <v>3481</v>
      </c>
      <c r="B3482" s="12" t="s">
        <v>5</v>
      </c>
      <c r="C3482" s="11" t="s">
        <v>10316</v>
      </c>
      <c r="D3482" s="11" t="s">
        <v>10317</v>
      </c>
      <c r="E3482" s="11" t="s">
        <v>10318</v>
      </c>
    </row>
    <row r="3483" ht="30" customHeight="1" spans="1:5">
      <c r="A3483" s="11">
        <v>3482</v>
      </c>
      <c r="B3483" s="12" t="s">
        <v>5</v>
      </c>
      <c r="C3483" s="11" t="s">
        <v>10319</v>
      </c>
      <c r="D3483" s="11" t="s">
        <v>10320</v>
      </c>
      <c r="E3483" s="11" t="s">
        <v>10321</v>
      </c>
    </row>
    <row r="3484" ht="30" customHeight="1" spans="1:5">
      <c r="A3484" s="11">
        <v>3483</v>
      </c>
      <c r="B3484" s="12" t="s">
        <v>5</v>
      </c>
      <c r="C3484" s="11" t="s">
        <v>10322</v>
      </c>
      <c r="D3484" s="11" t="s">
        <v>10323</v>
      </c>
      <c r="E3484" s="11" t="s">
        <v>10324</v>
      </c>
    </row>
    <row r="3485" ht="30" customHeight="1" spans="1:5">
      <c r="A3485" s="11">
        <v>3484</v>
      </c>
      <c r="B3485" s="12" t="s">
        <v>5</v>
      </c>
      <c r="C3485" s="11" t="s">
        <v>10325</v>
      </c>
      <c r="D3485" s="11" t="s">
        <v>10326</v>
      </c>
      <c r="E3485" s="11" t="s">
        <v>10327</v>
      </c>
    </row>
    <row r="3486" ht="30" customHeight="1" spans="1:5">
      <c r="A3486" s="11">
        <v>3485</v>
      </c>
      <c r="B3486" s="12" t="s">
        <v>5</v>
      </c>
      <c r="C3486" s="11" t="s">
        <v>10328</v>
      </c>
      <c r="D3486" s="11" t="s">
        <v>10329</v>
      </c>
      <c r="E3486" s="11" t="s">
        <v>10330</v>
      </c>
    </row>
    <row r="3487" ht="30" customHeight="1" spans="1:5">
      <c r="A3487" s="11">
        <v>3486</v>
      </c>
      <c r="B3487" s="12" t="s">
        <v>5</v>
      </c>
      <c r="C3487" s="11" t="s">
        <v>10331</v>
      </c>
      <c r="D3487" s="11" t="s">
        <v>10332</v>
      </c>
      <c r="E3487" s="11" t="s">
        <v>10333</v>
      </c>
    </row>
    <row r="3488" ht="30" customHeight="1" spans="1:5">
      <c r="A3488" s="11">
        <v>3487</v>
      </c>
      <c r="B3488" s="12" t="s">
        <v>5</v>
      </c>
      <c r="C3488" s="11" t="s">
        <v>10334</v>
      </c>
      <c r="D3488" s="11" t="s">
        <v>10335</v>
      </c>
      <c r="E3488" s="11" t="s">
        <v>10336</v>
      </c>
    </row>
    <row r="3489" ht="30" customHeight="1" spans="1:5">
      <c r="A3489" s="11">
        <v>3488</v>
      </c>
      <c r="B3489" s="12" t="s">
        <v>5</v>
      </c>
      <c r="C3489" s="11" t="s">
        <v>10337</v>
      </c>
      <c r="D3489" s="11" t="s">
        <v>10338</v>
      </c>
      <c r="E3489" s="11" t="s">
        <v>10339</v>
      </c>
    </row>
    <row r="3490" ht="30" customHeight="1" spans="1:5">
      <c r="A3490" s="11">
        <v>3489</v>
      </c>
      <c r="B3490" s="12" t="s">
        <v>5</v>
      </c>
      <c r="C3490" s="11" t="s">
        <v>10340</v>
      </c>
      <c r="D3490" s="11" t="s">
        <v>10341</v>
      </c>
      <c r="E3490" s="11" t="s">
        <v>10342</v>
      </c>
    </row>
    <row r="3491" ht="30" customHeight="1" spans="1:5">
      <c r="A3491" s="11">
        <v>3490</v>
      </c>
      <c r="B3491" s="12" t="s">
        <v>5</v>
      </c>
      <c r="C3491" s="11" t="s">
        <v>10343</v>
      </c>
      <c r="D3491" s="11" t="s">
        <v>10344</v>
      </c>
      <c r="E3491" s="11" t="s">
        <v>10345</v>
      </c>
    </row>
    <row r="3492" ht="30" customHeight="1" spans="1:5">
      <c r="A3492" s="11">
        <v>3491</v>
      </c>
      <c r="B3492" s="12" t="s">
        <v>5</v>
      </c>
      <c r="C3492" s="11" t="s">
        <v>10346</v>
      </c>
      <c r="D3492" s="13">
        <v>1358527</v>
      </c>
      <c r="E3492" s="11" t="s">
        <v>10347</v>
      </c>
    </row>
    <row r="3493" ht="30" customHeight="1" spans="1:5">
      <c r="A3493" s="11">
        <v>3492</v>
      </c>
      <c r="B3493" s="12" t="s">
        <v>5</v>
      </c>
      <c r="C3493" s="11" t="s">
        <v>10348</v>
      </c>
      <c r="D3493" s="13">
        <v>1358433</v>
      </c>
      <c r="E3493" s="11" t="s">
        <v>10349</v>
      </c>
    </row>
    <row r="3494" ht="30" customHeight="1" spans="1:5">
      <c r="A3494" s="11">
        <v>3493</v>
      </c>
      <c r="B3494" s="12" t="s">
        <v>5</v>
      </c>
      <c r="C3494" s="11" t="s">
        <v>10350</v>
      </c>
      <c r="D3494" s="11" t="s">
        <v>10351</v>
      </c>
      <c r="E3494" s="11" t="s">
        <v>10352</v>
      </c>
    </row>
    <row r="3495" ht="30" customHeight="1" spans="1:5">
      <c r="A3495" s="11">
        <v>3494</v>
      </c>
      <c r="B3495" s="12" t="s">
        <v>5</v>
      </c>
      <c r="C3495" s="11" t="s">
        <v>10353</v>
      </c>
      <c r="D3495" s="11" t="s">
        <v>10354</v>
      </c>
      <c r="E3495" s="11" t="s">
        <v>10355</v>
      </c>
    </row>
    <row r="3496" ht="30" customHeight="1" spans="1:5">
      <c r="A3496" s="11">
        <v>3495</v>
      </c>
      <c r="B3496" s="12" t="s">
        <v>5</v>
      </c>
      <c r="C3496" s="11" t="s">
        <v>10356</v>
      </c>
      <c r="D3496" s="11" t="s">
        <v>10357</v>
      </c>
      <c r="E3496" s="11" t="s">
        <v>10358</v>
      </c>
    </row>
    <row r="3497" ht="30" customHeight="1" spans="1:5">
      <c r="A3497" s="11">
        <v>3496</v>
      </c>
      <c r="B3497" s="12" t="s">
        <v>5</v>
      </c>
      <c r="C3497" s="11" t="s">
        <v>10359</v>
      </c>
      <c r="D3497" s="11" t="s">
        <v>10360</v>
      </c>
      <c r="E3497" s="11" t="s">
        <v>10361</v>
      </c>
    </row>
    <row r="3498" ht="30" customHeight="1" spans="1:5">
      <c r="A3498" s="11">
        <v>3497</v>
      </c>
      <c r="B3498" s="12" t="s">
        <v>5</v>
      </c>
      <c r="C3498" s="11" t="s">
        <v>10362</v>
      </c>
      <c r="D3498" s="11" t="s">
        <v>10363</v>
      </c>
      <c r="E3498" s="11" t="s">
        <v>10364</v>
      </c>
    </row>
    <row r="3499" ht="30" customHeight="1" spans="1:5">
      <c r="A3499" s="11">
        <v>3498</v>
      </c>
      <c r="B3499" s="12" t="s">
        <v>5</v>
      </c>
      <c r="C3499" s="11" t="s">
        <v>10365</v>
      </c>
      <c r="D3499" s="11" t="s">
        <v>10366</v>
      </c>
      <c r="E3499" s="11" t="s">
        <v>10367</v>
      </c>
    </row>
    <row r="3500" ht="30" customHeight="1" spans="1:5">
      <c r="A3500" s="11">
        <v>3499</v>
      </c>
      <c r="B3500" s="12" t="s">
        <v>5</v>
      </c>
      <c r="C3500" s="11" t="s">
        <v>10368</v>
      </c>
      <c r="D3500" s="11" t="s">
        <v>10369</v>
      </c>
      <c r="E3500" s="11" t="s">
        <v>10370</v>
      </c>
    </row>
    <row r="3501" ht="30" customHeight="1" spans="1:5">
      <c r="A3501" s="11">
        <v>3500</v>
      </c>
      <c r="B3501" s="12" t="s">
        <v>5</v>
      </c>
      <c r="C3501" s="11" t="s">
        <v>10371</v>
      </c>
      <c r="D3501" s="11" t="s">
        <v>10372</v>
      </c>
      <c r="E3501" s="11" t="s">
        <v>10373</v>
      </c>
    </row>
    <row r="3502" ht="30" customHeight="1" spans="1:5">
      <c r="A3502" s="11">
        <v>3501</v>
      </c>
      <c r="B3502" s="12" t="s">
        <v>5</v>
      </c>
      <c r="C3502" s="11" t="s">
        <v>10374</v>
      </c>
      <c r="D3502" s="11" t="s">
        <v>10375</v>
      </c>
      <c r="E3502" s="11" t="s">
        <v>10376</v>
      </c>
    </row>
    <row r="3503" ht="30" customHeight="1" spans="1:5">
      <c r="A3503" s="11">
        <v>3502</v>
      </c>
      <c r="B3503" s="12" t="s">
        <v>5</v>
      </c>
      <c r="C3503" s="11" t="s">
        <v>10377</v>
      </c>
      <c r="D3503" s="11" t="s">
        <v>10378</v>
      </c>
      <c r="E3503" s="11" t="s">
        <v>10379</v>
      </c>
    </row>
    <row r="3504" ht="30" customHeight="1" spans="1:5">
      <c r="A3504" s="11">
        <v>3503</v>
      </c>
      <c r="B3504" s="12" t="s">
        <v>5</v>
      </c>
      <c r="C3504" s="11" t="s">
        <v>10380</v>
      </c>
      <c r="D3504" s="11" t="s">
        <v>10381</v>
      </c>
      <c r="E3504" s="11" t="s">
        <v>10382</v>
      </c>
    </row>
    <row r="3505" ht="30" customHeight="1" spans="1:5">
      <c r="A3505" s="11">
        <v>3504</v>
      </c>
      <c r="B3505" s="12" t="s">
        <v>5</v>
      </c>
      <c r="C3505" s="11" t="s">
        <v>10383</v>
      </c>
      <c r="D3505" s="11" t="s">
        <v>10384</v>
      </c>
      <c r="E3505" s="11" t="s">
        <v>10385</v>
      </c>
    </row>
    <row r="3506" ht="30" customHeight="1" spans="1:5">
      <c r="A3506" s="11">
        <v>3505</v>
      </c>
      <c r="B3506" s="12" t="s">
        <v>5</v>
      </c>
      <c r="C3506" s="11" t="s">
        <v>10386</v>
      </c>
      <c r="D3506" s="11" t="s">
        <v>10387</v>
      </c>
      <c r="E3506" s="11" t="s">
        <v>10388</v>
      </c>
    </row>
    <row r="3507" ht="30" customHeight="1" spans="1:5">
      <c r="A3507" s="11">
        <v>3506</v>
      </c>
      <c r="B3507" s="12" t="s">
        <v>5</v>
      </c>
      <c r="C3507" s="11" t="s">
        <v>10389</v>
      </c>
      <c r="D3507" s="11" t="s">
        <v>10390</v>
      </c>
      <c r="E3507" s="11" t="s">
        <v>10391</v>
      </c>
    </row>
    <row r="3508" ht="30" customHeight="1" spans="1:5">
      <c r="A3508" s="11">
        <v>3507</v>
      </c>
      <c r="B3508" s="12" t="s">
        <v>5</v>
      </c>
      <c r="C3508" s="11" t="s">
        <v>10392</v>
      </c>
      <c r="D3508" s="13">
        <v>1283226</v>
      </c>
      <c r="E3508" s="11" t="s">
        <v>10393</v>
      </c>
    </row>
    <row r="3509" ht="30" customHeight="1" spans="1:5">
      <c r="A3509" s="11">
        <v>3508</v>
      </c>
      <c r="B3509" s="12" t="s">
        <v>5</v>
      </c>
      <c r="C3509" s="11" t="s">
        <v>10394</v>
      </c>
      <c r="D3509" s="11" t="s">
        <v>10395</v>
      </c>
      <c r="E3509" s="11" t="s">
        <v>10396</v>
      </c>
    </row>
    <row r="3510" ht="30" customHeight="1" spans="1:5">
      <c r="A3510" s="11">
        <v>3509</v>
      </c>
      <c r="B3510" s="12" t="s">
        <v>5</v>
      </c>
      <c r="C3510" s="11" t="s">
        <v>10397</v>
      </c>
      <c r="D3510" s="11" t="s">
        <v>10398</v>
      </c>
      <c r="E3510" s="11" t="s">
        <v>10399</v>
      </c>
    </row>
    <row r="3511" ht="30" customHeight="1" spans="1:4">
      <c r="A3511" s="11">
        <v>3510</v>
      </c>
      <c r="B3511" s="12" t="s">
        <v>5</v>
      </c>
      <c r="C3511" s="11" t="s">
        <v>10400</v>
      </c>
      <c r="D3511" s="11" t="s">
        <v>10401</v>
      </c>
    </row>
    <row r="3512" ht="30" customHeight="1" spans="1:5">
      <c r="A3512" s="11">
        <v>3511</v>
      </c>
      <c r="B3512" s="12" t="s">
        <v>5</v>
      </c>
      <c r="C3512" s="11" t="s">
        <v>10402</v>
      </c>
      <c r="D3512" s="11" t="s">
        <v>10403</v>
      </c>
      <c r="E3512" s="11" t="s">
        <v>10404</v>
      </c>
    </row>
    <row r="3513" ht="30" customHeight="1" spans="1:5">
      <c r="A3513" s="11">
        <v>3512</v>
      </c>
      <c r="B3513" s="12" t="s">
        <v>5</v>
      </c>
      <c r="C3513" s="11" t="s">
        <v>10405</v>
      </c>
      <c r="D3513" s="11" t="s">
        <v>10406</v>
      </c>
      <c r="E3513" s="11" t="s">
        <v>10407</v>
      </c>
    </row>
    <row r="3514" ht="30" customHeight="1" spans="1:5">
      <c r="A3514" s="11">
        <v>3513</v>
      </c>
      <c r="B3514" s="12" t="s">
        <v>5</v>
      </c>
      <c r="C3514" s="11" t="s">
        <v>10408</v>
      </c>
      <c r="D3514" s="11" t="s">
        <v>10409</v>
      </c>
      <c r="E3514" s="11" t="s">
        <v>10410</v>
      </c>
    </row>
    <row r="3515" ht="30" customHeight="1" spans="1:5">
      <c r="A3515" s="11">
        <v>3514</v>
      </c>
      <c r="B3515" s="12" t="s">
        <v>5</v>
      </c>
      <c r="C3515" s="11" t="s">
        <v>10411</v>
      </c>
      <c r="D3515" s="11" t="s">
        <v>10412</v>
      </c>
      <c r="E3515" s="11" t="s">
        <v>10413</v>
      </c>
    </row>
    <row r="3516" ht="30" customHeight="1" spans="1:5">
      <c r="A3516" s="11">
        <v>3515</v>
      </c>
      <c r="B3516" s="12" t="s">
        <v>5</v>
      </c>
      <c r="C3516" s="11" t="s">
        <v>10414</v>
      </c>
      <c r="D3516" s="11" t="s">
        <v>10415</v>
      </c>
      <c r="E3516" s="11" t="s">
        <v>10416</v>
      </c>
    </row>
    <row r="3517" ht="30" customHeight="1" spans="1:5">
      <c r="A3517" s="11">
        <v>3516</v>
      </c>
      <c r="B3517" s="12" t="s">
        <v>5</v>
      </c>
      <c r="C3517" s="11" t="s">
        <v>10417</v>
      </c>
      <c r="D3517" s="11" t="s">
        <v>10418</v>
      </c>
      <c r="E3517" s="11" t="s">
        <v>10419</v>
      </c>
    </row>
    <row r="3518" ht="30" customHeight="1" spans="1:5">
      <c r="A3518" s="11">
        <v>3517</v>
      </c>
      <c r="B3518" s="12" t="s">
        <v>5</v>
      </c>
      <c r="C3518" s="11" t="s">
        <v>10420</v>
      </c>
      <c r="D3518" s="11" t="s">
        <v>10421</v>
      </c>
      <c r="E3518" s="11" t="s">
        <v>10422</v>
      </c>
    </row>
    <row r="3519" ht="30" customHeight="1" spans="1:5">
      <c r="A3519" s="11">
        <v>3518</v>
      </c>
      <c r="B3519" s="12" t="s">
        <v>5</v>
      </c>
      <c r="C3519" s="11" t="s">
        <v>10423</v>
      </c>
      <c r="D3519" s="11" t="s">
        <v>10424</v>
      </c>
      <c r="E3519" s="11" t="s">
        <v>10425</v>
      </c>
    </row>
    <row r="3520" ht="30" customHeight="1" spans="1:5">
      <c r="A3520" s="11">
        <v>3519</v>
      </c>
      <c r="B3520" s="12" t="s">
        <v>5</v>
      </c>
      <c r="C3520" s="11" t="s">
        <v>10426</v>
      </c>
      <c r="D3520" s="11" t="s">
        <v>10427</v>
      </c>
      <c r="E3520" s="11" t="s">
        <v>10428</v>
      </c>
    </row>
    <row r="3521" ht="30" customHeight="1" spans="1:5">
      <c r="A3521" s="11">
        <v>3520</v>
      </c>
      <c r="B3521" s="12" t="s">
        <v>5</v>
      </c>
      <c r="C3521" s="11" t="s">
        <v>10429</v>
      </c>
      <c r="D3521" s="11" t="s">
        <v>10430</v>
      </c>
      <c r="E3521" s="11" t="s">
        <v>10431</v>
      </c>
    </row>
    <row r="3522" ht="30" customHeight="1" spans="1:5">
      <c r="A3522" s="11">
        <v>3521</v>
      </c>
      <c r="B3522" s="12" t="s">
        <v>5</v>
      </c>
      <c r="C3522" s="11" t="s">
        <v>10432</v>
      </c>
      <c r="D3522" s="11" t="s">
        <v>10433</v>
      </c>
      <c r="E3522" s="11" t="s">
        <v>10434</v>
      </c>
    </row>
    <row r="3523" ht="30" customHeight="1" spans="1:5">
      <c r="A3523" s="11">
        <v>3522</v>
      </c>
      <c r="B3523" s="12" t="s">
        <v>5</v>
      </c>
      <c r="C3523" s="11" t="s">
        <v>10435</v>
      </c>
      <c r="D3523" s="11" t="s">
        <v>10436</v>
      </c>
      <c r="E3523" s="11" t="s">
        <v>10437</v>
      </c>
    </row>
    <row r="3524" ht="30" customHeight="1" spans="1:5">
      <c r="A3524" s="11">
        <v>3523</v>
      </c>
      <c r="B3524" s="12" t="s">
        <v>5</v>
      </c>
      <c r="C3524" s="11" t="s">
        <v>10438</v>
      </c>
      <c r="D3524" s="11" t="s">
        <v>10439</v>
      </c>
      <c r="E3524" s="11" t="s">
        <v>10440</v>
      </c>
    </row>
    <row r="3525" ht="30" customHeight="1" spans="1:5">
      <c r="A3525" s="11">
        <v>3524</v>
      </c>
      <c r="B3525" s="12" t="s">
        <v>5</v>
      </c>
      <c r="C3525" s="11" t="s">
        <v>10441</v>
      </c>
      <c r="D3525" s="11" t="s">
        <v>10442</v>
      </c>
      <c r="E3525" s="11" t="s">
        <v>10443</v>
      </c>
    </row>
    <row r="3526" ht="30" customHeight="1" spans="1:5">
      <c r="A3526" s="11">
        <v>3525</v>
      </c>
      <c r="B3526" s="12" t="s">
        <v>5</v>
      </c>
      <c r="C3526" s="11" t="s">
        <v>10444</v>
      </c>
      <c r="D3526" s="11" t="s">
        <v>10445</v>
      </c>
      <c r="E3526" s="11" t="s">
        <v>10446</v>
      </c>
    </row>
    <row r="3527" ht="30" customHeight="1" spans="1:5">
      <c r="A3527" s="11">
        <v>3526</v>
      </c>
      <c r="B3527" s="12" t="s">
        <v>5</v>
      </c>
      <c r="C3527" s="11" t="s">
        <v>10447</v>
      </c>
      <c r="D3527" s="11" t="s">
        <v>10448</v>
      </c>
      <c r="E3527" s="11" t="s">
        <v>10449</v>
      </c>
    </row>
    <row r="3528" ht="30" customHeight="1" spans="1:5">
      <c r="A3528" s="11">
        <v>3527</v>
      </c>
      <c r="B3528" s="12" t="s">
        <v>5</v>
      </c>
      <c r="C3528" s="11" t="s">
        <v>10450</v>
      </c>
      <c r="D3528" s="11" t="s">
        <v>10451</v>
      </c>
      <c r="E3528" s="11" t="s">
        <v>10452</v>
      </c>
    </row>
    <row r="3529" ht="30" customHeight="1" spans="1:5">
      <c r="A3529" s="11">
        <v>3528</v>
      </c>
      <c r="B3529" s="12" t="s">
        <v>5</v>
      </c>
      <c r="C3529" s="11" t="s">
        <v>10453</v>
      </c>
      <c r="D3529" s="11" t="s">
        <v>10454</v>
      </c>
      <c r="E3529" s="11" t="s">
        <v>10455</v>
      </c>
    </row>
    <row r="3530" ht="30" customHeight="1" spans="1:5">
      <c r="A3530" s="11">
        <v>3529</v>
      </c>
      <c r="B3530" s="12" t="s">
        <v>5</v>
      </c>
      <c r="C3530" s="11" t="s">
        <v>10456</v>
      </c>
      <c r="D3530" s="11" t="s">
        <v>10457</v>
      </c>
      <c r="E3530" s="11" t="s">
        <v>10458</v>
      </c>
    </row>
    <row r="3531" ht="30" customHeight="1" spans="1:5">
      <c r="A3531" s="11">
        <v>3530</v>
      </c>
      <c r="B3531" s="12" t="s">
        <v>5</v>
      </c>
      <c r="C3531" s="11" t="s">
        <v>10459</v>
      </c>
      <c r="D3531" s="11" t="s">
        <v>10460</v>
      </c>
      <c r="E3531" s="11" t="s">
        <v>10461</v>
      </c>
    </row>
    <row r="3532" ht="30" customHeight="1" spans="1:5">
      <c r="A3532" s="11">
        <v>3531</v>
      </c>
      <c r="B3532" s="12" t="s">
        <v>5</v>
      </c>
      <c r="C3532" s="11" t="s">
        <v>10462</v>
      </c>
      <c r="D3532" s="11" t="s">
        <v>10463</v>
      </c>
      <c r="E3532" s="11" t="s">
        <v>10464</v>
      </c>
    </row>
    <row r="3533" ht="30" customHeight="1" spans="1:5">
      <c r="A3533" s="11">
        <v>3532</v>
      </c>
      <c r="B3533" s="12" t="s">
        <v>5</v>
      </c>
      <c r="C3533" s="11" t="s">
        <v>10465</v>
      </c>
      <c r="D3533" s="11" t="s">
        <v>10466</v>
      </c>
      <c r="E3533" s="11" t="s">
        <v>10467</v>
      </c>
    </row>
    <row r="3534" ht="30" customHeight="1" spans="1:5">
      <c r="A3534" s="11">
        <v>3533</v>
      </c>
      <c r="B3534" s="12" t="s">
        <v>5</v>
      </c>
      <c r="C3534" s="11" t="s">
        <v>10468</v>
      </c>
      <c r="D3534" s="11" t="s">
        <v>10469</v>
      </c>
      <c r="E3534" s="11" t="s">
        <v>10470</v>
      </c>
    </row>
    <row r="3535" ht="30" customHeight="1" spans="1:5">
      <c r="A3535" s="11">
        <v>3534</v>
      </c>
      <c r="B3535" s="12" t="s">
        <v>5</v>
      </c>
      <c r="C3535" s="11" t="s">
        <v>10471</v>
      </c>
      <c r="D3535" s="11" t="s">
        <v>10472</v>
      </c>
      <c r="E3535" s="11" t="s">
        <v>10473</v>
      </c>
    </row>
    <row r="3536" ht="30" customHeight="1" spans="1:5">
      <c r="A3536" s="11">
        <v>3535</v>
      </c>
      <c r="B3536" s="12" t="s">
        <v>5</v>
      </c>
      <c r="C3536" s="11" t="s">
        <v>10474</v>
      </c>
      <c r="D3536" s="11" t="s">
        <v>10475</v>
      </c>
      <c r="E3536" s="11" t="s">
        <v>10476</v>
      </c>
    </row>
    <row r="3537" ht="30" customHeight="1" spans="1:5">
      <c r="A3537" s="11">
        <v>3536</v>
      </c>
      <c r="B3537" s="12" t="s">
        <v>5</v>
      </c>
      <c r="C3537" s="11" t="s">
        <v>10477</v>
      </c>
      <c r="D3537" s="11" t="s">
        <v>10478</v>
      </c>
      <c r="E3537" s="11" t="s">
        <v>10479</v>
      </c>
    </row>
    <row r="3538" ht="30" customHeight="1" spans="1:5">
      <c r="A3538" s="11">
        <v>3537</v>
      </c>
      <c r="B3538" s="12" t="s">
        <v>5</v>
      </c>
      <c r="C3538" s="11" t="s">
        <v>10480</v>
      </c>
      <c r="D3538" s="11" t="s">
        <v>10481</v>
      </c>
      <c r="E3538" s="11" t="s">
        <v>10482</v>
      </c>
    </row>
    <row r="3539" ht="30" customHeight="1" spans="1:5">
      <c r="A3539" s="11">
        <v>3538</v>
      </c>
      <c r="B3539" s="12" t="s">
        <v>5</v>
      </c>
      <c r="C3539" s="11" t="s">
        <v>10483</v>
      </c>
      <c r="D3539" s="11" t="s">
        <v>10484</v>
      </c>
      <c r="E3539" s="11" t="s">
        <v>10485</v>
      </c>
    </row>
    <row r="3540" ht="30" customHeight="1" spans="1:5">
      <c r="A3540" s="11">
        <v>3539</v>
      </c>
      <c r="B3540" s="12" t="s">
        <v>5</v>
      </c>
      <c r="C3540" s="11" t="s">
        <v>10486</v>
      </c>
      <c r="D3540" s="11" t="s">
        <v>10487</v>
      </c>
      <c r="E3540" s="11" t="s">
        <v>10488</v>
      </c>
    </row>
    <row r="3541" ht="30" customHeight="1" spans="1:5">
      <c r="A3541" s="11">
        <v>3540</v>
      </c>
      <c r="B3541" s="12" t="s">
        <v>5</v>
      </c>
      <c r="C3541" s="11" t="s">
        <v>10489</v>
      </c>
      <c r="D3541" s="11" t="s">
        <v>10490</v>
      </c>
      <c r="E3541" s="11" t="s">
        <v>10491</v>
      </c>
    </row>
    <row r="3542" ht="30" customHeight="1" spans="1:5">
      <c r="A3542" s="11">
        <v>3541</v>
      </c>
      <c r="B3542" s="12" t="s">
        <v>5</v>
      </c>
      <c r="C3542" s="11" t="s">
        <v>10492</v>
      </c>
      <c r="D3542" s="11" t="s">
        <v>10493</v>
      </c>
      <c r="E3542" s="11" t="s">
        <v>10494</v>
      </c>
    </row>
    <row r="3543" ht="30" customHeight="1" spans="1:5">
      <c r="A3543" s="11">
        <v>3542</v>
      </c>
      <c r="B3543" s="12" t="s">
        <v>5</v>
      </c>
      <c r="C3543" s="11" t="s">
        <v>10495</v>
      </c>
      <c r="D3543" s="11" t="s">
        <v>10496</v>
      </c>
      <c r="E3543" s="11" t="s">
        <v>10497</v>
      </c>
    </row>
    <row r="3544" ht="30" customHeight="1" spans="1:5">
      <c r="A3544" s="11">
        <v>3543</v>
      </c>
      <c r="B3544" s="12" t="s">
        <v>5</v>
      </c>
      <c r="C3544" s="11" t="s">
        <v>10498</v>
      </c>
      <c r="D3544" s="11" t="s">
        <v>10499</v>
      </c>
      <c r="E3544" s="11" t="s">
        <v>10500</v>
      </c>
    </row>
    <row r="3545" ht="30" customHeight="1" spans="1:5">
      <c r="A3545" s="11">
        <v>3544</v>
      </c>
      <c r="B3545" s="12" t="s">
        <v>5</v>
      </c>
      <c r="C3545" s="11" t="s">
        <v>10501</v>
      </c>
      <c r="D3545" s="11" t="s">
        <v>10502</v>
      </c>
      <c r="E3545" s="11" t="s">
        <v>10503</v>
      </c>
    </row>
    <row r="3546" ht="30" customHeight="1" spans="1:5">
      <c r="A3546" s="11">
        <v>3545</v>
      </c>
      <c r="B3546" s="12" t="s">
        <v>5</v>
      </c>
      <c r="C3546" s="11" t="s">
        <v>10504</v>
      </c>
      <c r="D3546" s="11" t="s">
        <v>10505</v>
      </c>
      <c r="E3546" s="11" t="s">
        <v>10506</v>
      </c>
    </row>
    <row r="3547" ht="30" customHeight="1" spans="1:5">
      <c r="A3547" s="11">
        <v>3546</v>
      </c>
      <c r="B3547" s="12" t="s">
        <v>5</v>
      </c>
      <c r="C3547" s="11" t="s">
        <v>10507</v>
      </c>
      <c r="D3547" s="11" t="s">
        <v>10508</v>
      </c>
      <c r="E3547" s="11" t="s">
        <v>10509</v>
      </c>
    </row>
    <row r="3548" ht="30" customHeight="1" spans="1:5">
      <c r="A3548" s="11">
        <v>3547</v>
      </c>
      <c r="B3548" s="12" t="s">
        <v>5</v>
      </c>
      <c r="C3548" s="11" t="s">
        <v>10510</v>
      </c>
      <c r="D3548" s="11" t="s">
        <v>10511</v>
      </c>
      <c r="E3548" s="11" t="s">
        <v>10512</v>
      </c>
    </row>
    <row r="3549" ht="30" customHeight="1" spans="1:5">
      <c r="A3549" s="11">
        <v>3548</v>
      </c>
      <c r="B3549" s="12" t="s">
        <v>5</v>
      </c>
      <c r="C3549" s="11" t="s">
        <v>10513</v>
      </c>
      <c r="D3549" s="11" t="s">
        <v>10514</v>
      </c>
      <c r="E3549" s="11" t="s">
        <v>10515</v>
      </c>
    </row>
    <row r="3550" ht="30" customHeight="1" spans="1:5">
      <c r="A3550" s="11">
        <v>3549</v>
      </c>
      <c r="B3550" s="12" t="s">
        <v>5</v>
      </c>
      <c r="C3550" s="11" t="s">
        <v>10516</v>
      </c>
      <c r="D3550" s="11" t="s">
        <v>10517</v>
      </c>
      <c r="E3550" s="11" t="s">
        <v>10518</v>
      </c>
    </row>
    <row r="3551" ht="30" customHeight="1" spans="1:5">
      <c r="A3551" s="11">
        <v>3550</v>
      </c>
      <c r="B3551" s="12" t="s">
        <v>5</v>
      </c>
      <c r="C3551" s="11" t="s">
        <v>10519</v>
      </c>
      <c r="D3551" s="11" t="s">
        <v>10520</v>
      </c>
      <c r="E3551" s="11" t="s">
        <v>10521</v>
      </c>
    </row>
    <row r="3552" ht="30" customHeight="1" spans="1:5">
      <c r="A3552" s="11">
        <v>3551</v>
      </c>
      <c r="B3552" s="12" t="s">
        <v>5</v>
      </c>
      <c r="C3552" s="11" t="s">
        <v>10522</v>
      </c>
      <c r="D3552" s="11" t="s">
        <v>10523</v>
      </c>
      <c r="E3552" s="11" t="s">
        <v>10524</v>
      </c>
    </row>
    <row r="3553" ht="30" customHeight="1" spans="1:5">
      <c r="A3553" s="11">
        <v>3552</v>
      </c>
      <c r="B3553" s="12" t="s">
        <v>5</v>
      </c>
      <c r="C3553" s="11" t="s">
        <v>10525</v>
      </c>
      <c r="D3553" s="11" t="s">
        <v>10526</v>
      </c>
      <c r="E3553" s="11" t="s">
        <v>10527</v>
      </c>
    </row>
    <row r="3554" ht="30" customHeight="1" spans="1:5">
      <c r="A3554" s="11">
        <v>3553</v>
      </c>
      <c r="B3554" s="12" t="s">
        <v>5</v>
      </c>
      <c r="C3554" s="11" t="s">
        <v>10528</v>
      </c>
      <c r="D3554" s="11" t="s">
        <v>10529</v>
      </c>
      <c r="E3554" s="11" t="s">
        <v>10530</v>
      </c>
    </row>
    <row r="3555" ht="30" customHeight="1" spans="1:5">
      <c r="A3555" s="11">
        <v>3554</v>
      </c>
      <c r="B3555" s="12" t="s">
        <v>5</v>
      </c>
      <c r="C3555" s="11" t="s">
        <v>10531</v>
      </c>
      <c r="D3555" s="11" t="s">
        <v>10532</v>
      </c>
      <c r="E3555" s="11" t="s">
        <v>10533</v>
      </c>
    </row>
    <row r="3556" ht="30" customHeight="1" spans="1:5">
      <c r="A3556" s="11">
        <v>3555</v>
      </c>
      <c r="B3556" s="12" t="s">
        <v>5</v>
      </c>
      <c r="C3556" s="11" t="s">
        <v>10534</v>
      </c>
      <c r="D3556" s="13">
        <v>91352</v>
      </c>
      <c r="E3556" s="11" t="s">
        <v>10535</v>
      </c>
    </row>
    <row r="3557" ht="30" customHeight="1" spans="1:5">
      <c r="A3557" s="11">
        <v>3556</v>
      </c>
      <c r="B3557" s="12" t="s">
        <v>5</v>
      </c>
      <c r="C3557" s="11" t="s">
        <v>10536</v>
      </c>
      <c r="D3557" s="11" t="s">
        <v>10537</v>
      </c>
      <c r="E3557" s="11" t="s">
        <v>10538</v>
      </c>
    </row>
    <row r="3558" ht="30" customHeight="1" spans="1:5">
      <c r="A3558" s="11">
        <v>3557</v>
      </c>
      <c r="B3558" s="12" t="s">
        <v>5</v>
      </c>
      <c r="C3558" s="11" t="s">
        <v>10539</v>
      </c>
      <c r="D3558" s="11" t="s">
        <v>10540</v>
      </c>
      <c r="E3558" s="11" t="s">
        <v>10541</v>
      </c>
    </row>
    <row r="3559" ht="30" customHeight="1" spans="1:5">
      <c r="A3559" s="11">
        <v>3558</v>
      </c>
      <c r="B3559" s="12" t="s">
        <v>5</v>
      </c>
      <c r="C3559" s="11" t="s">
        <v>10542</v>
      </c>
      <c r="D3559" s="11" t="s">
        <v>10543</v>
      </c>
      <c r="E3559" s="11" t="s">
        <v>10544</v>
      </c>
    </row>
    <row r="3560" ht="30" customHeight="1" spans="1:5">
      <c r="A3560" s="11">
        <v>3559</v>
      </c>
      <c r="B3560" s="12" t="s">
        <v>5</v>
      </c>
      <c r="C3560" s="11" t="s">
        <v>10545</v>
      </c>
      <c r="D3560" s="11" t="s">
        <v>10546</v>
      </c>
      <c r="E3560" s="11" t="s">
        <v>10547</v>
      </c>
    </row>
    <row r="3561" ht="30" customHeight="1" spans="1:5">
      <c r="A3561" s="11">
        <v>3560</v>
      </c>
      <c r="B3561" s="12" t="s">
        <v>5</v>
      </c>
      <c r="C3561" s="11" t="s">
        <v>10548</v>
      </c>
      <c r="D3561" s="11" t="s">
        <v>10549</v>
      </c>
      <c r="E3561" s="11" t="s">
        <v>10550</v>
      </c>
    </row>
    <row r="3562" ht="30" customHeight="1" spans="1:5">
      <c r="A3562" s="11">
        <v>3561</v>
      </c>
      <c r="B3562" s="12" t="s">
        <v>5</v>
      </c>
      <c r="C3562" s="11" t="s">
        <v>10551</v>
      </c>
      <c r="D3562" s="11" t="s">
        <v>10552</v>
      </c>
      <c r="E3562" s="11" t="s">
        <v>10553</v>
      </c>
    </row>
    <row r="3563" ht="30" customHeight="1" spans="1:5">
      <c r="A3563" s="11">
        <v>3562</v>
      </c>
      <c r="B3563" s="12" t="s">
        <v>5</v>
      </c>
      <c r="C3563" s="11" t="s">
        <v>10554</v>
      </c>
      <c r="D3563" s="11" t="s">
        <v>10555</v>
      </c>
      <c r="E3563" s="11" t="s">
        <v>10556</v>
      </c>
    </row>
    <row r="3564" ht="30" customHeight="1" spans="1:5">
      <c r="A3564" s="11">
        <v>3563</v>
      </c>
      <c r="B3564" s="12" t="s">
        <v>5</v>
      </c>
      <c r="C3564" s="11" t="s">
        <v>10557</v>
      </c>
      <c r="D3564" s="11" t="s">
        <v>10558</v>
      </c>
      <c r="E3564" s="11" t="s">
        <v>10559</v>
      </c>
    </row>
    <row r="3565" ht="30" customHeight="1" spans="1:5">
      <c r="A3565" s="11">
        <v>3564</v>
      </c>
      <c r="B3565" s="12" t="s">
        <v>5</v>
      </c>
      <c r="C3565" s="11" t="s">
        <v>10560</v>
      </c>
      <c r="D3565" s="11" t="s">
        <v>10561</v>
      </c>
      <c r="E3565" s="11" t="s">
        <v>10562</v>
      </c>
    </row>
    <row r="3566" ht="30" customHeight="1" spans="1:5">
      <c r="A3566" s="11">
        <v>3565</v>
      </c>
      <c r="B3566" s="12" t="s">
        <v>5</v>
      </c>
      <c r="C3566" s="11" t="s">
        <v>10563</v>
      </c>
      <c r="D3566" s="11" t="s">
        <v>10564</v>
      </c>
      <c r="E3566" s="11" t="s">
        <v>10565</v>
      </c>
    </row>
    <row r="3567" ht="30" customHeight="1" spans="1:5">
      <c r="A3567" s="11">
        <v>3566</v>
      </c>
      <c r="B3567" s="12" t="s">
        <v>5</v>
      </c>
      <c r="C3567" s="11" t="s">
        <v>10566</v>
      </c>
      <c r="D3567" s="11" t="s">
        <v>10567</v>
      </c>
      <c r="E3567" s="11" t="s">
        <v>10568</v>
      </c>
    </row>
    <row r="3568" ht="30" customHeight="1" spans="1:5">
      <c r="A3568" s="11">
        <v>3567</v>
      </c>
      <c r="B3568" s="12" t="s">
        <v>5</v>
      </c>
      <c r="C3568" s="11" t="s">
        <v>10569</v>
      </c>
      <c r="D3568" s="11" t="s">
        <v>10570</v>
      </c>
      <c r="E3568" s="11" t="s">
        <v>10571</v>
      </c>
    </row>
    <row r="3569" ht="30" customHeight="1" spans="1:5">
      <c r="A3569" s="11">
        <v>3568</v>
      </c>
      <c r="B3569" s="12" t="s">
        <v>5</v>
      </c>
      <c r="C3569" s="11" t="s">
        <v>10572</v>
      </c>
      <c r="D3569" s="11" t="s">
        <v>10573</v>
      </c>
      <c r="E3569" s="11" t="s">
        <v>10574</v>
      </c>
    </row>
    <row r="3570" ht="30" customHeight="1" spans="1:5">
      <c r="A3570" s="11">
        <v>3569</v>
      </c>
      <c r="B3570" s="12" t="s">
        <v>5</v>
      </c>
      <c r="C3570" s="11" t="s">
        <v>10575</v>
      </c>
      <c r="D3570" s="11" t="s">
        <v>10576</v>
      </c>
      <c r="E3570" s="11" t="s">
        <v>10577</v>
      </c>
    </row>
    <row r="3571" ht="30" customHeight="1" spans="1:5">
      <c r="A3571" s="11">
        <v>3570</v>
      </c>
      <c r="B3571" s="12" t="s">
        <v>5</v>
      </c>
      <c r="C3571" s="11" t="s">
        <v>10578</v>
      </c>
      <c r="D3571" s="11" t="s">
        <v>10579</v>
      </c>
      <c r="E3571" s="11" t="s">
        <v>10580</v>
      </c>
    </row>
    <row r="3572" ht="30" customHeight="1" spans="1:5">
      <c r="A3572" s="11">
        <v>3571</v>
      </c>
      <c r="B3572" s="12" t="s">
        <v>5</v>
      </c>
      <c r="C3572" s="11" t="s">
        <v>10581</v>
      </c>
      <c r="D3572" s="11" t="s">
        <v>10582</v>
      </c>
      <c r="E3572" s="11" t="s">
        <v>10583</v>
      </c>
    </row>
    <row r="3573" ht="30" customHeight="1" spans="1:5">
      <c r="A3573" s="11">
        <v>3572</v>
      </c>
      <c r="B3573" s="12" t="s">
        <v>5</v>
      </c>
      <c r="C3573" s="11" t="s">
        <v>10584</v>
      </c>
      <c r="D3573" s="11" t="s">
        <v>10585</v>
      </c>
      <c r="E3573" s="11" t="s">
        <v>10586</v>
      </c>
    </row>
    <row r="3574" ht="30" customHeight="1" spans="1:5">
      <c r="A3574" s="11">
        <v>3573</v>
      </c>
      <c r="B3574" s="12" t="s">
        <v>5</v>
      </c>
      <c r="C3574" s="11" t="s">
        <v>10587</v>
      </c>
      <c r="D3574" s="11" t="s">
        <v>10588</v>
      </c>
      <c r="E3574" s="11" t="s">
        <v>10589</v>
      </c>
    </row>
    <row r="3575" ht="30" customHeight="1" spans="1:5">
      <c r="A3575" s="11">
        <v>3574</v>
      </c>
      <c r="B3575" s="12" t="s">
        <v>5</v>
      </c>
      <c r="C3575" s="11" t="s">
        <v>10590</v>
      </c>
      <c r="D3575" s="11" t="s">
        <v>10591</v>
      </c>
      <c r="E3575" s="11" t="s">
        <v>10592</v>
      </c>
    </row>
    <row r="3576" ht="30" customHeight="1" spans="1:5">
      <c r="A3576" s="11">
        <v>3575</v>
      </c>
      <c r="B3576" s="12" t="s">
        <v>5</v>
      </c>
      <c r="C3576" s="11" t="s">
        <v>10593</v>
      </c>
      <c r="D3576" s="11" t="s">
        <v>10594</v>
      </c>
      <c r="E3576" s="11" t="s">
        <v>10595</v>
      </c>
    </row>
    <row r="3577" ht="30" customHeight="1" spans="1:5">
      <c r="A3577" s="11">
        <v>3576</v>
      </c>
      <c r="B3577" s="12" t="s">
        <v>5</v>
      </c>
      <c r="C3577" s="11" t="s">
        <v>10596</v>
      </c>
      <c r="D3577" s="11" t="s">
        <v>10597</v>
      </c>
      <c r="E3577" s="11" t="s">
        <v>10598</v>
      </c>
    </row>
    <row r="3578" ht="30" customHeight="1" spans="1:5">
      <c r="A3578" s="11">
        <v>3577</v>
      </c>
      <c r="B3578" s="12" t="s">
        <v>5</v>
      </c>
      <c r="C3578" s="11" t="s">
        <v>10599</v>
      </c>
      <c r="D3578" s="11" t="s">
        <v>10600</v>
      </c>
      <c r="E3578" s="11" t="s">
        <v>10601</v>
      </c>
    </row>
    <row r="3579" ht="30" customHeight="1" spans="1:5">
      <c r="A3579" s="11">
        <v>3578</v>
      </c>
      <c r="B3579" s="12" t="s">
        <v>5</v>
      </c>
      <c r="C3579" s="11" t="s">
        <v>10602</v>
      </c>
      <c r="D3579" s="11" t="s">
        <v>10603</v>
      </c>
      <c r="E3579" s="11" t="s">
        <v>10604</v>
      </c>
    </row>
    <row r="3580" ht="30" customHeight="1" spans="1:5">
      <c r="A3580" s="11">
        <v>3579</v>
      </c>
      <c r="B3580" s="12" t="s">
        <v>5</v>
      </c>
      <c r="C3580" s="11" t="s">
        <v>10605</v>
      </c>
      <c r="D3580" s="11" t="s">
        <v>10606</v>
      </c>
      <c r="E3580" s="11" t="s">
        <v>10607</v>
      </c>
    </row>
    <row r="3581" ht="30" customHeight="1" spans="1:5">
      <c r="A3581" s="11">
        <v>3580</v>
      </c>
      <c r="B3581" s="12" t="s">
        <v>5</v>
      </c>
      <c r="C3581" s="11" t="s">
        <v>10608</v>
      </c>
      <c r="D3581" s="11" t="s">
        <v>10609</v>
      </c>
      <c r="E3581" s="11" t="s">
        <v>10610</v>
      </c>
    </row>
    <row r="3582" ht="30" customHeight="1" spans="1:5">
      <c r="A3582" s="11">
        <v>3581</v>
      </c>
      <c r="B3582" s="12" t="s">
        <v>5</v>
      </c>
      <c r="C3582" s="11" t="s">
        <v>10611</v>
      </c>
      <c r="D3582" s="11" t="s">
        <v>10612</v>
      </c>
      <c r="E3582" s="11" t="s">
        <v>10613</v>
      </c>
    </row>
    <row r="3583" ht="30" customHeight="1" spans="1:5">
      <c r="A3583" s="11">
        <v>3582</v>
      </c>
      <c r="B3583" s="12" t="s">
        <v>5</v>
      </c>
      <c r="C3583" s="11" t="s">
        <v>10614</v>
      </c>
      <c r="D3583" s="11" t="s">
        <v>10615</v>
      </c>
      <c r="E3583" s="11" t="s">
        <v>10616</v>
      </c>
    </row>
    <row r="3584" ht="30" customHeight="1" spans="1:5">
      <c r="A3584" s="11">
        <v>3583</v>
      </c>
      <c r="B3584" s="12" t="s">
        <v>5</v>
      </c>
      <c r="C3584" s="11" t="s">
        <v>10617</v>
      </c>
      <c r="D3584" s="11" t="s">
        <v>10618</v>
      </c>
      <c r="E3584" s="11" t="s">
        <v>10619</v>
      </c>
    </row>
    <row r="3585" ht="30" customHeight="1" spans="1:5">
      <c r="A3585" s="11">
        <v>3584</v>
      </c>
      <c r="B3585" s="12" t="s">
        <v>5</v>
      </c>
      <c r="C3585" s="11" t="s">
        <v>10620</v>
      </c>
      <c r="D3585" s="11" t="s">
        <v>10621</v>
      </c>
      <c r="E3585" s="11" t="s">
        <v>10622</v>
      </c>
    </row>
    <row r="3586" ht="30" customHeight="1" spans="1:5">
      <c r="A3586" s="11">
        <v>3585</v>
      </c>
      <c r="B3586" s="12" t="s">
        <v>5</v>
      </c>
      <c r="C3586" s="11" t="s">
        <v>10623</v>
      </c>
      <c r="D3586" s="11" t="s">
        <v>10624</v>
      </c>
      <c r="E3586" s="11" t="s">
        <v>10625</v>
      </c>
    </row>
    <row r="3587" ht="30" customHeight="1" spans="1:5">
      <c r="A3587" s="11">
        <v>3586</v>
      </c>
      <c r="B3587" s="12" t="s">
        <v>5</v>
      </c>
      <c r="C3587" s="11" t="s">
        <v>10626</v>
      </c>
      <c r="D3587" s="11" t="s">
        <v>10627</v>
      </c>
      <c r="E3587" s="11" t="s">
        <v>10628</v>
      </c>
    </row>
    <row r="3588" ht="30" customHeight="1" spans="1:5">
      <c r="A3588" s="11">
        <v>3587</v>
      </c>
      <c r="B3588" s="12" t="s">
        <v>5</v>
      </c>
      <c r="C3588" s="11" t="s">
        <v>10629</v>
      </c>
      <c r="D3588" s="11" t="s">
        <v>10630</v>
      </c>
      <c r="E3588" s="11" t="s">
        <v>10631</v>
      </c>
    </row>
    <row r="3589" ht="30" customHeight="1" spans="1:5">
      <c r="A3589" s="11">
        <v>3588</v>
      </c>
      <c r="B3589" s="12" t="s">
        <v>5</v>
      </c>
      <c r="C3589" s="11" t="s">
        <v>10632</v>
      </c>
      <c r="D3589" s="11" t="s">
        <v>10633</v>
      </c>
      <c r="E3589" s="11" t="s">
        <v>10634</v>
      </c>
    </row>
    <row r="3590" ht="30" customHeight="1" spans="1:5">
      <c r="A3590" s="11">
        <v>3589</v>
      </c>
      <c r="B3590" s="12" t="s">
        <v>5</v>
      </c>
      <c r="C3590" s="11" t="s">
        <v>10635</v>
      </c>
      <c r="D3590" s="11" t="s">
        <v>10636</v>
      </c>
      <c r="E3590" s="11" t="s">
        <v>10637</v>
      </c>
    </row>
    <row r="3591" ht="30" customHeight="1" spans="1:5">
      <c r="A3591" s="11">
        <v>3590</v>
      </c>
      <c r="B3591" s="12" t="s">
        <v>5</v>
      </c>
      <c r="C3591" s="11" t="s">
        <v>10638</v>
      </c>
      <c r="D3591" s="11" t="s">
        <v>10639</v>
      </c>
      <c r="E3591" s="11" t="s">
        <v>10640</v>
      </c>
    </row>
    <row r="3592" ht="30" customHeight="1" spans="1:5">
      <c r="A3592" s="11">
        <v>3591</v>
      </c>
      <c r="B3592" s="12" t="s">
        <v>5</v>
      </c>
      <c r="C3592" s="11" t="s">
        <v>10641</v>
      </c>
      <c r="D3592" s="11" t="s">
        <v>10642</v>
      </c>
      <c r="E3592" s="11" t="s">
        <v>10643</v>
      </c>
    </row>
    <row r="3593" ht="30" customHeight="1" spans="1:5">
      <c r="A3593" s="11">
        <v>3592</v>
      </c>
      <c r="B3593" s="12" t="s">
        <v>5</v>
      </c>
      <c r="C3593" s="11" t="s">
        <v>10644</v>
      </c>
      <c r="D3593" s="11" t="s">
        <v>10645</v>
      </c>
      <c r="E3593" s="11" t="s">
        <v>10646</v>
      </c>
    </row>
    <row r="3594" ht="30" customHeight="1" spans="1:5">
      <c r="A3594" s="11">
        <v>3593</v>
      </c>
      <c r="B3594" s="12" t="s">
        <v>5</v>
      </c>
      <c r="C3594" s="11" t="s">
        <v>10647</v>
      </c>
      <c r="D3594" s="11" t="s">
        <v>10648</v>
      </c>
      <c r="E3594" s="11" t="s">
        <v>10649</v>
      </c>
    </row>
    <row r="3595" ht="30" customHeight="1" spans="1:5">
      <c r="A3595" s="11">
        <v>3594</v>
      </c>
      <c r="B3595" s="12" t="s">
        <v>5</v>
      </c>
      <c r="C3595" s="11" t="s">
        <v>10650</v>
      </c>
      <c r="E3595" s="11" t="s">
        <v>10651</v>
      </c>
    </row>
    <row r="3596" ht="30" customHeight="1" spans="1:5">
      <c r="A3596" s="11">
        <v>3595</v>
      </c>
      <c r="B3596" s="12" t="s">
        <v>5</v>
      </c>
      <c r="C3596" s="11" t="s">
        <v>10652</v>
      </c>
      <c r="D3596" s="11" t="s">
        <v>10653</v>
      </c>
      <c r="E3596" s="11" t="s">
        <v>10654</v>
      </c>
    </row>
    <row r="3597" ht="30" customHeight="1" spans="1:5">
      <c r="A3597" s="11">
        <v>3596</v>
      </c>
      <c r="B3597" s="12" t="s">
        <v>5</v>
      </c>
      <c r="C3597" s="11" t="s">
        <v>10655</v>
      </c>
      <c r="D3597" s="11" t="s">
        <v>10656</v>
      </c>
      <c r="E3597" s="11" t="s">
        <v>10657</v>
      </c>
    </row>
    <row r="3598" ht="30" customHeight="1" spans="1:5">
      <c r="A3598" s="11">
        <v>3597</v>
      </c>
      <c r="B3598" s="12" t="s">
        <v>5</v>
      </c>
      <c r="C3598" s="11" t="s">
        <v>10658</v>
      </c>
      <c r="D3598" s="11" t="s">
        <v>10659</v>
      </c>
      <c r="E3598" s="11" t="s">
        <v>10660</v>
      </c>
    </row>
    <row r="3599" ht="30" customHeight="1" spans="1:5">
      <c r="A3599" s="11">
        <v>3598</v>
      </c>
      <c r="B3599" s="12" t="s">
        <v>5</v>
      </c>
      <c r="C3599" s="11" t="s">
        <v>10661</v>
      </c>
      <c r="D3599" s="11" t="s">
        <v>10662</v>
      </c>
      <c r="E3599" s="11" t="s">
        <v>10663</v>
      </c>
    </row>
    <row r="3600" ht="30" customHeight="1" spans="1:5">
      <c r="A3600" s="11">
        <v>3599</v>
      </c>
      <c r="B3600" s="12" t="s">
        <v>5</v>
      </c>
      <c r="C3600" s="11" t="s">
        <v>10664</v>
      </c>
      <c r="D3600" s="11" t="s">
        <v>10665</v>
      </c>
      <c r="E3600" s="11" t="s">
        <v>10666</v>
      </c>
    </row>
    <row r="3601" ht="30" customHeight="1" spans="1:5">
      <c r="A3601" s="11">
        <v>3600</v>
      </c>
      <c r="B3601" s="12" t="s">
        <v>5</v>
      </c>
      <c r="C3601" s="11" t="s">
        <v>10667</v>
      </c>
      <c r="D3601" s="11" t="s">
        <v>10668</v>
      </c>
      <c r="E3601" s="11" t="s">
        <v>10669</v>
      </c>
    </row>
    <row r="3602" ht="30" customHeight="1" spans="1:5">
      <c r="A3602" s="11">
        <v>3601</v>
      </c>
      <c r="B3602" s="12" t="s">
        <v>5</v>
      </c>
      <c r="C3602" s="11" t="s">
        <v>10670</v>
      </c>
      <c r="D3602" s="11" t="s">
        <v>10671</v>
      </c>
      <c r="E3602" s="11" t="s">
        <v>10672</v>
      </c>
    </row>
    <row r="3603" ht="30" customHeight="1" spans="1:5">
      <c r="A3603" s="11">
        <v>3602</v>
      </c>
      <c r="B3603" s="12" t="s">
        <v>5</v>
      </c>
      <c r="C3603" s="11" t="s">
        <v>10673</v>
      </c>
      <c r="D3603" s="11" t="s">
        <v>10674</v>
      </c>
      <c r="E3603" s="11" t="s">
        <v>10675</v>
      </c>
    </row>
    <row r="3604" ht="30" customHeight="1" spans="1:5">
      <c r="A3604" s="11">
        <v>3603</v>
      </c>
      <c r="B3604" s="12" t="s">
        <v>5</v>
      </c>
      <c r="C3604" s="11" t="s">
        <v>10676</v>
      </c>
      <c r="D3604" s="11" t="s">
        <v>10677</v>
      </c>
      <c r="E3604" s="11" t="s">
        <v>10678</v>
      </c>
    </row>
    <row r="3605" ht="30" customHeight="1" spans="1:5">
      <c r="A3605" s="11">
        <v>3604</v>
      </c>
      <c r="B3605" s="12" t="s">
        <v>5</v>
      </c>
      <c r="C3605" s="11" t="s">
        <v>10679</v>
      </c>
      <c r="D3605" s="11" t="s">
        <v>10680</v>
      </c>
      <c r="E3605" s="11" t="s">
        <v>10681</v>
      </c>
    </row>
    <row r="3606" ht="30" customHeight="1" spans="1:5">
      <c r="A3606" s="11">
        <v>3605</v>
      </c>
      <c r="B3606" s="12" t="s">
        <v>5</v>
      </c>
      <c r="C3606" s="11" t="s">
        <v>10682</v>
      </c>
      <c r="D3606" s="11" t="s">
        <v>10683</v>
      </c>
      <c r="E3606" s="11" t="s">
        <v>10684</v>
      </c>
    </row>
    <row r="3607" ht="30" customHeight="1" spans="1:5">
      <c r="A3607" s="11">
        <v>3606</v>
      </c>
      <c r="B3607" s="12" t="s">
        <v>5</v>
      </c>
      <c r="C3607" s="11" t="s">
        <v>10685</v>
      </c>
      <c r="D3607" s="11" t="s">
        <v>10686</v>
      </c>
      <c r="E3607" s="11" t="s">
        <v>10687</v>
      </c>
    </row>
    <row r="3608" ht="30" customHeight="1" spans="1:5">
      <c r="A3608" s="11">
        <v>3607</v>
      </c>
      <c r="B3608" s="12" t="s">
        <v>5</v>
      </c>
      <c r="C3608" s="11" t="s">
        <v>10688</v>
      </c>
      <c r="D3608" s="11" t="s">
        <v>10689</v>
      </c>
      <c r="E3608" s="11" t="s">
        <v>10690</v>
      </c>
    </row>
    <row r="3609" ht="30" customHeight="1" spans="1:5">
      <c r="A3609" s="11">
        <v>3608</v>
      </c>
      <c r="B3609" s="12" t="s">
        <v>5</v>
      </c>
      <c r="C3609" s="11" t="s">
        <v>10691</v>
      </c>
      <c r="D3609" s="11" t="s">
        <v>10692</v>
      </c>
      <c r="E3609" s="11" t="s">
        <v>10693</v>
      </c>
    </row>
    <row r="3610" ht="30" customHeight="1" spans="1:5">
      <c r="A3610" s="11">
        <v>3609</v>
      </c>
      <c r="B3610" s="12" t="s">
        <v>5</v>
      </c>
      <c r="C3610" s="11" t="s">
        <v>10694</v>
      </c>
      <c r="D3610" s="11" t="s">
        <v>10695</v>
      </c>
      <c r="E3610" s="11" t="s">
        <v>10696</v>
      </c>
    </row>
    <row r="3611" ht="30" customHeight="1" spans="1:5">
      <c r="A3611" s="11">
        <v>3610</v>
      </c>
      <c r="B3611" s="12" t="s">
        <v>5</v>
      </c>
      <c r="C3611" s="11" t="s">
        <v>10697</v>
      </c>
      <c r="D3611" s="13">
        <v>1168354</v>
      </c>
      <c r="E3611" s="11" t="s">
        <v>10698</v>
      </c>
    </row>
    <row r="3612" ht="30" customHeight="1" spans="1:5">
      <c r="A3612" s="11">
        <v>3611</v>
      </c>
      <c r="B3612" s="12" t="s">
        <v>5</v>
      </c>
      <c r="C3612" s="11" t="s">
        <v>10699</v>
      </c>
      <c r="D3612" s="11" t="s">
        <v>10700</v>
      </c>
      <c r="E3612" s="11" t="s">
        <v>10701</v>
      </c>
    </row>
    <row r="3613" ht="30" customHeight="1" spans="1:5">
      <c r="A3613" s="11">
        <v>3612</v>
      </c>
      <c r="B3613" s="12" t="s">
        <v>5</v>
      </c>
      <c r="C3613" s="11" t="s">
        <v>10702</v>
      </c>
      <c r="D3613" s="11" t="s">
        <v>10703</v>
      </c>
      <c r="E3613" s="11" t="s">
        <v>10704</v>
      </c>
    </row>
    <row r="3614" ht="30" customHeight="1" spans="1:5">
      <c r="A3614" s="11">
        <v>3613</v>
      </c>
      <c r="B3614" s="12" t="s">
        <v>5</v>
      </c>
      <c r="C3614" s="11" t="s">
        <v>10705</v>
      </c>
      <c r="D3614" s="11" t="s">
        <v>10706</v>
      </c>
      <c r="E3614" s="11" t="s">
        <v>10707</v>
      </c>
    </row>
    <row r="3615" ht="30" customHeight="1" spans="1:5">
      <c r="A3615" s="11">
        <v>3614</v>
      </c>
      <c r="B3615" s="12" t="s">
        <v>5</v>
      </c>
      <c r="C3615" s="11" t="s">
        <v>10708</v>
      </c>
      <c r="D3615" s="11" t="s">
        <v>10709</v>
      </c>
      <c r="E3615" s="11" t="s">
        <v>10710</v>
      </c>
    </row>
    <row r="3616" ht="30" customHeight="1" spans="1:5">
      <c r="A3616" s="11">
        <v>3615</v>
      </c>
      <c r="B3616" s="12" t="s">
        <v>5</v>
      </c>
      <c r="C3616" s="11" t="s">
        <v>10711</v>
      </c>
      <c r="D3616" s="11" t="s">
        <v>10712</v>
      </c>
      <c r="E3616" s="11" t="s">
        <v>10713</v>
      </c>
    </row>
    <row r="3617" ht="30" customHeight="1" spans="1:5">
      <c r="A3617" s="11">
        <v>3616</v>
      </c>
      <c r="B3617" s="12" t="s">
        <v>5</v>
      </c>
      <c r="C3617" s="11" t="s">
        <v>10714</v>
      </c>
      <c r="D3617" s="11" t="s">
        <v>10715</v>
      </c>
      <c r="E3617" s="11" t="s">
        <v>10716</v>
      </c>
    </row>
    <row r="3618" ht="30" customHeight="1" spans="1:5">
      <c r="A3618" s="11">
        <v>3617</v>
      </c>
      <c r="B3618" s="12" t="s">
        <v>5</v>
      </c>
      <c r="C3618" s="11" t="s">
        <v>10717</v>
      </c>
      <c r="D3618" s="11" t="s">
        <v>10718</v>
      </c>
      <c r="E3618" s="11" t="s">
        <v>10719</v>
      </c>
    </row>
    <row r="3619" ht="30" customHeight="1" spans="1:5">
      <c r="A3619" s="11">
        <v>3618</v>
      </c>
      <c r="B3619" s="12" t="s">
        <v>5</v>
      </c>
      <c r="C3619" s="11" t="s">
        <v>10720</v>
      </c>
      <c r="D3619" s="11" t="s">
        <v>10721</v>
      </c>
      <c r="E3619" s="11" t="s">
        <v>10722</v>
      </c>
    </row>
    <row r="3620" ht="30" customHeight="1" spans="1:5">
      <c r="A3620" s="11">
        <v>3619</v>
      </c>
      <c r="B3620" s="12" t="s">
        <v>5</v>
      </c>
      <c r="C3620" s="11" t="s">
        <v>10723</v>
      </c>
      <c r="D3620" s="11" t="s">
        <v>10724</v>
      </c>
      <c r="E3620" s="11" t="s">
        <v>10725</v>
      </c>
    </row>
    <row r="3621" ht="30" customHeight="1" spans="1:5">
      <c r="A3621" s="11">
        <v>3620</v>
      </c>
      <c r="B3621" s="12" t="s">
        <v>5</v>
      </c>
      <c r="C3621" s="11" t="s">
        <v>10726</v>
      </c>
      <c r="D3621" s="11" t="s">
        <v>10727</v>
      </c>
      <c r="E3621" s="11" t="s">
        <v>10728</v>
      </c>
    </row>
    <row r="3622" ht="30" customHeight="1" spans="1:5">
      <c r="A3622" s="11">
        <v>3621</v>
      </c>
      <c r="B3622" s="12" t="s">
        <v>5</v>
      </c>
      <c r="C3622" s="11" t="s">
        <v>10729</v>
      </c>
      <c r="D3622" s="11" t="s">
        <v>10730</v>
      </c>
      <c r="E3622" s="11" t="s">
        <v>10731</v>
      </c>
    </row>
    <row r="3623" ht="30" customHeight="1" spans="1:5">
      <c r="A3623" s="11">
        <v>3622</v>
      </c>
      <c r="B3623" s="12" t="s">
        <v>5</v>
      </c>
      <c r="C3623" s="11" t="s">
        <v>10732</v>
      </c>
      <c r="D3623" s="11" t="s">
        <v>10733</v>
      </c>
      <c r="E3623" s="11" t="s">
        <v>10734</v>
      </c>
    </row>
    <row r="3624" ht="30" customHeight="1" spans="1:5">
      <c r="A3624" s="11">
        <v>3623</v>
      </c>
      <c r="B3624" s="12" t="s">
        <v>5</v>
      </c>
      <c r="C3624" s="11" t="s">
        <v>10735</v>
      </c>
      <c r="D3624" s="11" t="s">
        <v>10736</v>
      </c>
      <c r="E3624" s="11" t="s">
        <v>10737</v>
      </c>
    </row>
    <row r="3625" ht="30" customHeight="1" spans="1:5">
      <c r="A3625" s="11">
        <v>3624</v>
      </c>
      <c r="B3625" s="12" t="s">
        <v>5</v>
      </c>
      <c r="C3625" s="11" t="s">
        <v>10738</v>
      </c>
      <c r="D3625" s="11" t="s">
        <v>10739</v>
      </c>
      <c r="E3625" s="11" t="s">
        <v>10740</v>
      </c>
    </row>
    <row r="3626" ht="30" customHeight="1" spans="1:5">
      <c r="A3626" s="11">
        <v>3625</v>
      </c>
      <c r="B3626" s="12" t="s">
        <v>5</v>
      </c>
      <c r="C3626" s="11" t="s">
        <v>10741</v>
      </c>
      <c r="D3626" s="11" t="s">
        <v>10742</v>
      </c>
      <c r="E3626" s="11" t="s">
        <v>10743</v>
      </c>
    </row>
    <row r="3627" ht="30" customHeight="1" spans="1:5">
      <c r="A3627" s="11">
        <v>3626</v>
      </c>
      <c r="B3627" s="12" t="s">
        <v>5</v>
      </c>
      <c r="C3627" s="11" t="s">
        <v>10744</v>
      </c>
      <c r="D3627" s="11" t="s">
        <v>10745</v>
      </c>
      <c r="E3627" s="11" t="s">
        <v>10746</v>
      </c>
    </row>
    <row r="3628" ht="30" customHeight="1" spans="1:5">
      <c r="A3628" s="11">
        <v>3627</v>
      </c>
      <c r="B3628" s="12" t="s">
        <v>5</v>
      </c>
      <c r="C3628" s="11" t="s">
        <v>10747</v>
      </c>
      <c r="D3628" s="11" t="s">
        <v>10748</v>
      </c>
      <c r="E3628" s="11" t="s">
        <v>10749</v>
      </c>
    </row>
    <row r="3629" ht="30" customHeight="1" spans="1:5">
      <c r="A3629" s="11">
        <v>3628</v>
      </c>
      <c r="B3629" s="12" t="s">
        <v>5</v>
      </c>
      <c r="C3629" s="11" t="s">
        <v>10750</v>
      </c>
      <c r="D3629" s="11" t="s">
        <v>10751</v>
      </c>
      <c r="E3629" s="11" t="s">
        <v>10752</v>
      </c>
    </row>
    <row r="3630" ht="30" customHeight="1" spans="1:5">
      <c r="A3630" s="11">
        <v>3629</v>
      </c>
      <c r="B3630" s="12" t="s">
        <v>5</v>
      </c>
      <c r="C3630" s="11" t="s">
        <v>10753</v>
      </c>
      <c r="D3630" s="11" t="s">
        <v>10754</v>
      </c>
      <c r="E3630" s="11" t="s">
        <v>10755</v>
      </c>
    </row>
    <row r="3631" ht="30" customHeight="1" spans="1:5">
      <c r="A3631" s="11">
        <v>3630</v>
      </c>
      <c r="B3631" s="12" t="s">
        <v>5</v>
      </c>
      <c r="C3631" s="11" t="s">
        <v>10756</v>
      </c>
      <c r="D3631" s="11" t="s">
        <v>10757</v>
      </c>
      <c r="E3631" s="11" t="s">
        <v>10758</v>
      </c>
    </row>
    <row r="3632" ht="30" customHeight="1" spans="1:5">
      <c r="A3632" s="11">
        <v>3631</v>
      </c>
      <c r="B3632" s="12" t="s">
        <v>5</v>
      </c>
      <c r="C3632" s="11" t="s">
        <v>10759</v>
      </c>
      <c r="D3632" s="11" t="s">
        <v>10760</v>
      </c>
      <c r="E3632" s="11" t="s">
        <v>10761</v>
      </c>
    </row>
    <row r="3633" ht="30" customHeight="1" spans="1:5">
      <c r="A3633" s="11">
        <v>3632</v>
      </c>
      <c r="B3633" s="12" t="s">
        <v>5</v>
      </c>
      <c r="C3633" s="11" t="s">
        <v>10762</v>
      </c>
      <c r="D3633" s="11" t="s">
        <v>10763</v>
      </c>
      <c r="E3633" s="11" t="s">
        <v>10764</v>
      </c>
    </row>
    <row r="3634" ht="30" customHeight="1" spans="1:5">
      <c r="A3634" s="11">
        <v>3633</v>
      </c>
      <c r="B3634" s="12" t="s">
        <v>5</v>
      </c>
      <c r="C3634" s="11" t="s">
        <v>10765</v>
      </c>
      <c r="D3634" s="11" t="s">
        <v>10766</v>
      </c>
      <c r="E3634" s="11" t="s">
        <v>10767</v>
      </c>
    </row>
    <row r="3635" ht="30" customHeight="1" spans="1:5">
      <c r="A3635" s="11">
        <v>3634</v>
      </c>
      <c r="B3635" s="12" t="s">
        <v>5</v>
      </c>
      <c r="C3635" s="11" t="s">
        <v>10768</v>
      </c>
      <c r="D3635" s="11" t="s">
        <v>10769</v>
      </c>
      <c r="E3635" s="11" t="s">
        <v>10770</v>
      </c>
    </row>
    <row r="3636" ht="30" customHeight="1" spans="1:5">
      <c r="A3636" s="11">
        <v>3635</v>
      </c>
      <c r="B3636" s="12" t="s">
        <v>5</v>
      </c>
      <c r="C3636" s="11" t="s">
        <v>10771</v>
      </c>
      <c r="D3636" s="11" t="s">
        <v>10772</v>
      </c>
      <c r="E3636" s="11" t="s">
        <v>10773</v>
      </c>
    </row>
    <row r="3637" ht="30" customHeight="1" spans="1:5">
      <c r="A3637" s="11">
        <v>3636</v>
      </c>
      <c r="B3637" s="12" t="s">
        <v>5</v>
      </c>
      <c r="C3637" s="11" t="s">
        <v>10774</v>
      </c>
      <c r="D3637" s="11" t="s">
        <v>10775</v>
      </c>
      <c r="E3637" s="11" t="s">
        <v>10776</v>
      </c>
    </row>
    <row r="3638" ht="30" customHeight="1" spans="1:5">
      <c r="A3638" s="11">
        <v>3637</v>
      </c>
      <c r="B3638" s="12" t="s">
        <v>5</v>
      </c>
      <c r="C3638" s="11" t="s">
        <v>10777</v>
      </c>
      <c r="D3638" s="11" t="s">
        <v>10778</v>
      </c>
      <c r="E3638" s="11" t="s">
        <v>10779</v>
      </c>
    </row>
    <row r="3639" ht="30" customHeight="1" spans="1:5">
      <c r="A3639" s="11">
        <v>3638</v>
      </c>
      <c r="B3639" s="12" t="s">
        <v>5</v>
      </c>
      <c r="C3639" s="11" t="s">
        <v>10780</v>
      </c>
      <c r="D3639" s="11" t="s">
        <v>10781</v>
      </c>
      <c r="E3639" s="11" t="s">
        <v>10782</v>
      </c>
    </row>
    <row r="3640" ht="30" customHeight="1" spans="1:5">
      <c r="A3640" s="11">
        <v>3639</v>
      </c>
      <c r="B3640" s="12" t="s">
        <v>5</v>
      </c>
      <c r="C3640" s="11" t="s">
        <v>10783</v>
      </c>
      <c r="D3640" s="11" t="s">
        <v>10784</v>
      </c>
      <c r="E3640" s="11" t="s">
        <v>10785</v>
      </c>
    </row>
    <row r="3641" ht="30" customHeight="1" spans="1:5">
      <c r="A3641" s="11">
        <v>3640</v>
      </c>
      <c r="B3641" s="12" t="s">
        <v>5</v>
      </c>
      <c r="C3641" s="11" t="s">
        <v>10786</v>
      </c>
      <c r="D3641" s="11" t="s">
        <v>10787</v>
      </c>
      <c r="E3641" s="11" t="s">
        <v>10788</v>
      </c>
    </row>
    <row r="3642" ht="30" customHeight="1" spans="1:5">
      <c r="A3642" s="11">
        <v>3641</v>
      </c>
      <c r="B3642" s="12" t="s">
        <v>5</v>
      </c>
      <c r="C3642" s="11" t="s">
        <v>10789</v>
      </c>
      <c r="D3642" s="11" t="s">
        <v>10790</v>
      </c>
      <c r="E3642" s="11" t="s">
        <v>10791</v>
      </c>
    </row>
    <row r="3643" ht="30" customHeight="1" spans="1:5">
      <c r="A3643" s="11">
        <v>3642</v>
      </c>
      <c r="B3643" s="12" t="s">
        <v>5</v>
      </c>
      <c r="C3643" s="11" t="s">
        <v>10792</v>
      </c>
      <c r="D3643" s="11" t="s">
        <v>10793</v>
      </c>
      <c r="E3643" s="11" t="s">
        <v>10794</v>
      </c>
    </row>
    <row r="3644" ht="30" customHeight="1" spans="1:5">
      <c r="A3644" s="11">
        <v>3643</v>
      </c>
      <c r="B3644" s="12" t="s">
        <v>5</v>
      </c>
      <c r="C3644" s="11" t="s">
        <v>10795</v>
      </c>
      <c r="D3644" s="11" t="s">
        <v>10796</v>
      </c>
      <c r="E3644" s="11" t="s">
        <v>10797</v>
      </c>
    </row>
    <row r="3645" ht="30" customHeight="1" spans="1:5">
      <c r="A3645" s="11">
        <v>3644</v>
      </c>
      <c r="B3645" s="12" t="s">
        <v>5</v>
      </c>
      <c r="C3645" s="11" t="s">
        <v>10798</v>
      </c>
      <c r="D3645" s="11" t="s">
        <v>10799</v>
      </c>
      <c r="E3645" s="11" t="s">
        <v>10800</v>
      </c>
    </row>
    <row r="3646" ht="30" customHeight="1" spans="1:5">
      <c r="A3646" s="11">
        <v>3645</v>
      </c>
      <c r="B3646" s="12" t="s">
        <v>5</v>
      </c>
      <c r="C3646" s="11" t="s">
        <v>10801</v>
      </c>
      <c r="D3646" s="11" t="s">
        <v>10802</v>
      </c>
      <c r="E3646" s="11" t="s">
        <v>10803</v>
      </c>
    </row>
    <row r="3647" ht="30" customHeight="1" spans="1:5">
      <c r="A3647" s="11">
        <v>3646</v>
      </c>
      <c r="B3647" s="12" t="s">
        <v>5</v>
      </c>
      <c r="C3647" s="11" t="s">
        <v>10804</v>
      </c>
      <c r="D3647" s="11" t="s">
        <v>10805</v>
      </c>
      <c r="E3647" s="11" t="s">
        <v>10806</v>
      </c>
    </row>
    <row r="3648" ht="30" customHeight="1" spans="1:5">
      <c r="A3648" s="11">
        <v>3647</v>
      </c>
      <c r="B3648" s="12" t="s">
        <v>5</v>
      </c>
      <c r="C3648" s="11" t="s">
        <v>10807</v>
      </c>
      <c r="D3648" s="11" t="s">
        <v>10808</v>
      </c>
      <c r="E3648" s="11" t="s">
        <v>10809</v>
      </c>
    </row>
    <row r="3649" ht="30" customHeight="1" spans="1:5">
      <c r="A3649" s="11">
        <v>3648</v>
      </c>
      <c r="B3649" s="12" t="s">
        <v>5</v>
      </c>
      <c r="C3649" s="11" t="s">
        <v>10810</v>
      </c>
      <c r="D3649" s="11" t="s">
        <v>10811</v>
      </c>
      <c r="E3649" s="11" t="s">
        <v>10812</v>
      </c>
    </row>
    <row r="3650" ht="30" customHeight="1" spans="1:5">
      <c r="A3650" s="11">
        <v>3649</v>
      </c>
      <c r="B3650" s="12" t="s">
        <v>5</v>
      </c>
      <c r="C3650" s="11" t="s">
        <v>10813</v>
      </c>
      <c r="D3650" s="11" t="s">
        <v>10814</v>
      </c>
      <c r="E3650" s="11" t="s">
        <v>10815</v>
      </c>
    </row>
    <row r="3651" ht="30" customHeight="1" spans="1:5">
      <c r="A3651" s="11">
        <v>3650</v>
      </c>
      <c r="B3651" s="12" t="s">
        <v>5</v>
      </c>
      <c r="C3651" s="11" t="s">
        <v>10816</v>
      </c>
      <c r="D3651" s="11" t="s">
        <v>10817</v>
      </c>
      <c r="E3651" s="11" t="s">
        <v>10818</v>
      </c>
    </row>
    <row r="3652" ht="30" customHeight="1" spans="1:5">
      <c r="A3652" s="11">
        <v>3651</v>
      </c>
      <c r="B3652" s="12" t="s">
        <v>5</v>
      </c>
      <c r="C3652" s="11" t="s">
        <v>10819</v>
      </c>
      <c r="D3652" s="11" t="s">
        <v>10820</v>
      </c>
      <c r="E3652" s="11" t="s">
        <v>10821</v>
      </c>
    </row>
    <row r="3653" ht="30" customHeight="1" spans="1:5">
      <c r="A3653" s="11">
        <v>3652</v>
      </c>
      <c r="B3653" s="12" t="s">
        <v>5</v>
      </c>
      <c r="C3653" s="11" t="s">
        <v>10822</v>
      </c>
      <c r="D3653" s="11" t="s">
        <v>10823</v>
      </c>
      <c r="E3653" s="11" t="s">
        <v>10824</v>
      </c>
    </row>
    <row r="3654" ht="30" customHeight="1" spans="1:5">
      <c r="A3654" s="11">
        <v>3653</v>
      </c>
      <c r="B3654" s="12" t="s">
        <v>5</v>
      </c>
      <c r="C3654" s="11" t="s">
        <v>10825</v>
      </c>
      <c r="D3654" s="11" t="s">
        <v>10826</v>
      </c>
      <c r="E3654" s="11" t="s">
        <v>10827</v>
      </c>
    </row>
    <row r="3655" ht="30" customHeight="1" spans="1:5">
      <c r="A3655" s="11">
        <v>3654</v>
      </c>
      <c r="B3655" s="12" t="s">
        <v>5</v>
      </c>
      <c r="C3655" s="11" t="s">
        <v>10828</v>
      </c>
      <c r="D3655" s="11" t="s">
        <v>10829</v>
      </c>
      <c r="E3655" s="11" t="s">
        <v>10830</v>
      </c>
    </row>
    <row r="3656" ht="30" customHeight="1" spans="1:5">
      <c r="A3656" s="11">
        <v>3655</v>
      </c>
      <c r="B3656" s="12" t="s">
        <v>5</v>
      </c>
      <c r="C3656" s="11" t="s">
        <v>10831</v>
      </c>
      <c r="D3656" s="11" t="s">
        <v>10832</v>
      </c>
      <c r="E3656" s="11" t="s">
        <v>10833</v>
      </c>
    </row>
    <row r="3657" ht="30" customHeight="1" spans="1:5">
      <c r="A3657" s="11">
        <v>3656</v>
      </c>
      <c r="B3657" s="12" t="s">
        <v>5</v>
      </c>
      <c r="C3657" s="11" t="s">
        <v>10834</v>
      </c>
      <c r="D3657" s="11" t="s">
        <v>10835</v>
      </c>
      <c r="E3657" s="11" t="s">
        <v>10836</v>
      </c>
    </row>
    <row r="3658" ht="30" customHeight="1" spans="1:5">
      <c r="A3658" s="11">
        <v>3657</v>
      </c>
      <c r="B3658" s="12" t="s">
        <v>5</v>
      </c>
      <c r="C3658" s="11" t="s">
        <v>10837</v>
      </c>
      <c r="D3658" s="11" t="s">
        <v>10838</v>
      </c>
      <c r="E3658" s="11" t="s">
        <v>10839</v>
      </c>
    </row>
    <row r="3659" ht="30" customHeight="1" spans="1:5">
      <c r="A3659" s="11">
        <v>3658</v>
      </c>
      <c r="B3659" s="12" t="s">
        <v>5</v>
      </c>
      <c r="C3659" s="11" t="s">
        <v>10840</v>
      </c>
      <c r="D3659" s="11" t="s">
        <v>10841</v>
      </c>
      <c r="E3659" s="11" t="s">
        <v>10842</v>
      </c>
    </row>
    <row r="3660" ht="30" customHeight="1" spans="1:5">
      <c r="A3660" s="11">
        <v>3659</v>
      </c>
      <c r="B3660" s="12" t="s">
        <v>5</v>
      </c>
      <c r="C3660" s="11" t="s">
        <v>10843</v>
      </c>
      <c r="D3660" s="11" t="s">
        <v>10844</v>
      </c>
      <c r="E3660" s="11" t="s">
        <v>10845</v>
      </c>
    </row>
    <row r="3661" ht="30" customHeight="1" spans="1:5">
      <c r="A3661" s="11">
        <v>3660</v>
      </c>
      <c r="B3661" s="12" t="s">
        <v>5</v>
      </c>
      <c r="C3661" s="11" t="s">
        <v>10846</v>
      </c>
      <c r="D3661" s="11" t="s">
        <v>10847</v>
      </c>
      <c r="E3661" s="11" t="s">
        <v>10848</v>
      </c>
    </row>
    <row r="3662" ht="30" customHeight="1" spans="1:5">
      <c r="A3662" s="11">
        <v>3661</v>
      </c>
      <c r="B3662" s="12" t="s">
        <v>5</v>
      </c>
      <c r="C3662" s="11" t="s">
        <v>10849</v>
      </c>
      <c r="D3662" s="11" t="s">
        <v>10850</v>
      </c>
      <c r="E3662" s="11" t="s">
        <v>10851</v>
      </c>
    </row>
    <row r="3663" ht="30" customHeight="1" spans="1:5">
      <c r="A3663" s="11">
        <v>3662</v>
      </c>
      <c r="B3663" s="12" t="s">
        <v>5</v>
      </c>
      <c r="C3663" s="11" t="s">
        <v>10852</v>
      </c>
      <c r="D3663" s="11" t="s">
        <v>10853</v>
      </c>
      <c r="E3663" s="11" t="s">
        <v>10854</v>
      </c>
    </row>
    <row r="3664" ht="30" customHeight="1" spans="1:5">
      <c r="A3664" s="11">
        <v>3663</v>
      </c>
      <c r="B3664" s="12" t="s">
        <v>5</v>
      </c>
      <c r="C3664" s="11" t="s">
        <v>10855</v>
      </c>
      <c r="D3664" s="11" t="s">
        <v>10856</v>
      </c>
      <c r="E3664" s="11" t="s">
        <v>10857</v>
      </c>
    </row>
    <row r="3665" ht="30" customHeight="1" spans="1:5">
      <c r="A3665" s="11">
        <v>3664</v>
      </c>
      <c r="B3665" s="12" t="s">
        <v>5</v>
      </c>
      <c r="C3665" s="11" t="s">
        <v>10858</v>
      </c>
      <c r="D3665" s="11" t="s">
        <v>10859</v>
      </c>
      <c r="E3665" s="11" t="s">
        <v>10860</v>
      </c>
    </row>
    <row r="3666" ht="30" customHeight="1" spans="1:5">
      <c r="A3666" s="11">
        <v>3665</v>
      </c>
      <c r="B3666" s="12" t="s">
        <v>5</v>
      </c>
      <c r="C3666" s="11" t="s">
        <v>10861</v>
      </c>
      <c r="D3666" s="11" t="s">
        <v>10862</v>
      </c>
      <c r="E3666" s="11" t="s">
        <v>10863</v>
      </c>
    </row>
    <row r="3667" ht="30" customHeight="1" spans="1:5">
      <c r="A3667" s="11">
        <v>3666</v>
      </c>
      <c r="B3667" s="12" t="s">
        <v>5</v>
      </c>
      <c r="C3667" s="11" t="s">
        <v>10864</v>
      </c>
      <c r="D3667" s="11" t="s">
        <v>10865</v>
      </c>
      <c r="E3667" s="11" t="s">
        <v>10866</v>
      </c>
    </row>
    <row r="3668" ht="30" customHeight="1" spans="1:5">
      <c r="A3668" s="11">
        <v>3667</v>
      </c>
      <c r="B3668" s="12" t="s">
        <v>5</v>
      </c>
      <c r="C3668" s="11" t="s">
        <v>10867</v>
      </c>
      <c r="D3668" s="11" t="s">
        <v>10868</v>
      </c>
      <c r="E3668" s="11" t="s">
        <v>10869</v>
      </c>
    </row>
    <row r="3669" ht="30" customHeight="1" spans="1:5">
      <c r="A3669" s="11">
        <v>3668</v>
      </c>
      <c r="B3669" s="12" t="s">
        <v>5</v>
      </c>
      <c r="C3669" s="11" t="s">
        <v>10870</v>
      </c>
      <c r="D3669" s="11" t="s">
        <v>10871</v>
      </c>
      <c r="E3669" s="11" t="s">
        <v>10872</v>
      </c>
    </row>
    <row r="3670" ht="30" customHeight="1" spans="1:5">
      <c r="A3670" s="11">
        <v>3669</v>
      </c>
      <c r="B3670" s="12" t="s">
        <v>5</v>
      </c>
      <c r="C3670" s="11" t="s">
        <v>10873</v>
      </c>
      <c r="D3670" s="11" t="s">
        <v>10874</v>
      </c>
      <c r="E3670" s="11" t="s">
        <v>10875</v>
      </c>
    </row>
    <row r="3671" ht="30" customHeight="1" spans="1:5">
      <c r="A3671" s="11">
        <v>3670</v>
      </c>
      <c r="B3671" s="12" t="s">
        <v>5</v>
      </c>
      <c r="C3671" s="11" t="s">
        <v>10876</v>
      </c>
      <c r="D3671" s="11" t="s">
        <v>10877</v>
      </c>
      <c r="E3671" s="11" t="s">
        <v>10878</v>
      </c>
    </row>
    <row r="3672" ht="30" customHeight="1" spans="1:5">
      <c r="A3672" s="11">
        <v>3671</v>
      </c>
      <c r="B3672" s="12" t="s">
        <v>5</v>
      </c>
      <c r="C3672" s="11" t="s">
        <v>10879</v>
      </c>
      <c r="D3672" s="11" t="s">
        <v>10880</v>
      </c>
      <c r="E3672" s="11" t="s">
        <v>10881</v>
      </c>
    </row>
    <row r="3673" ht="30" customHeight="1" spans="1:5">
      <c r="A3673" s="11">
        <v>3672</v>
      </c>
      <c r="B3673" s="12" t="s">
        <v>5</v>
      </c>
      <c r="C3673" s="11" t="s">
        <v>10882</v>
      </c>
      <c r="D3673" s="11" t="s">
        <v>10883</v>
      </c>
      <c r="E3673" s="11" t="s">
        <v>10884</v>
      </c>
    </row>
    <row r="3674" ht="30" customHeight="1" spans="1:5">
      <c r="A3674" s="11">
        <v>3673</v>
      </c>
      <c r="B3674" s="12" t="s">
        <v>5</v>
      </c>
      <c r="C3674" s="11" t="s">
        <v>10885</v>
      </c>
      <c r="E3674" s="11" t="s">
        <v>10886</v>
      </c>
    </row>
    <row r="3675" ht="30" customHeight="1" spans="1:5">
      <c r="A3675" s="11">
        <v>3674</v>
      </c>
      <c r="B3675" s="12" t="s">
        <v>5</v>
      </c>
      <c r="C3675" s="11" t="s">
        <v>10887</v>
      </c>
      <c r="E3675" s="11" t="s">
        <v>10888</v>
      </c>
    </row>
    <row r="3676" ht="30" customHeight="1" spans="1:5">
      <c r="A3676" s="11">
        <v>3675</v>
      </c>
      <c r="B3676" s="12" t="s">
        <v>5</v>
      </c>
      <c r="C3676" s="11" t="s">
        <v>10889</v>
      </c>
      <c r="D3676" s="11" t="s">
        <v>10890</v>
      </c>
      <c r="E3676" s="11" t="s">
        <v>10891</v>
      </c>
    </row>
    <row r="3677" ht="30" customHeight="1" spans="1:5">
      <c r="A3677" s="11">
        <v>3676</v>
      </c>
      <c r="B3677" s="12" t="s">
        <v>5</v>
      </c>
      <c r="C3677" s="11" t="s">
        <v>10892</v>
      </c>
      <c r="D3677" s="11" t="s">
        <v>10893</v>
      </c>
      <c r="E3677" s="11" t="s">
        <v>10894</v>
      </c>
    </row>
    <row r="3678" ht="30" customHeight="1" spans="1:5">
      <c r="A3678" s="11">
        <v>3677</v>
      </c>
      <c r="B3678" s="12" t="s">
        <v>5</v>
      </c>
      <c r="C3678" s="11" t="s">
        <v>10895</v>
      </c>
      <c r="D3678" s="11" t="s">
        <v>10896</v>
      </c>
      <c r="E3678" s="11" t="s">
        <v>10897</v>
      </c>
    </row>
    <row r="3679" ht="30" customHeight="1" spans="1:5">
      <c r="A3679" s="11">
        <v>3678</v>
      </c>
      <c r="B3679" s="12" t="s">
        <v>5</v>
      </c>
      <c r="C3679" s="11" t="s">
        <v>10898</v>
      </c>
      <c r="D3679" s="11" t="s">
        <v>10899</v>
      </c>
      <c r="E3679" s="11" t="s">
        <v>10900</v>
      </c>
    </row>
    <row r="3680" ht="30" customHeight="1" spans="1:5">
      <c r="A3680" s="11">
        <v>3679</v>
      </c>
      <c r="B3680" s="12" t="s">
        <v>5</v>
      </c>
      <c r="C3680" s="11" t="s">
        <v>10901</v>
      </c>
      <c r="D3680" s="11" t="s">
        <v>10902</v>
      </c>
      <c r="E3680" s="11" t="s">
        <v>10903</v>
      </c>
    </row>
    <row r="3681" ht="30" customHeight="1" spans="1:5">
      <c r="A3681" s="11">
        <v>3680</v>
      </c>
      <c r="B3681" s="12" t="s">
        <v>5</v>
      </c>
      <c r="C3681" s="11" t="s">
        <v>10904</v>
      </c>
      <c r="D3681" s="11" t="s">
        <v>10905</v>
      </c>
      <c r="E3681" s="11" t="s">
        <v>10906</v>
      </c>
    </row>
    <row r="3682" ht="30" customHeight="1" spans="1:5">
      <c r="A3682" s="11">
        <v>3681</v>
      </c>
      <c r="B3682" s="12" t="s">
        <v>5</v>
      </c>
      <c r="C3682" s="11" t="s">
        <v>10907</v>
      </c>
      <c r="D3682" s="11" t="s">
        <v>10908</v>
      </c>
      <c r="E3682" s="11" t="s">
        <v>10909</v>
      </c>
    </row>
    <row r="3683" ht="30" customHeight="1" spans="1:5">
      <c r="A3683" s="11">
        <v>3682</v>
      </c>
      <c r="B3683" s="12" t="s">
        <v>5</v>
      </c>
      <c r="C3683" s="11" t="s">
        <v>10910</v>
      </c>
      <c r="D3683" s="11" t="s">
        <v>10911</v>
      </c>
      <c r="E3683" s="11" t="s">
        <v>10912</v>
      </c>
    </row>
    <row r="3684" ht="30" customHeight="1" spans="1:5">
      <c r="A3684" s="11">
        <v>3683</v>
      </c>
      <c r="B3684" s="12" t="s">
        <v>5</v>
      </c>
      <c r="C3684" s="11" t="s">
        <v>10913</v>
      </c>
      <c r="D3684" s="11" t="s">
        <v>10914</v>
      </c>
      <c r="E3684" s="11" t="s">
        <v>10915</v>
      </c>
    </row>
    <row r="3685" ht="30" customHeight="1" spans="1:5">
      <c r="A3685" s="11">
        <v>3684</v>
      </c>
      <c r="B3685" s="12" t="s">
        <v>5</v>
      </c>
      <c r="C3685" s="11" t="s">
        <v>10916</v>
      </c>
      <c r="D3685" s="11" t="s">
        <v>10917</v>
      </c>
      <c r="E3685" s="11" t="s">
        <v>10918</v>
      </c>
    </row>
    <row r="3686" ht="30" customHeight="1" spans="1:5">
      <c r="A3686" s="11">
        <v>3685</v>
      </c>
      <c r="B3686" s="12" t="s">
        <v>5</v>
      </c>
      <c r="C3686" s="11" t="s">
        <v>10919</v>
      </c>
      <c r="D3686" s="11" t="s">
        <v>10920</v>
      </c>
      <c r="E3686" s="11" t="s">
        <v>10921</v>
      </c>
    </row>
    <row r="3687" ht="30" customHeight="1" spans="1:5">
      <c r="A3687" s="11">
        <v>3686</v>
      </c>
      <c r="B3687" s="12" t="s">
        <v>5</v>
      </c>
      <c r="C3687" s="11" t="s">
        <v>10922</v>
      </c>
      <c r="D3687" s="11" t="s">
        <v>10923</v>
      </c>
      <c r="E3687" s="11" t="s">
        <v>10924</v>
      </c>
    </row>
    <row r="3688" ht="30" customHeight="1" spans="1:5">
      <c r="A3688" s="11">
        <v>3687</v>
      </c>
      <c r="B3688" s="12" t="s">
        <v>5</v>
      </c>
      <c r="C3688" s="11" t="s">
        <v>10925</v>
      </c>
      <c r="D3688" s="11" t="s">
        <v>10926</v>
      </c>
      <c r="E3688" s="11" t="s">
        <v>10927</v>
      </c>
    </row>
    <row r="3689" ht="30" customHeight="1" spans="1:5">
      <c r="A3689" s="11">
        <v>3688</v>
      </c>
      <c r="B3689" s="12" t="s">
        <v>5</v>
      </c>
      <c r="C3689" s="11" t="s">
        <v>10928</v>
      </c>
      <c r="D3689" s="11" t="s">
        <v>10929</v>
      </c>
      <c r="E3689" s="11" t="s">
        <v>10930</v>
      </c>
    </row>
    <row r="3690" ht="30" customHeight="1" spans="1:5">
      <c r="A3690" s="11">
        <v>3689</v>
      </c>
      <c r="B3690" s="12" t="s">
        <v>5</v>
      </c>
      <c r="C3690" s="11" t="s">
        <v>10931</v>
      </c>
      <c r="D3690" s="11" t="s">
        <v>10932</v>
      </c>
      <c r="E3690" s="11" t="s">
        <v>10933</v>
      </c>
    </row>
    <row r="3691" ht="30" customHeight="1" spans="1:5">
      <c r="A3691" s="11">
        <v>3690</v>
      </c>
      <c r="B3691" s="12" t="s">
        <v>5</v>
      </c>
      <c r="C3691" s="11" t="s">
        <v>10934</v>
      </c>
      <c r="D3691" s="11" t="s">
        <v>10935</v>
      </c>
      <c r="E3691" s="11" t="s">
        <v>10936</v>
      </c>
    </row>
    <row r="3692" ht="30" customHeight="1" spans="1:5">
      <c r="A3692" s="11">
        <v>3691</v>
      </c>
      <c r="B3692" s="12" t="s">
        <v>5</v>
      </c>
      <c r="C3692" s="11" t="s">
        <v>10937</v>
      </c>
      <c r="D3692" s="11" t="s">
        <v>10938</v>
      </c>
      <c r="E3692" s="11" t="s">
        <v>10939</v>
      </c>
    </row>
    <row r="3693" ht="30" customHeight="1" spans="1:5">
      <c r="A3693" s="11">
        <v>3692</v>
      </c>
      <c r="B3693" s="12" t="s">
        <v>5</v>
      </c>
      <c r="C3693" s="11" t="s">
        <v>10940</v>
      </c>
      <c r="D3693" s="11" t="s">
        <v>10941</v>
      </c>
      <c r="E3693" s="11" t="s">
        <v>10942</v>
      </c>
    </row>
    <row r="3694" ht="30" customHeight="1" spans="1:5">
      <c r="A3694" s="11">
        <v>3693</v>
      </c>
      <c r="B3694" s="12" t="s">
        <v>5</v>
      </c>
      <c r="C3694" s="11" t="s">
        <v>10943</v>
      </c>
      <c r="D3694" s="11" t="s">
        <v>10944</v>
      </c>
      <c r="E3694" s="11" t="s">
        <v>10945</v>
      </c>
    </row>
    <row r="3695" ht="30" customHeight="1" spans="1:5">
      <c r="A3695" s="11">
        <v>3694</v>
      </c>
      <c r="B3695" s="12" t="s">
        <v>5</v>
      </c>
      <c r="C3695" s="11" t="s">
        <v>10946</v>
      </c>
      <c r="D3695" s="11" t="s">
        <v>10947</v>
      </c>
      <c r="E3695" s="11" t="s">
        <v>10948</v>
      </c>
    </row>
    <row r="3696" ht="30" customHeight="1" spans="1:5">
      <c r="A3696" s="11">
        <v>3695</v>
      </c>
      <c r="B3696" s="12" t="s">
        <v>5</v>
      </c>
      <c r="C3696" s="11" t="s">
        <v>10949</v>
      </c>
      <c r="D3696" s="11" t="s">
        <v>10950</v>
      </c>
      <c r="E3696" s="11" t="s">
        <v>10951</v>
      </c>
    </row>
    <row r="3697" ht="30" customHeight="1" spans="1:5">
      <c r="A3697" s="11">
        <v>3696</v>
      </c>
      <c r="B3697" s="12" t="s">
        <v>5</v>
      </c>
      <c r="C3697" s="11" t="s">
        <v>10952</v>
      </c>
      <c r="D3697" s="11" t="s">
        <v>10953</v>
      </c>
      <c r="E3697" s="11" t="s">
        <v>10954</v>
      </c>
    </row>
    <row r="3698" ht="30" customHeight="1" spans="1:5">
      <c r="A3698" s="11">
        <v>3697</v>
      </c>
      <c r="B3698" s="12" t="s">
        <v>5</v>
      </c>
      <c r="C3698" s="11" t="s">
        <v>10955</v>
      </c>
      <c r="D3698" s="11" t="s">
        <v>10956</v>
      </c>
      <c r="E3698" s="11" t="s">
        <v>10957</v>
      </c>
    </row>
    <row r="3699" ht="30" customHeight="1" spans="1:5">
      <c r="A3699" s="11">
        <v>3698</v>
      </c>
      <c r="B3699" s="12" t="s">
        <v>5</v>
      </c>
      <c r="C3699" s="11" t="s">
        <v>10958</v>
      </c>
      <c r="D3699" s="11" t="s">
        <v>10959</v>
      </c>
      <c r="E3699" s="11" t="s">
        <v>10960</v>
      </c>
    </row>
    <row r="3700" ht="30" customHeight="1" spans="1:5">
      <c r="A3700" s="11">
        <v>3699</v>
      </c>
      <c r="B3700" s="12" t="s">
        <v>5</v>
      </c>
      <c r="C3700" s="11" t="s">
        <v>10961</v>
      </c>
      <c r="D3700" s="11" t="s">
        <v>10962</v>
      </c>
      <c r="E3700" s="11" t="s">
        <v>10963</v>
      </c>
    </row>
    <row r="3701" ht="30" customHeight="1" spans="1:5">
      <c r="A3701" s="11">
        <v>3700</v>
      </c>
      <c r="B3701" s="12" t="s">
        <v>5</v>
      </c>
      <c r="C3701" s="11" t="s">
        <v>10964</v>
      </c>
      <c r="D3701" s="11" t="s">
        <v>10965</v>
      </c>
      <c r="E3701" s="11" t="s">
        <v>10966</v>
      </c>
    </row>
    <row r="3702" ht="30" customHeight="1" spans="1:5">
      <c r="A3702" s="11">
        <v>3701</v>
      </c>
      <c r="B3702" s="12" t="s">
        <v>5</v>
      </c>
      <c r="C3702" s="11" t="s">
        <v>10967</v>
      </c>
      <c r="D3702" s="11" t="s">
        <v>10968</v>
      </c>
      <c r="E3702" s="11" t="s">
        <v>10969</v>
      </c>
    </row>
    <row r="3703" ht="30" customHeight="1" spans="1:5">
      <c r="A3703" s="11">
        <v>3702</v>
      </c>
      <c r="B3703" s="12" t="s">
        <v>5</v>
      </c>
      <c r="C3703" s="11" t="s">
        <v>10970</v>
      </c>
      <c r="D3703" s="11" t="s">
        <v>10971</v>
      </c>
      <c r="E3703" s="11" t="s">
        <v>10972</v>
      </c>
    </row>
    <row r="3704" ht="30" customHeight="1" spans="1:5">
      <c r="A3704" s="11">
        <v>3703</v>
      </c>
      <c r="B3704" s="12" t="s">
        <v>5</v>
      </c>
      <c r="C3704" s="11" t="s">
        <v>10973</v>
      </c>
      <c r="D3704" s="11" t="s">
        <v>10974</v>
      </c>
      <c r="E3704" s="11" t="s">
        <v>10975</v>
      </c>
    </row>
    <row r="3705" ht="30" customHeight="1" spans="1:5">
      <c r="A3705" s="11">
        <v>3704</v>
      </c>
      <c r="B3705" s="12" t="s">
        <v>5</v>
      </c>
      <c r="C3705" s="11" t="s">
        <v>10976</v>
      </c>
      <c r="D3705" s="11" t="s">
        <v>10977</v>
      </c>
      <c r="E3705" s="11" t="s">
        <v>10978</v>
      </c>
    </row>
    <row r="3706" ht="30" customHeight="1" spans="1:5">
      <c r="A3706" s="11">
        <v>3705</v>
      </c>
      <c r="B3706" s="12" t="s">
        <v>5</v>
      </c>
      <c r="C3706" s="11" t="s">
        <v>10979</v>
      </c>
      <c r="D3706" s="11" t="s">
        <v>10980</v>
      </c>
      <c r="E3706" s="11" t="s">
        <v>10981</v>
      </c>
    </row>
    <row r="3707" ht="30" customHeight="1" spans="1:5">
      <c r="A3707" s="11">
        <v>3706</v>
      </c>
      <c r="B3707" s="12" t="s">
        <v>5</v>
      </c>
      <c r="C3707" s="11" t="s">
        <v>10982</v>
      </c>
      <c r="D3707" s="11" t="s">
        <v>10983</v>
      </c>
      <c r="E3707" s="11" t="s">
        <v>10984</v>
      </c>
    </row>
    <row r="3708" ht="30" customHeight="1" spans="1:5">
      <c r="A3708" s="11">
        <v>3707</v>
      </c>
      <c r="B3708" s="12" t="s">
        <v>5</v>
      </c>
      <c r="C3708" s="11" t="s">
        <v>10985</v>
      </c>
      <c r="D3708" s="11" t="s">
        <v>10986</v>
      </c>
      <c r="E3708" s="11" t="s">
        <v>10987</v>
      </c>
    </row>
    <row r="3709" ht="30" customHeight="1" spans="1:5">
      <c r="A3709" s="11">
        <v>3708</v>
      </c>
      <c r="B3709" s="12" t="s">
        <v>5</v>
      </c>
      <c r="C3709" s="11" t="s">
        <v>10988</v>
      </c>
      <c r="D3709" s="11" t="s">
        <v>10989</v>
      </c>
      <c r="E3709" s="11" t="s">
        <v>10990</v>
      </c>
    </row>
    <row r="3710" ht="30" customHeight="1" spans="1:5">
      <c r="A3710" s="11">
        <v>3709</v>
      </c>
      <c r="B3710" s="12" t="s">
        <v>5</v>
      </c>
      <c r="C3710" s="11" t="s">
        <v>10991</v>
      </c>
      <c r="D3710" s="11" t="s">
        <v>10992</v>
      </c>
      <c r="E3710" s="11" t="s">
        <v>10993</v>
      </c>
    </row>
    <row r="3711" ht="30" customHeight="1" spans="1:5">
      <c r="A3711" s="11">
        <v>3710</v>
      </c>
      <c r="B3711" s="12" t="s">
        <v>5</v>
      </c>
      <c r="C3711" s="11" t="s">
        <v>10994</v>
      </c>
      <c r="D3711" s="11" t="s">
        <v>10995</v>
      </c>
      <c r="E3711" s="11" t="s">
        <v>10996</v>
      </c>
    </row>
    <row r="3712" ht="30" customHeight="1" spans="1:5">
      <c r="A3712" s="11">
        <v>3711</v>
      </c>
      <c r="B3712" s="12" t="s">
        <v>5</v>
      </c>
      <c r="C3712" s="11" t="s">
        <v>10997</v>
      </c>
      <c r="D3712" s="11" t="s">
        <v>10998</v>
      </c>
      <c r="E3712" s="11" t="s">
        <v>10999</v>
      </c>
    </row>
    <row r="3713" ht="30" customHeight="1" spans="1:5">
      <c r="A3713" s="11">
        <v>3712</v>
      </c>
      <c r="B3713" s="12" t="s">
        <v>5</v>
      </c>
      <c r="C3713" s="11" t="s">
        <v>11000</v>
      </c>
      <c r="D3713" s="11" t="s">
        <v>11001</v>
      </c>
      <c r="E3713" s="11" t="s">
        <v>11002</v>
      </c>
    </row>
    <row r="3714" ht="30" customHeight="1" spans="1:5">
      <c r="A3714" s="11">
        <v>3713</v>
      </c>
      <c r="B3714" s="12" t="s">
        <v>5</v>
      </c>
      <c r="C3714" s="11" t="s">
        <v>11003</v>
      </c>
      <c r="D3714" s="11" t="s">
        <v>11004</v>
      </c>
      <c r="E3714" s="11" t="s">
        <v>11005</v>
      </c>
    </row>
    <row r="3715" ht="30" customHeight="1" spans="1:5">
      <c r="A3715" s="11">
        <v>3714</v>
      </c>
      <c r="B3715" s="12" t="s">
        <v>5</v>
      </c>
      <c r="C3715" s="11" t="s">
        <v>11006</v>
      </c>
      <c r="D3715" s="11" t="s">
        <v>11007</v>
      </c>
      <c r="E3715" s="11" t="s">
        <v>11008</v>
      </c>
    </row>
    <row r="3716" ht="30" customHeight="1" spans="1:5">
      <c r="A3716" s="11">
        <v>3715</v>
      </c>
      <c r="B3716" s="12" t="s">
        <v>5</v>
      </c>
      <c r="C3716" s="11" t="s">
        <v>11009</v>
      </c>
      <c r="D3716" s="11" t="s">
        <v>11010</v>
      </c>
      <c r="E3716" s="11" t="s">
        <v>11011</v>
      </c>
    </row>
    <row r="3717" ht="30" customHeight="1" spans="1:5">
      <c r="A3717" s="11">
        <v>3716</v>
      </c>
      <c r="B3717" s="12" t="s">
        <v>5</v>
      </c>
      <c r="C3717" s="11" t="s">
        <v>11012</v>
      </c>
      <c r="D3717" s="11" t="s">
        <v>11013</v>
      </c>
      <c r="E3717" s="11" t="s">
        <v>11014</v>
      </c>
    </row>
    <row r="3718" ht="30" customHeight="1" spans="1:5">
      <c r="A3718" s="11">
        <v>3717</v>
      </c>
      <c r="B3718" s="12" t="s">
        <v>5</v>
      </c>
      <c r="C3718" s="11" t="s">
        <v>11015</v>
      </c>
      <c r="D3718" s="11" t="s">
        <v>11016</v>
      </c>
      <c r="E3718" s="11" t="s">
        <v>11017</v>
      </c>
    </row>
    <row r="3719" ht="30" customHeight="1" spans="1:5">
      <c r="A3719" s="11">
        <v>3718</v>
      </c>
      <c r="B3719" s="12" t="s">
        <v>5</v>
      </c>
      <c r="C3719" s="11" t="s">
        <v>11018</v>
      </c>
      <c r="D3719" s="11" t="s">
        <v>11019</v>
      </c>
      <c r="E3719" s="11" t="s">
        <v>11020</v>
      </c>
    </row>
    <row r="3720" ht="30" customHeight="1" spans="1:5">
      <c r="A3720" s="11">
        <v>3719</v>
      </c>
      <c r="B3720" s="12" t="s">
        <v>5</v>
      </c>
      <c r="C3720" s="11" t="s">
        <v>11021</v>
      </c>
      <c r="D3720" s="11" t="s">
        <v>11022</v>
      </c>
      <c r="E3720" s="11" t="s">
        <v>11023</v>
      </c>
    </row>
    <row r="3721" ht="30" customHeight="1" spans="1:5">
      <c r="A3721" s="11">
        <v>3720</v>
      </c>
      <c r="B3721" s="12" t="s">
        <v>5</v>
      </c>
      <c r="C3721" s="11" t="s">
        <v>11024</v>
      </c>
      <c r="D3721" s="11" t="s">
        <v>11025</v>
      </c>
      <c r="E3721" s="11" t="s">
        <v>11026</v>
      </c>
    </row>
    <row r="3722" ht="30" customHeight="1" spans="1:5">
      <c r="A3722" s="11">
        <v>3721</v>
      </c>
      <c r="B3722" s="12" t="s">
        <v>5</v>
      </c>
      <c r="C3722" s="11" t="s">
        <v>11027</v>
      </c>
      <c r="D3722" s="11" t="s">
        <v>11028</v>
      </c>
      <c r="E3722" s="11" t="s">
        <v>11029</v>
      </c>
    </row>
    <row r="3723" ht="30" customHeight="1" spans="1:5">
      <c r="A3723" s="11">
        <v>3722</v>
      </c>
      <c r="B3723" s="12" t="s">
        <v>5</v>
      </c>
      <c r="C3723" s="11" t="s">
        <v>11030</v>
      </c>
      <c r="D3723" s="11" t="s">
        <v>11031</v>
      </c>
      <c r="E3723" s="11" t="s">
        <v>11032</v>
      </c>
    </row>
    <row r="3724" ht="30" customHeight="1" spans="1:5">
      <c r="A3724" s="11">
        <v>3723</v>
      </c>
      <c r="B3724" s="12" t="s">
        <v>5</v>
      </c>
      <c r="C3724" s="11" t="s">
        <v>11033</v>
      </c>
      <c r="D3724" s="11" t="s">
        <v>11034</v>
      </c>
      <c r="E3724" s="11" t="s">
        <v>11035</v>
      </c>
    </row>
    <row r="3725" ht="30" customHeight="1" spans="1:5">
      <c r="A3725" s="11">
        <v>3724</v>
      </c>
      <c r="B3725" s="12" t="s">
        <v>5</v>
      </c>
      <c r="C3725" s="11" t="s">
        <v>11036</v>
      </c>
      <c r="D3725" s="11" t="s">
        <v>11037</v>
      </c>
      <c r="E3725" s="11" t="s">
        <v>11038</v>
      </c>
    </row>
    <row r="3726" ht="30" customHeight="1" spans="1:5">
      <c r="A3726" s="11">
        <v>3725</v>
      </c>
      <c r="B3726" s="12" t="s">
        <v>5</v>
      </c>
      <c r="C3726" s="11" t="s">
        <v>11039</v>
      </c>
      <c r="D3726" s="11" t="s">
        <v>11040</v>
      </c>
      <c r="E3726" s="11" t="s">
        <v>11041</v>
      </c>
    </row>
    <row r="3727" ht="30" customHeight="1" spans="1:5">
      <c r="A3727" s="11">
        <v>3726</v>
      </c>
      <c r="B3727" s="12" t="s">
        <v>5</v>
      </c>
      <c r="C3727" s="11" t="s">
        <v>11042</v>
      </c>
      <c r="D3727" s="11" t="s">
        <v>11043</v>
      </c>
      <c r="E3727" s="11" t="s">
        <v>11044</v>
      </c>
    </row>
    <row r="3728" ht="30" customHeight="1" spans="1:5">
      <c r="A3728" s="11">
        <v>3727</v>
      </c>
      <c r="B3728" s="12" t="s">
        <v>5</v>
      </c>
      <c r="C3728" s="11" t="s">
        <v>11045</v>
      </c>
      <c r="D3728" s="11" t="s">
        <v>11046</v>
      </c>
      <c r="E3728" s="11" t="s">
        <v>11047</v>
      </c>
    </row>
    <row r="3729" ht="30" customHeight="1" spans="1:5">
      <c r="A3729" s="11">
        <v>3728</v>
      </c>
      <c r="B3729" s="12" t="s">
        <v>5</v>
      </c>
      <c r="C3729" s="11" t="s">
        <v>11048</v>
      </c>
      <c r="D3729" s="11" t="s">
        <v>11049</v>
      </c>
      <c r="E3729" s="11" t="s">
        <v>11050</v>
      </c>
    </row>
    <row r="3730" ht="30" customHeight="1" spans="1:5">
      <c r="A3730" s="11">
        <v>3729</v>
      </c>
      <c r="B3730" s="12" t="s">
        <v>5</v>
      </c>
      <c r="C3730" s="11" t="s">
        <v>11051</v>
      </c>
      <c r="D3730" s="11" t="s">
        <v>11052</v>
      </c>
      <c r="E3730" s="11" t="s">
        <v>11053</v>
      </c>
    </row>
    <row r="3731" ht="30" customHeight="1" spans="1:5">
      <c r="A3731" s="11">
        <v>3730</v>
      </c>
      <c r="B3731" s="12" t="s">
        <v>5</v>
      </c>
      <c r="C3731" s="11" t="s">
        <v>11054</v>
      </c>
      <c r="D3731" s="11" t="s">
        <v>11055</v>
      </c>
      <c r="E3731" s="11" t="s">
        <v>11056</v>
      </c>
    </row>
    <row r="3732" ht="30" customHeight="1" spans="1:5">
      <c r="A3732" s="11">
        <v>3731</v>
      </c>
      <c r="B3732" s="12" t="s">
        <v>5</v>
      </c>
      <c r="C3732" s="11" t="s">
        <v>11057</v>
      </c>
      <c r="D3732" s="11" t="s">
        <v>11058</v>
      </c>
      <c r="E3732" s="11" t="s">
        <v>11059</v>
      </c>
    </row>
    <row r="3733" ht="30" customHeight="1" spans="1:5">
      <c r="A3733" s="11">
        <v>3732</v>
      </c>
      <c r="B3733" s="12" t="s">
        <v>5</v>
      </c>
      <c r="C3733" s="11" t="s">
        <v>11060</v>
      </c>
      <c r="D3733" s="11" t="s">
        <v>11061</v>
      </c>
      <c r="E3733" s="11" t="s">
        <v>11062</v>
      </c>
    </row>
    <row r="3734" ht="30" customHeight="1" spans="1:5">
      <c r="A3734" s="11">
        <v>3733</v>
      </c>
      <c r="B3734" s="12" t="s">
        <v>5</v>
      </c>
      <c r="C3734" s="11" t="s">
        <v>11063</v>
      </c>
      <c r="D3734" s="11" t="s">
        <v>11064</v>
      </c>
      <c r="E3734" s="11" t="s">
        <v>11065</v>
      </c>
    </row>
    <row r="3735" ht="30" customHeight="1" spans="1:5">
      <c r="A3735" s="11">
        <v>3734</v>
      </c>
      <c r="B3735" s="12" t="s">
        <v>5</v>
      </c>
      <c r="C3735" s="11" t="s">
        <v>11066</v>
      </c>
      <c r="D3735" s="11" t="s">
        <v>11067</v>
      </c>
      <c r="E3735" s="11" t="s">
        <v>11068</v>
      </c>
    </row>
    <row r="3736" ht="30" customHeight="1" spans="1:5">
      <c r="A3736" s="11">
        <v>3735</v>
      </c>
      <c r="B3736" s="12" t="s">
        <v>5</v>
      </c>
      <c r="C3736" s="11" t="s">
        <v>11069</v>
      </c>
      <c r="D3736" s="11" t="s">
        <v>11070</v>
      </c>
      <c r="E3736" s="11" t="s">
        <v>11071</v>
      </c>
    </row>
    <row r="3737" ht="30" customHeight="1" spans="1:5">
      <c r="A3737" s="11">
        <v>3736</v>
      </c>
      <c r="B3737" s="12" t="s">
        <v>5</v>
      </c>
      <c r="C3737" s="11" t="s">
        <v>11072</v>
      </c>
      <c r="D3737" s="11" t="s">
        <v>11073</v>
      </c>
      <c r="E3737" s="11" t="s">
        <v>11074</v>
      </c>
    </row>
    <row r="3738" ht="30" customHeight="1" spans="1:5">
      <c r="A3738" s="11">
        <v>3737</v>
      </c>
      <c r="B3738" s="12" t="s">
        <v>5</v>
      </c>
      <c r="C3738" s="11" t="s">
        <v>11075</v>
      </c>
      <c r="D3738" s="11" t="s">
        <v>11076</v>
      </c>
      <c r="E3738" s="11" t="s">
        <v>11077</v>
      </c>
    </row>
    <row r="3739" ht="30" customHeight="1" spans="1:5">
      <c r="A3739" s="11">
        <v>3738</v>
      </c>
      <c r="B3739" s="12" t="s">
        <v>5</v>
      </c>
      <c r="C3739" s="11" t="s">
        <v>11078</v>
      </c>
      <c r="D3739" s="11" t="s">
        <v>11079</v>
      </c>
      <c r="E3739" s="11" t="s">
        <v>11080</v>
      </c>
    </row>
    <row r="3740" ht="30" customHeight="1" spans="1:5">
      <c r="A3740" s="11">
        <v>3739</v>
      </c>
      <c r="B3740" s="12" t="s">
        <v>5</v>
      </c>
      <c r="C3740" s="11" t="s">
        <v>11081</v>
      </c>
      <c r="D3740" s="11" t="s">
        <v>11082</v>
      </c>
      <c r="E3740" s="11" t="s">
        <v>11083</v>
      </c>
    </row>
    <row r="3741" ht="30" customHeight="1" spans="1:5">
      <c r="A3741" s="11">
        <v>3740</v>
      </c>
      <c r="B3741" s="12" t="s">
        <v>5</v>
      </c>
      <c r="C3741" s="11" t="s">
        <v>11084</v>
      </c>
      <c r="D3741" s="11" t="s">
        <v>11085</v>
      </c>
      <c r="E3741" s="11" t="s">
        <v>11086</v>
      </c>
    </row>
    <row r="3742" ht="30" customHeight="1" spans="1:5">
      <c r="A3742" s="11">
        <v>3741</v>
      </c>
      <c r="B3742" s="12" t="s">
        <v>5</v>
      </c>
      <c r="C3742" s="11" t="s">
        <v>11087</v>
      </c>
      <c r="D3742" s="11" t="s">
        <v>11088</v>
      </c>
      <c r="E3742" s="11" t="s">
        <v>11089</v>
      </c>
    </row>
    <row r="3743" ht="30" customHeight="1" spans="1:5">
      <c r="A3743" s="11">
        <v>3742</v>
      </c>
      <c r="B3743" s="12" t="s">
        <v>5</v>
      </c>
      <c r="C3743" s="11" t="s">
        <v>11090</v>
      </c>
      <c r="D3743" s="11" t="s">
        <v>11091</v>
      </c>
      <c r="E3743" s="11" t="s">
        <v>11092</v>
      </c>
    </row>
    <row r="3744" ht="30" customHeight="1" spans="1:5">
      <c r="A3744" s="11">
        <v>3743</v>
      </c>
      <c r="B3744" s="12" t="s">
        <v>5</v>
      </c>
      <c r="C3744" s="11" t="s">
        <v>11093</v>
      </c>
      <c r="D3744" s="11" t="s">
        <v>11094</v>
      </c>
      <c r="E3744" s="11" t="s">
        <v>11095</v>
      </c>
    </row>
    <row r="3745" ht="30" customHeight="1" spans="1:5">
      <c r="A3745" s="11">
        <v>3744</v>
      </c>
      <c r="B3745" s="12" t="s">
        <v>5</v>
      </c>
      <c r="C3745" s="11" t="s">
        <v>11096</v>
      </c>
      <c r="D3745" s="11" t="s">
        <v>11097</v>
      </c>
      <c r="E3745" s="11" t="s">
        <v>11098</v>
      </c>
    </row>
    <row r="3746" ht="30" customHeight="1" spans="1:5">
      <c r="A3746" s="11">
        <v>3745</v>
      </c>
      <c r="B3746" s="12" t="s">
        <v>5</v>
      </c>
      <c r="C3746" s="11" t="s">
        <v>11099</v>
      </c>
      <c r="D3746" s="11" t="s">
        <v>11100</v>
      </c>
      <c r="E3746" s="11" t="s">
        <v>11101</v>
      </c>
    </row>
    <row r="3747" ht="30" customHeight="1" spans="1:5">
      <c r="A3747" s="11">
        <v>3746</v>
      </c>
      <c r="B3747" s="12" t="s">
        <v>5</v>
      </c>
      <c r="C3747" s="11" t="s">
        <v>11102</v>
      </c>
      <c r="D3747" s="11" t="s">
        <v>11103</v>
      </c>
      <c r="E3747" s="11" t="s">
        <v>11104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205"/>
  <sheetViews>
    <sheetView topLeftCell="F1" workbookViewId="0">
      <pane ySplit="1" topLeftCell="A2" activePane="bottomLeft" state="frozen"/>
      <selection/>
      <selection pane="bottomLeft" activeCell="G10" sqref="G10"/>
    </sheetView>
  </sheetViews>
  <sheetFormatPr defaultColWidth="9" defaultRowHeight="14.4"/>
  <cols>
    <col min="1" max="1" width="9" style="1"/>
    <col min="2" max="2" width="15.5" style="1" customWidth="1"/>
    <col min="3" max="3" width="13.8796296296296" style="1" customWidth="1"/>
    <col min="4" max="4" width="32.25" style="1" customWidth="1"/>
    <col min="5" max="5" width="41.75" style="1" customWidth="1"/>
    <col min="6" max="6" width="23.1296296296296" style="1" customWidth="1"/>
    <col min="7" max="9" width="9" style="1"/>
    <col min="10" max="10" width="14.6296296296296" style="1" customWidth="1"/>
    <col min="11" max="11" width="17.3796296296296" style="1" customWidth="1"/>
    <col min="12" max="12" width="18.8796296296296" style="1" customWidth="1"/>
    <col min="13" max="13" width="12.25" style="1" customWidth="1"/>
    <col min="14" max="14" width="9" style="1"/>
    <col min="15" max="15" width="18.5" style="1" customWidth="1"/>
    <col min="16" max="17" width="9" style="1"/>
    <col min="18" max="18" width="24.6296296296296" style="1" customWidth="1"/>
    <col min="19" max="19" width="14.75" style="1" customWidth="1"/>
    <col min="20" max="20" width="13.6296296296296" style="1" customWidth="1"/>
    <col min="21" max="21" width="11.8796296296296" style="1" customWidth="1"/>
    <col min="22" max="16384" width="9" style="1"/>
  </cols>
  <sheetData>
    <row r="1" spans="1:22">
      <c r="A1" s="2" t="s">
        <v>11105</v>
      </c>
      <c r="B1" s="2" t="s">
        <v>11106</v>
      </c>
      <c r="C1" s="2" t="s">
        <v>11107</v>
      </c>
      <c r="D1" s="2" t="s">
        <v>11108</v>
      </c>
      <c r="E1" s="2" t="s">
        <v>11109</v>
      </c>
      <c r="F1" s="2" t="s">
        <v>11110</v>
      </c>
      <c r="G1" s="2" t="s">
        <v>11111</v>
      </c>
      <c r="H1" s="2" t="s">
        <v>11112</v>
      </c>
      <c r="I1" s="2" t="s">
        <v>11113</v>
      </c>
      <c r="J1" s="2" t="s">
        <v>11114</v>
      </c>
      <c r="K1" s="2" t="s">
        <v>11115</v>
      </c>
      <c r="L1" s="2" t="s">
        <v>11116</v>
      </c>
      <c r="M1" s="2" t="s">
        <v>11117</v>
      </c>
      <c r="N1" s="2" t="s">
        <v>11118</v>
      </c>
      <c r="O1" s="2" t="s">
        <v>11119</v>
      </c>
      <c r="P1" s="2" t="s">
        <v>11120</v>
      </c>
      <c r="Q1" s="2" t="s">
        <v>11121</v>
      </c>
      <c r="R1" s="2" t="s">
        <v>11122</v>
      </c>
      <c r="S1" s="2" t="s">
        <v>11123</v>
      </c>
      <c r="T1" s="2" t="s">
        <v>11124</v>
      </c>
      <c r="U1" s="2" t="s">
        <v>11125</v>
      </c>
      <c r="V1" s="2" t="s">
        <v>11126</v>
      </c>
    </row>
    <row r="2" spans="1:22">
      <c r="A2" s="3">
        <v>1</v>
      </c>
      <c r="B2" s="3"/>
      <c r="C2" s="3" t="s">
        <v>5057</v>
      </c>
      <c r="D2" s="3" t="s">
        <v>11127</v>
      </c>
      <c r="E2" s="3" t="s">
        <v>11128</v>
      </c>
      <c r="F2" s="3" t="s">
        <v>11129</v>
      </c>
      <c r="G2" s="3" t="s">
        <v>11130</v>
      </c>
      <c r="H2" s="3" t="s">
        <v>11131</v>
      </c>
      <c r="I2" s="3">
        <v>21</v>
      </c>
      <c r="J2" s="3">
        <f ca="1">INT(RAND()*50+1)</f>
        <v>23</v>
      </c>
      <c r="K2" s="4" t="s">
        <v>11132</v>
      </c>
      <c r="L2" s="5">
        <v>41386</v>
      </c>
      <c r="M2" s="3"/>
      <c r="N2" s="3"/>
      <c r="O2" s="3" t="str">
        <f>"G10004B"</f>
        <v>G10004B</v>
      </c>
      <c r="P2" s="3" t="s">
        <v>11133</v>
      </c>
      <c r="Q2" s="3" t="s">
        <v>11134</v>
      </c>
      <c r="R2" s="6" t="s">
        <v>11135</v>
      </c>
      <c r="S2" s="7" t="str">
        <f t="shared" ref="S2:S7" si="0">"1CN00210522"</f>
        <v>1CN00210522</v>
      </c>
      <c r="T2" s="6" t="s">
        <v>11136</v>
      </c>
      <c r="U2" s="4" t="s">
        <v>11137</v>
      </c>
      <c r="V2" s="3" t="s">
        <v>11138</v>
      </c>
    </row>
    <row r="3" spans="1:22">
      <c r="A3" s="3">
        <v>2</v>
      </c>
      <c r="B3" s="3"/>
      <c r="C3" s="3" t="s">
        <v>11139</v>
      </c>
      <c r="D3" s="3" t="s">
        <v>11140</v>
      </c>
      <c r="E3" s="3"/>
      <c r="F3" s="3" t="s">
        <v>11141</v>
      </c>
      <c r="G3" s="3" t="s">
        <v>11142</v>
      </c>
      <c r="H3" s="3" t="s">
        <v>11143</v>
      </c>
      <c r="I3" s="3">
        <v>456.96</v>
      </c>
      <c r="J3" s="3">
        <f ca="1" t="shared" ref="J3:J66" si="1">INT(RAND()*50+1)</f>
        <v>11</v>
      </c>
      <c r="K3" s="4" t="s">
        <v>11132</v>
      </c>
      <c r="L3" s="5">
        <v>41507</v>
      </c>
      <c r="M3" s="3"/>
      <c r="N3" s="3"/>
      <c r="O3" s="3" t="str">
        <f>"JK142952-1G"</f>
        <v>JK142952-1G</v>
      </c>
      <c r="P3" s="3" t="s">
        <v>11144</v>
      </c>
      <c r="Q3" s="3" t="s">
        <v>11145</v>
      </c>
      <c r="R3" s="6" t="s">
        <v>11146</v>
      </c>
      <c r="S3" s="7" t="str">
        <f>"1CN00100005"</f>
        <v>1CN00100005</v>
      </c>
      <c r="T3" s="6" t="s">
        <v>11147</v>
      </c>
      <c r="U3" s="4" t="s">
        <v>11137</v>
      </c>
      <c r="V3" s="3" t="s">
        <v>11148</v>
      </c>
    </row>
    <row r="4" spans="1:22">
      <c r="A4" s="3">
        <v>3</v>
      </c>
      <c r="B4" s="3"/>
      <c r="C4" s="3" t="s">
        <v>5502</v>
      </c>
      <c r="D4" s="3" t="s">
        <v>11149</v>
      </c>
      <c r="E4" s="3" t="s">
        <v>11150</v>
      </c>
      <c r="F4" s="3" t="s">
        <v>11151</v>
      </c>
      <c r="G4" s="3" t="s">
        <v>11152</v>
      </c>
      <c r="H4" s="3" t="s">
        <v>11153</v>
      </c>
      <c r="I4" s="3">
        <v>68.4</v>
      </c>
      <c r="J4" s="3">
        <f ca="1">INT(RAND()*50+1)</f>
        <v>31</v>
      </c>
      <c r="K4" s="4" t="s">
        <v>11132</v>
      </c>
      <c r="L4" s="5">
        <v>41429</v>
      </c>
      <c r="M4" s="3"/>
      <c r="N4" s="3"/>
      <c r="O4" s="3" t="str">
        <f>"10013A"</f>
        <v>10013A</v>
      </c>
      <c r="P4" s="3" t="s">
        <v>11133</v>
      </c>
      <c r="Q4" s="3" t="s">
        <v>11134</v>
      </c>
      <c r="R4" s="6" t="s">
        <v>11154</v>
      </c>
      <c r="S4" s="7" t="str">
        <f>"1CN00210522"</f>
        <v>1CN00210522</v>
      </c>
      <c r="T4" s="6" t="s">
        <v>11155</v>
      </c>
      <c r="U4" s="4" t="s">
        <v>11137</v>
      </c>
      <c r="V4" s="3" t="s">
        <v>11138</v>
      </c>
    </row>
    <row r="5" spans="1:22">
      <c r="A5" s="3">
        <v>4</v>
      </c>
      <c r="B5" s="3"/>
      <c r="C5" s="3" t="s">
        <v>1042</v>
      </c>
      <c r="D5" s="3" t="s">
        <v>11156</v>
      </c>
      <c r="E5" s="3" t="s">
        <v>11157</v>
      </c>
      <c r="F5" s="3" t="s">
        <v>11158</v>
      </c>
      <c r="G5" s="3" t="s">
        <v>11152</v>
      </c>
      <c r="H5" s="3" t="s">
        <v>11153</v>
      </c>
      <c r="I5" s="3">
        <v>72</v>
      </c>
      <c r="J5" s="3">
        <f ca="1">INT(RAND()*50+1)</f>
        <v>19</v>
      </c>
      <c r="K5" s="4" t="s">
        <v>11132</v>
      </c>
      <c r="L5" s="5">
        <v>41372</v>
      </c>
      <c r="M5" s="3"/>
      <c r="N5" s="3"/>
      <c r="O5" s="3" t="str">
        <f>"10025A"</f>
        <v>10025A</v>
      </c>
      <c r="P5" s="3" t="s">
        <v>11144</v>
      </c>
      <c r="Q5" s="3" t="s">
        <v>11145</v>
      </c>
      <c r="R5" s="6" t="s">
        <v>11146</v>
      </c>
      <c r="S5" s="7" t="str">
        <f>"1CN00210522"</f>
        <v>1CN00210522</v>
      </c>
      <c r="T5" s="6" t="s">
        <v>11159</v>
      </c>
      <c r="U5" s="4" t="s">
        <v>11137</v>
      </c>
      <c r="V5" s="3" t="s">
        <v>11148</v>
      </c>
    </row>
    <row r="6" spans="1:22">
      <c r="A6" s="3">
        <v>5</v>
      </c>
      <c r="B6" s="3"/>
      <c r="C6" s="3" t="s">
        <v>1042</v>
      </c>
      <c r="D6" s="3" t="s">
        <v>11156</v>
      </c>
      <c r="E6" s="3" t="s">
        <v>11157</v>
      </c>
      <c r="F6" s="3" t="s">
        <v>11158</v>
      </c>
      <c r="G6" s="3" t="s">
        <v>11130</v>
      </c>
      <c r="H6" s="3" t="s">
        <v>11153</v>
      </c>
      <c r="I6" s="3">
        <v>124.8</v>
      </c>
      <c r="J6" s="3">
        <f ca="1">INT(RAND()*50+1)</f>
        <v>14</v>
      </c>
      <c r="K6" s="4" t="s">
        <v>11132</v>
      </c>
      <c r="L6" s="5">
        <v>41374</v>
      </c>
      <c r="M6" s="3"/>
      <c r="N6" s="3"/>
      <c r="O6" s="3" t="str">
        <f>"10025B"</f>
        <v>10025B</v>
      </c>
      <c r="P6" s="3" t="s">
        <v>11133</v>
      </c>
      <c r="Q6" s="3" t="s">
        <v>11134</v>
      </c>
      <c r="R6" s="6" t="s">
        <v>11160</v>
      </c>
      <c r="S6" s="7" t="str">
        <f>"1CN00210522"</f>
        <v>1CN00210522</v>
      </c>
      <c r="T6" s="6" t="s">
        <v>11161</v>
      </c>
      <c r="U6" s="4" t="s">
        <v>11137</v>
      </c>
      <c r="V6" s="3" t="s">
        <v>11148</v>
      </c>
    </row>
    <row r="7" spans="1:22">
      <c r="A7" s="3">
        <v>6</v>
      </c>
      <c r="B7" s="3"/>
      <c r="C7" s="3" t="s">
        <v>1042</v>
      </c>
      <c r="D7" s="3" t="s">
        <v>11156</v>
      </c>
      <c r="E7" s="3" t="s">
        <v>11157</v>
      </c>
      <c r="F7" s="3" t="s">
        <v>11158</v>
      </c>
      <c r="G7" s="3" t="s">
        <v>11130</v>
      </c>
      <c r="H7" s="3" t="s">
        <v>11153</v>
      </c>
      <c r="I7" s="3">
        <v>124.8</v>
      </c>
      <c r="J7" s="3">
        <f ca="1">INT(RAND()*50+1)</f>
        <v>49</v>
      </c>
      <c r="K7" s="4" t="s">
        <v>11132</v>
      </c>
      <c r="L7" s="5">
        <v>41374</v>
      </c>
      <c r="M7" s="3"/>
      <c r="N7" s="3"/>
      <c r="O7" s="3" t="str">
        <f>"10025B"</f>
        <v>10025B</v>
      </c>
      <c r="P7" s="3" t="s">
        <v>11144</v>
      </c>
      <c r="Q7" s="3" t="s">
        <v>11134</v>
      </c>
      <c r="R7" s="6" t="s">
        <v>11162</v>
      </c>
      <c r="S7" s="7" t="str">
        <f>"1CN00210522"</f>
        <v>1CN00210522</v>
      </c>
      <c r="T7" s="6" t="s">
        <v>11163</v>
      </c>
      <c r="U7" s="4" t="s">
        <v>11137</v>
      </c>
      <c r="V7" s="3" t="s">
        <v>11148</v>
      </c>
    </row>
    <row r="8" spans="1:22">
      <c r="A8" s="3">
        <v>7</v>
      </c>
      <c r="B8" s="3"/>
      <c r="C8" s="3" t="s">
        <v>11164</v>
      </c>
      <c r="D8" s="3" t="s">
        <v>11165</v>
      </c>
      <c r="E8" s="3" t="s">
        <v>11166</v>
      </c>
      <c r="F8" s="3" t="s">
        <v>11141</v>
      </c>
      <c r="G8" s="3" t="s">
        <v>11167</v>
      </c>
      <c r="H8" s="3" t="s">
        <v>11168</v>
      </c>
      <c r="I8" s="3">
        <v>412.51</v>
      </c>
      <c r="J8" s="3">
        <f ca="1">INT(RAND()*50+1)</f>
        <v>40</v>
      </c>
      <c r="K8" s="4" t="s">
        <v>11132</v>
      </c>
      <c r="L8" s="5">
        <v>41416</v>
      </c>
      <c r="M8" s="3"/>
      <c r="N8" s="3"/>
      <c r="O8" s="3" t="str">
        <f>"SY013170-25G"</f>
        <v>SY013170-25G</v>
      </c>
      <c r="P8" s="3" t="s">
        <v>11133</v>
      </c>
      <c r="Q8" s="3" t="s">
        <v>11134</v>
      </c>
      <c r="R8" s="6" t="s">
        <v>11135</v>
      </c>
      <c r="S8" s="7" t="str">
        <f>"1CN00210518"</f>
        <v>1CN00210518</v>
      </c>
      <c r="T8" s="6" t="s">
        <v>11169</v>
      </c>
      <c r="U8" s="4" t="s">
        <v>11137</v>
      </c>
      <c r="V8" s="3" t="s">
        <v>11148</v>
      </c>
    </row>
    <row r="9" spans="1:22">
      <c r="A9" s="3">
        <v>8</v>
      </c>
      <c r="B9" s="3"/>
      <c r="C9" s="3" t="s">
        <v>11170</v>
      </c>
      <c r="D9" s="3" t="s">
        <v>11171</v>
      </c>
      <c r="E9" s="3" t="s">
        <v>11171</v>
      </c>
      <c r="F9" s="3" t="s">
        <v>11172</v>
      </c>
      <c r="G9" s="3" t="s">
        <v>11172</v>
      </c>
      <c r="H9" s="3" t="s">
        <v>11173</v>
      </c>
      <c r="I9" s="3">
        <v>236.25</v>
      </c>
      <c r="J9" s="3">
        <f ca="1">INT(RAND()*50+1)</f>
        <v>26</v>
      </c>
      <c r="K9" s="4" t="s">
        <v>11132</v>
      </c>
      <c r="L9" s="5">
        <v>41450</v>
      </c>
      <c r="M9" s="3"/>
      <c r="N9" s="3"/>
      <c r="O9" s="3" t="str">
        <f>"A0226-25G"</f>
        <v>A0226-25G</v>
      </c>
      <c r="P9" s="3" t="s">
        <v>11144</v>
      </c>
      <c r="Q9" s="3" t="s">
        <v>11134</v>
      </c>
      <c r="R9" s="6" t="s">
        <v>11154</v>
      </c>
      <c r="S9" s="7" t="str">
        <f>"1CN00211018"</f>
        <v>1CN00211018</v>
      </c>
      <c r="T9" s="6" t="s">
        <v>11174</v>
      </c>
      <c r="U9" s="4" t="s">
        <v>11137</v>
      </c>
      <c r="V9" s="3" t="s">
        <v>11148</v>
      </c>
    </row>
    <row r="10" spans="1:22">
      <c r="A10" s="3">
        <v>9</v>
      </c>
      <c r="B10" s="3"/>
      <c r="C10" s="3" t="s">
        <v>11175</v>
      </c>
      <c r="D10" s="3" t="s">
        <v>11176</v>
      </c>
      <c r="E10" s="3" t="s">
        <v>11177</v>
      </c>
      <c r="F10" s="3" t="s">
        <v>11178</v>
      </c>
      <c r="G10" s="3" t="s">
        <v>11179</v>
      </c>
      <c r="H10" s="3" t="s">
        <v>11180</v>
      </c>
      <c r="I10" s="3">
        <v>400</v>
      </c>
      <c r="J10" s="3">
        <f ca="1">INT(RAND()*50+1)</f>
        <v>25</v>
      </c>
      <c r="K10" s="4" t="s">
        <v>11132</v>
      </c>
      <c r="L10" s="5">
        <v>41491</v>
      </c>
      <c r="M10" s="3"/>
      <c r="N10" s="3"/>
      <c r="O10" s="3" t="str">
        <f>"2797578"</f>
        <v>2797578</v>
      </c>
      <c r="P10" s="3" t="s">
        <v>11133</v>
      </c>
      <c r="Q10" s="3" t="s">
        <v>11145</v>
      </c>
      <c r="R10" s="6" t="s">
        <v>11162</v>
      </c>
      <c r="S10" s="7" t="str">
        <f>"1CN00211620"</f>
        <v>1CN00211620</v>
      </c>
      <c r="T10" s="6" t="s">
        <v>11181</v>
      </c>
      <c r="U10" s="4" t="s">
        <v>11137</v>
      </c>
      <c r="V10" s="3" t="s">
        <v>11138</v>
      </c>
    </row>
    <row r="11" spans="1:22">
      <c r="A11" s="3">
        <v>10</v>
      </c>
      <c r="B11" s="3"/>
      <c r="C11" s="3" t="s">
        <v>11182</v>
      </c>
      <c r="D11" s="3" t="s">
        <v>11183</v>
      </c>
      <c r="E11" s="3" t="s">
        <v>11184</v>
      </c>
      <c r="F11" s="3" t="s">
        <v>11178</v>
      </c>
      <c r="G11" s="3" t="s">
        <v>11185</v>
      </c>
      <c r="H11" s="3" t="s">
        <v>11186</v>
      </c>
      <c r="I11" s="3">
        <v>60</v>
      </c>
      <c r="J11" s="3">
        <f ca="1">INT(RAND()*50+1)</f>
        <v>39</v>
      </c>
      <c r="K11" s="4" t="s">
        <v>11132</v>
      </c>
      <c r="L11" s="5">
        <v>41392</v>
      </c>
      <c r="M11" s="3"/>
      <c r="N11" s="3"/>
      <c r="O11" s="3" t="str">
        <f>"2549124"</f>
        <v>2549124</v>
      </c>
      <c r="P11" s="3" t="s">
        <v>11144</v>
      </c>
      <c r="Q11" s="3" t="s">
        <v>11134</v>
      </c>
      <c r="R11" s="6" t="s">
        <v>11162</v>
      </c>
      <c r="S11" s="7" t="str">
        <f>"1CN00100128"</f>
        <v>1CN00100128</v>
      </c>
      <c r="T11" s="6" t="s">
        <v>11187</v>
      </c>
      <c r="U11" s="4" t="s">
        <v>11137</v>
      </c>
      <c r="V11" s="3" t="s">
        <v>11148</v>
      </c>
    </row>
    <row r="12" spans="1:22">
      <c r="A12" s="3">
        <v>11</v>
      </c>
      <c r="B12" s="3"/>
      <c r="C12" s="3" t="s">
        <v>11188</v>
      </c>
      <c r="D12" s="3" t="s">
        <v>11189</v>
      </c>
      <c r="E12" s="3" t="s">
        <v>11190</v>
      </c>
      <c r="F12" s="3" t="s">
        <v>11191</v>
      </c>
      <c r="G12" s="3" t="s">
        <v>11192</v>
      </c>
      <c r="H12" s="3" t="s">
        <v>11193</v>
      </c>
      <c r="I12" s="3">
        <v>216.09</v>
      </c>
      <c r="J12" s="3">
        <f ca="1">INT(RAND()*50+1)</f>
        <v>38</v>
      </c>
      <c r="K12" s="4" t="s">
        <v>11132</v>
      </c>
      <c r="L12" s="5">
        <v>41379</v>
      </c>
      <c r="M12" s="3" t="str">
        <f>"MFCD00011347"</f>
        <v>MFCD00011347</v>
      </c>
      <c r="N12" s="3"/>
      <c r="O12" s="3" t="str">
        <f>"036484.AD"</f>
        <v>036484.AD</v>
      </c>
      <c r="P12" s="3" t="s">
        <v>11133</v>
      </c>
      <c r="Q12" s="3" t="s">
        <v>11145</v>
      </c>
      <c r="R12" s="6" t="s">
        <v>11146</v>
      </c>
      <c r="S12" s="7" t="str">
        <f>"1CN00220006"</f>
        <v>1CN00220006</v>
      </c>
      <c r="T12" s="6" t="s">
        <v>11194</v>
      </c>
      <c r="U12" s="4" t="s">
        <v>11137</v>
      </c>
      <c r="V12" s="3" t="s">
        <v>11138</v>
      </c>
    </row>
    <row r="13" spans="1:22">
      <c r="A13" s="3">
        <v>12</v>
      </c>
      <c r="B13" s="3"/>
      <c r="C13" s="3" t="s">
        <v>491</v>
      </c>
      <c r="D13" s="3" t="s">
        <v>11195</v>
      </c>
      <c r="E13" s="3" t="s">
        <v>11196</v>
      </c>
      <c r="F13" s="3" t="s">
        <v>11197</v>
      </c>
      <c r="G13" s="3" t="s">
        <v>11130</v>
      </c>
      <c r="H13" s="3" t="s">
        <v>11131</v>
      </c>
      <c r="I13" s="3">
        <v>82</v>
      </c>
      <c r="J13" s="3">
        <f ca="1">INT(RAND()*50+1)</f>
        <v>36</v>
      </c>
      <c r="K13" s="4" t="s">
        <v>11132</v>
      </c>
      <c r="L13" s="5">
        <v>41611</v>
      </c>
      <c r="M13" s="3"/>
      <c r="N13" s="3"/>
      <c r="O13" s="3" t="str">
        <f>"G10263A"</f>
        <v>G10263A</v>
      </c>
      <c r="P13" s="3" t="s">
        <v>11144</v>
      </c>
      <c r="Q13" s="3" t="s">
        <v>11134</v>
      </c>
      <c r="R13" s="6" t="s">
        <v>11160</v>
      </c>
      <c r="S13" s="7" t="str">
        <f t="shared" ref="S13:S15" si="2">"1CN00210522"</f>
        <v>1CN00210522</v>
      </c>
      <c r="T13" s="6" t="s">
        <v>11198</v>
      </c>
      <c r="U13" s="4" t="s">
        <v>11137</v>
      </c>
      <c r="V13" s="3" t="s">
        <v>11148</v>
      </c>
    </row>
    <row r="14" spans="1:22">
      <c r="A14" s="3">
        <v>13</v>
      </c>
      <c r="B14" s="3"/>
      <c r="C14" s="3" t="s">
        <v>834</v>
      </c>
      <c r="D14" s="3" t="s">
        <v>11199</v>
      </c>
      <c r="E14" s="3" t="s">
        <v>11200</v>
      </c>
      <c r="F14" s="3" t="s">
        <v>11197</v>
      </c>
      <c r="G14" s="3" t="s">
        <v>11201</v>
      </c>
      <c r="H14" s="3" t="s">
        <v>11131</v>
      </c>
      <c r="I14" s="3">
        <v>21</v>
      </c>
      <c r="J14" s="3">
        <f ca="1">INT(RAND()*50+1)</f>
        <v>38</v>
      </c>
      <c r="K14" s="4" t="s">
        <v>11132</v>
      </c>
      <c r="L14" s="5">
        <v>41345</v>
      </c>
      <c r="M14" s="3"/>
      <c r="N14" s="3"/>
      <c r="O14" s="3" t="str">
        <f>"G10323B"</f>
        <v>G10323B</v>
      </c>
      <c r="P14" s="3" t="s">
        <v>11133</v>
      </c>
      <c r="Q14" s="3" t="s">
        <v>11134</v>
      </c>
      <c r="R14" s="6" t="s">
        <v>11162</v>
      </c>
      <c r="S14" s="7" t="str">
        <f>"1CN00210522"</f>
        <v>1CN00210522</v>
      </c>
      <c r="T14" s="6" t="s">
        <v>11202</v>
      </c>
      <c r="U14" s="4" t="s">
        <v>11137</v>
      </c>
      <c r="V14" s="3" t="s">
        <v>11148</v>
      </c>
    </row>
    <row r="15" spans="1:22">
      <c r="A15" s="3">
        <v>14</v>
      </c>
      <c r="B15" s="3"/>
      <c r="C15" s="3" t="s">
        <v>1247</v>
      </c>
      <c r="D15" s="3" t="s">
        <v>11203</v>
      </c>
      <c r="E15" s="3" t="s">
        <v>11204</v>
      </c>
      <c r="F15" s="3" t="s">
        <v>11205</v>
      </c>
      <c r="G15" s="3" t="s">
        <v>11206</v>
      </c>
      <c r="H15" s="3" t="s">
        <v>11131</v>
      </c>
      <c r="I15" s="3">
        <v>20.3</v>
      </c>
      <c r="J15" s="3">
        <f ca="1">INT(RAND()*50+1)</f>
        <v>6</v>
      </c>
      <c r="K15" s="4" t="s">
        <v>11132</v>
      </c>
      <c r="L15" s="5">
        <v>41360</v>
      </c>
      <c r="M15" s="3" t="str">
        <f>"MFCD00004599"</f>
        <v>MFCD00004599</v>
      </c>
      <c r="N15" s="3"/>
      <c r="O15" s="3" t="str">
        <f>"G10359A__"</f>
        <v>G10359A__</v>
      </c>
      <c r="P15" s="3" t="s">
        <v>11144</v>
      </c>
      <c r="Q15" s="3" t="s">
        <v>11134</v>
      </c>
      <c r="R15" s="6" t="s">
        <v>11154</v>
      </c>
      <c r="S15" s="7" t="str">
        <f>"1CN00210522"</f>
        <v>1CN00210522</v>
      </c>
      <c r="T15" s="6" t="s">
        <v>11207</v>
      </c>
      <c r="U15" s="4" t="s">
        <v>11137</v>
      </c>
      <c r="V15" s="3" t="s">
        <v>11148</v>
      </c>
    </row>
    <row r="16" spans="1:22">
      <c r="A16" s="3">
        <v>15</v>
      </c>
      <c r="B16" s="3"/>
      <c r="C16" s="3" t="s">
        <v>11208</v>
      </c>
      <c r="D16" s="3" t="s">
        <v>11209</v>
      </c>
      <c r="E16" s="3" t="s">
        <v>11210</v>
      </c>
      <c r="F16" s="3" t="s">
        <v>11211</v>
      </c>
      <c r="G16" s="3" t="s">
        <v>11142</v>
      </c>
      <c r="H16" s="3" t="s">
        <v>11168</v>
      </c>
      <c r="I16" s="3">
        <v>54.97</v>
      </c>
      <c r="J16" s="3">
        <f ca="1">INT(RAND()*50+1)</f>
        <v>50</v>
      </c>
      <c r="K16" s="4" t="s">
        <v>11132</v>
      </c>
      <c r="L16" s="5">
        <v>41505</v>
      </c>
      <c r="M16" s="3"/>
      <c r="N16" s="3"/>
      <c r="O16" s="3" t="str">
        <f>"SY004368-1G"</f>
        <v>SY004368-1G</v>
      </c>
      <c r="P16" s="3" t="s">
        <v>11133</v>
      </c>
      <c r="Q16" s="3" t="s">
        <v>11134</v>
      </c>
      <c r="R16" s="6" t="s">
        <v>11160</v>
      </c>
      <c r="S16" s="7" t="str">
        <f t="shared" ref="S16:S22" si="3">"1CN00210518"</f>
        <v>1CN00210518</v>
      </c>
      <c r="T16" s="6" t="s">
        <v>11212</v>
      </c>
      <c r="U16" s="4" t="s">
        <v>11137</v>
      </c>
      <c r="V16" s="3" t="s">
        <v>11148</v>
      </c>
    </row>
    <row r="17" spans="1:22">
      <c r="A17" s="3">
        <v>16</v>
      </c>
      <c r="B17" s="3"/>
      <c r="C17" s="3" t="s">
        <v>10209</v>
      </c>
      <c r="D17" s="3" t="s">
        <v>11213</v>
      </c>
      <c r="E17" s="3" t="s">
        <v>11214</v>
      </c>
      <c r="F17" s="3" t="s">
        <v>11151</v>
      </c>
      <c r="G17" s="3" t="s">
        <v>11152</v>
      </c>
      <c r="H17" s="3" t="s">
        <v>11153</v>
      </c>
      <c r="I17" s="3">
        <v>60.6</v>
      </c>
      <c r="J17" s="3">
        <f ca="1">INT(RAND()*50+1)</f>
        <v>13</v>
      </c>
      <c r="K17" s="4" t="s">
        <v>11132</v>
      </c>
      <c r="L17" s="5">
        <v>41513</v>
      </c>
      <c r="M17" s="3"/>
      <c r="N17" s="3"/>
      <c r="O17" s="3" t="str">
        <f>"10489A"</f>
        <v>10489A</v>
      </c>
      <c r="P17" s="3" t="s">
        <v>11144</v>
      </c>
      <c r="Q17" s="3" t="s">
        <v>11145</v>
      </c>
      <c r="R17" s="6" t="s">
        <v>11135</v>
      </c>
      <c r="S17" s="7" t="str">
        <f t="shared" ref="S17:S20" si="4">"1CN00210522"</f>
        <v>1CN00210522</v>
      </c>
      <c r="T17" s="6" t="s">
        <v>11215</v>
      </c>
      <c r="U17" s="4" t="s">
        <v>11137</v>
      </c>
      <c r="V17" s="3" t="s">
        <v>11148</v>
      </c>
    </row>
    <row r="18" spans="1:22">
      <c r="A18" s="3">
        <v>17</v>
      </c>
      <c r="B18" s="3"/>
      <c r="C18" s="3" t="s">
        <v>11216</v>
      </c>
      <c r="D18" s="3" t="s">
        <v>11217</v>
      </c>
      <c r="E18" s="3" t="s">
        <v>11218</v>
      </c>
      <c r="F18" s="3" t="s">
        <v>11141</v>
      </c>
      <c r="G18" s="3" t="s">
        <v>11142</v>
      </c>
      <c r="H18" s="3" t="s">
        <v>11168</v>
      </c>
      <c r="I18" s="3">
        <v>160.42</v>
      </c>
      <c r="J18" s="3">
        <f ca="1">INT(RAND()*50+1)</f>
        <v>13</v>
      </c>
      <c r="K18" s="4" t="s">
        <v>11132</v>
      </c>
      <c r="L18" s="5">
        <v>41434</v>
      </c>
      <c r="M18" s="3"/>
      <c r="N18" s="3"/>
      <c r="O18" s="3" t="str">
        <f>"SY002313-1G"</f>
        <v>SY002313-1G</v>
      </c>
      <c r="P18" s="3" t="s">
        <v>11133</v>
      </c>
      <c r="Q18" s="3" t="s">
        <v>11134</v>
      </c>
      <c r="R18" s="6" t="s">
        <v>11146</v>
      </c>
      <c r="S18" s="7" t="str">
        <f>"1CN00210518"</f>
        <v>1CN00210518</v>
      </c>
      <c r="T18" s="6" t="s">
        <v>11219</v>
      </c>
      <c r="U18" s="4" t="s">
        <v>11137</v>
      </c>
      <c r="V18" s="3" t="s">
        <v>11138</v>
      </c>
    </row>
    <row r="19" spans="1:22">
      <c r="A19" s="3">
        <v>18</v>
      </c>
      <c r="B19" s="3"/>
      <c r="C19" s="3" t="s">
        <v>2820</v>
      </c>
      <c r="D19" s="3" t="s">
        <v>11220</v>
      </c>
      <c r="E19" s="3" t="s">
        <v>11221</v>
      </c>
      <c r="F19" s="3" t="s">
        <v>11205</v>
      </c>
      <c r="G19" s="3" t="s">
        <v>11222</v>
      </c>
      <c r="H19" s="3" t="s">
        <v>11131</v>
      </c>
      <c r="I19" s="3">
        <v>11.48</v>
      </c>
      <c r="J19" s="3">
        <f ca="1">INT(RAND()*50+1)</f>
        <v>48</v>
      </c>
      <c r="K19" s="4" t="s">
        <v>11132</v>
      </c>
      <c r="L19" s="5">
        <v>41386</v>
      </c>
      <c r="M19" s="3"/>
      <c r="N19" s="3"/>
      <c r="O19" s="3" t="str">
        <f>"G10593B__"</f>
        <v>G10593B__</v>
      </c>
      <c r="P19" s="3" t="s">
        <v>11144</v>
      </c>
      <c r="Q19" s="3" t="s">
        <v>11145</v>
      </c>
      <c r="R19" s="6" t="s">
        <v>11154</v>
      </c>
      <c r="S19" s="7" t="str">
        <f>"1CN00210522"</f>
        <v>1CN00210522</v>
      </c>
      <c r="T19" s="6" t="s">
        <v>11223</v>
      </c>
      <c r="U19" s="4" t="s">
        <v>11137</v>
      </c>
      <c r="V19" s="3" t="s">
        <v>11148</v>
      </c>
    </row>
    <row r="20" spans="1:22">
      <c r="A20" s="3">
        <v>19</v>
      </c>
      <c r="B20" s="3"/>
      <c r="C20" s="3" t="s">
        <v>11224</v>
      </c>
      <c r="D20" s="3" t="s">
        <v>11225</v>
      </c>
      <c r="E20" s="3" t="s">
        <v>11226</v>
      </c>
      <c r="F20" s="3" t="s">
        <v>11205</v>
      </c>
      <c r="G20" s="3" t="s">
        <v>11227</v>
      </c>
      <c r="H20" s="3" t="s">
        <v>11131</v>
      </c>
      <c r="I20" s="3">
        <v>8.4</v>
      </c>
      <c r="J20" s="3">
        <f ca="1">INT(RAND()*50+1)</f>
        <v>45</v>
      </c>
      <c r="K20" s="4" t="s">
        <v>11132</v>
      </c>
      <c r="L20" s="5">
        <v>41362</v>
      </c>
      <c r="M20" s="3" t="str">
        <f>"MFCD00149186"</f>
        <v>MFCD00149186</v>
      </c>
      <c r="N20" s="3"/>
      <c r="O20" s="3" t="str">
        <f>"G10640B__"</f>
        <v>G10640B__</v>
      </c>
      <c r="P20" s="3" t="s">
        <v>11133</v>
      </c>
      <c r="Q20" s="3" t="s">
        <v>11134</v>
      </c>
      <c r="R20" s="6" t="s">
        <v>11146</v>
      </c>
      <c r="S20" s="7" t="str">
        <f>"1CN00210522"</f>
        <v>1CN00210522</v>
      </c>
      <c r="T20" s="6" t="s">
        <v>11228</v>
      </c>
      <c r="U20" s="4" t="s">
        <v>11137</v>
      </c>
      <c r="V20" s="3" t="s">
        <v>11138</v>
      </c>
    </row>
    <row r="21" spans="1:22">
      <c r="A21" s="3">
        <v>20</v>
      </c>
      <c r="B21" s="3"/>
      <c r="C21" s="3" t="s">
        <v>11229</v>
      </c>
      <c r="D21" s="3" t="s">
        <v>11230</v>
      </c>
      <c r="E21" s="3" t="s">
        <v>11231</v>
      </c>
      <c r="F21" s="3" t="s">
        <v>11141</v>
      </c>
      <c r="G21" s="3" t="s">
        <v>11232</v>
      </c>
      <c r="H21" s="3" t="s">
        <v>11168</v>
      </c>
      <c r="I21" s="3">
        <v>366.68</v>
      </c>
      <c r="J21" s="3">
        <f ca="1">INT(RAND()*50+1)</f>
        <v>4</v>
      </c>
      <c r="K21" s="4" t="s">
        <v>11132</v>
      </c>
      <c r="L21" s="5">
        <v>41491</v>
      </c>
      <c r="M21" s="3"/>
      <c r="N21" s="3"/>
      <c r="O21" s="3" t="str">
        <f>"SY003617-5G"</f>
        <v>SY003617-5G</v>
      </c>
      <c r="P21" s="3" t="s">
        <v>11144</v>
      </c>
      <c r="Q21" s="3" t="s">
        <v>11134</v>
      </c>
      <c r="R21" s="6" t="s">
        <v>11160</v>
      </c>
      <c r="S21" s="7" t="str">
        <f>"1CN00210518"</f>
        <v>1CN00210518</v>
      </c>
      <c r="T21" s="6" t="s">
        <v>11233</v>
      </c>
      <c r="U21" s="4" t="s">
        <v>11137</v>
      </c>
      <c r="V21" s="3" t="s">
        <v>11148</v>
      </c>
    </row>
    <row r="22" spans="1:22">
      <c r="A22" s="3">
        <v>21</v>
      </c>
      <c r="B22" s="3"/>
      <c r="C22" s="3" t="s">
        <v>11234</v>
      </c>
      <c r="D22" s="3" t="s">
        <v>11235</v>
      </c>
      <c r="E22" s="3" t="s">
        <v>11236</v>
      </c>
      <c r="F22" s="3" t="s">
        <v>11141</v>
      </c>
      <c r="G22" s="3" t="s">
        <v>11142</v>
      </c>
      <c r="H22" s="3" t="s">
        <v>11168</v>
      </c>
      <c r="I22" s="3">
        <v>366.68</v>
      </c>
      <c r="J22" s="3">
        <f ca="1">INT(RAND()*50+1)</f>
        <v>28</v>
      </c>
      <c r="K22" s="4" t="s">
        <v>11132</v>
      </c>
      <c r="L22" s="5">
        <v>41409</v>
      </c>
      <c r="M22" s="3" t="str">
        <f>"MFCD00085148"</f>
        <v>MFCD00085148</v>
      </c>
      <c r="N22" s="3"/>
      <c r="O22" s="3" t="str">
        <f>"SY003402-1G"</f>
        <v>SY003402-1G</v>
      </c>
      <c r="P22" s="3" t="s">
        <v>11133</v>
      </c>
      <c r="Q22" s="3" t="s">
        <v>11134</v>
      </c>
      <c r="R22" s="6" t="s">
        <v>11162</v>
      </c>
      <c r="S22" s="7" t="str">
        <f>"1CN00210518"</f>
        <v>1CN00210518</v>
      </c>
      <c r="T22" s="6" t="s">
        <v>11237</v>
      </c>
      <c r="U22" s="4" t="s">
        <v>11137</v>
      </c>
      <c r="V22" s="3" t="s">
        <v>11148</v>
      </c>
    </row>
    <row r="23" spans="1:22">
      <c r="A23" s="3">
        <v>22</v>
      </c>
      <c r="B23" s="3"/>
      <c r="C23" s="3" t="s">
        <v>11238</v>
      </c>
      <c r="D23" s="3" t="s">
        <v>11239</v>
      </c>
      <c r="E23" s="3" t="s">
        <v>11239</v>
      </c>
      <c r="F23" s="3" t="s">
        <v>11240</v>
      </c>
      <c r="G23" s="3" t="s">
        <v>11241</v>
      </c>
      <c r="H23" s="3" t="s">
        <v>11242</v>
      </c>
      <c r="I23" s="3">
        <v>454.61</v>
      </c>
      <c r="J23" s="3">
        <f ca="1">INT(RAND()*50+1)</f>
        <v>41</v>
      </c>
      <c r="K23" s="4" t="s">
        <v>11132</v>
      </c>
      <c r="L23" s="5">
        <v>41631</v>
      </c>
      <c r="M23" s="3"/>
      <c r="N23" s="3"/>
      <c r="O23" s="3" t="str">
        <f>"PB03774"</f>
        <v>PB03774</v>
      </c>
      <c r="P23" s="3" t="s">
        <v>11144</v>
      </c>
      <c r="Q23" s="3" t="s">
        <v>11134</v>
      </c>
      <c r="R23" s="6" t="s">
        <v>11135</v>
      </c>
      <c r="S23" s="7" t="str">
        <f>"1CN00510468"</f>
        <v>1CN00510468</v>
      </c>
      <c r="T23" s="6" t="s">
        <v>11243</v>
      </c>
      <c r="U23" s="4" t="s">
        <v>11137</v>
      </c>
      <c r="V23" s="3" t="s">
        <v>11148</v>
      </c>
    </row>
    <row r="24" spans="1:22">
      <c r="A24" s="3">
        <v>23</v>
      </c>
      <c r="B24" s="3"/>
      <c r="C24" s="3" t="s">
        <v>11238</v>
      </c>
      <c r="D24" s="3" t="s">
        <v>11244</v>
      </c>
      <c r="E24" s="3" t="s">
        <v>11239</v>
      </c>
      <c r="F24" s="3" t="s">
        <v>11178</v>
      </c>
      <c r="G24" s="3" t="s">
        <v>11179</v>
      </c>
      <c r="H24" s="3" t="s">
        <v>11245</v>
      </c>
      <c r="I24" s="3">
        <v>350</v>
      </c>
      <c r="J24" s="3">
        <f ca="1">INT(RAND()*50+1)</f>
        <v>26</v>
      </c>
      <c r="K24" s="4" t="s">
        <v>11132</v>
      </c>
      <c r="L24" s="5">
        <v>41409</v>
      </c>
      <c r="M24" s="3"/>
      <c r="N24" s="3"/>
      <c r="O24" s="3" t="str">
        <f>"2790243"</f>
        <v>2790243</v>
      </c>
      <c r="P24" s="3" t="s">
        <v>11133</v>
      </c>
      <c r="Q24" s="3" t="s">
        <v>11145</v>
      </c>
      <c r="R24" s="6" t="s">
        <v>11154</v>
      </c>
      <c r="S24" s="7" t="str">
        <f>"1CN00211331"</f>
        <v>1CN00211331</v>
      </c>
      <c r="T24" s="6" t="s">
        <v>11246</v>
      </c>
      <c r="U24" s="4" t="s">
        <v>11137</v>
      </c>
      <c r="V24" s="3" t="s">
        <v>11148</v>
      </c>
    </row>
    <row r="25" spans="1:22">
      <c r="A25" s="3">
        <v>24</v>
      </c>
      <c r="B25" s="3"/>
      <c r="C25" s="3" t="s">
        <v>11238</v>
      </c>
      <c r="D25" s="3" t="s">
        <v>11244</v>
      </c>
      <c r="E25" s="3" t="s">
        <v>11239</v>
      </c>
      <c r="F25" s="3" t="s">
        <v>11178</v>
      </c>
      <c r="G25" s="3" t="s">
        <v>11179</v>
      </c>
      <c r="H25" s="3" t="s">
        <v>11245</v>
      </c>
      <c r="I25" s="3">
        <v>350</v>
      </c>
      <c r="J25" s="3">
        <f ca="1">INT(RAND()*50+1)</f>
        <v>24</v>
      </c>
      <c r="K25" s="4" t="s">
        <v>11132</v>
      </c>
      <c r="L25" s="5">
        <v>41521</v>
      </c>
      <c r="M25" s="3"/>
      <c r="N25" s="3"/>
      <c r="O25" s="3" t="str">
        <f>"2790243"</f>
        <v>2790243</v>
      </c>
      <c r="P25" s="3" t="s">
        <v>11144</v>
      </c>
      <c r="Q25" s="3" t="s">
        <v>11134</v>
      </c>
      <c r="R25" s="6" t="s">
        <v>11162</v>
      </c>
      <c r="S25" s="7" t="str">
        <f>"1CN00211331"</f>
        <v>1CN00211331</v>
      </c>
      <c r="T25" s="6" t="s">
        <v>11247</v>
      </c>
      <c r="U25" s="4" t="s">
        <v>11137</v>
      </c>
      <c r="V25" s="3" t="s">
        <v>11148</v>
      </c>
    </row>
    <row r="26" spans="1:22">
      <c r="A26" s="3">
        <v>25</v>
      </c>
      <c r="B26" s="3"/>
      <c r="C26" s="3" t="s">
        <v>11238</v>
      </c>
      <c r="D26" s="3" t="s">
        <v>11244</v>
      </c>
      <c r="E26" s="3" t="s">
        <v>11248</v>
      </c>
      <c r="F26" s="3" t="s">
        <v>11178</v>
      </c>
      <c r="G26" s="3" t="s">
        <v>11179</v>
      </c>
      <c r="H26" s="3" t="s">
        <v>11249</v>
      </c>
      <c r="I26" s="3">
        <v>118</v>
      </c>
      <c r="J26" s="3">
        <f ca="1">INT(RAND()*50+1)</f>
        <v>39</v>
      </c>
      <c r="K26" s="4" t="s">
        <v>11132</v>
      </c>
      <c r="L26" s="5">
        <v>41570</v>
      </c>
      <c r="M26" s="3"/>
      <c r="N26" s="3"/>
      <c r="O26" s="3" t="str">
        <f>"2800727"</f>
        <v>2800727</v>
      </c>
      <c r="P26" s="3" t="s">
        <v>11133</v>
      </c>
      <c r="Q26" s="3" t="s">
        <v>11145</v>
      </c>
      <c r="R26" s="6" t="s">
        <v>11162</v>
      </c>
      <c r="S26" s="7" t="str">
        <f>"1CN00211236"</f>
        <v>1CN00211236</v>
      </c>
      <c r="T26" s="6" t="s">
        <v>11250</v>
      </c>
      <c r="U26" s="4" t="s">
        <v>11137</v>
      </c>
      <c r="V26" s="3" t="s">
        <v>11138</v>
      </c>
    </row>
    <row r="27" spans="1:22">
      <c r="A27" s="3">
        <v>26</v>
      </c>
      <c r="B27" s="3"/>
      <c r="C27" s="3" t="s">
        <v>5511</v>
      </c>
      <c r="D27" s="3" t="s">
        <v>11251</v>
      </c>
      <c r="E27" s="3" t="s">
        <v>11252</v>
      </c>
      <c r="F27" s="3" t="s">
        <v>11141</v>
      </c>
      <c r="G27" s="3" t="s">
        <v>11232</v>
      </c>
      <c r="H27" s="3" t="s">
        <v>11168</v>
      </c>
      <c r="I27" s="3">
        <v>270</v>
      </c>
      <c r="J27" s="3">
        <f ca="1">INT(RAND()*50+1)</f>
        <v>31</v>
      </c>
      <c r="K27" s="4" t="s">
        <v>11132</v>
      </c>
      <c r="L27" s="5">
        <v>41570</v>
      </c>
      <c r="M27" s="3" t="str">
        <f>"MFCD00128860"</f>
        <v>MFCD00128860</v>
      </c>
      <c r="N27" s="3"/>
      <c r="O27" s="3" t="str">
        <f>"SY006770-5G"</f>
        <v>SY006770-5G</v>
      </c>
      <c r="P27" s="3" t="s">
        <v>11144</v>
      </c>
      <c r="Q27" s="3" t="s">
        <v>11134</v>
      </c>
      <c r="R27" s="6" t="s">
        <v>11146</v>
      </c>
      <c r="S27" s="7" t="str">
        <f>"1CN00210518"</f>
        <v>1CN00210518</v>
      </c>
      <c r="T27" s="6" t="s">
        <v>11253</v>
      </c>
      <c r="U27" s="4" t="s">
        <v>11137</v>
      </c>
      <c r="V27" s="3" t="s">
        <v>11148</v>
      </c>
    </row>
    <row r="28" spans="1:22">
      <c r="A28" s="3">
        <v>27</v>
      </c>
      <c r="B28" s="3"/>
      <c r="C28" s="3" t="s">
        <v>1817</v>
      </c>
      <c r="D28" s="3" t="s">
        <v>11254</v>
      </c>
      <c r="E28" s="3" t="s">
        <v>11255</v>
      </c>
      <c r="F28" s="3" t="s">
        <v>11197</v>
      </c>
      <c r="G28" s="3" t="s">
        <v>11256</v>
      </c>
      <c r="H28" s="3" t="s">
        <v>11257</v>
      </c>
      <c r="I28" s="3">
        <v>19.6</v>
      </c>
      <c r="J28" s="3">
        <f ca="1">INT(RAND()*50+1)</f>
        <v>5</v>
      </c>
      <c r="K28" s="4" t="s">
        <v>11132</v>
      </c>
      <c r="L28" s="5">
        <v>41474</v>
      </c>
      <c r="M28" s="3"/>
      <c r="N28" s="3"/>
      <c r="O28" s="3" t="str">
        <f>"201307150022"</f>
        <v>201307150022</v>
      </c>
      <c r="P28" s="3" t="s">
        <v>11133</v>
      </c>
      <c r="Q28" s="3" t="s">
        <v>11134</v>
      </c>
      <c r="R28" s="6" t="s">
        <v>11160</v>
      </c>
      <c r="S28" s="7" t="str">
        <f>"1CN00212283"</f>
        <v>1CN00212283</v>
      </c>
      <c r="T28" s="6" t="s">
        <v>11258</v>
      </c>
      <c r="U28" s="4" t="s">
        <v>11137</v>
      </c>
      <c r="V28" s="3" t="s">
        <v>11138</v>
      </c>
    </row>
    <row r="29" spans="1:22">
      <c r="A29" s="3">
        <v>28</v>
      </c>
      <c r="B29" s="3"/>
      <c r="C29" s="3" t="s">
        <v>11259</v>
      </c>
      <c r="D29" s="3" t="s">
        <v>11260</v>
      </c>
      <c r="E29" s="3" t="s">
        <v>11261</v>
      </c>
      <c r="F29" s="3" t="s">
        <v>11178</v>
      </c>
      <c r="G29" s="3" t="s">
        <v>11179</v>
      </c>
      <c r="H29" s="3" t="s">
        <v>11262</v>
      </c>
      <c r="I29" s="3">
        <v>280</v>
      </c>
      <c r="J29" s="3">
        <f ca="1">INT(RAND()*50+1)</f>
        <v>7</v>
      </c>
      <c r="K29" s="4" t="s">
        <v>11132</v>
      </c>
      <c r="L29" s="5">
        <v>41514</v>
      </c>
      <c r="M29" s="3"/>
      <c r="N29" s="3"/>
      <c r="O29" s="3" t="str">
        <f>"Apollo-OR21448"</f>
        <v>Apollo-OR21448</v>
      </c>
      <c r="P29" s="3" t="s">
        <v>11144</v>
      </c>
      <c r="Q29" s="3" t="s">
        <v>11134</v>
      </c>
      <c r="R29" s="6" t="s">
        <v>11162</v>
      </c>
      <c r="S29" s="7" t="str">
        <f>"1CN00100128"</f>
        <v>1CN00100128</v>
      </c>
      <c r="T29" s="6" t="s">
        <v>11263</v>
      </c>
      <c r="U29" s="4" t="s">
        <v>11137</v>
      </c>
      <c r="V29" s="3" t="s">
        <v>11148</v>
      </c>
    </row>
    <row r="30" spans="1:22">
      <c r="A30" s="3">
        <v>29</v>
      </c>
      <c r="B30" s="3"/>
      <c r="C30" s="3" t="s">
        <v>11264</v>
      </c>
      <c r="D30" s="3" t="s">
        <v>11265</v>
      </c>
      <c r="E30" s="3" t="s">
        <v>11266</v>
      </c>
      <c r="F30" s="3" t="s">
        <v>11151</v>
      </c>
      <c r="G30" s="3" t="s">
        <v>11267</v>
      </c>
      <c r="H30" s="3" t="s">
        <v>11153</v>
      </c>
      <c r="I30" s="3">
        <v>195</v>
      </c>
      <c r="J30" s="3">
        <f ca="1">INT(RAND()*50+1)</f>
        <v>43</v>
      </c>
      <c r="K30" s="4" t="s">
        <v>11132</v>
      </c>
      <c r="L30" s="5">
        <v>41392</v>
      </c>
      <c r="M30" s="3"/>
      <c r="N30" s="3"/>
      <c r="O30" s="3" t="str">
        <f t="shared" ref="O30:O32" si="5">"93277A"</f>
        <v>93277A</v>
      </c>
      <c r="P30" s="3" t="s">
        <v>11133</v>
      </c>
      <c r="Q30" s="3" t="s">
        <v>11134</v>
      </c>
      <c r="R30" s="6" t="s">
        <v>11154</v>
      </c>
      <c r="S30" s="7" t="str">
        <f t="shared" ref="S30:S32" si="6">"1CN00210522"</f>
        <v>1CN00210522</v>
      </c>
      <c r="T30" s="6" t="s">
        <v>11268</v>
      </c>
      <c r="U30" s="4" t="s">
        <v>11137</v>
      </c>
      <c r="V30" s="3" t="s">
        <v>11148</v>
      </c>
    </row>
    <row r="31" spans="1:22">
      <c r="A31" s="3">
        <v>30</v>
      </c>
      <c r="B31" s="3"/>
      <c r="C31" s="3" t="s">
        <v>11264</v>
      </c>
      <c r="D31" s="3" t="s">
        <v>11265</v>
      </c>
      <c r="E31" s="3" t="s">
        <v>11266</v>
      </c>
      <c r="F31" s="3" t="s">
        <v>11151</v>
      </c>
      <c r="G31" s="3" t="s">
        <v>11267</v>
      </c>
      <c r="H31" s="3" t="s">
        <v>11153</v>
      </c>
      <c r="I31" s="3">
        <v>195</v>
      </c>
      <c r="J31" s="3">
        <f ca="1">INT(RAND()*50+1)</f>
        <v>10</v>
      </c>
      <c r="K31" s="4" t="s">
        <v>11132</v>
      </c>
      <c r="L31" s="5">
        <v>41516</v>
      </c>
      <c r="M31" s="3"/>
      <c r="N31" s="3"/>
      <c r="O31" s="3" t="str">
        <f>"93277A"</f>
        <v>93277A</v>
      </c>
      <c r="P31" s="3" t="s">
        <v>11144</v>
      </c>
      <c r="Q31" s="3" t="s">
        <v>11145</v>
      </c>
      <c r="R31" s="6" t="s">
        <v>11160</v>
      </c>
      <c r="S31" s="7" t="str">
        <f>"1CN00210522"</f>
        <v>1CN00210522</v>
      </c>
      <c r="T31" s="6" t="s">
        <v>11269</v>
      </c>
      <c r="U31" s="4" t="s">
        <v>11137</v>
      </c>
      <c r="V31" s="3" t="s">
        <v>11148</v>
      </c>
    </row>
    <row r="32" spans="1:22">
      <c r="A32" s="3">
        <v>31</v>
      </c>
      <c r="B32" s="3"/>
      <c r="C32" s="3" t="s">
        <v>11264</v>
      </c>
      <c r="D32" s="3" t="s">
        <v>11265</v>
      </c>
      <c r="E32" s="3" t="s">
        <v>11266</v>
      </c>
      <c r="F32" s="3" t="s">
        <v>11151</v>
      </c>
      <c r="G32" s="3" t="s">
        <v>11267</v>
      </c>
      <c r="H32" s="3" t="s">
        <v>11153</v>
      </c>
      <c r="I32" s="3">
        <v>195</v>
      </c>
      <c r="J32" s="3">
        <f ca="1">INT(RAND()*50+1)</f>
        <v>38</v>
      </c>
      <c r="K32" s="4" t="s">
        <v>11132</v>
      </c>
      <c r="L32" s="5">
        <v>41620</v>
      </c>
      <c r="M32" s="3"/>
      <c r="N32" s="3"/>
      <c r="O32" s="3" t="str">
        <f>"93277A"</f>
        <v>93277A</v>
      </c>
      <c r="P32" s="3" t="s">
        <v>11133</v>
      </c>
      <c r="Q32" s="3" t="s">
        <v>11134</v>
      </c>
      <c r="R32" s="6" t="s">
        <v>11135</v>
      </c>
      <c r="S32" s="7" t="str">
        <f>"1CN00210522"</f>
        <v>1CN00210522</v>
      </c>
      <c r="T32" s="6" t="s">
        <v>11270</v>
      </c>
      <c r="U32" s="4" t="s">
        <v>11137</v>
      </c>
      <c r="V32" s="3" t="s">
        <v>11148</v>
      </c>
    </row>
    <row r="33" spans="1:22">
      <c r="A33" s="3">
        <v>32</v>
      </c>
      <c r="B33" s="3"/>
      <c r="C33" s="3" t="s">
        <v>11264</v>
      </c>
      <c r="D33" s="3" t="s">
        <v>11265</v>
      </c>
      <c r="E33" s="3" t="s">
        <v>11271</v>
      </c>
      <c r="F33" s="3" t="s">
        <v>11141</v>
      </c>
      <c r="G33" s="3" t="s">
        <v>11232</v>
      </c>
      <c r="H33" s="3" t="s">
        <v>11168</v>
      </c>
      <c r="I33" s="3">
        <v>550.02</v>
      </c>
      <c r="J33" s="3">
        <f ca="1">INT(RAND()*50+1)</f>
        <v>43</v>
      </c>
      <c r="K33" s="4" t="s">
        <v>11132</v>
      </c>
      <c r="L33" s="5">
        <v>41618</v>
      </c>
      <c r="M33" s="3" t="str">
        <f>"MFCD07437849"</f>
        <v>MFCD07437849</v>
      </c>
      <c r="N33" s="3"/>
      <c r="O33" s="3" t="str">
        <f>"SY003254-5G"</f>
        <v>SY003254-5G</v>
      </c>
      <c r="P33" s="3" t="s">
        <v>11144</v>
      </c>
      <c r="Q33" s="3" t="s">
        <v>11145</v>
      </c>
      <c r="R33" s="6" t="s">
        <v>11146</v>
      </c>
      <c r="S33" s="7" t="str">
        <f>"1CN00210518"</f>
        <v>1CN00210518</v>
      </c>
      <c r="T33" s="6" t="s">
        <v>11272</v>
      </c>
      <c r="U33" s="4" t="s">
        <v>11137</v>
      </c>
      <c r="V33" s="3" t="s">
        <v>11148</v>
      </c>
    </row>
    <row r="34" spans="1:22">
      <c r="A34" s="3">
        <v>33</v>
      </c>
      <c r="B34" s="3"/>
      <c r="C34" s="3" t="s">
        <v>11264</v>
      </c>
      <c r="D34" s="3" t="s">
        <v>11265</v>
      </c>
      <c r="E34" s="3" t="s">
        <v>11271</v>
      </c>
      <c r="F34" s="3" t="s">
        <v>11273</v>
      </c>
      <c r="G34" s="3" t="s">
        <v>11179</v>
      </c>
      <c r="H34" s="3" t="s">
        <v>11249</v>
      </c>
      <c r="I34" s="3">
        <v>180</v>
      </c>
      <c r="J34" s="3">
        <f ca="1">INT(RAND()*50+1)</f>
        <v>6</v>
      </c>
      <c r="K34" s="4" t="s">
        <v>11132</v>
      </c>
      <c r="L34" s="5">
        <v>41522</v>
      </c>
      <c r="M34" s="3"/>
      <c r="N34" s="3"/>
      <c r="O34" s="3" t="str">
        <f>"2769214"</f>
        <v>2769214</v>
      </c>
      <c r="P34" s="3" t="s">
        <v>11133</v>
      </c>
      <c r="Q34" s="3" t="s">
        <v>11134</v>
      </c>
      <c r="R34" s="6" t="s">
        <v>11154</v>
      </c>
      <c r="S34" s="7" t="str">
        <f>"1CN00211236"</f>
        <v>1CN00211236</v>
      </c>
      <c r="T34" s="6" t="s">
        <v>11274</v>
      </c>
      <c r="U34" s="4" t="s">
        <v>11137</v>
      </c>
      <c r="V34" s="3" t="s">
        <v>11138</v>
      </c>
    </row>
    <row r="35" spans="1:22">
      <c r="A35" s="3">
        <v>34</v>
      </c>
      <c r="B35" s="3"/>
      <c r="C35" s="3" t="s">
        <v>10049</v>
      </c>
      <c r="D35" s="3" t="s">
        <v>11275</v>
      </c>
      <c r="E35" s="3" t="s">
        <v>11276</v>
      </c>
      <c r="F35" s="3" t="s">
        <v>11151</v>
      </c>
      <c r="G35" s="3" t="s">
        <v>11267</v>
      </c>
      <c r="H35" s="3" t="s">
        <v>11153</v>
      </c>
      <c r="I35" s="3">
        <v>544.2</v>
      </c>
      <c r="J35" s="3">
        <f ca="1">INT(RAND()*50+1)</f>
        <v>23</v>
      </c>
      <c r="K35" s="4" t="s">
        <v>11132</v>
      </c>
      <c r="L35" s="5">
        <v>41509</v>
      </c>
      <c r="M35" s="3"/>
      <c r="N35" s="3"/>
      <c r="O35" s="3" t="str">
        <f>"11223A"</f>
        <v>11223A</v>
      </c>
      <c r="P35" s="3" t="s">
        <v>11144</v>
      </c>
      <c r="Q35" s="3" t="s">
        <v>11134</v>
      </c>
      <c r="R35" s="6" t="s">
        <v>11146</v>
      </c>
      <c r="S35" s="7" t="str">
        <f>"1CN00210522"</f>
        <v>1CN00210522</v>
      </c>
      <c r="T35" s="6" t="s">
        <v>11277</v>
      </c>
      <c r="U35" s="4" t="s">
        <v>11137</v>
      </c>
      <c r="V35" s="3" t="s">
        <v>11148</v>
      </c>
    </row>
    <row r="36" spans="1:22">
      <c r="A36" s="3">
        <v>35</v>
      </c>
      <c r="B36" s="3"/>
      <c r="C36" s="3" t="s">
        <v>11278</v>
      </c>
      <c r="D36" s="3" t="s">
        <v>11279</v>
      </c>
      <c r="E36" s="3" t="s">
        <v>11279</v>
      </c>
      <c r="F36" s="3"/>
      <c r="G36" s="3" t="s">
        <v>11232</v>
      </c>
      <c r="H36" s="3" t="s">
        <v>11280</v>
      </c>
      <c r="I36" s="3">
        <v>727.68</v>
      </c>
      <c r="J36" s="3">
        <f ca="1">INT(RAND()*50+1)</f>
        <v>9</v>
      </c>
      <c r="K36" s="4" t="s">
        <v>11132</v>
      </c>
      <c r="L36" s="5">
        <v>41434</v>
      </c>
      <c r="M36" s="3" t="str">
        <f>"MFCD00075238"</f>
        <v>MFCD00075238</v>
      </c>
      <c r="N36" s="3"/>
      <c r="O36" s="3" t="str">
        <f>"341673-5G"</f>
        <v>341673-5G</v>
      </c>
      <c r="P36" s="3" t="s">
        <v>11133</v>
      </c>
      <c r="Q36" s="3" t="s">
        <v>11134</v>
      </c>
      <c r="R36" s="6" t="s">
        <v>11160</v>
      </c>
      <c r="S36" s="7" t="str">
        <f>"1CN00210153"</f>
        <v>1CN00210153</v>
      </c>
      <c r="T36" s="6" t="s">
        <v>11281</v>
      </c>
      <c r="U36" s="4" t="s">
        <v>11137</v>
      </c>
      <c r="V36" s="3" t="s">
        <v>11138</v>
      </c>
    </row>
    <row r="37" spans="1:22">
      <c r="A37" s="3">
        <v>36</v>
      </c>
      <c r="B37" s="3"/>
      <c r="C37" s="3" t="s">
        <v>11278</v>
      </c>
      <c r="D37" s="3" t="s">
        <v>11279</v>
      </c>
      <c r="E37" s="3" t="s">
        <v>11279</v>
      </c>
      <c r="F37" s="3"/>
      <c r="G37" s="3" t="s">
        <v>11232</v>
      </c>
      <c r="H37" s="3" t="s">
        <v>11280</v>
      </c>
      <c r="I37" s="3">
        <v>727.68</v>
      </c>
      <c r="J37" s="3">
        <f ca="1">INT(RAND()*50+1)</f>
        <v>40</v>
      </c>
      <c r="K37" s="4" t="s">
        <v>11132</v>
      </c>
      <c r="L37" s="5">
        <v>41542</v>
      </c>
      <c r="M37" s="3" t="str">
        <f>"MFCD00075238"</f>
        <v>MFCD00075238</v>
      </c>
      <c r="N37" s="3"/>
      <c r="O37" s="3" t="str">
        <f>"341673-5G"</f>
        <v>341673-5G</v>
      </c>
      <c r="P37" s="3" t="s">
        <v>11144</v>
      </c>
      <c r="Q37" s="3" t="s">
        <v>11134</v>
      </c>
      <c r="R37" s="6" t="s">
        <v>11162</v>
      </c>
      <c r="S37" s="7" t="str">
        <f>"1CN00210153"</f>
        <v>1CN00210153</v>
      </c>
      <c r="T37" s="6" t="s">
        <v>11282</v>
      </c>
      <c r="U37" s="4" t="s">
        <v>11137</v>
      </c>
      <c r="V37" s="3" t="s">
        <v>11148</v>
      </c>
    </row>
    <row r="38" spans="1:22">
      <c r="A38" s="3">
        <v>37</v>
      </c>
      <c r="B38" s="3"/>
      <c r="C38" s="3" t="s">
        <v>11278</v>
      </c>
      <c r="D38" s="3" t="s">
        <v>11283</v>
      </c>
      <c r="E38" s="3" t="s">
        <v>11284</v>
      </c>
      <c r="F38" s="3" t="s">
        <v>11178</v>
      </c>
      <c r="G38" s="3" t="s">
        <v>11285</v>
      </c>
      <c r="H38" s="3" t="s">
        <v>11193</v>
      </c>
      <c r="I38" s="3">
        <v>716.31</v>
      </c>
      <c r="J38" s="3">
        <f ca="1">INT(RAND()*50+1)</f>
        <v>44</v>
      </c>
      <c r="K38" s="4" t="s">
        <v>11132</v>
      </c>
      <c r="L38" s="5">
        <v>41456</v>
      </c>
      <c r="M38" s="3"/>
      <c r="N38" s="3"/>
      <c r="O38" s="3" t="str">
        <f t="shared" ref="O38:O42" si="7">"H30087.06"</f>
        <v>H30087.06</v>
      </c>
      <c r="P38" s="3" t="s">
        <v>11133</v>
      </c>
      <c r="Q38" s="3" t="s">
        <v>11145</v>
      </c>
      <c r="R38" s="6" t="s">
        <v>11135</v>
      </c>
      <c r="S38" s="7" t="str">
        <f t="shared" ref="S38:S43" si="8">"1CN00220006"</f>
        <v>1CN00220006</v>
      </c>
      <c r="T38" s="6" t="s">
        <v>11286</v>
      </c>
      <c r="U38" s="4" t="s">
        <v>11137</v>
      </c>
      <c r="V38" s="3" t="s">
        <v>11148</v>
      </c>
    </row>
    <row r="39" spans="1:22">
      <c r="A39" s="3">
        <v>38</v>
      </c>
      <c r="B39" s="3"/>
      <c r="C39" s="3" t="s">
        <v>11278</v>
      </c>
      <c r="D39" s="3" t="s">
        <v>11283</v>
      </c>
      <c r="E39" s="3" t="s">
        <v>11284</v>
      </c>
      <c r="F39" s="3" t="s">
        <v>11178</v>
      </c>
      <c r="G39" s="3" t="s">
        <v>11285</v>
      </c>
      <c r="H39" s="3" t="s">
        <v>11193</v>
      </c>
      <c r="I39" s="3">
        <v>716.31</v>
      </c>
      <c r="J39" s="3">
        <f ca="1">INT(RAND()*50+1)</f>
        <v>6</v>
      </c>
      <c r="K39" s="4" t="s">
        <v>11132</v>
      </c>
      <c r="L39" s="5">
        <v>41466</v>
      </c>
      <c r="M39" s="3"/>
      <c r="N39" s="3"/>
      <c r="O39" s="3" t="str">
        <f>"H30087.06"</f>
        <v>H30087.06</v>
      </c>
      <c r="P39" s="3" t="s">
        <v>11144</v>
      </c>
      <c r="Q39" s="3" t="s">
        <v>11134</v>
      </c>
      <c r="R39" s="6" t="s">
        <v>11154</v>
      </c>
      <c r="S39" s="7" t="str">
        <f>"1CN00220006"</f>
        <v>1CN00220006</v>
      </c>
      <c r="T39" s="6" t="s">
        <v>11287</v>
      </c>
      <c r="U39" s="4" t="s">
        <v>11137</v>
      </c>
      <c r="V39" s="3" t="s">
        <v>11148</v>
      </c>
    </row>
    <row r="40" spans="1:22">
      <c r="A40" s="3">
        <v>39</v>
      </c>
      <c r="B40" s="3"/>
      <c r="C40" s="3" t="s">
        <v>11278</v>
      </c>
      <c r="D40" s="3" t="s">
        <v>11283</v>
      </c>
      <c r="E40" s="3" t="s">
        <v>11284</v>
      </c>
      <c r="F40" s="3" t="s">
        <v>11178</v>
      </c>
      <c r="G40" s="3" t="s">
        <v>11285</v>
      </c>
      <c r="H40" s="3" t="s">
        <v>11193</v>
      </c>
      <c r="I40" s="3">
        <v>716.31</v>
      </c>
      <c r="J40" s="3">
        <f ca="1">INT(RAND()*50+1)</f>
        <v>21</v>
      </c>
      <c r="K40" s="4" t="s">
        <v>11132</v>
      </c>
      <c r="L40" s="5">
        <v>41491</v>
      </c>
      <c r="M40" s="3"/>
      <c r="N40" s="3"/>
      <c r="O40" s="3" t="str">
        <f>"H30087.06"</f>
        <v>H30087.06</v>
      </c>
      <c r="P40" s="3" t="s">
        <v>11133</v>
      </c>
      <c r="Q40" s="3" t="s">
        <v>11145</v>
      </c>
      <c r="R40" s="6" t="s">
        <v>11162</v>
      </c>
      <c r="S40" s="7" t="str">
        <f>"1CN00220006"</f>
        <v>1CN00220006</v>
      </c>
      <c r="T40" s="6" t="s">
        <v>11288</v>
      </c>
      <c r="U40" s="4" t="s">
        <v>11137</v>
      </c>
      <c r="V40" s="3" t="s">
        <v>11148</v>
      </c>
    </row>
    <row r="41" spans="1:22">
      <c r="A41" s="3">
        <v>40</v>
      </c>
      <c r="B41" s="3"/>
      <c r="C41" s="3" t="s">
        <v>11278</v>
      </c>
      <c r="D41" s="3" t="s">
        <v>11283</v>
      </c>
      <c r="E41" s="3" t="s">
        <v>11284</v>
      </c>
      <c r="F41" s="3" t="s">
        <v>11178</v>
      </c>
      <c r="G41" s="3" t="s">
        <v>11285</v>
      </c>
      <c r="H41" s="3" t="s">
        <v>11193</v>
      </c>
      <c r="I41" s="3">
        <v>716.31</v>
      </c>
      <c r="J41" s="3">
        <f ca="1">INT(RAND()*50+1)</f>
        <v>43</v>
      </c>
      <c r="K41" s="4" t="s">
        <v>11132</v>
      </c>
      <c r="L41" s="5">
        <v>41494</v>
      </c>
      <c r="M41" s="3"/>
      <c r="N41" s="3"/>
      <c r="O41" s="3" t="str">
        <f>"H30087.06"</f>
        <v>H30087.06</v>
      </c>
      <c r="P41" s="3" t="s">
        <v>11144</v>
      </c>
      <c r="Q41" s="3" t="s">
        <v>11134</v>
      </c>
      <c r="R41" s="6" t="s">
        <v>11162</v>
      </c>
      <c r="S41" s="7" t="str">
        <f>"1CN00220006"</f>
        <v>1CN00220006</v>
      </c>
      <c r="T41" s="6" t="s">
        <v>11289</v>
      </c>
      <c r="U41" s="4" t="s">
        <v>11137</v>
      </c>
      <c r="V41" s="3" t="s">
        <v>11148</v>
      </c>
    </row>
    <row r="42" spans="1:22">
      <c r="A42" s="3">
        <v>41</v>
      </c>
      <c r="B42" s="3"/>
      <c r="C42" s="3" t="s">
        <v>11278</v>
      </c>
      <c r="D42" s="3" t="s">
        <v>11283</v>
      </c>
      <c r="E42" s="3" t="s">
        <v>11284</v>
      </c>
      <c r="F42" s="3" t="s">
        <v>11178</v>
      </c>
      <c r="G42" s="3" t="s">
        <v>11285</v>
      </c>
      <c r="H42" s="3" t="s">
        <v>11193</v>
      </c>
      <c r="I42" s="3">
        <v>716.31</v>
      </c>
      <c r="J42" s="3">
        <f ca="1">INT(RAND()*50+1)</f>
        <v>45</v>
      </c>
      <c r="K42" s="4" t="s">
        <v>11132</v>
      </c>
      <c r="L42" s="5">
        <v>41533</v>
      </c>
      <c r="M42" s="3"/>
      <c r="N42" s="3"/>
      <c r="O42" s="3" t="str">
        <f>"H30087.06"</f>
        <v>H30087.06</v>
      </c>
      <c r="P42" s="3" t="s">
        <v>11133</v>
      </c>
      <c r="Q42" s="3" t="s">
        <v>11134</v>
      </c>
      <c r="R42" s="6" t="s">
        <v>11146</v>
      </c>
      <c r="S42" s="7" t="str">
        <f>"1CN00220006"</f>
        <v>1CN00220006</v>
      </c>
      <c r="T42" s="6" t="s">
        <v>11290</v>
      </c>
      <c r="U42" s="4" t="s">
        <v>11137</v>
      </c>
      <c r="V42" s="3" t="s">
        <v>11138</v>
      </c>
    </row>
    <row r="43" spans="1:22">
      <c r="A43" s="3">
        <v>42</v>
      </c>
      <c r="B43" s="3"/>
      <c r="C43" s="3" t="s">
        <v>9642</v>
      </c>
      <c r="D43" s="3" t="s">
        <v>11291</v>
      </c>
      <c r="E43" s="3" t="s">
        <v>11292</v>
      </c>
      <c r="F43" s="3" t="s">
        <v>11293</v>
      </c>
      <c r="G43" s="3" t="s">
        <v>11267</v>
      </c>
      <c r="H43" s="3" t="s">
        <v>11193</v>
      </c>
      <c r="I43" s="3">
        <v>437.22</v>
      </c>
      <c r="J43" s="3">
        <f ca="1">INT(RAND()*50+1)</f>
        <v>40</v>
      </c>
      <c r="K43" s="4" t="s">
        <v>11132</v>
      </c>
      <c r="L43" s="5">
        <v>41494</v>
      </c>
      <c r="M43" s="3" t="str">
        <f>"MFCD00047166"</f>
        <v>MFCD00047166</v>
      </c>
      <c r="N43" s="3"/>
      <c r="O43" s="3" t="str">
        <f>"L17145.03"</f>
        <v>L17145.03</v>
      </c>
      <c r="P43" s="3" t="s">
        <v>11144</v>
      </c>
      <c r="Q43" s="3" t="s">
        <v>11134</v>
      </c>
      <c r="R43" s="6" t="s">
        <v>11160</v>
      </c>
      <c r="S43" s="7" t="str">
        <f>"1CN00220006"</f>
        <v>1CN00220006</v>
      </c>
      <c r="T43" s="6" t="s">
        <v>11294</v>
      </c>
      <c r="U43" s="4" t="s">
        <v>11137</v>
      </c>
      <c r="V43" s="3" t="s">
        <v>11148</v>
      </c>
    </row>
    <row r="44" spans="1:22">
      <c r="A44" s="3">
        <v>43</v>
      </c>
      <c r="B44" s="3"/>
      <c r="C44" s="3" t="s">
        <v>11295</v>
      </c>
      <c r="D44" s="3" t="s">
        <v>11296</v>
      </c>
      <c r="E44" s="3" t="s">
        <v>11297</v>
      </c>
      <c r="F44" s="3" t="s">
        <v>11178</v>
      </c>
      <c r="G44" s="3" t="s">
        <v>11179</v>
      </c>
      <c r="H44" s="3" t="s">
        <v>11249</v>
      </c>
      <c r="I44" s="3">
        <v>320</v>
      </c>
      <c r="J44" s="3">
        <f ca="1">INT(RAND()*50+1)</f>
        <v>34</v>
      </c>
      <c r="K44" s="4" t="s">
        <v>11132</v>
      </c>
      <c r="L44" s="5">
        <v>41479</v>
      </c>
      <c r="M44" s="3"/>
      <c r="N44" s="3"/>
      <c r="O44" s="3" t="str">
        <f>"2794915"</f>
        <v>2794915</v>
      </c>
      <c r="P44" s="3" t="s">
        <v>11133</v>
      </c>
      <c r="Q44" s="3" t="s">
        <v>11134</v>
      </c>
      <c r="R44" s="6" t="s">
        <v>11162</v>
      </c>
      <c r="S44" s="7" t="str">
        <f t="shared" ref="S44:S46" si="9">"1CN00211236"</f>
        <v>1CN00211236</v>
      </c>
      <c r="T44" s="6" t="s">
        <v>11298</v>
      </c>
      <c r="U44" s="4" t="s">
        <v>11137</v>
      </c>
      <c r="V44" s="3" t="s">
        <v>11138</v>
      </c>
    </row>
    <row r="45" spans="1:22">
      <c r="A45" s="3">
        <v>44</v>
      </c>
      <c r="B45" s="3"/>
      <c r="C45" s="3" t="s">
        <v>11295</v>
      </c>
      <c r="D45" s="3" t="s">
        <v>11296</v>
      </c>
      <c r="E45" s="3" t="s">
        <v>11297</v>
      </c>
      <c r="F45" s="3" t="s">
        <v>11178</v>
      </c>
      <c r="G45" s="3" t="s">
        <v>11179</v>
      </c>
      <c r="H45" s="3" t="s">
        <v>11249</v>
      </c>
      <c r="I45" s="3">
        <v>320</v>
      </c>
      <c r="J45" s="3">
        <f ca="1">INT(RAND()*50+1)</f>
        <v>48</v>
      </c>
      <c r="K45" s="4" t="s">
        <v>11132</v>
      </c>
      <c r="L45" s="5">
        <v>41491</v>
      </c>
      <c r="M45" s="3"/>
      <c r="N45" s="3"/>
      <c r="O45" s="3" t="str">
        <f>"2794915"</f>
        <v>2794915</v>
      </c>
      <c r="P45" s="3" t="s">
        <v>11144</v>
      </c>
      <c r="Q45" s="3" t="s">
        <v>11145</v>
      </c>
      <c r="R45" s="6" t="s">
        <v>11154</v>
      </c>
      <c r="S45" s="7" t="str">
        <f>"1CN00211236"</f>
        <v>1CN00211236</v>
      </c>
      <c r="T45" s="6" t="s">
        <v>11299</v>
      </c>
      <c r="U45" s="4" t="s">
        <v>11137</v>
      </c>
      <c r="V45" s="3" t="s">
        <v>11148</v>
      </c>
    </row>
    <row r="46" spans="1:22">
      <c r="A46" s="3">
        <v>45</v>
      </c>
      <c r="B46" s="3"/>
      <c r="C46" s="3" t="s">
        <v>11300</v>
      </c>
      <c r="D46" s="3" t="s">
        <v>11301</v>
      </c>
      <c r="E46" s="3" t="s">
        <v>11302</v>
      </c>
      <c r="F46" s="3" t="s">
        <v>11178</v>
      </c>
      <c r="G46" s="3" t="s">
        <v>11185</v>
      </c>
      <c r="H46" s="3" t="s">
        <v>11249</v>
      </c>
      <c r="I46" s="3">
        <v>880</v>
      </c>
      <c r="J46" s="3">
        <f ca="1">INT(RAND()*50+1)</f>
        <v>18</v>
      </c>
      <c r="K46" s="4" t="s">
        <v>11132</v>
      </c>
      <c r="L46" s="5">
        <v>41473</v>
      </c>
      <c r="M46" s="3"/>
      <c r="N46" s="3"/>
      <c r="O46" s="3" t="str">
        <f>"2794610"</f>
        <v>2794610</v>
      </c>
      <c r="P46" s="3" t="s">
        <v>11133</v>
      </c>
      <c r="Q46" s="3" t="s">
        <v>11134</v>
      </c>
      <c r="R46" s="6" t="s">
        <v>11160</v>
      </c>
      <c r="S46" s="7" t="str">
        <f>"1CN00211236"</f>
        <v>1CN00211236</v>
      </c>
      <c r="T46" s="6" t="s">
        <v>11303</v>
      </c>
      <c r="U46" s="4" t="s">
        <v>11137</v>
      </c>
      <c r="V46" s="3" t="s">
        <v>11148</v>
      </c>
    </row>
    <row r="47" spans="1:22">
      <c r="A47" s="3">
        <v>46</v>
      </c>
      <c r="B47" s="3"/>
      <c r="C47" s="3" t="s">
        <v>11304</v>
      </c>
      <c r="D47" s="3" t="s">
        <v>11305</v>
      </c>
      <c r="E47" s="3" t="s">
        <v>11306</v>
      </c>
      <c r="F47" s="3" t="s">
        <v>11151</v>
      </c>
      <c r="G47" s="3" t="s">
        <v>11285</v>
      </c>
      <c r="H47" s="3" t="s">
        <v>11153</v>
      </c>
      <c r="I47" s="3">
        <v>471</v>
      </c>
      <c r="J47" s="3">
        <f ca="1">INT(RAND()*50+1)</f>
        <v>18</v>
      </c>
      <c r="K47" s="4" t="s">
        <v>11132</v>
      </c>
      <c r="L47" s="5">
        <v>41360</v>
      </c>
      <c r="M47" s="3"/>
      <c r="N47" s="3"/>
      <c r="O47" s="3" t="str">
        <f t="shared" ref="O47:O49" si="10">"11295B"</f>
        <v>11295B</v>
      </c>
      <c r="P47" s="3" t="s">
        <v>11144</v>
      </c>
      <c r="Q47" s="3" t="s">
        <v>11145</v>
      </c>
      <c r="R47" s="6" t="s">
        <v>11135</v>
      </c>
      <c r="S47" s="7" t="str">
        <f t="shared" ref="S47:S52" si="11">"1CN00210522"</f>
        <v>1CN00210522</v>
      </c>
      <c r="T47" s="6" t="s">
        <v>11307</v>
      </c>
      <c r="U47" s="4" t="s">
        <v>11137</v>
      </c>
      <c r="V47" s="3" t="s">
        <v>11148</v>
      </c>
    </row>
    <row r="48" spans="1:22">
      <c r="A48" s="3">
        <v>47</v>
      </c>
      <c r="B48" s="3"/>
      <c r="C48" s="3" t="s">
        <v>11304</v>
      </c>
      <c r="D48" s="3" t="s">
        <v>11305</v>
      </c>
      <c r="E48" s="3" t="s">
        <v>11306</v>
      </c>
      <c r="F48" s="3" t="s">
        <v>11151</v>
      </c>
      <c r="G48" s="3" t="s">
        <v>11285</v>
      </c>
      <c r="H48" s="3" t="s">
        <v>11153</v>
      </c>
      <c r="I48" s="3">
        <v>471</v>
      </c>
      <c r="J48" s="3">
        <f ca="1">INT(RAND()*50+1)</f>
        <v>13</v>
      </c>
      <c r="K48" s="4" t="s">
        <v>11132</v>
      </c>
      <c r="L48" s="5">
        <v>41365</v>
      </c>
      <c r="M48" s="3"/>
      <c r="N48" s="3"/>
      <c r="O48" s="3" t="str">
        <f>"11295B"</f>
        <v>11295B</v>
      </c>
      <c r="P48" s="3" t="s">
        <v>11133</v>
      </c>
      <c r="Q48" s="3" t="s">
        <v>11134</v>
      </c>
      <c r="R48" s="6" t="s">
        <v>11146</v>
      </c>
      <c r="S48" s="7" t="str">
        <f>"1CN00210522"</f>
        <v>1CN00210522</v>
      </c>
      <c r="T48" s="6" t="s">
        <v>11308</v>
      </c>
      <c r="U48" s="4" t="s">
        <v>11137</v>
      </c>
      <c r="V48" s="3" t="s">
        <v>11148</v>
      </c>
    </row>
    <row r="49" spans="1:22">
      <c r="A49" s="3">
        <v>48</v>
      </c>
      <c r="B49" s="3"/>
      <c r="C49" s="3" t="s">
        <v>11304</v>
      </c>
      <c r="D49" s="3" t="s">
        <v>11305</v>
      </c>
      <c r="E49" s="3" t="s">
        <v>11306</v>
      </c>
      <c r="F49" s="3" t="s">
        <v>11151</v>
      </c>
      <c r="G49" s="3" t="s">
        <v>11285</v>
      </c>
      <c r="H49" s="3" t="s">
        <v>11153</v>
      </c>
      <c r="I49" s="3">
        <v>471</v>
      </c>
      <c r="J49" s="3">
        <f ca="1">INT(RAND()*50+1)</f>
        <v>27</v>
      </c>
      <c r="K49" s="4" t="s">
        <v>11132</v>
      </c>
      <c r="L49" s="5">
        <v>41366</v>
      </c>
      <c r="M49" s="3"/>
      <c r="N49" s="3"/>
      <c r="O49" s="3" t="str">
        <f>"11295B"</f>
        <v>11295B</v>
      </c>
      <c r="P49" s="3" t="s">
        <v>11144</v>
      </c>
      <c r="Q49" s="3" t="s">
        <v>11134</v>
      </c>
      <c r="R49" s="6" t="s">
        <v>11154</v>
      </c>
      <c r="S49" s="7" t="str">
        <f>"1CN00210522"</f>
        <v>1CN00210522</v>
      </c>
      <c r="T49" s="6" t="s">
        <v>11309</v>
      </c>
      <c r="U49" s="4" t="s">
        <v>11137</v>
      </c>
      <c r="V49" s="3" t="s">
        <v>11148</v>
      </c>
    </row>
    <row r="50" spans="1:22">
      <c r="A50" s="3">
        <v>49</v>
      </c>
      <c r="B50" s="3"/>
      <c r="C50" s="3" t="s">
        <v>11304</v>
      </c>
      <c r="D50" s="3" t="s">
        <v>11305</v>
      </c>
      <c r="E50" s="3" t="s">
        <v>11306</v>
      </c>
      <c r="F50" s="3" t="s">
        <v>11151</v>
      </c>
      <c r="G50" s="3" t="s">
        <v>11267</v>
      </c>
      <c r="H50" s="3" t="s">
        <v>11153</v>
      </c>
      <c r="I50" s="3">
        <v>120.6</v>
      </c>
      <c r="J50" s="3">
        <f ca="1">INT(RAND()*50+1)</f>
        <v>7</v>
      </c>
      <c r="K50" s="4" t="s">
        <v>11132</v>
      </c>
      <c r="L50" s="5">
        <v>41410</v>
      </c>
      <c r="M50" s="3"/>
      <c r="N50" s="3"/>
      <c r="O50" s="3" t="str">
        <f>"11295A"</f>
        <v>11295A</v>
      </c>
      <c r="P50" s="3" t="s">
        <v>11133</v>
      </c>
      <c r="Q50" s="3" t="s">
        <v>11134</v>
      </c>
      <c r="R50" s="6" t="s">
        <v>11146</v>
      </c>
      <c r="S50" s="7" t="str">
        <f>"1CN00210522"</f>
        <v>1CN00210522</v>
      </c>
      <c r="T50" s="6" t="s">
        <v>11310</v>
      </c>
      <c r="U50" s="4" t="s">
        <v>11137</v>
      </c>
      <c r="V50" s="3" t="s">
        <v>11138</v>
      </c>
    </row>
    <row r="51" spans="1:22">
      <c r="A51" s="3">
        <v>50</v>
      </c>
      <c r="B51" s="3"/>
      <c r="C51" s="3" t="s">
        <v>11304</v>
      </c>
      <c r="D51" s="3" t="s">
        <v>11305</v>
      </c>
      <c r="E51" s="3" t="s">
        <v>11306</v>
      </c>
      <c r="F51" s="3" t="s">
        <v>11151</v>
      </c>
      <c r="G51" s="3" t="s">
        <v>11267</v>
      </c>
      <c r="H51" s="3" t="s">
        <v>11153</v>
      </c>
      <c r="I51" s="3">
        <v>120.6</v>
      </c>
      <c r="J51" s="3">
        <f ca="1">INT(RAND()*50+1)</f>
        <v>38</v>
      </c>
      <c r="K51" s="4" t="s">
        <v>11132</v>
      </c>
      <c r="L51" s="5">
        <v>41414</v>
      </c>
      <c r="M51" s="3"/>
      <c r="N51" s="3"/>
      <c r="O51" s="3" t="str">
        <f>"11295A"</f>
        <v>11295A</v>
      </c>
      <c r="P51" s="3" t="s">
        <v>11144</v>
      </c>
      <c r="Q51" s="3" t="s">
        <v>11134</v>
      </c>
      <c r="R51" s="6" t="s">
        <v>11160</v>
      </c>
      <c r="S51" s="7" t="str">
        <f>"1CN00210522"</f>
        <v>1CN00210522</v>
      </c>
      <c r="T51" s="6" t="s">
        <v>11198</v>
      </c>
      <c r="U51" s="4" t="s">
        <v>11137</v>
      </c>
      <c r="V51" s="3" t="s">
        <v>11148</v>
      </c>
    </row>
    <row r="52" spans="1:22">
      <c r="A52" s="3">
        <v>51</v>
      </c>
      <c r="B52" s="3"/>
      <c r="C52" s="3" t="s">
        <v>11311</v>
      </c>
      <c r="D52" s="3" t="s">
        <v>11312</v>
      </c>
      <c r="E52" s="3" t="s">
        <v>11313</v>
      </c>
      <c r="F52" s="3" t="s">
        <v>11314</v>
      </c>
      <c r="G52" s="3" t="s">
        <v>11285</v>
      </c>
      <c r="H52" s="3" t="s">
        <v>11153</v>
      </c>
      <c r="I52" s="3">
        <v>126</v>
      </c>
      <c r="J52" s="3">
        <f ca="1">INT(RAND()*50+1)</f>
        <v>2</v>
      </c>
      <c r="K52" s="4" t="s">
        <v>11132</v>
      </c>
      <c r="L52" s="5">
        <v>41519</v>
      </c>
      <c r="M52" s="3"/>
      <c r="N52" s="3"/>
      <c r="O52" s="3" t="str">
        <f>"11467A"</f>
        <v>11467A</v>
      </c>
      <c r="P52" s="3" t="s">
        <v>11133</v>
      </c>
      <c r="Q52" s="3" t="s">
        <v>11145</v>
      </c>
      <c r="R52" s="6" t="s">
        <v>11162</v>
      </c>
      <c r="S52" s="7" t="str">
        <f>"1CN00210522"</f>
        <v>1CN00210522</v>
      </c>
      <c r="T52" s="6" t="s">
        <v>11315</v>
      </c>
      <c r="U52" s="4" t="s">
        <v>11137</v>
      </c>
      <c r="V52" s="3" t="s">
        <v>11138</v>
      </c>
    </row>
    <row r="53" spans="1:22">
      <c r="A53" s="3">
        <v>52</v>
      </c>
      <c r="B53" s="3"/>
      <c r="C53" s="3" t="s">
        <v>11316</v>
      </c>
      <c r="D53" s="3" t="s">
        <v>11317</v>
      </c>
      <c r="E53" s="3" t="s">
        <v>11318</v>
      </c>
      <c r="F53" s="3" t="s">
        <v>11178</v>
      </c>
      <c r="G53" s="3" t="s">
        <v>11227</v>
      </c>
      <c r="H53" s="3" t="s">
        <v>11319</v>
      </c>
      <c r="I53" s="3">
        <v>950</v>
      </c>
      <c r="J53" s="3">
        <f ca="1">INT(RAND()*50+1)</f>
        <v>43</v>
      </c>
      <c r="K53" s="4" t="s">
        <v>11132</v>
      </c>
      <c r="L53" s="5">
        <v>41596</v>
      </c>
      <c r="M53" s="3"/>
      <c r="N53" s="3"/>
      <c r="O53" s="3" t="str">
        <f>"Bellen008869-500G"</f>
        <v>Bellen008869-500G</v>
      </c>
      <c r="P53" s="3" t="s">
        <v>11144</v>
      </c>
      <c r="Q53" s="3" t="s">
        <v>11134</v>
      </c>
      <c r="R53" s="6" t="s">
        <v>11135</v>
      </c>
      <c r="S53" s="7" t="str">
        <f>"1CN00100128"</f>
        <v>1CN00100128</v>
      </c>
      <c r="T53" s="6" t="s">
        <v>11320</v>
      </c>
      <c r="U53" s="4" t="s">
        <v>11137</v>
      </c>
      <c r="V53" s="3" t="s">
        <v>11148</v>
      </c>
    </row>
    <row r="54" spans="1:22">
      <c r="A54" s="3">
        <v>53</v>
      </c>
      <c r="B54" s="3"/>
      <c r="C54" s="3" t="s">
        <v>11316</v>
      </c>
      <c r="D54" s="3" t="s">
        <v>11317</v>
      </c>
      <c r="E54" s="3" t="s">
        <v>11321</v>
      </c>
      <c r="F54" s="3" t="s">
        <v>11322</v>
      </c>
      <c r="G54" s="3" t="s">
        <v>11323</v>
      </c>
      <c r="H54" s="3" t="s">
        <v>11324</v>
      </c>
      <c r="I54" s="3">
        <v>230</v>
      </c>
      <c r="J54" s="3">
        <f ca="1">INT(RAND()*50+1)</f>
        <v>10</v>
      </c>
      <c r="K54" s="4" t="s">
        <v>11132</v>
      </c>
      <c r="L54" s="5">
        <v>41415</v>
      </c>
      <c r="M54" s="3" t="str">
        <f>"MFCD00011312"</f>
        <v>MFCD00011312</v>
      </c>
      <c r="N54" s="3"/>
      <c r="O54" s="3" t="str">
        <f>"R00859530132"</f>
        <v>R00859530132</v>
      </c>
      <c r="P54" s="3" t="s">
        <v>11133</v>
      </c>
      <c r="Q54" s="3" t="s">
        <v>11145</v>
      </c>
      <c r="R54" s="6" t="s">
        <v>11154</v>
      </c>
      <c r="S54" s="7" t="str">
        <f>"1CN00210355"</f>
        <v>1CN00210355</v>
      </c>
      <c r="T54" s="6" t="s">
        <v>11325</v>
      </c>
      <c r="U54" s="4" t="s">
        <v>11137</v>
      </c>
      <c r="V54" s="3" t="s">
        <v>11148</v>
      </c>
    </row>
    <row r="55" spans="1:22">
      <c r="A55" s="3">
        <v>54</v>
      </c>
      <c r="B55" s="3"/>
      <c r="C55" s="3" t="s">
        <v>11326</v>
      </c>
      <c r="D55" s="3" t="s">
        <v>11327</v>
      </c>
      <c r="E55" s="3" t="s">
        <v>11328</v>
      </c>
      <c r="F55" s="3" t="s">
        <v>11178</v>
      </c>
      <c r="G55" s="3" t="s">
        <v>11179</v>
      </c>
      <c r="H55" s="3" t="s">
        <v>11319</v>
      </c>
      <c r="I55" s="3">
        <v>500</v>
      </c>
      <c r="J55" s="3">
        <f ca="1">INT(RAND()*50+1)</f>
        <v>30</v>
      </c>
      <c r="K55" s="4" t="s">
        <v>11132</v>
      </c>
      <c r="L55" s="5">
        <v>41533</v>
      </c>
      <c r="M55" s="3"/>
      <c r="N55" s="3"/>
      <c r="O55" s="3" t="str">
        <f>"Bellen003599-1G"</f>
        <v>Bellen003599-1G</v>
      </c>
      <c r="P55" s="3" t="s">
        <v>11144</v>
      </c>
      <c r="Q55" s="3" t="s">
        <v>11134</v>
      </c>
      <c r="R55" s="6" t="s">
        <v>11162</v>
      </c>
      <c r="S55" s="7" t="str">
        <f>"1CN00100128"</f>
        <v>1CN00100128</v>
      </c>
      <c r="T55" s="6" t="s">
        <v>11329</v>
      </c>
      <c r="U55" s="4" t="s">
        <v>11137</v>
      </c>
      <c r="V55" s="3" t="s">
        <v>11148</v>
      </c>
    </row>
    <row r="56" spans="1:22">
      <c r="A56" s="3">
        <v>55</v>
      </c>
      <c r="B56" s="3"/>
      <c r="C56" s="3" t="s">
        <v>4914</v>
      </c>
      <c r="D56" s="3" t="s">
        <v>11330</v>
      </c>
      <c r="E56" s="3" t="s">
        <v>11330</v>
      </c>
      <c r="F56" s="3" t="s">
        <v>11331</v>
      </c>
      <c r="G56" s="3" t="s">
        <v>11172</v>
      </c>
      <c r="H56" s="3" t="s">
        <v>11143</v>
      </c>
      <c r="I56" s="3">
        <v>75.48</v>
      </c>
      <c r="J56" s="3">
        <f ca="1">INT(RAND()*50+1)</f>
        <v>39</v>
      </c>
      <c r="K56" s="4" t="s">
        <v>11132</v>
      </c>
      <c r="L56" s="5">
        <v>41446</v>
      </c>
      <c r="M56" s="3"/>
      <c r="N56" s="3"/>
      <c r="O56" s="3" t="str">
        <f>"JK405140-25G"</f>
        <v>JK405140-25G</v>
      </c>
      <c r="P56" s="3" t="s">
        <v>11133</v>
      </c>
      <c r="Q56" s="3" t="s">
        <v>11134</v>
      </c>
      <c r="R56" s="6" t="s">
        <v>11162</v>
      </c>
      <c r="S56" s="7" t="str">
        <f>"1CN00100005"</f>
        <v>1CN00100005</v>
      </c>
      <c r="T56" s="6" t="s">
        <v>11332</v>
      </c>
      <c r="U56" s="4" t="s">
        <v>11137</v>
      </c>
      <c r="V56" s="3" t="s">
        <v>11148</v>
      </c>
    </row>
    <row r="57" spans="1:22">
      <c r="A57" s="3">
        <v>56</v>
      </c>
      <c r="B57" s="3"/>
      <c r="C57" s="3" t="s">
        <v>1862</v>
      </c>
      <c r="D57" s="3" t="s">
        <v>11333</v>
      </c>
      <c r="E57" s="3" t="s">
        <v>11334</v>
      </c>
      <c r="F57" s="3" t="s">
        <v>11205</v>
      </c>
      <c r="G57" s="3" t="s">
        <v>11335</v>
      </c>
      <c r="H57" s="3" t="s">
        <v>11336</v>
      </c>
      <c r="I57" s="3">
        <v>24</v>
      </c>
      <c r="J57" s="3">
        <f ca="1">INT(RAND()*50+1)</f>
        <v>43</v>
      </c>
      <c r="K57" s="4" t="s">
        <v>11132</v>
      </c>
      <c r="L57" s="5">
        <v>41387</v>
      </c>
      <c r="M57" s="3"/>
      <c r="N57" s="3"/>
      <c r="O57" s="3" t="str">
        <f>"138602127_"</f>
        <v>138602127_</v>
      </c>
      <c r="P57" s="3" t="s">
        <v>11144</v>
      </c>
      <c r="Q57" s="3" t="s">
        <v>11134</v>
      </c>
      <c r="R57" s="6" t="s">
        <v>11146</v>
      </c>
      <c r="S57" s="7" t="str">
        <f>"1CN00210100"</f>
        <v>1CN00210100</v>
      </c>
      <c r="T57" s="6" t="s">
        <v>11337</v>
      </c>
      <c r="U57" s="4" t="s">
        <v>11137</v>
      </c>
      <c r="V57" s="3" t="s">
        <v>11148</v>
      </c>
    </row>
    <row r="58" spans="1:22">
      <c r="A58" s="3">
        <v>57</v>
      </c>
      <c r="B58" s="3"/>
      <c r="C58" s="3" t="s">
        <v>99</v>
      </c>
      <c r="D58" s="3" t="s">
        <v>11338</v>
      </c>
      <c r="E58" s="3" t="s">
        <v>11339</v>
      </c>
      <c r="F58" s="3" t="s">
        <v>11158</v>
      </c>
      <c r="G58" s="3" t="s">
        <v>11285</v>
      </c>
      <c r="H58" s="3" t="s">
        <v>11153</v>
      </c>
      <c r="I58" s="3">
        <v>108</v>
      </c>
      <c r="J58" s="3">
        <f ca="1">INT(RAND()*50+1)</f>
        <v>10</v>
      </c>
      <c r="K58" s="4" t="s">
        <v>11132</v>
      </c>
      <c r="L58" s="5">
        <v>41360</v>
      </c>
      <c r="M58" s="3"/>
      <c r="N58" s="3"/>
      <c r="O58" s="3" t="str">
        <f>"11953A"</f>
        <v>11953A</v>
      </c>
      <c r="P58" s="3" t="s">
        <v>11133</v>
      </c>
      <c r="Q58" s="3" t="s">
        <v>11134</v>
      </c>
      <c r="R58" s="6" t="s">
        <v>11160</v>
      </c>
      <c r="S58" s="7" t="str">
        <f t="shared" ref="S58:S61" si="12">"1CN00210522"</f>
        <v>1CN00210522</v>
      </c>
      <c r="T58" s="6" t="s">
        <v>11340</v>
      </c>
      <c r="U58" s="4" t="s">
        <v>11137</v>
      </c>
      <c r="V58" s="3" t="s">
        <v>11138</v>
      </c>
    </row>
    <row r="59" spans="1:22">
      <c r="A59" s="3">
        <v>58</v>
      </c>
      <c r="B59" s="3"/>
      <c r="C59" s="3" t="s">
        <v>11341</v>
      </c>
      <c r="D59" s="3" t="s">
        <v>11342</v>
      </c>
      <c r="E59" s="3" t="s">
        <v>11343</v>
      </c>
      <c r="F59" s="3" t="s">
        <v>11151</v>
      </c>
      <c r="G59" s="3" t="s">
        <v>11179</v>
      </c>
      <c r="H59" s="3" t="s">
        <v>11153</v>
      </c>
      <c r="I59" s="3">
        <v>291.6</v>
      </c>
      <c r="J59" s="3">
        <f ca="1">INT(RAND()*50+1)</f>
        <v>37</v>
      </c>
      <c r="K59" s="4" t="s">
        <v>11132</v>
      </c>
      <c r="L59" s="5">
        <v>41479</v>
      </c>
      <c r="M59" s="3"/>
      <c r="N59" s="3"/>
      <c r="O59" s="3" t="str">
        <f>"12026A"</f>
        <v>12026A</v>
      </c>
      <c r="P59" s="3" t="s">
        <v>11144</v>
      </c>
      <c r="Q59" s="3" t="s">
        <v>11145</v>
      </c>
      <c r="R59" s="6" t="s">
        <v>11162</v>
      </c>
      <c r="S59" s="7" t="str">
        <f>"1CN00210522"</f>
        <v>1CN00210522</v>
      </c>
      <c r="T59" s="6" t="s">
        <v>11344</v>
      </c>
      <c r="U59" s="4" t="s">
        <v>11137</v>
      </c>
      <c r="V59" s="3" t="s">
        <v>11148</v>
      </c>
    </row>
    <row r="60" spans="1:22">
      <c r="A60" s="3">
        <v>59</v>
      </c>
      <c r="B60" s="3"/>
      <c r="C60" s="3" t="s">
        <v>11341</v>
      </c>
      <c r="D60" s="3" t="s">
        <v>11342</v>
      </c>
      <c r="E60" s="3" t="s">
        <v>11343</v>
      </c>
      <c r="F60" s="3" t="s">
        <v>11151</v>
      </c>
      <c r="G60" s="3" t="s">
        <v>11179</v>
      </c>
      <c r="H60" s="3" t="s">
        <v>11153</v>
      </c>
      <c r="I60" s="3">
        <v>291.6</v>
      </c>
      <c r="J60" s="3">
        <f ca="1">INT(RAND()*50+1)</f>
        <v>12</v>
      </c>
      <c r="K60" s="4" t="s">
        <v>11132</v>
      </c>
      <c r="L60" s="5">
        <v>41618</v>
      </c>
      <c r="M60" s="3"/>
      <c r="N60" s="3"/>
      <c r="O60" s="3" t="str">
        <f>"12026A"</f>
        <v>12026A</v>
      </c>
      <c r="P60" s="3" t="s">
        <v>11133</v>
      </c>
      <c r="Q60" s="3" t="s">
        <v>11134</v>
      </c>
      <c r="R60" s="6" t="s">
        <v>11154</v>
      </c>
      <c r="S60" s="7" t="str">
        <f>"1CN00210522"</f>
        <v>1CN00210522</v>
      </c>
      <c r="T60" s="6" t="s">
        <v>11345</v>
      </c>
      <c r="U60" s="4" t="s">
        <v>11137</v>
      </c>
      <c r="V60" s="3" t="s">
        <v>11138</v>
      </c>
    </row>
    <row r="61" spans="1:22">
      <c r="A61" s="3">
        <v>60</v>
      </c>
      <c r="B61" s="3"/>
      <c r="C61" s="3" t="s">
        <v>11346</v>
      </c>
      <c r="D61" s="3" t="s">
        <v>11347</v>
      </c>
      <c r="E61" s="3" t="s">
        <v>11348</v>
      </c>
      <c r="F61" s="3" t="s">
        <v>11349</v>
      </c>
      <c r="G61" s="3" t="s">
        <v>11267</v>
      </c>
      <c r="H61" s="3" t="s">
        <v>11153</v>
      </c>
      <c r="I61" s="3">
        <v>408</v>
      </c>
      <c r="J61" s="3">
        <f ca="1">INT(RAND()*50+1)</f>
        <v>37</v>
      </c>
      <c r="K61" s="4" t="s">
        <v>11132</v>
      </c>
      <c r="L61" s="5">
        <v>41477</v>
      </c>
      <c r="M61" s="3"/>
      <c r="N61" s="3"/>
      <c r="O61" s="3" t="str">
        <f>"12027A"</f>
        <v>12027A</v>
      </c>
      <c r="P61" s="3" t="s">
        <v>11144</v>
      </c>
      <c r="Q61" s="3" t="s">
        <v>11145</v>
      </c>
      <c r="R61" s="6" t="s">
        <v>11160</v>
      </c>
      <c r="S61" s="7" t="str">
        <f>"1CN00210522"</f>
        <v>1CN00210522</v>
      </c>
      <c r="T61" s="6" t="s">
        <v>11350</v>
      </c>
      <c r="U61" s="4" t="s">
        <v>11137</v>
      </c>
      <c r="V61" s="3" t="s">
        <v>11148</v>
      </c>
    </row>
    <row r="62" spans="1:22">
      <c r="A62" s="3">
        <v>61</v>
      </c>
      <c r="B62" s="3"/>
      <c r="C62" s="3" t="s">
        <v>9039</v>
      </c>
      <c r="D62" s="3" t="s">
        <v>11351</v>
      </c>
      <c r="E62" s="3" t="s">
        <v>11351</v>
      </c>
      <c r="F62" s="3" t="s">
        <v>11178</v>
      </c>
      <c r="G62" s="3" t="s">
        <v>11172</v>
      </c>
      <c r="H62" s="3" t="s">
        <v>11143</v>
      </c>
      <c r="I62" s="3">
        <v>144.84</v>
      </c>
      <c r="J62" s="3">
        <f ca="1">INT(RAND()*50+1)</f>
        <v>42</v>
      </c>
      <c r="K62" s="4" t="s">
        <v>11132</v>
      </c>
      <c r="L62" s="5">
        <v>41360</v>
      </c>
      <c r="M62" s="3"/>
      <c r="N62" s="3"/>
      <c r="O62" s="3" t="str">
        <f>"JK155402-25G"</f>
        <v>JK155402-25G</v>
      </c>
      <c r="P62" s="3" t="s">
        <v>11133</v>
      </c>
      <c r="Q62" s="3" t="s">
        <v>11134</v>
      </c>
      <c r="R62" s="6" t="s">
        <v>11352</v>
      </c>
      <c r="S62" s="7" t="str">
        <f>"1CN00100005"</f>
        <v>1CN00100005</v>
      </c>
      <c r="T62" s="6" t="s">
        <v>11353</v>
      </c>
      <c r="U62" s="4" t="s">
        <v>11137</v>
      </c>
      <c r="V62" s="3" t="s">
        <v>11148</v>
      </c>
    </row>
    <row r="63" spans="1:22">
      <c r="A63" s="3">
        <v>62</v>
      </c>
      <c r="B63" s="3"/>
      <c r="C63" s="3" t="s">
        <v>5418</v>
      </c>
      <c r="D63" s="3" t="s">
        <v>11354</v>
      </c>
      <c r="E63" s="3" t="s">
        <v>11355</v>
      </c>
      <c r="F63" s="3" t="s">
        <v>11141</v>
      </c>
      <c r="G63" s="3" t="s">
        <v>11356</v>
      </c>
      <c r="H63" s="3" t="s">
        <v>11168</v>
      </c>
      <c r="I63" s="3">
        <v>96.25</v>
      </c>
      <c r="J63" s="3">
        <f ca="1">INT(RAND()*50+1)</f>
        <v>36</v>
      </c>
      <c r="K63" s="4" t="s">
        <v>11132</v>
      </c>
      <c r="L63" s="5">
        <v>41434</v>
      </c>
      <c r="M63" s="3"/>
      <c r="N63" s="3"/>
      <c r="O63" s="3" t="str">
        <f>"SY001163-100G"</f>
        <v>SY001163-100G</v>
      </c>
      <c r="P63" s="3" t="s">
        <v>11144</v>
      </c>
      <c r="Q63" s="3" t="s">
        <v>11134</v>
      </c>
      <c r="R63" s="6" t="s">
        <v>11357</v>
      </c>
      <c r="S63" s="7" t="str">
        <f>"1CN00210518"</f>
        <v>1CN00210518</v>
      </c>
      <c r="T63" s="6" t="s">
        <v>11358</v>
      </c>
      <c r="U63" s="4" t="s">
        <v>11137</v>
      </c>
      <c r="V63" s="3" t="s">
        <v>11148</v>
      </c>
    </row>
    <row r="64" spans="1:22">
      <c r="A64" s="3">
        <v>63</v>
      </c>
      <c r="B64" s="3"/>
      <c r="C64" s="3" t="s">
        <v>11359</v>
      </c>
      <c r="D64" s="3" t="s">
        <v>11360</v>
      </c>
      <c r="E64" s="3" t="s">
        <v>11361</v>
      </c>
      <c r="F64" s="3" t="s">
        <v>11349</v>
      </c>
      <c r="G64" s="3" t="s">
        <v>11285</v>
      </c>
      <c r="H64" s="3" t="s">
        <v>11153</v>
      </c>
      <c r="I64" s="3">
        <v>654</v>
      </c>
      <c r="J64" s="3">
        <f ca="1">INT(RAND()*50+1)</f>
        <v>37</v>
      </c>
      <c r="K64" s="4" t="s">
        <v>11132</v>
      </c>
      <c r="L64" s="5">
        <v>41473</v>
      </c>
      <c r="M64" s="3"/>
      <c r="N64" s="3"/>
      <c r="O64" s="3" t="str">
        <f>"12479B"</f>
        <v>12479B</v>
      </c>
      <c r="P64" s="3" t="s">
        <v>11133</v>
      </c>
      <c r="Q64" s="3" t="s">
        <v>11134</v>
      </c>
      <c r="R64" s="6" t="s">
        <v>11362</v>
      </c>
      <c r="S64" s="7" t="str">
        <f>"1CN00210522"</f>
        <v>1CN00210522</v>
      </c>
      <c r="T64" s="6" t="s">
        <v>11174</v>
      </c>
      <c r="U64" s="4" t="s">
        <v>11137</v>
      </c>
      <c r="V64" s="3" t="s">
        <v>11148</v>
      </c>
    </row>
    <row r="65" spans="1:22">
      <c r="A65" s="3">
        <v>64</v>
      </c>
      <c r="B65" s="3"/>
      <c r="C65" s="3" t="s">
        <v>11363</v>
      </c>
      <c r="D65" s="3" t="s">
        <v>11364</v>
      </c>
      <c r="E65" s="3" t="s">
        <v>11365</v>
      </c>
      <c r="F65" s="3" t="s">
        <v>11151</v>
      </c>
      <c r="G65" s="3" t="s">
        <v>11267</v>
      </c>
      <c r="H65" s="3" t="s">
        <v>11153</v>
      </c>
      <c r="I65" s="3">
        <v>82.8</v>
      </c>
      <c r="J65" s="3">
        <f ca="1">INT(RAND()*50+1)</f>
        <v>13</v>
      </c>
      <c r="K65" s="4" t="s">
        <v>11132</v>
      </c>
      <c r="L65" s="5">
        <v>41495</v>
      </c>
      <c r="M65" s="3"/>
      <c r="N65" s="3"/>
      <c r="O65" s="3" t="str">
        <f>"12480A"</f>
        <v>12480A</v>
      </c>
      <c r="P65" s="3" t="s">
        <v>11144</v>
      </c>
      <c r="Q65" s="3" t="s">
        <v>11134</v>
      </c>
      <c r="R65" s="6" t="s">
        <v>11366</v>
      </c>
      <c r="S65" s="7" t="str">
        <f>"1CN00210522"</f>
        <v>1CN00210522</v>
      </c>
      <c r="T65" s="6" t="s">
        <v>11367</v>
      </c>
      <c r="U65" s="4" t="s">
        <v>11137</v>
      </c>
      <c r="V65" s="3" t="s">
        <v>11148</v>
      </c>
    </row>
    <row r="66" spans="1:22">
      <c r="A66" s="3">
        <v>65</v>
      </c>
      <c r="B66" s="3"/>
      <c r="C66" s="3" t="s">
        <v>9456</v>
      </c>
      <c r="D66" s="3" t="s">
        <v>11368</v>
      </c>
      <c r="E66" s="3" t="s">
        <v>11369</v>
      </c>
      <c r="F66" s="3" t="s">
        <v>11141</v>
      </c>
      <c r="G66" s="3" t="s">
        <v>11356</v>
      </c>
      <c r="H66" s="3" t="s">
        <v>11168</v>
      </c>
      <c r="I66" s="3">
        <v>87.09</v>
      </c>
      <c r="J66" s="3">
        <f ca="1">INT(RAND()*50+1)</f>
        <v>32</v>
      </c>
      <c r="K66" s="4" t="s">
        <v>11132</v>
      </c>
      <c r="L66" s="5">
        <v>41430</v>
      </c>
      <c r="M66" s="3" t="str">
        <f>"MFCD00001939"</f>
        <v>MFCD00001939</v>
      </c>
      <c r="N66" s="3"/>
      <c r="O66" s="3" t="str">
        <f>"SY001704-100G"</f>
        <v>SY001704-100G</v>
      </c>
      <c r="P66" s="3" t="s">
        <v>11133</v>
      </c>
      <c r="Q66" s="3" t="s">
        <v>11145</v>
      </c>
      <c r="R66" s="6" t="s">
        <v>11370</v>
      </c>
      <c r="S66" s="7" t="str">
        <f>"1CN00210518"</f>
        <v>1CN00210518</v>
      </c>
      <c r="T66" s="6" t="s">
        <v>11258</v>
      </c>
      <c r="U66" s="4" t="s">
        <v>11137</v>
      </c>
      <c r="V66" s="3" t="s">
        <v>11138</v>
      </c>
    </row>
    <row r="67" spans="1:22">
      <c r="A67" s="3">
        <v>66</v>
      </c>
      <c r="B67" s="3"/>
      <c r="C67" s="3" t="s">
        <v>666</v>
      </c>
      <c r="D67" s="3" t="s">
        <v>11371</v>
      </c>
      <c r="E67" s="3" t="s">
        <v>11372</v>
      </c>
      <c r="F67" s="3" t="s">
        <v>11373</v>
      </c>
      <c r="G67" s="3" t="s">
        <v>11130</v>
      </c>
      <c r="H67" s="3" t="s">
        <v>11153</v>
      </c>
      <c r="I67" s="3">
        <v>124.2</v>
      </c>
      <c r="J67" s="3">
        <f ca="1" t="shared" ref="J67:J130" si="13">INT(RAND()*50+1)</f>
        <v>2</v>
      </c>
      <c r="K67" s="4" t="s">
        <v>11132</v>
      </c>
      <c r="L67" s="5">
        <v>41371</v>
      </c>
      <c r="M67" s="3"/>
      <c r="N67" s="3"/>
      <c r="O67" s="3" t="str">
        <f>"12574B"</f>
        <v>12574B</v>
      </c>
      <c r="P67" s="3" t="s">
        <v>11144</v>
      </c>
      <c r="Q67" s="3" t="s">
        <v>11134</v>
      </c>
      <c r="R67" s="6" t="s">
        <v>11374</v>
      </c>
      <c r="S67" s="7" t="str">
        <f t="shared" ref="S67:S72" si="14">"1CN00210522"</f>
        <v>1CN00210522</v>
      </c>
      <c r="T67" s="6" t="s">
        <v>11187</v>
      </c>
      <c r="U67" s="4" t="s">
        <v>11137</v>
      </c>
      <c r="V67" s="3" t="s">
        <v>11148</v>
      </c>
    </row>
    <row r="68" spans="1:22">
      <c r="A68" s="3">
        <v>67</v>
      </c>
      <c r="B68" s="3"/>
      <c r="C68" s="3" t="s">
        <v>11375</v>
      </c>
      <c r="D68" s="3" t="s">
        <v>11376</v>
      </c>
      <c r="E68" s="3" t="s">
        <v>11377</v>
      </c>
      <c r="F68" s="3" t="s">
        <v>11349</v>
      </c>
      <c r="G68" s="3" t="s">
        <v>11267</v>
      </c>
      <c r="H68" s="3" t="s">
        <v>11153</v>
      </c>
      <c r="I68" s="3">
        <v>474</v>
      </c>
      <c r="J68" s="3">
        <f ca="1">INT(RAND()*50+1)</f>
        <v>7</v>
      </c>
      <c r="K68" s="4" t="s">
        <v>11132</v>
      </c>
      <c r="L68" s="5">
        <v>41519</v>
      </c>
      <c r="M68" s="3"/>
      <c r="N68" s="3"/>
      <c r="O68" s="3" t="str">
        <f>"103760A"</f>
        <v>103760A</v>
      </c>
      <c r="P68" s="3" t="s">
        <v>11133</v>
      </c>
      <c r="Q68" s="3" t="s">
        <v>11145</v>
      </c>
      <c r="R68" s="6" t="s">
        <v>11366</v>
      </c>
      <c r="S68" s="7" t="str">
        <f>"1CN00210522"</f>
        <v>1CN00210522</v>
      </c>
      <c r="T68" s="6" t="s">
        <v>11378</v>
      </c>
      <c r="U68" s="4" t="s">
        <v>11137</v>
      </c>
      <c r="V68" s="3" t="s">
        <v>11138</v>
      </c>
    </row>
    <row r="69" spans="1:22">
      <c r="A69" s="3">
        <v>68</v>
      </c>
      <c r="B69" s="3"/>
      <c r="C69" s="3" t="s">
        <v>1823</v>
      </c>
      <c r="D69" s="3" t="s">
        <v>11379</v>
      </c>
      <c r="E69" s="3" t="s">
        <v>11380</v>
      </c>
      <c r="F69" s="3" t="s">
        <v>11205</v>
      </c>
      <c r="G69" s="3" t="s">
        <v>11222</v>
      </c>
      <c r="H69" s="3" t="s">
        <v>11131</v>
      </c>
      <c r="I69" s="3">
        <v>38.5</v>
      </c>
      <c r="J69" s="3">
        <f ca="1">INT(RAND()*50+1)</f>
        <v>31</v>
      </c>
      <c r="K69" s="4" t="s">
        <v>11132</v>
      </c>
      <c r="L69" s="5">
        <v>41344</v>
      </c>
      <c r="M69" s="3"/>
      <c r="N69" s="3"/>
      <c r="O69" s="3" t="str">
        <f>"G12644B"</f>
        <v>G12644B</v>
      </c>
      <c r="P69" s="3" t="s">
        <v>11144</v>
      </c>
      <c r="Q69" s="3" t="s">
        <v>11134</v>
      </c>
      <c r="R69" s="6" t="s">
        <v>11352</v>
      </c>
      <c r="S69" s="7" t="str">
        <f>"1CN00210522"</f>
        <v>1CN00210522</v>
      </c>
      <c r="T69" s="6" t="s">
        <v>11381</v>
      </c>
      <c r="U69" s="4" t="s">
        <v>11137</v>
      </c>
      <c r="V69" s="3" t="s">
        <v>11148</v>
      </c>
    </row>
    <row r="70" spans="1:22">
      <c r="A70" s="3">
        <v>69</v>
      </c>
      <c r="B70" s="3"/>
      <c r="C70" s="3" t="s">
        <v>1823</v>
      </c>
      <c r="D70" s="3" t="s">
        <v>11379</v>
      </c>
      <c r="E70" s="3" t="s">
        <v>11380</v>
      </c>
      <c r="F70" s="3" t="s">
        <v>11205</v>
      </c>
      <c r="G70" s="3" t="s">
        <v>11222</v>
      </c>
      <c r="H70" s="3" t="s">
        <v>11131</v>
      </c>
      <c r="I70" s="3">
        <v>38.5</v>
      </c>
      <c r="J70" s="3">
        <f ca="1">INT(RAND()*50+1)</f>
        <v>41</v>
      </c>
      <c r="K70" s="4" t="s">
        <v>11132</v>
      </c>
      <c r="L70" s="5">
        <v>41345</v>
      </c>
      <c r="M70" s="3"/>
      <c r="N70" s="3"/>
      <c r="O70" s="3" t="str">
        <f>"G12644B"</f>
        <v>G12644B</v>
      </c>
      <c r="P70" s="3" t="s">
        <v>11133</v>
      </c>
      <c r="Q70" s="3" t="s">
        <v>11134</v>
      </c>
      <c r="R70" s="6" t="s">
        <v>11357</v>
      </c>
      <c r="S70" s="7" t="str">
        <f>"1CN00210522"</f>
        <v>1CN00210522</v>
      </c>
      <c r="T70" s="6" t="s">
        <v>11202</v>
      </c>
      <c r="U70" s="4" t="s">
        <v>11137</v>
      </c>
      <c r="V70" s="3" t="s">
        <v>11148</v>
      </c>
    </row>
    <row r="71" spans="1:22">
      <c r="A71" s="3">
        <v>70</v>
      </c>
      <c r="B71" s="3"/>
      <c r="C71" s="3" t="s">
        <v>11382</v>
      </c>
      <c r="D71" s="3" t="s">
        <v>11383</v>
      </c>
      <c r="E71" s="3" t="s">
        <v>11384</v>
      </c>
      <c r="F71" s="3" t="s">
        <v>11349</v>
      </c>
      <c r="G71" s="3" t="s">
        <v>11285</v>
      </c>
      <c r="H71" s="3" t="s">
        <v>11153</v>
      </c>
      <c r="I71" s="3">
        <v>354</v>
      </c>
      <c r="J71" s="3">
        <f ca="1">INT(RAND()*50+1)</f>
        <v>38</v>
      </c>
      <c r="K71" s="4" t="s">
        <v>11132</v>
      </c>
      <c r="L71" s="5">
        <v>41507</v>
      </c>
      <c r="M71" s="3"/>
      <c r="N71" s="3"/>
      <c r="O71" s="3" t="str">
        <f>"12675A"</f>
        <v>12675A</v>
      </c>
      <c r="P71" s="3" t="s">
        <v>11144</v>
      </c>
      <c r="Q71" s="3" t="s">
        <v>11134</v>
      </c>
      <c r="R71" s="6" t="s">
        <v>11385</v>
      </c>
      <c r="S71" s="7" t="str">
        <f>"1CN00210522"</f>
        <v>1CN00210522</v>
      </c>
      <c r="T71" s="6" t="s">
        <v>11386</v>
      </c>
      <c r="U71" s="4" t="s">
        <v>11137</v>
      </c>
      <c r="V71" s="3" t="s">
        <v>11148</v>
      </c>
    </row>
    <row r="72" spans="1:22">
      <c r="A72" s="3">
        <v>71</v>
      </c>
      <c r="B72" s="3"/>
      <c r="C72" s="3" t="s">
        <v>11387</v>
      </c>
      <c r="D72" s="3" t="s">
        <v>11388</v>
      </c>
      <c r="E72" s="3" t="s">
        <v>11388</v>
      </c>
      <c r="F72" s="3" t="s">
        <v>11151</v>
      </c>
      <c r="G72" s="3" t="s">
        <v>11285</v>
      </c>
      <c r="H72" s="3" t="s">
        <v>11153</v>
      </c>
      <c r="I72" s="3">
        <v>168</v>
      </c>
      <c r="J72" s="3">
        <f ca="1">INT(RAND()*50+1)</f>
        <v>12</v>
      </c>
      <c r="K72" s="4" t="s">
        <v>11132</v>
      </c>
      <c r="L72" s="5">
        <v>41434</v>
      </c>
      <c r="M72" s="3"/>
      <c r="N72" s="3"/>
      <c r="O72" s="3" t="str">
        <f>"12859A"</f>
        <v>12859A</v>
      </c>
      <c r="P72" s="3" t="s">
        <v>11133</v>
      </c>
      <c r="Q72" s="3" t="s">
        <v>11134</v>
      </c>
      <c r="R72" s="6" t="s">
        <v>11389</v>
      </c>
      <c r="S72" s="7" t="str">
        <f>"1CN00210522"</f>
        <v>1CN00210522</v>
      </c>
      <c r="T72" s="6" t="s">
        <v>11390</v>
      </c>
      <c r="U72" s="4" t="s">
        <v>11137</v>
      </c>
      <c r="V72" s="3" t="s">
        <v>11148</v>
      </c>
    </row>
    <row r="73" spans="1:22">
      <c r="A73" s="3">
        <v>72</v>
      </c>
      <c r="B73" s="3"/>
      <c r="C73" s="3" t="s">
        <v>225</v>
      </c>
      <c r="D73" s="3" t="s">
        <v>11391</v>
      </c>
      <c r="E73" s="3" t="s">
        <v>11391</v>
      </c>
      <c r="F73" s="3" t="s">
        <v>11373</v>
      </c>
      <c r="G73" s="3" t="s">
        <v>11232</v>
      </c>
      <c r="H73" s="3" t="s">
        <v>11143</v>
      </c>
      <c r="I73" s="3">
        <v>40.8</v>
      </c>
      <c r="J73" s="3">
        <f ca="1">INT(RAND()*50+1)</f>
        <v>27</v>
      </c>
      <c r="K73" s="4" t="s">
        <v>11132</v>
      </c>
      <c r="L73" s="5">
        <v>41383</v>
      </c>
      <c r="M73" s="3"/>
      <c r="N73" s="3"/>
      <c r="O73" s="3" t="str">
        <f>"JK137926-5G"</f>
        <v>JK137926-5G</v>
      </c>
      <c r="P73" s="3" t="s">
        <v>11144</v>
      </c>
      <c r="Q73" s="3" t="s">
        <v>11145</v>
      </c>
      <c r="R73" s="6" t="s">
        <v>11352</v>
      </c>
      <c r="S73" s="7" t="str">
        <f>"1CN00100005"</f>
        <v>1CN00100005</v>
      </c>
      <c r="T73" s="6" t="s">
        <v>11392</v>
      </c>
      <c r="U73" s="4" t="s">
        <v>11137</v>
      </c>
      <c r="V73" s="3" t="s">
        <v>11148</v>
      </c>
    </row>
    <row r="74" spans="1:22">
      <c r="A74" s="3">
        <v>73</v>
      </c>
      <c r="B74" s="3"/>
      <c r="C74" s="3" t="s">
        <v>225</v>
      </c>
      <c r="D74" s="3" t="s">
        <v>11391</v>
      </c>
      <c r="E74" s="3" t="s">
        <v>11391</v>
      </c>
      <c r="F74" s="3" t="s">
        <v>11373</v>
      </c>
      <c r="G74" s="3" t="s">
        <v>11172</v>
      </c>
      <c r="H74" s="3" t="s">
        <v>11143</v>
      </c>
      <c r="I74" s="3">
        <v>46</v>
      </c>
      <c r="J74" s="3">
        <f ca="1">INT(RAND()*50+1)</f>
        <v>22</v>
      </c>
      <c r="K74" s="4" t="s">
        <v>11132</v>
      </c>
      <c r="L74" s="5">
        <v>41453</v>
      </c>
      <c r="M74" s="3"/>
      <c r="N74" s="3"/>
      <c r="O74" s="3" t="str">
        <f>"JK137926-25G"</f>
        <v>JK137926-25G</v>
      </c>
      <c r="P74" s="3" t="s">
        <v>11133</v>
      </c>
      <c r="Q74" s="3" t="s">
        <v>11134</v>
      </c>
      <c r="R74" s="6" t="s">
        <v>11357</v>
      </c>
      <c r="S74" s="7" t="str">
        <f>"1CN00100005"</f>
        <v>1CN00100005</v>
      </c>
      <c r="T74" s="6" t="s">
        <v>11393</v>
      </c>
      <c r="U74" s="4" t="s">
        <v>11137</v>
      </c>
      <c r="V74" s="3" t="s">
        <v>11138</v>
      </c>
    </row>
    <row r="75" spans="1:22">
      <c r="A75" s="3">
        <v>74</v>
      </c>
      <c r="B75" s="3"/>
      <c r="C75" s="3" t="s">
        <v>8081</v>
      </c>
      <c r="D75" s="3" t="s">
        <v>11394</v>
      </c>
      <c r="E75" s="3" t="s">
        <v>11395</v>
      </c>
      <c r="F75" s="3" t="s">
        <v>11205</v>
      </c>
      <c r="G75" s="3" t="s">
        <v>11222</v>
      </c>
      <c r="H75" s="3" t="s">
        <v>11131</v>
      </c>
      <c r="I75" s="3">
        <v>9.1</v>
      </c>
      <c r="J75" s="3">
        <f ca="1">INT(RAND()*50+1)</f>
        <v>29</v>
      </c>
      <c r="K75" s="4" t="s">
        <v>11132</v>
      </c>
      <c r="L75" s="5">
        <v>41386</v>
      </c>
      <c r="M75" s="3"/>
      <c r="N75" s="3"/>
      <c r="O75" s="3" t="str">
        <f>"G12990A__"</f>
        <v>G12990A__</v>
      </c>
      <c r="P75" s="3" t="s">
        <v>11144</v>
      </c>
      <c r="Q75" s="3" t="s">
        <v>11145</v>
      </c>
      <c r="R75" s="6" t="s">
        <v>11362</v>
      </c>
      <c r="S75" s="7" t="str">
        <f t="shared" ref="S75:S80" si="15">"1CN00210522"</f>
        <v>1CN00210522</v>
      </c>
      <c r="T75" s="6" t="s">
        <v>11396</v>
      </c>
      <c r="U75" s="4" t="s">
        <v>11137</v>
      </c>
      <c r="V75" s="3" t="s">
        <v>11148</v>
      </c>
    </row>
    <row r="76" spans="1:22">
      <c r="A76" s="3">
        <v>75</v>
      </c>
      <c r="B76" s="3"/>
      <c r="C76" s="3" t="s">
        <v>11397</v>
      </c>
      <c r="D76" s="3" t="s">
        <v>11398</v>
      </c>
      <c r="E76" s="3" t="s">
        <v>11399</v>
      </c>
      <c r="F76" s="3" t="s">
        <v>11141</v>
      </c>
      <c r="G76" s="3" t="s">
        <v>11400</v>
      </c>
      <c r="H76" s="3" t="s">
        <v>11168</v>
      </c>
      <c r="I76" s="3">
        <v>174.17</v>
      </c>
      <c r="J76" s="3">
        <f ca="1">INT(RAND()*50+1)</f>
        <v>24</v>
      </c>
      <c r="K76" s="4" t="s">
        <v>11132</v>
      </c>
      <c r="L76" s="5">
        <v>41360</v>
      </c>
      <c r="M76" s="3" t="str">
        <f>"MFCD00008569"</f>
        <v>MFCD00008569</v>
      </c>
      <c r="N76" s="3"/>
      <c r="O76" s="3" t="str">
        <f>"SY001164-25ML"</f>
        <v>SY001164-25ML</v>
      </c>
      <c r="P76" s="3" t="s">
        <v>11133</v>
      </c>
      <c r="Q76" s="3" t="s">
        <v>11134</v>
      </c>
      <c r="R76" s="6" t="s">
        <v>11366</v>
      </c>
      <c r="S76" s="7" t="str">
        <f t="shared" ref="S76:S82" si="16">"1CN00210518"</f>
        <v>1CN00210518</v>
      </c>
      <c r="T76" s="6" t="s">
        <v>11401</v>
      </c>
      <c r="U76" s="4" t="s">
        <v>11137</v>
      </c>
      <c r="V76" s="3" t="s">
        <v>11138</v>
      </c>
    </row>
    <row r="77" spans="1:22">
      <c r="A77" s="3">
        <v>76</v>
      </c>
      <c r="B77" s="3"/>
      <c r="C77" s="3" t="s">
        <v>11397</v>
      </c>
      <c r="D77" s="3" t="s">
        <v>11398</v>
      </c>
      <c r="E77" s="3" t="s">
        <v>11399</v>
      </c>
      <c r="F77" s="3" t="s">
        <v>11141</v>
      </c>
      <c r="G77" s="3" t="s">
        <v>11400</v>
      </c>
      <c r="H77" s="3" t="s">
        <v>11168</v>
      </c>
      <c r="I77" s="3">
        <v>174.17</v>
      </c>
      <c r="J77" s="3">
        <f ca="1">INT(RAND()*50+1)</f>
        <v>39</v>
      </c>
      <c r="K77" s="4" t="s">
        <v>11132</v>
      </c>
      <c r="L77" s="5">
        <v>41367</v>
      </c>
      <c r="M77" s="3" t="str">
        <f>"MFCD00008569"</f>
        <v>MFCD00008569</v>
      </c>
      <c r="N77" s="3"/>
      <c r="O77" s="3" t="str">
        <f>"SY001164-25ML"</f>
        <v>SY001164-25ML</v>
      </c>
      <c r="P77" s="3" t="s">
        <v>11144</v>
      </c>
      <c r="Q77" s="3" t="s">
        <v>11134</v>
      </c>
      <c r="R77" s="6" t="s">
        <v>11370</v>
      </c>
      <c r="S77" s="7" t="str">
        <f>"1CN00210518"</f>
        <v>1CN00210518</v>
      </c>
      <c r="T77" s="6" t="s">
        <v>11402</v>
      </c>
      <c r="U77" s="4" t="s">
        <v>11137</v>
      </c>
      <c r="V77" s="3" t="s">
        <v>11148</v>
      </c>
    </row>
    <row r="78" spans="1:22">
      <c r="A78" s="3">
        <v>77</v>
      </c>
      <c r="B78" s="3"/>
      <c r="C78" s="3" t="s">
        <v>11403</v>
      </c>
      <c r="D78" s="3" t="s">
        <v>11404</v>
      </c>
      <c r="E78" s="3" t="s">
        <v>11404</v>
      </c>
      <c r="F78" s="3"/>
      <c r="G78" s="3" t="s">
        <v>11405</v>
      </c>
      <c r="H78" s="3" t="s">
        <v>11280</v>
      </c>
      <c r="I78" s="3">
        <v>120</v>
      </c>
      <c r="J78" s="3">
        <f ca="1">INT(RAND()*50+1)</f>
        <v>29</v>
      </c>
      <c r="K78" s="4" t="s">
        <v>11132</v>
      </c>
      <c r="L78" s="5">
        <v>41631</v>
      </c>
      <c r="M78" s="3" t="str">
        <f>"MFCD00000466"</f>
        <v>MFCD00000466</v>
      </c>
      <c r="N78" s="3"/>
      <c r="O78" s="3" t="str">
        <f>"230111-100ML"</f>
        <v>230111-100ML</v>
      </c>
      <c r="P78" s="3" t="s">
        <v>11133</v>
      </c>
      <c r="Q78" s="3" t="s">
        <v>11134</v>
      </c>
      <c r="R78" s="6" t="s">
        <v>11374</v>
      </c>
      <c r="S78" s="7" t="str">
        <f>"1CN00210153"</f>
        <v>1CN00210153</v>
      </c>
      <c r="T78" s="6" t="s">
        <v>11406</v>
      </c>
      <c r="U78" s="4" t="s">
        <v>11137</v>
      </c>
      <c r="V78" s="3" t="s">
        <v>11148</v>
      </c>
    </row>
    <row r="79" spans="1:22">
      <c r="A79" s="3">
        <v>78</v>
      </c>
      <c r="B79" s="3"/>
      <c r="C79" s="3" t="s">
        <v>11407</v>
      </c>
      <c r="D79" s="3" t="s">
        <v>11408</v>
      </c>
      <c r="E79" s="3" t="s">
        <v>11409</v>
      </c>
      <c r="F79" s="3" t="s">
        <v>11197</v>
      </c>
      <c r="G79" s="3" t="s">
        <v>11130</v>
      </c>
      <c r="H79" s="3" t="s">
        <v>11131</v>
      </c>
      <c r="I79" s="3">
        <v>38.5</v>
      </c>
      <c r="J79" s="3">
        <f ca="1">INT(RAND()*50+1)</f>
        <v>12</v>
      </c>
      <c r="K79" s="4" t="s">
        <v>11132</v>
      </c>
      <c r="L79" s="5">
        <v>41403</v>
      </c>
      <c r="M79" s="3"/>
      <c r="N79" s="3"/>
      <c r="O79" s="3" t="str">
        <f>"G13115A__"</f>
        <v>G13115A__</v>
      </c>
      <c r="P79" s="3" t="s">
        <v>11144</v>
      </c>
      <c r="Q79" s="3" t="s">
        <v>11134</v>
      </c>
      <c r="R79" s="6" t="s">
        <v>11366</v>
      </c>
      <c r="S79" s="7" t="str">
        <f>"1CN00210522"</f>
        <v>1CN00210522</v>
      </c>
      <c r="T79" s="6" t="s">
        <v>11246</v>
      </c>
      <c r="U79" s="4" t="s">
        <v>11137</v>
      </c>
      <c r="V79" s="3" t="s">
        <v>11148</v>
      </c>
    </row>
    <row r="80" spans="1:22">
      <c r="A80" s="3">
        <v>79</v>
      </c>
      <c r="B80" s="3"/>
      <c r="C80" s="3" t="s">
        <v>11407</v>
      </c>
      <c r="D80" s="3" t="s">
        <v>11408</v>
      </c>
      <c r="E80" s="3" t="s">
        <v>11409</v>
      </c>
      <c r="F80" s="3" t="s">
        <v>11197</v>
      </c>
      <c r="G80" s="3" t="s">
        <v>11130</v>
      </c>
      <c r="H80" s="3" t="s">
        <v>11131</v>
      </c>
      <c r="I80" s="3">
        <v>38.5</v>
      </c>
      <c r="J80" s="3">
        <f ca="1">INT(RAND()*50+1)</f>
        <v>20</v>
      </c>
      <c r="K80" s="4" t="s">
        <v>11132</v>
      </c>
      <c r="L80" s="5">
        <v>41415</v>
      </c>
      <c r="M80" s="3"/>
      <c r="N80" s="3"/>
      <c r="O80" s="3" t="str">
        <f>"G13115A__"</f>
        <v>G13115A__</v>
      </c>
      <c r="P80" s="3" t="s">
        <v>11133</v>
      </c>
      <c r="Q80" s="3" t="s">
        <v>11145</v>
      </c>
      <c r="R80" s="6" t="s">
        <v>11352</v>
      </c>
      <c r="S80" s="7" t="str">
        <f>"1CN00210522"</f>
        <v>1CN00210522</v>
      </c>
      <c r="T80" s="6" t="s">
        <v>11410</v>
      </c>
      <c r="U80" s="4" t="s">
        <v>11137</v>
      </c>
      <c r="V80" s="3" t="s">
        <v>11148</v>
      </c>
    </row>
    <row r="81" spans="1:22">
      <c r="A81" s="3">
        <v>80</v>
      </c>
      <c r="B81" s="3"/>
      <c r="C81" s="3" t="s">
        <v>5673</v>
      </c>
      <c r="D81" s="3" t="s">
        <v>11411</v>
      </c>
      <c r="E81" s="3" t="s">
        <v>11412</v>
      </c>
      <c r="F81" s="3" t="s">
        <v>11373</v>
      </c>
      <c r="G81" s="3" t="s">
        <v>11167</v>
      </c>
      <c r="H81" s="3" t="s">
        <v>11168</v>
      </c>
      <c r="I81" s="3">
        <v>82.5</v>
      </c>
      <c r="J81" s="3">
        <f ca="1">INT(RAND()*50+1)</f>
        <v>22</v>
      </c>
      <c r="K81" s="4" t="s">
        <v>11132</v>
      </c>
      <c r="L81" s="5">
        <v>41345</v>
      </c>
      <c r="M81" s="3"/>
      <c r="N81" s="3"/>
      <c r="O81" s="3" t="str">
        <f>"SY001750-25G"</f>
        <v>SY001750-25G</v>
      </c>
      <c r="P81" s="3" t="s">
        <v>11144</v>
      </c>
      <c r="Q81" s="3" t="s">
        <v>11134</v>
      </c>
      <c r="R81" s="6" t="s">
        <v>11357</v>
      </c>
      <c r="S81" s="7" t="str">
        <f>"1CN00210518"</f>
        <v>1CN00210518</v>
      </c>
      <c r="T81" s="6" t="s">
        <v>11294</v>
      </c>
      <c r="U81" s="4" t="s">
        <v>11137</v>
      </c>
      <c r="V81" s="3" t="s">
        <v>11148</v>
      </c>
    </row>
    <row r="82" spans="1:22">
      <c r="A82" s="3">
        <v>81</v>
      </c>
      <c r="B82" s="3"/>
      <c r="C82" s="3" t="s">
        <v>5673</v>
      </c>
      <c r="D82" s="3" t="s">
        <v>11413</v>
      </c>
      <c r="E82" s="3" t="s">
        <v>11412</v>
      </c>
      <c r="F82" s="3" t="s">
        <v>11373</v>
      </c>
      <c r="G82" s="3" t="s">
        <v>11172</v>
      </c>
      <c r="H82" s="3" t="s">
        <v>11168</v>
      </c>
      <c r="I82" s="3">
        <v>82.5</v>
      </c>
      <c r="J82" s="3">
        <f ca="1">INT(RAND()*50+1)</f>
        <v>48</v>
      </c>
      <c r="K82" s="4" t="s">
        <v>11132</v>
      </c>
      <c r="L82" s="5">
        <v>41348</v>
      </c>
      <c r="M82" s="3" t="str">
        <f>"MFCD00000241"</f>
        <v>MFCD00000241</v>
      </c>
      <c r="N82" s="3"/>
      <c r="O82" s="3" t="str">
        <f>"SY001750-25G"</f>
        <v>SY001750-25G</v>
      </c>
      <c r="P82" s="3" t="s">
        <v>11133</v>
      </c>
      <c r="Q82" s="3" t="s">
        <v>11145</v>
      </c>
      <c r="R82" s="6" t="s">
        <v>11385</v>
      </c>
      <c r="S82" s="7" t="str">
        <f>"1CN00210518"</f>
        <v>1CN00210518</v>
      </c>
      <c r="T82" s="6" t="s">
        <v>11250</v>
      </c>
      <c r="U82" s="4" t="s">
        <v>11137</v>
      </c>
      <c r="V82" s="3" t="s">
        <v>11138</v>
      </c>
    </row>
    <row r="83" spans="1:22">
      <c r="A83" s="3">
        <v>82</v>
      </c>
      <c r="B83" s="3"/>
      <c r="C83" s="3" t="s">
        <v>11414</v>
      </c>
      <c r="D83" s="3" t="s">
        <v>11415</v>
      </c>
      <c r="E83" s="3" t="s">
        <v>11415</v>
      </c>
      <c r="F83" s="3" t="s">
        <v>11293</v>
      </c>
      <c r="G83" s="3" t="s">
        <v>11416</v>
      </c>
      <c r="H83" s="3" t="s">
        <v>11417</v>
      </c>
      <c r="I83" s="3">
        <v>7.5</v>
      </c>
      <c r="J83" s="3">
        <f ca="1">INT(RAND()*50+1)</f>
        <v>28</v>
      </c>
      <c r="K83" s="4" t="s">
        <v>11132</v>
      </c>
      <c r="L83" s="5">
        <v>41382</v>
      </c>
      <c r="M83" s="3"/>
      <c r="N83" s="3"/>
      <c r="O83" s="3" t="str">
        <f>"128770-AR"</f>
        <v>128770-AR</v>
      </c>
      <c r="P83" s="3" t="s">
        <v>11144</v>
      </c>
      <c r="Q83" s="3" t="s">
        <v>11134</v>
      </c>
      <c r="R83" s="6" t="s">
        <v>11389</v>
      </c>
      <c r="S83" s="7" t="str">
        <f t="shared" ref="S83:S89" si="17">"1CN00210522"</f>
        <v>1CN00210522</v>
      </c>
      <c r="T83" s="6" t="s">
        <v>11418</v>
      </c>
      <c r="U83" s="4" t="s">
        <v>11137</v>
      </c>
      <c r="V83" s="3" t="s">
        <v>11148</v>
      </c>
    </row>
    <row r="84" spans="1:22">
      <c r="A84" s="3">
        <v>83</v>
      </c>
      <c r="B84" s="3"/>
      <c r="C84" s="3" t="s">
        <v>1203</v>
      </c>
      <c r="D84" s="3" t="s">
        <v>11419</v>
      </c>
      <c r="E84" s="3" t="s">
        <v>11420</v>
      </c>
      <c r="F84" s="3" t="s">
        <v>11421</v>
      </c>
      <c r="G84" s="3" t="s">
        <v>11422</v>
      </c>
      <c r="H84" s="3" t="s">
        <v>11324</v>
      </c>
      <c r="I84" s="3">
        <v>36.27</v>
      </c>
      <c r="J84" s="3">
        <f ca="1">INT(RAND()*50+1)</f>
        <v>45</v>
      </c>
      <c r="K84" s="4" t="s">
        <v>11132</v>
      </c>
      <c r="L84" s="5">
        <v>41416</v>
      </c>
      <c r="M84" s="3" t="str">
        <f>"MFCD00008204"</f>
        <v>MFCD00008204</v>
      </c>
      <c r="N84" s="3"/>
      <c r="O84" s="3" t="str">
        <f>"R00265920124"</f>
        <v>R00265920124</v>
      </c>
      <c r="P84" s="3" t="s">
        <v>11133</v>
      </c>
      <c r="Q84" s="3" t="s">
        <v>11134</v>
      </c>
      <c r="R84" s="6" t="s">
        <v>11423</v>
      </c>
      <c r="S84" s="7" t="str">
        <f>"1CN00210355"</f>
        <v>1CN00210355</v>
      </c>
      <c r="T84" s="6" t="s">
        <v>11424</v>
      </c>
      <c r="U84" s="4" t="s">
        <v>11137</v>
      </c>
      <c r="V84" s="3" t="s">
        <v>11138</v>
      </c>
    </row>
    <row r="85" spans="1:22">
      <c r="A85" s="3">
        <v>84</v>
      </c>
      <c r="B85" s="3"/>
      <c r="C85" s="3" t="s">
        <v>11425</v>
      </c>
      <c r="D85" s="3" t="s">
        <v>11426</v>
      </c>
      <c r="E85" s="3" t="s">
        <v>11426</v>
      </c>
      <c r="F85" s="3" t="s">
        <v>11205</v>
      </c>
      <c r="G85" s="3" t="s">
        <v>11416</v>
      </c>
      <c r="H85" s="3" t="s">
        <v>11131</v>
      </c>
      <c r="I85" s="3">
        <v>9.5</v>
      </c>
      <c r="J85" s="3">
        <f ca="1">INT(RAND()*50+1)</f>
        <v>15</v>
      </c>
      <c r="K85" s="4" t="s">
        <v>11132</v>
      </c>
      <c r="L85" s="5">
        <v>41438</v>
      </c>
      <c r="M85" s="3"/>
      <c r="N85" s="3"/>
      <c r="O85" s="3" t="str">
        <f>"G13208B__"</f>
        <v>G13208B__</v>
      </c>
      <c r="P85" s="3" t="s">
        <v>11144</v>
      </c>
      <c r="Q85" s="3" t="s">
        <v>11134</v>
      </c>
      <c r="R85" s="6" t="s">
        <v>11427</v>
      </c>
      <c r="S85" s="7" t="str">
        <f>"1CN00210522"</f>
        <v>1CN00210522</v>
      </c>
      <c r="T85" s="6" t="s">
        <v>11263</v>
      </c>
      <c r="U85" s="4" t="s">
        <v>11137</v>
      </c>
      <c r="V85" s="3" t="s">
        <v>11148</v>
      </c>
    </row>
    <row r="86" spans="1:22">
      <c r="A86" s="3">
        <v>85</v>
      </c>
      <c r="B86" s="3"/>
      <c r="C86" s="3" t="s">
        <v>11428</v>
      </c>
      <c r="D86" s="3" t="s">
        <v>11429</v>
      </c>
      <c r="E86" s="3" t="s">
        <v>11430</v>
      </c>
      <c r="F86" s="3" t="s">
        <v>11141</v>
      </c>
      <c r="G86" s="3" t="s">
        <v>11431</v>
      </c>
      <c r="H86" s="3" t="s">
        <v>11432</v>
      </c>
      <c r="I86" s="3">
        <v>700</v>
      </c>
      <c r="J86" s="3">
        <f ca="1">INT(RAND()*50+1)</f>
        <v>22</v>
      </c>
      <c r="K86" s="4" t="s">
        <v>11132</v>
      </c>
      <c r="L86" s="5">
        <v>41451</v>
      </c>
      <c r="M86" s="3"/>
      <c r="N86" s="3"/>
      <c r="O86" s="3" t="str">
        <f>"2793229"</f>
        <v>2793229</v>
      </c>
      <c r="P86" s="3" t="s">
        <v>11133</v>
      </c>
      <c r="Q86" s="3" t="s">
        <v>11134</v>
      </c>
      <c r="R86" s="6" t="s">
        <v>11389</v>
      </c>
      <c r="S86" s="7" t="str">
        <f>"1CN00211697"</f>
        <v>1CN00211697</v>
      </c>
      <c r="T86" s="6" t="s">
        <v>11433</v>
      </c>
      <c r="U86" s="4" t="s">
        <v>11137</v>
      </c>
      <c r="V86" s="3" t="s">
        <v>11148</v>
      </c>
    </row>
    <row r="87" spans="1:22">
      <c r="A87" s="3">
        <v>86</v>
      </c>
      <c r="B87" s="3"/>
      <c r="C87" s="3" t="s">
        <v>51</v>
      </c>
      <c r="D87" s="3" t="s">
        <v>11434</v>
      </c>
      <c r="E87" s="3" t="s">
        <v>11435</v>
      </c>
      <c r="F87" s="3" t="s">
        <v>11158</v>
      </c>
      <c r="G87" s="3" t="s">
        <v>11152</v>
      </c>
      <c r="H87" s="3" t="s">
        <v>11153</v>
      </c>
      <c r="I87" s="3">
        <v>75</v>
      </c>
      <c r="J87" s="3">
        <f ca="1">INT(RAND()*50+1)</f>
        <v>6</v>
      </c>
      <c r="K87" s="4" t="s">
        <v>11132</v>
      </c>
      <c r="L87" s="5">
        <v>41409</v>
      </c>
      <c r="M87" s="3"/>
      <c r="N87" s="3"/>
      <c r="O87" s="3" t="str">
        <f>"13347B"</f>
        <v>13347B</v>
      </c>
      <c r="P87" s="3" t="s">
        <v>11144</v>
      </c>
      <c r="Q87" s="3" t="s">
        <v>11145</v>
      </c>
      <c r="R87" s="6" t="s">
        <v>11352</v>
      </c>
      <c r="S87" s="7" t="str">
        <f>"1CN00210522"</f>
        <v>1CN00210522</v>
      </c>
      <c r="T87" s="6" t="s">
        <v>11436</v>
      </c>
      <c r="U87" s="4" t="s">
        <v>11137</v>
      </c>
      <c r="V87" s="3" t="s">
        <v>11148</v>
      </c>
    </row>
    <row r="88" spans="1:22">
      <c r="A88" s="3">
        <v>87</v>
      </c>
      <c r="B88" s="3"/>
      <c r="C88" s="3" t="s">
        <v>11437</v>
      </c>
      <c r="D88" s="3" t="s">
        <v>11438</v>
      </c>
      <c r="E88" s="3" t="s">
        <v>11439</v>
      </c>
      <c r="F88" s="3" t="s">
        <v>11151</v>
      </c>
      <c r="G88" s="3" t="s">
        <v>11130</v>
      </c>
      <c r="H88" s="3" t="s">
        <v>11153</v>
      </c>
      <c r="I88" s="3">
        <v>174</v>
      </c>
      <c r="J88" s="3">
        <f ca="1">INT(RAND()*50+1)</f>
        <v>44</v>
      </c>
      <c r="K88" s="4" t="s">
        <v>11132</v>
      </c>
      <c r="L88" s="5">
        <v>41464</v>
      </c>
      <c r="M88" s="3"/>
      <c r="N88" s="3"/>
      <c r="O88" s="3" t="str">
        <f>"13382B"</f>
        <v>13382B</v>
      </c>
      <c r="P88" s="3" t="s">
        <v>11133</v>
      </c>
      <c r="Q88" s="3" t="s">
        <v>11134</v>
      </c>
      <c r="R88" s="6" t="s">
        <v>11357</v>
      </c>
      <c r="S88" s="7" t="str">
        <f>"1CN00210522"</f>
        <v>1CN00210522</v>
      </c>
      <c r="T88" s="6" t="s">
        <v>11440</v>
      </c>
      <c r="U88" s="4" t="s">
        <v>11137</v>
      </c>
      <c r="V88" s="3" t="s">
        <v>11148</v>
      </c>
    </row>
    <row r="89" spans="1:22">
      <c r="A89" s="3">
        <v>88</v>
      </c>
      <c r="B89" s="3"/>
      <c r="C89" s="3" t="s">
        <v>11441</v>
      </c>
      <c r="D89" s="3" t="s">
        <v>11442</v>
      </c>
      <c r="E89" s="3" t="s">
        <v>11443</v>
      </c>
      <c r="F89" s="3" t="s">
        <v>11293</v>
      </c>
      <c r="G89" s="3" t="s">
        <v>11152</v>
      </c>
      <c r="H89" s="3" t="s">
        <v>11153</v>
      </c>
      <c r="I89" s="3">
        <v>61.2</v>
      </c>
      <c r="J89" s="3">
        <f ca="1">INT(RAND()*50+1)</f>
        <v>44</v>
      </c>
      <c r="K89" s="4" t="s">
        <v>11132</v>
      </c>
      <c r="L89" s="5">
        <v>41443</v>
      </c>
      <c r="M89" s="3"/>
      <c r="N89" s="3"/>
      <c r="O89" s="3" t="str">
        <f>"13474A"</f>
        <v>13474A</v>
      </c>
      <c r="P89" s="3" t="s">
        <v>11144</v>
      </c>
      <c r="Q89" s="3" t="s">
        <v>11145</v>
      </c>
      <c r="R89" s="6" t="s">
        <v>11444</v>
      </c>
      <c r="S89" s="7" t="str">
        <f>"1CN00210522"</f>
        <v>1CN00210522</v>
      </c>
      <c r="T89" s="6" t="s">
        <v>11445</v>
      </c>
      <c r="U89" s="4" t="s">
        <v>11137</v>
      </c>
      <c r="V89" s="3" t="s">
        <v>11148</v>
      </c>
    </row>
    <row r="90" spans="1:22">
      <c r="A90" s="3">
        <v>89</v>
      </c>
      <c r="B90" s="3"/>
      <c r="C90" s="3" t="s">
        <v>2528</v>
      </c>
      <c r="D90" s="3" t="s">
        <v>11446</v>
      </c>
      <c r="E90" s="3" t="s">
        <v>11446</v>
      </c>
      <c r="F90" s="3" t="s">
        <v>11293</v>
      </c>
      <c r="G90" s="3" t="s">
        <v>11447</v>
      </c>
      <c r="H90" s="3" t="s">
        <v>11143</v>
      </c>
      <c r="I90" s="3">
        <v>66.64</v>
      </c>
      <c r="J90" s="3">
        <f ca="1">INT(RAND()*50+1)</f>
        <v>50</v>
      </c>
      <c r="K90" s="4" t="s">
        <v>11132</v>
      </c>
      <c r="L90" s="5">
        <v>41421</v>
      </c>
      <c r="M90" s="3"/>
      <c r="N90" s="3"/>
      <c r="O90" s="3" t="str">
        <f>"JK185369-50G"</f>
        <v>JK185369-50G</v>
      </c>
      <c r="P90" s="3" t="s">
        <v>11133</v>
      </c>
      <c r="Q90" s="3" t="s">
        <v>11134</v>
      </c>
      <c r="R90" s="6" t="s">
        <v>11448</v>
      </c>
      <c r="S90" s="7" t="str">
        <f>"1CN00100005"</f>
        <v>1CN00100005</v>
      </c>
      <c r="T90" s="6" t="s">
        <v>11449</v>
      </c>
      <c r="U90" s="4" t="s">
        <v>11137</v>
      </c>
      <c r="V90" s="3" t="s">
        <v>11138</v>
      </c>
    </row>
    <row r="91" spans="1:22">
      <c r="A91" s="3">
        <v>90</v>
      </c>
      <c r="B91" s="3"/>
      <c r="C91" s="3" t="s">
        <v>1586</v>
      </c>
      <c r="D91" s="3" t="s">
        <v>11450</v>
      </c>
      <c r="E91" s="3" t="s">
        <v>11450</v>
      </c>
      <c r="F91" s="3" t="s">
        <v>11293</v>
      </c>
      <c r="G91" s="3" t="s">
        <v>11451</v>
      </c>
      <c r="H91" s="3" t="s">
        <v>11143</v>
      </c>
      <c r="I91" s="3">
        <v>40.8</v>
      </c>
      <c r="J91" s="3">
        <f ca="1">INT(RAND()*50+1)</f>
        <v>39</v>
      </c>
      <c r="K91" s="4" t="s">
        <v>11132</v>
      </c>
      <c r="L91" s="5">
        <v>41383</v>
      </c>
      <c r="M91" s="3"/>
      <c r="N91" s="3"/>
      <c r="O91" s="3" t="str">
        <f>"JK189559-5ML"</f>
        <v>JK189559-5ML</v>
      </c>
      <c r="P91" s="3" t="s">
        <v>11144</v>
      </c>
      <c r="Q91" s="3" t="s">
        <v>11134</v>
      </c>
      <c r="R91" s="6" t="s">
        <v>11352</v>
      </c>
      <c r="S91" s="7" t="str">
        <f>"1CN00100005"</f>
        <v>1CN00100005</v>
      </c>
      <c r="T91" s="6" t="s">
        <v>11452</v>
      </c>
      <c r="U91" s="4" t="s">
        <v>11137</v>
      </c>
      <c r="V91" s="3" t="s">
        <v>11148</v>
      </c>
    </row>
    <row r="92" spans="1:22">
      <c r="A92" s="3">
        <v>91</v>
      </c>
      <c r="B92" s="3"/>
      <c r="C92" s="3" t="s">
        <v>7220</v>
      </c>
      <c r="D92" s="3" t="s">
        <v>11453</v>
      </c>
      <c r="E92" s="3" t="s">
        <v>11454</v>
      </c>
      <c r="F92" s="3" t="s">
        <v>11151</v>
      </c>
      <c r="G92" s="3" t="s">
        <v>11152</v>
      </c>
      <c r="H92" s="3" t="s">
        <v>11153</v>
      </c>
      <c r="I92" s="3">
        <v>138</v>
      </c>
      <c r="J92" s="3">
        <f ca="1">INT(RAND()*50+1)</f>
        <v>15</v>
      </c>
      <c r="K92" s="4" t="s">
        <v>11132</v>
      </c>
      <c r="L92" s="5">
        <v>41446</v>
      </c>
      <c r="M92" s="3"/>
      <c r="N92" s="3"/>
      <c r="O92" s="3" t="str">
        <f>"13670A"</f>
        <v>13670A</v>
      </c>
      <c r="P92" s="3" t="s">
        <v>11133</v>
      </c>
      <c r="Q92" s="3" t="s">
        <v>11134</v>
      </c>
      <c r="R92" s="6" t="s">
        <v>11357</v>
      </c>
      <c r="S92" s="7" t="str">
        <f>"1CN00210522"</f>
        <v>1CN00210522</v>
      </c>
      <c r="T92" s="6" t="s">
        <v>11455</v>
      </c>
      <c r="U92" s="4" t="s">
        <v>11137</v>
      </c>
      <c r="V92" s="3" t="s">
        <v>11138</v>
      </c>
    </row>
    <row r="93" spans="1:22">
      <c r="A93" s="3">
        <v>92</v>
      </c>
      <c r="B93" s="3"/>
      <c r="C93" s="3" t="s">
        <v>138</v>
      </c>
      <c r="D93" s="3" t="s">
        <v>11456</v>
      </c>
      <c r="E93" s="3" t="s">
        <v>11457</v>
      </c>
      <c r="F93" s="3" t="s">
        <v>11178</v>
      </c>
      <c r="G93" s="3" t="s">
        <v>11172</v>
      </c>
      <c r="H93" s="3" t="s">
        <v>11168</v>
      </c>
      <c r="I93" s="3">
        <v>55</v>
      </c>
      <c r="J93" s="3">
        <f ca="1">INT(RAND()*50+1)</f>
        <v>48</v>
      </c>
      <c r="K93" s="4" t="s">
        <v>11132</v>
      </c>
      <c r="L93" s="5">
        <v>41479</v>
      </c>
      <c r="M93" s="3"/>
      <c r="N93" s="3"/>
      <c r="O93" s="3" t="str">
        <f>"SY001923-25G"</f>
        <v>SY001923-25G</v>
      </c>
      <c r="P93" s="3" t="s">
        <v>11144</v>
      </c>
      <c r="Q93" s="3" t="s">
        <v>11134</v>
      </c>
      <c r="R93" s="6" t="s">
        <v>11385</v>
      </c>
      <c r="S93" s="7" t="str">
        <f>"1CN00210518"</f>
        <v>1CN00210518</v>
      </c>
      <c r="T93" s="6" t="s">
        <v>11458</v>
      </c>
      <c r="U93" s="4" t="s">
        <v>11137</v>
      </c>
      <c r="V93" s="3" t="s">
        <v>11148</v>
      </c>
    </row>
    <row r="94" spans="1:22">
      <c r="A94" s="3">
        <v>93</v>
      </c>
      <c r="B94" s="3"/>
      <c r="C94" s="3" t="s">
        <v>11459</v>
      </c>
      <c r="D94" s="3" t="s">
        <v>11460</v>
      </c>
      <c r="E94" s="3" t="s">
        <v>11461</v>
      </c>
      <c r="F94" s="3" t="s">
        <v>11205</v>
      </c>
      <c r="G94" s="3" t="s">
        <v>11206</v>
      </c>
      <c r="H94" s="3" t="s">
        <v>11462</v>
      </c>
      <c r="I94" s="3">
        <v>8</v>
      </c>
      <c r="J94" s="3">
        <f ca="1">INT(RAND()*50+1)</f>
        <v>28</v>
      </c>
      <c r="K94" s="4" t="s">
        <v>11132</v>
      </c>
      <c r="L94" s="5">
        <v>41347</v>
      </c>
      <c r="M94" s="3"/>
      <c r="N94" s="3"/>
      <c r="O94" s="3" t="str">
        <f t="shared" ref="O94:O98" si="18">"2769321"</f>
        <v>2769321</v>
      </c>
      <c r="P94" s="3" t="s">
        <v>11133</v>
      </c>
      <c r="Q94" s="3" t="s">
        <v>11145</v>
      </c>
      <c r="R94" s="6" t="s">
        <v>11389</v>
      </c>
      <c r="S94" s="7" t="str">
        <f t="shared" ref="S94:S98" si="19">"1CN00510459"</f>
        <v>1CN00510459</v>
      </c>
      <c r="T94" s="6" t="s">
        <v>11287</v>
      </c>
      <c r="U94" s="4" t="s">
        <v>11137</v>
      </c>
      <c r="V94" s="3" t="s">
        <v>11148</v>
      </c>
    </row>
    <row r="95" spans="1:22">
      <c r="A95" s="3">
        <v>94</v>
      </c>
      <c r="B95" s="3"/>
      <c r="C95" s="3" t="s">
        <v>11459</v>
      </c>
      <c r="D95" s="3" t="s">
        <v>11460</v>
      </c>
      <c r="E95" s="3" t="s">
        <v>11461</v>
      </c>
      <c r="F95" s="3" t="s">
        <v>11205</v>
      </c>
      <c r="G95" s="3" t="s">
        <v>11206</v>
      </c>
      <c r="H95" s="3" t="s">
        <v>11462</v>
      </c>
      <c r="I95" s="3">
        <v>8</v>
      </c>
      <c r="J95" s="3">
        <f ca="1">INT(RAND()*50+1)</f>
        <v>35</v>
      </c>
      <c r="K95" s="4" t="s">
        <v>11132</v>
      </c>
      <c r="L95" s="5">
        <v>41438</v>
      </c>
      <c r="M95" s="3"/>
      <c r="N95" s="3"/>
      <c r="O95" s="3" t="str">
        <f>"2769321"</f>
        <v>2769321</v>
      </c>
      <c r="P95" s="3" t="s">
        <v>11144</v>
      </c>
      <c r="Q95" s="3" t="s">
        <v>11134</v>
      </c>
      <c r="R95" s="6" t="s">
        <v>11423</v>
      </c>
      <c r="S95" s="7" t="str">
        <f>"1CN00510459"</f>
        <v>1CN00510459</v>
      </c>
      <c r="T95" s="6" t="s">
        <v>11463</v>
      </c>
      <c r="U95" s="4" t="s">
        <v>11137</v>
      </c>
      <c r="V95" s="3" t="s">
        <v>11148</v>
      </c>
    </row>
    <row r="96" spans="1:22">
      <c r="A96" s="3">
        <v>95</v>
      </c>
      <c r="B96" s="3"/>
      <c r="C96" s="3" t="s">
        <v>11459</v>
      </c>
      <c r="D96" s="3" t="s">
        <v>11460</v>
      </c>
      <c r="E96" s="3" t="s">
        <v>11461</v>
      </c>
      <c r="F96" s="3" t="s">
        <v>11205</v>
      </c>
      <c r="G96" s="3" t="s">
        <v>11206</v>
      </c>
      <c r="H96" s="3" t="s">
        <v>11462</v>
      </c>
      <c r="I96" s="3">
        <v>8</v>
      </c>
      <c r="J96" s="3">
        <f ca="1">INT(RAND()*50+1)</f>
        <v>17</v>
      </c>
      <c r="K96" s="4" t="s">
        <v>11132</v>
      </c>
      <c r="L96" s="5">
        <v>41508</v>
      </c>
      <c r="M96" s="3"/>
      <c r="N96" s="3"/>
      <c r="O96" s="3" t="str">
        <f>"2769321"</f>
        <v>2769321</v>
      </c>
      <c r="P96" s="3" t="s">
        <v>11133</v>
      </c>
      <c r="Q96" s="3" t="s">
        <v>11145</v>
      </c>
      <c r="R96" s="6" t="s">
        <v>11427</v>
      </c>
      <c r="S96" s="7" t="str">
        <f>"1CN00510459"</f>
        <v>1CN00510459</v>
      </c>
      <c r="T96" s="6" t="s">
        <v>11340</v>
      </c>
      <c r="U96" s="4" t="s">
        <v>11137</v>
      </c>
      <c r="V96" s="3" t="s">
        <v>11148</v>
      </c>
    </row>
    <row r="97" spans="1:22">
      <c r="A97" s="3">
        <v>96</v>
      </c>
      <c r="B97" s="3"/>
      <c r="C97" s="3" t="s">
        <v>11459</v>
      </c>
      <c r="D97" s="3" t="s">
        <v>11460</v>
      </c>
      <c r="E97" s="3" t="s">
        <v>11461</v>
      </c>
      <c r="F97" s="3" t="s">
        <v>11205</v>
      </c>
      <c r="G97" s="3" t="s">
        <v>11206</v>
      </c>
      <c r="H97" s="3" t="s">
        <v>11462</v>
      </c>
      <c r="I97" s="3">
        <v>8</v>
      </c>
      <c r="J97" s="3">
        <f ca="1">INT(RAND()*50+1)</f>
        <v>47</v>
      </c>
      <c r="K97" s="4" t="s">
        <v>11132</v>
      </c>
      <c r="L97" s="5">
        <v>41514</v>
      </c>
      <c r="M97" s="3"/>
      <c r="N97" s="3"/>
      <c r="O97" s="3" t="str">
        <f>"2769321"</f>
        <v>2769321</v>
      </c>
      <c r="P97" s="3" t="s">
        <v>11144</v>
      </c>
      <c r="Q97" s="3" t="s">
        <v>11134</v>
      </c>
      <c r="R97" s="6" t="s">
        <v>11389</v>
      </c>
      <c r="S97" s="7" t="str">
        <f>"1CN00510459"</f>
        <v>1CN00510459</v>
      </c>
      <c r="T97" s="6" t="s">
        <v>11289</v>
      </c>
      <c r="U97" s="4" t="s">
        <v>11137</v>
      </c>
      <c r="V97" s="3" t="s">
        <v>11148</v>
      </c>
    </row>
    <row r="98" spans="1:22">
      <c r="A98" s="3">
        <v>97</v>
      </c>
      <c r="B98" s="3"/>
      <c r="C98" s="3" t="s">
        <v>11459</v>
      </c>
      <c r="D98" s="3" t="s">
        <v>11460</v>
      </c>
      <c r="E98" s="3" t="s">
        <v>11461</v>
      </c>
      <c r="F98" s="3" t="s">
        <v>11205</v>
      </c>
      <c r="G98" s="3" t="s">
        <v>11206</v>
      </c>
      <c r="H98" s="3" t="s">
        <v>11462</v>
      </c>
      <c r="I98" s="3">
        <v>8</v>
      </c>
      <c r="J98" s="3">
        <f ca="1">INT(RAND()*50+1)</f>
        <v>16</v>
      </c>
      <c r="K98" s="4" t="s">
        <v>11132</v>
      </c>
      <c r="L98" s="5">
        <v>41556</v>
      </c>
      <c r="M98" s="3"/>
      <c r="N98" s="3"/>
      <c r="O98" s="3" t="str">
        <f>"2769321"</f>
        <v>2769321</v>
      </c>
      <c r="P98" s="3" t="s">
        <v>11133</v>
      </c>
      <c r="Q98" s="3" t="s">
        <v>11134</v>
      </c>
      <c r="R98" s="6" t="s">
        <v>11352</v>
      </c>
      <c r="S98" s="7" t="str">
        <f>"1CN00510459"</f>
        <v>1CN00510459</v>
      </c>
      <c r="T98" s="6" t="s">
        <v>11464</v>
      </c>
      <c r="U98" s="4" t="s">
        <v>11137</v>
      </c>
      <c r="V98" s="3" t="s">
        <v>11138</v>
      </c>
    </row>
    <row r="99" spans="1:22">
      <c r="A99" s="3">
        <v>98</v>
      </c>
      <c r="B99" s="3"/>
      <c r="C99" s="3" t="s">
        <v>4166</v>
      </c>
      <c r="D99" s="3" t="s">
        <v>11465</v>
      </c>
      <c r="E99" s="3" t="s">
        <v>11466</v>
      </c>
      <c r="F99" s="3" t="s">
        <v>11141</v>
      </c>
      <c r="G99" s="3" t="s">
        <v>11467</v>
      </c>
      <c r="H99" s="3" t="s">
        <v>11168</v>
      </c>
      <c r="I99" s="3">
        <v>87.09</v>
      </c>
      <c r="J99" s="3">
        <f ca="1">INT(RAND()*50+1)</f>
        <v>2</v>
      </c>
      <c r="K99" s="4" t="s">
        <v>11132</v>
      </c>
      <c r="L99" s="5">
        <v>41339</v>
      </c>
      <c r="M99" s="3" t="str">
        <f>"MFCD00005966"</f>
        <v>MFCD00005966</v>
      </c>
      <c r="N99" s="3"/>
      <c r="O99" s="3" t="str">
        <f>"SY001363-50ML"</f>
        <v>SY001363-50ML</v>
      </c>
      <c r="P99" s="3" t="s">
        <v>11144</v>
      </c>
      <c r="Q99" s="3" t="s">
        <v>11134</v>
      </c>
      <c r="R99" s="6" t="s">
        <v>11357</v>
      </c>
      <c r="S99" s="7" t="str">
        <f>"1CN00210518"</f>
        <v>1CN00210518</v>
      </c>
      <c r="T99" s="6" t="s">
        <v>11468</v>
      </c>
      <c r="U99" s="4" t="s">
        <v>11137</v>
      </c>
      <c r="V99" s="3" t="s">
        <v>11148</v>
      </c>
    </row>
    <row r="100" spans="1:22">
      <c r="A100" s="3">
        <v>99</v>
      </c>
      <c r="B100" s="3"/>
      <c r="C100" s="3" t="s">
        <v>3124</v>
      </c>
      <c r="D100" s="3" t="s">
        <v>11469</v>
      </c>
      <c r="E100" s="3" t="s">
        <v>11470</v>
      </c>
      <c r="F100" s="3" t="s">
        <v>11373</v>
      </c>
      <c r="G100" s="3" t="s">
        <v>11130</v>
      </c>
      <c r="H100" s="3" t="s">
        <v>11153</v>
      </c>
      <c r="I100" s="3">
        <v>114</v>
      </c>
      <c r="J100" s="3">
        <f ca="1">INT(RAND()*50+1)</f>
        <v>15</v>
      </c>
      <c r="K100" s="4" t="s">
        <v>11132</v>
      </c>
      <c r="L100" s="5">
        <v>41408</v>
      </c>
      <c r="M100" s="3"/>
      <c r="N100" s="3"/>
      <c r="O100" s="3" t="str">
        <f>"13804B"</f>
        <v>13804B</v>
      </c>
      <c r="P100" s="3" t="s">
        <v>11133</v>
      </c>
      <c r="Q100" s="3" t="s">
        <v>11134</v>
      </c>
      <c r="R100" s="6" t="s">
        <v>11444</v>
      </c>
      <c r="S100" s="7" t="str">
        <f t="shared" ref="S100:S104" si="20">"1CN00210522"</f>
        <v>1CN00210522</v>
      </c>
      <c r="T100" s="6" t="s">
        <v>11298</v>
      </c>
      <c r="U100" s="4" t="s">
        <v>11137</v>
      </c>
      <c r="V100" s="3" t="s">
        <v>11138</v>
      </c>
    </row>
    <row r="101" spans="1:22">
      <c r="A101" s="3">
        <v>100</v>
      </c>
      <c r="B101" s="3"/>
      <c r="C101" s="3" t="s">
        <v>1140</v>
      </c>
      <c r="D101" s="3" t="s">
        <v>11471</v>
      </c>
      <c r="E101" s="3" t="s">
        <v>11471</v>
      </c>
      <c r="F101" s="3"/>
      <c r="G101" s="3" t="s">
        <v>11400</v>
      </c>
      <c r="H101" s="3" t="s">
        <v>11280</v>
      </c>
      <c r="I101" s="3">
        <v>67.86</v>
      </c>
      <c r="J101" s="3">
        <f ca="1">INT(RAND()*50+1)</f>
        <v>50</v>
      </c>
      <c r="K101" s="4" t="s">
        <v>11132</v>
      </c>
      <c r="L101" s="5">
        <v>41354</v>
      </c>
      <c r="M101" s="3" t="str">
        <f>"MFCD00006332"</f>
        <v>MFCD00006332</v>
      </c>
      <c r="N101" s="3"/>
      <c r="O101" s="3" t="str">
        <f>"109835-25ML"</f>
        <v>109835-25ML</v>
      </c>
      <c r="P101" s="3" t="s">
        <v>11144</v>
      </c>
      <c r="Q101" s="3" t="s">
        <v>11145</v>
      </c>
      <c r="R101" s="6" t="s">
        <v>11448</v>
      </c>
      <c r="S101" s="7" t="str">
        <f>"1CN00210153"</f>
        <v>1CN00210153</v>
      </c>
      <c r="T101" s="6" t="s">
        <v>11472</v>
      </c>
      <c r="U101" s="4" t="s">
        <v>11137</v>
      </c>
      <c r="V101" s="3" t="s">
        <v>11148</v>
      </c>
    </row>
    <row r="102" spans="1:22">
      <c r="A102" s="3">
        <v>101</v>
      </c>
      <c r="B102" s="3"/>
      <c r="C102" s="3" t="s">
        <v>11473</v>
      </c>
      <c r="D102" s="3" t="s">
        <v>11474</v>
      </c>
      <c r="E102" s="3" t="s">
        <v>11475</v>
      </c>
      <c r="F102" s="3" t="s">
        <v>11476</v>
      </c>
      <c r="G102" s="3" t="s">
        <v>11206</v>
      </c>
      <c r="H102" s="3" t="s">
        <v>11477</v>
      </c>
      <c r="I102" s="3">
        <v>125</v>
      </c>
      <c r="J102" s="3">
        <f ca="1">INT(RAND()*50+1)</f>
        <v>10</v>
      </c>
      <c r="K102" s="4" t="s">
        <v>11132</v>
      </c>
      <c r="L102" s="5">
        <v>41345</v>
      </c>
      <c r="M102" s="3"/>
      <c r="N102" s="3"/>
      <c r="O102" s="3" t="str">
        <f>"2769860"</f>
        <v>2769860</v>
      </c>
      <c r="P102" s="3" t="s">
        <v>11133</v>
      </c>
      <c r="Q102" s="3" t="s">
        <v>11134</v>
      </c>
      <c r="R102" s="6" t="s">
        <v>11478</v>
      </c>
      <c r="S102" s="7" t="str">
        <f>"1CN00570015"</f>
        <v>1CN00570015</v>
      </c>
      <c r="T102" s="6" t="s">
        <v>11479</v>
      </c>
      <c r="U102" s="4" t="s">
        <v>11137</v>
      </c>
      <c r="V102" s="3" t="s">
        <v>11148</v>
      </c>
    </row>
    <row r="103" spans="1:22">
      <c r="A103" s="3">
        <v>102</v>
      </c>
      <c r="B103" s="3"/>
      <c r="C103" s="3" t="s">
        <v>2513</v>
      </c>
      <c r="D103" s="3" t="s">
        <v>11480</v>
      </c>
      <c r="E103" s="3" t="s">
        <v>11481</v>
      </c>
      <c r="F103" s="3" t="s">
        <v>11205</v>
      </c>
      <c r="G103" s="3" t="s">
        <v>11416</v>
      </c>
      <c r="H103" s="3" t="s">
        <v>11131</v>
      </c>
      <c r="I103" s="3">
        <v>25.9</v>
      </c>
      <c r="J103" s="3">
        <f ca="1">INT(RAND()*50+1)</f>
        <v>41</v>
      </c>
      <c r="K103" s="4" t="s">
        <v>11132</v>
      </c>
      <c r="L103" s="5">
        <v>41431</v>
      </c>
      <c r="M103" s="3"/>
      <c r="N103" s="3"/>
      <c r="O103" s="3" t="str">
        <f>"G13948B__"</f>
        <v>G13948B__</v>
      </c>
      <c r="P103" s="3" t="s">
        <v>11144</v>
      </c>
      <c r="Q103" s="3" t="s">
        <v>11145</v>
      </c>
      <c r="R103" s="6" t="s">
        <v>11482</v>
      </c>
      <c r="S103" s="7" t="str">
        <f>"1CN00210522"</f>
        <v>1CN00210522</v>
      </c>
      <c r="T103" s="6" t="s">
        <v>11483</v>
      </c>
      <c r="U103" s="4" t="s">
        <v>11137</v>
      </c>
      <c r="V103" s="3" t="s">
        <v>11148</v>
      </c>
    </row>
    <row r="104" spans="1:22">
      <c r="A104" s="3">
        <v>103</v>
      </c>
      <c r="B104" s="3"/>
      <c r="C104" s="3" t="s">
        <v>11484</v>
      </c>
      <c r="D104" s="3" t="s">
        <v>11485</v>
      </c>
      <c r="E104" s="3" t="s">
        <v>11486</v>
      </c>
      <c r="F104" s="3" t="s">
        <v>11151</v>
      </c>
      <c r="G104" s="3" t="s">
        <v>11487</v>
      </c>
      <c r="H104" s="3" t="s">
        <v>11153</v>
      </c>
      <c r="I104" s="3">
        <v>672</v>
      </c>
      <c r="J104" s="3">
        <f ca="1">INT(RAND()*50+1)</f>
        <v>19</v>
      </c>
      <c r="K104" s="4" t="s">
        <v>11132</v>
      </c>
      <c r="L104" s="5">
        <v>41367</v>
      </c>
      <c r="M104" s="3"/>
      <c r="N104" s="3"/>
      <c r="O104" s="3" t="str">
        <f>"13952B"</f>
        <v>13952B</v>
      </c>
      <c r="P104" s="3" t="s">
        <v>11133</v>
      </c>
      <c r="Q104" s="3" t="s">
        <v>11134</v>
      </c>
      <c r="R104" s="6" t="s">
        <v>11448</v>
      </c>
      <c r="S104" s="7" t="str">
        <f>"1CN00210522"</f>
        <v>1CN00210522</v>
      </c>
      <c r="T104" s="6" t="s">
        <v>11488</v>
      </c>
      <c r="U104" s="4" t="s">
        <v>11137</v>
      </c>
      <c r="V104" s="3" t="s">
        <v>11148</v>
      </c>
    </row>
    <row r="105" spans="1:22">
      <c r="A105" s="3">
        <v>104</v>
      </c>
      <c r="B105" s="3"/>
      <c r="C105" s="3" t="s">
        <v>11489</v>
      </c>
      <c r="D105" s="3" t="s">
        <v>11490</v>
      </c>
      <c r="E105" s="3" t="s">
        <v>11491</v>
      </c>
      <c r="F105" s="3" t="s">
        <v>11492</v>
      </c>
      <c r="G105" s="3" t="s">
        <v>11172</v>
      </c>
      <c r="H105" s="3" t="s">
        <v>11168</v>
      </c>
      <c r="I105" s="3">
        <v>110.01</v>
      </c>
      <c r="J105" s="3">
        <f ca="1">INT(RAND()*50+1)</f>
        <v>29</v>
      </c>
      <c r="K105" s="4" t="s">
        <v>11132</v>
      </c>
      <c r="L105" s="5">
        <v>41434</v>
      </c>
      <c r="M105" s="3" t="str">
        <f>"MFCD00007623"</f>
        <v>MFCD00007623</v>
      </c>
      <c r="N105" s="3"/>
      <c r="O105" s="3" t="str">
        <f>"SY001328-25G"</f>
        <v>SY001328-25G</v>
      </c>
      <c r="P105" s="3" t="s">
        <v>11144</v>
      </c>
      <c r="Q105" s="3" t="s">
        <v>11134</v>
      </c>
      <c r="R105" s="6" t="s">
        <v>11352</v>
      </c>
      <c r="S105" s="7" t="str">
        <f>"1CN00210518"</f>
        <v>1CN00210518</v>
      </c>
      <c r="T105" s="6" t="s">
        <v>11493</v>
      </c>
      <c r="U105" s="4" t="s">
        <v>11137</v>
      </c>
      <c r="V105" s="3" t="s">
        <v>11148</v>
      </c>
    </row>
    <row r="106" spans="1:22">
      <c r="A106" s="3">
        <v>105</v>
      </c>
      <c r="B106" s="3"/>
      <c r="C106" s="3" t="s">
        <v>882</v>
      </c>
      <c r="D106" s="3" t="s">
        <v>11494</v>
      </c>
      <c r="E106" s="3" t="s">
        <v>11495</v>
      </c>
      <c r="F106" s="3" t="s">
        <v>11373</v>
      </c>
      <c r="G106" s="3" t="s">
        <v>11487</v>
      </c>
      <c r="H106" s="3" t="s">
        <v>11193</v>
      </c>
      <c r="I106" s="3">
        <v>145.52</v>
      </c>
      <c r="J106" s="3">
        <f ca="1">INT(RAND()*50+1)</f>
        <v>44</v>
      </c>
      <c r="K106" s="4" t="s">
        <v>11132</v>
      </c>
      <c r="L106" s="5">
        <v>41604</v>
      </c>
      <c r="M106" s="3" t="str">
        <f>"MFCD00008180"</f>
        <v>MFCD00008180</v>
      </c>
      <c r="N106" s="3"/>
      <c r="O106" s="3" t="str">
        <f>"B22924.AE"</f>
        <v>B22924.AE</v>
      </c>
      <c r="P106" s="3" t="s">
        <v>11133</v>
      </c>
      <c r="Q106" s="3" t="s">
        <v>11134</v>
      </c>
      <c r="R106" s="6" t="s">
        <v>11357</v>
      </c>
      <c r="S106" s="7" t="str">
        <f>"1CN00220006"</f>
        <v>1CN00220006</v>
      </c>
      <c r="T106" s="6" t="s">
        <v>11496</v>
      </c>
      <c r="U106" s="4" t="s">
        <v>11137</v>
      </c>
      <c r="V106" s="3" t="s">
        <v>11138</v>
      </c>
    </row>
    <row r="107" spans="1:22">
      <c r="A107" s="3">
        <v>106</v>
      </c>
      <c r="B107" s="3"/>
      <c r="C107" s="3" t="s">
        <v>3002</v>
      </c>
      <c r="D107" s="3" t="s">
        <v>11497</v>
      </c>
      <c r="E107" s="3" t="s">
        <v>11498</v>
      </c>
      <c r="F107" s="3" t="s">
        <v>11205</v>
      </c>
      <c r="G107" s="3" t="s">
        <v>11416</v>
      </c>
      <c r="H107" s="3" t="s">
        <v>11131</v>
      </c>
      <c r="I107" s="3">
        <v>30.8</v>
      </c>
      <c r="J107" s="3">
        <f ca="1">INT(RAND()*50+1)</f>
        <v>16</v>
      </c>
      <c r="K107" s="4" t="s">
        <v>11132</v>
      </c>
      <c r="L107" s="5">
        <v>41402</v>
      </c>
      <c r="M107" s="3"/>
      <c r="N107" s="3"/>
      <c r="O107" s="3" t="str">
        <f>"G14005A__"</f>
        <v>G14005A__</v>
      </c>
      <c r="P107" s="3" t="s">
        <v>11144</v>
      </c>
      <c r="Q107" s="3" t="s">
        <v>11134</v>
      </c>
      <c r="R107" s="6" t="s">
        <v>11499</v>
      </c>
      <c r="S107" s="7" t="str">
        <f t="shared" ref="S107:S109" si="21">"1CN00210522"</f>
        <v>1CN00210522</v>
      </c>
      <c r="T107" s="6" t="s">
        <v>11500</v>
      </c>
      <c r="U107" s="4" t="s">
        <v>11137</v>
      </c>
      <c r="V107" s="3" t="s">
        <v>11148</v>
      </c>
    </row>
    <row r="108" spans="1:22">
      <c r="A108" s="3">
        <v>107</v>
      </c>
      <c r="B108" s="3"/>
      <c r="C108" s="3" t="s">
        <v>3002</v>
      </c>
      <c r="D108" s="3" t="s">
        <v>11497</v>
      </c>
      <c r="E108" s="3" t="s">
        <v>11498</v>
      </c>
      <c r="F108" s="3" t="s">
        <v>11205</v>
      </c>
      <c r="G108" s="3" t="s">
        <v>11416</v>
      </c>
      <c r="H108" s="3" t="s">
        <v>11131</v>
      </c>
      <c r="I108" s="3">
        <v>30.8</v>
      </c>
      <c r="J108" s="3">
        <f ca="1">INT(RAND()*50+1)</f>
        <v>44</v>
      </c>
      <c r="K108" s="4" t="s">
        <v>11132</v>
      </c>
      <c r="L108" s="5">
        <v>41417</v>
      </c>
      <c r="M108" s="3"/>
      <c r="N108" s="3"/>
      <c r="O108" s="3" t="str">
        <f>"G14005A__"</f>
        <v>G14005A__</v>
      </c>
      <c r="P108" s="3" t="s">
        <v>11133</v>
      </c>
      <c r="Q108" s="3" t="s">
        <v>11145</v>
      </c>
      <c r="R108" s="6" t="s">
        <v>11501</v>
      </c>
      <c r="S108" s="7" t="str">
        <f>"1CN00210522"</f>
        <v>1CN00210522</v>
      </c>
      <c r="T108" s="6" t="s">
        <v>11502</v>
      </c>
      <c r="U108" s="4" t="s">
        <v>11137</v>
      </c>
      <c r="V108" s="3" t="s">
        <v>11138</v>
      </c>
    </row>
    <row r="109" spans="1:22">
      <c r="A109" s="3">
        <v>108</v>
      </c>
      <c r="B109" s="3"/>
      <c r="C109" s="3" t="s">
        <v>11503</v>
      </c>
      <c r="D109" s="3" t="s">
        <v>11504</v>
      </c>
      <c r="E109" s="3" t="s">
        <v>11505</v>
      </c>
      <c r="F109" s="3" t="s">
        <v>11151</v>
      </c>
      <c r="G109" s="3" t="s">
        <v>11130</v>
      </c>
      <c r="H109" s="3" t="s">
        <v>11153</v>
      </c>
      <c r="I109" s="3">
        <v>594</v>
      </c>
      <c r="J109" s="3">
        <f ca="1">INT(RAND()*50+1)</f>
        <v>46</v>
      </c>
      <c r="K109" s="4" t="s">
        <v>11132</v>
      </c>
      <c r="L109" s="5">
        <v>41360</v>
      </c>
      <c r="M109" s="3"/>
      <c r="N109" s="3"/>
      <c r="O109" s="3" t="str">
        <f>"14007C"</f>
        <v>14007C</v>
      </c>
      <c r="P109" s="3" t="s">
        <v>11144</v>
      </c>
      <c r="Q109" s="3" t="s">
        <v>11134</v>
      </c>
      <c r="R109" s="6" t="s">
        <v>11352</v>
      </c>
      <c r="S109" s="7" t="str">
        <f>"1CN00210522"</f>
        <v>1CN00210522</v>
      </c>
      <c r="T109" s="6" t="s">
        <v>11325</v>
      </c>
      <c r="U109" s="4" t="s">
        <v>11137</v>
      </c>
      <c r="V109" s="3" t="s">
        <v>11148</v>
      </c>
    </row>
    <row r="110" spans="1:22">
      <c r="A110" s="3">
        <v>109</v>
      </c>
      <c r="B110" s="3"/>
      <c r="C110" s="3" t="s">
        <v>4697</v>
      </c>
      <c r="D110" s="3" t="s">
        <v>11506</v>
      </c>
      <c r="E110" s="3" t="s">
        <v>11506</v>
      </c>
      <c r="F110" s="3" t="s">
        <v>11373</v>
      </c>
      <c r="G110" s="3" t="s">
        <v>11172</v>
      </c>
      <c r="H110" s="3" t="s">
        <v>11143</v>
      </c>
      <c r="I110" s="3">
        <v>81.6</v>
      </c>
      <c r="J110" s="3">
        <f ca="1">INT(RAND()*50+1)</f>
        <v>6</v>
      </c>
      <c r="K110" s="4" t="s">
        <v>11132</v>
      </c>
      <c r="L110" s="5">
        <v>41446</v>
      </c>
      <c r="M110" s="3"/>
      <c r="N110" s="3"/>
      <c r="O110" s="3" t="str">
        <f>"JK239353-25G"</f>
        <v>JK239353-25G</v>
      </c>
      <c r="P110" s="3" t="s">
        <v>11133</v>
      </c>
      <c r="Q110" s="3" t="s">
        <v>11145</v>
      </c>
      <c r="R110" s="6" t="s">
        <v>11357</v>
      </c>
      <c r="S110" s="7" t="str">
        <f>"1CN00100005"</f>
        <v>1CN00100005</v>
      </c>
      <c r="T110" s="6" t="s">
        <v>11507</v>
      </c>
      <c r="U110" s="4" t="s">
        <v>11137</v>
      </c>
      <c r="V110" s="3" t="s">
        <v>11148</v>
      </c>
    </row>
    <row r="111" spans="1:22">
      <c r="A111" s="3">
        <v>110</v>
      </c>
      <c r="B111" s="3"/>
      <c r="C111" s="3" t="s">
        <v>11508</v>
      </c>
      <c r="D111" s="3" t="s">
        <v>11509</v>
      </c>
      <c r="E111" s="3" t="s">
        <v>11509</v>
      </c>
      <c r="F111" s="3" t="s">
        <v>11510</v>
      </c>
      <c r="G111" s="3" t="s">
        <v>11511</v>
      </c>
      <c r="H111" s="3" t="s">
        <v>11512</v>
      </c>
      <c r="I111" s="3">
        <v>350.01</v>
      </c>
      <c r="J111" s="3">
        <f ca="1">INT(RAND()*50+1)</f>
        <v>49</v>
      </c>
      <c r="K111" s="4" t="s">
        <v>11132</v>
      </c>
      <c r="L111" s="5">
        <v>41353</v>
      </c>
      <c r="M111" s="3" t="str">
        <f t="shared" ref="M111:M116" si="22">"MFCD03456319"</f>
        <v>MFCD03456319</v>
      </c>
      <c r="N111" s="3"/>
      <c r="O111" s="3" t="str">
        <f>"87371-1L"</f>
        <v>87371-1L</v>
      </c>
      <c r="P111" s="3" t="s">
        <v>11144</v>
      </c>
      <c r="Q111" s="3" t="s">
        <v>11134</v>
      </c>
      <c r="R111" s="6" t="s">
        <v>11444</v>
      </c>
      <c r="S111" s="7" t="str">
        <f t="shared" ref="S111:S116" si="23">"1CN00210153"</f>
        <v>1CN00210153</v>
      </c>
      <c r="T111" s="6" t="s">
        <v>11392</v>
      </c>
      <c r="U111" s="4" t="s">
        <v>11137</v>
      </c>
      <c r="V111" s="3" t="s">
        <v>11148</v>
      </c>
    </row>
    <row r="112" spans="1:22">
      <c r="A112" s="3">
        <v>111</v>
      </c>
      <c r="B112" s="3"/>
      <c r="C112" s="3" t="s">
        <v>11508</v>
      </c>
      <c r="D112" s="3" t="s">
        <v>11513</v>
      </c>
      <c r="E112" s="3" t="s">
        <v>11514</v>
      </c>
      <c r="F112" s="3" t="s">
        <v>11515</v>
      </c>
      <c r="G112" s="3" t="s">
        <v>11516</v>
      </c>
      <c r="H112" s="3" t="s">
        <v>11512</v>
      </c>
      <c r="I112" s="3">
        <v>510</v>
      </c>
      <c r="J112" s="3">
        <f ca="1">INT(RAND()*50+1)</f>
        <v>25</v>
      </c>
      <c r="K112" s="4" t="s">
        <v>11132</v>
      </c>
      <c r="L112" s="5">
        <v>41456</v>
      </c>
      <c r="M112" s="3" t="str">
        <f>"MFCD03456319"</f>
        <v>MFCD03456319</v>
      </c>
      <c r="N112" s="3"/>
      <c r="O112" s="3" t="str">
        <f>"401757-2L"</f>
        <v>401757-2L</v>
      </c>
      <c r="P112" s="3" t="s">
        <v>11133</v>
      </c>
      <c r="Q112" s="3" t="s">
        <v>11134</v>
      </c>
      <c r="R112" s="6" t="s">
        <v>11448</v>
      </c>
      <c r="S112" s="7" t="str">
        <f>"1CN00210153"</f>
        <v>1CN00210153</v>
      </c>
      <c r="T112" s="6" t="s">
        <v>11332</v>
      </c>
      <c r="U112" s="4" t="s">
        <v>11137</v>
      </c>
      <c r="V112" s="3" t="s">
        <v>11148</v>
      </c>
    </row>
    <row r="113" spans="1:22">
      <c r="A113" s="3">
        <v>112</v>
      </c>
      <c r="B113" s="3"/>
      <c r="C113" s="3" t="s">
        <v>11508</v>
      </c>
      <c r="D113" s="3" t="s">
        <v>11509</v>
      </c>
      <c r="E113" s="3" t="s">
        <v>11509</v>
      </c>
      <c r="F113" s="3" t="s">
        <v>11510</v>
      </c>
      <c r="G113" s="3" t="s">
        <v>11511</v>
      </c>
      <c r="H113" s="3" t="s">
        <v>11512</v>
      </c>
      <c r="I113" s="3">
        <v>350.01</v>
      </c>
      <c r="J113" s="3">
        <f ca="1">INT(RAND()*50+1)</f>
        <v>25</v>
      </c>
      <c r="K113" s="4" t="s">
        <v>11132</v>
      </c>
      <c r="L113" s="5">
        <v>41465</v>
      </c>
      <c r="M113" s="3" t="str">
        <f>"MFCD03456319"</f>
        <v>MFCD03456319</v>
      </c>
      <c r="N113" s="3"/>
      <c r="O113" s="3" t="str">
        <f>"87371-1L"</f>
        <v>87371-1L</v>
      </c>
      <c r="P113" s="3" t="s">
        <v>11144</v>
      </c>
      <c r="Q113" s="3" t="s">
        <v>11134</v>
      </c>
      <c r="R113" s="6" t="s">
        <v>11478</v>
      </c>
      <c r="S113" s="7" t="str">
        <f>"1CN00210153"</f>
        <v>1CN00210153</v>
      </c>
      <c r="T113" s="6" t="s">
        <v>11517</v>
      </c>
      <c r="U113" s="4" t="s">
        <v>11137</v>
      </c>
      <c r="V113" s="3" t="s">
        <v>11148</v>
      </c>
    </row>
    <row r="114" spans="1:22">
      <c r="A114" s="3">
        <v>113</v>
      </c>
      <c r="B114" s="3"/>
      <c r="C114" s="3" t="s">
        <v>11508</v>
      </c>
      <c r="D114" s="3" t="s">
        <v>11513</v>
      </c>
      <c r="E114" s="3" t="s">
        <v>11514</v>
      </c>
      <c r="F114" s="3" t="s">
        <v>11515</v>
      </c>
      <c r="G114" s="3" t="s">
        <v>11516</v>
      </c>
      <c r="H114" s="3" t="s">
        <v>11512</v>
      </c>
      <c r="I114" s="3">
        <v>510</v>
      </c>
      <c r="J114" s="3">
        <f ca="1">INT(RAND()*50+1)</f>
        <v>4</v>
      </c>
      <c r="K114" s="4" t="s">
        <v>11132</v>
      </c>
      <c r="L114" s="5">
        <v>41498</v>
      </c>
      <c r="M114" s="3" t="str">
        <f>"MFCD03456319"</f>
        <v>MFCD03456319</v>
      </c>
      <c r="N114" s="3"/>
      <c r="O114" s="3" t="str">
        <f>"401757-2L"</f>
        <v>401757-2L</v>
      </c>
      <c r="P114" s="3" t="s">
        <v>11133</v>
      </c>
      <c r="Q114" s="3" t="s">
        <v>11134</v>
      </c>
      <c r="R114" s="6" t="s">
        <v>11482</v>
      </c>
      <c r="S114" s="7" t="str">
        <f>"1CN00210153"</f>
        <v>1CN00210153</v>
      </c>
      <c r="T114" s="6" t="s">
        <v>11518</v>
      </c>
      <c r="U114" s="4" t="s">
        <v>11137</v>
      </c>
      <c r="V114" s="3" t="s">
        <v>11138</v>
      </c>
    </row>
    <row r="115" spans="1:22">
      <c r="A115" s="3">
        <v>114</v>
      </c>
      <c r="B115" s="3"/>
      <c r="C115" s="3" t="s">
        <v>11508</v>
      </c>
      <c r="D115" s="3" t="s">
        <v>11513</v>
      </c>
      <c r="E115" s="3" t="s">
        <v>11514</v>
      </c>
      <c r="F115" s="3" t="s">
        <v>11519</v>
      </c>
      <c r="G115" s="3" t="s">
        <v>11511</v>
      </c>
      <c r="H115" s="3" t="s">
        <v>11512</v>
      </c>
      <c r="I115" s="3">
        <v>300</v>
      </c>
      <c r="J115" s="3">
        <f ca="1">INT(RAND()*50+1)</f>
        <v>8</v>
      </c>
      <c r="K115" s="4" t="s">
        <v>11132</v>
      </c>
      <c r="L115" s="5">
        <v>41610</v>
      </c>
      <c r="M115" s="3" t="str">
        <f>"MFCD03456319"</f>
        <v>MFCD03456319</v>
      </c>
      <c r="N115" s="3"/>
      <c r="O115" s="3" t="str">
        <f>"401757-1L"</f>
        <v>401757-1L</v>
      </c>
      <c r="P115" s="3" t="s">
        <v>11144</v>
      </c>
      <c r="Q115" s="3" t="s">
        <v>11145</v>
      </c>
      <c r="R115" s="6" t="s">
        <v>11448</v>
      </c>
      <c r="S115" s="7" t="str">
        <f>"1CN00210153"</f>
        <v>1CN00210153</v>
      </c>
      <c r="T115" s="6" t="s">
        <v>11344</v>
      </c>
      <c r="U115" s="4" t="s">
        <v>11137</v>
      </c>
      <c r="V115" s="3" t="s">
        <v>11148</v>
      </c>
    </row>
    <row r="116" spans="1:22">
      <c r="A116" s="3">
        <v>115</v>
      </c>
      <c r="B116" s="3"/>
      <c r="C116" s="3" t="s">
        <v>11508</v>
      </c>
      <c r="D116" s="3" t="s">
        <v>11513</v>
      </c>
      <c r="E116" s="3" t="s">
        <v>11514</v>
      </c>
      <c r="F116" s="3" t="s">
        <v>11519</v>
      </c>
      <c r="G116" s="3" t="s">
        <v>11511</v>
      </c>
      <c r="H116" s="3" t="s">
        <v>11512</v>
      </c>
      <c r="I116" s="3">
        <v>300</v>
      </c>
      <c r="J116" s="3">
        <f ca="1">INT(RAND()*50+1)</f>
        <v>32</v>
      </c>
      <c r="K116" s="4" t="s">
        <v>11132</v>
      </c>
      <c r="L116" s="5">
        <v>41633</v>
      </c>
      <c r="M116" s="3" t="str">
        <f>"MFCD03456319"</f>
        <v>MFCD03456319</v>
      </c>
      <c r="N116" s="3"/>
      <c r="O116" s="3" t="str">
        <f>"401757-1L"</f>
        <v>401757-1L</v>
      </c>
      <c r="P116" s="3" t="s">
        <v>11133</v>
      </c>
      <c r="Q116" s="3" t="s">
        <v>11134</v>
      </c>
      <c r="R116" s="6" t="s">
        <v>11352</v>
      </c>
      <c r="S116" s="7" t="str">
        <f>"1CN00210153"</f>
        <v>1CN00210153</v>
      </c>
      <c r="T116" s="6" t="s">
        <v>11520</v>
      </c>
      <c r="U116" s="4" t="s">
        <v>11137</v>
      </c>
      <c r="V116" s="3" t="s">
        <v>11138</v>
      </c>
    </row>
    <row r="117" spans="1:22">
      <c r="A117" s="3">
        <v>116</v>
      </c>
      <c r="B117" s="3"/>
      <c r="C117" s="3" t="s">
        <v>11508</v>
      </c>
      <c r="D117" s="3" t="s">
        <v>11521</v>
      </c>
      <c r="E117" s="3" t="s">
        <v>11522</v>
      </c>
      <c r="F117" s="3" t="s">
        <v>11523</v>
      </c>
      <c r="G117" s="3" t="s">
        <v>11206</v>
      </c>
      <c r="H117" s="3" t="s">
        <v>11336</v>
      </c>
      <c r="I117" s="3">
        <v>21.8</v>
      </c>
      <c r="J117" s="3">
        <f ca="1">INT(RAND()*50+1)</f>
        <v>35</v>
      </c>
      <c r="K117" s="4" t="s">
        <v>11132</v>
      </c>
      <c r="L117" s="5">
        <v>41387</v>
      </c>
      <c r="M117" s="3"/>
      <c r="N117" s="3"/>
      <c r="O117" s="3" t="str">
        <f>"149702104_"</f>
        <v>149702104_</v>
      </c>
      <c r="P117" s="3" t="s">
        <v>11144</v>
      </c>
      <c r="Q117" s="3" t="s">
        <v>11145</v>
      </c>
      <c r="R117" s="6" t="s">
        <v>11357</v>
      </c>
      <c r="S117" s="7" t="str">
        <f>"1CN00210100"</f>
        <v>1CN00210100</v>
      </c>
      <c r="T117" s="6" t="s">
        <v>11524</v>
      </c>
      <c r="U117" s="4" t="s">
        <v>11137</v>
      </c>
      <c r="V117" s="3" t="s">
        <v>11148</v>
      </c>
    </row>
    <row r="118" spans="1:22">
      <c r="A118" s="3">
        <v>117</v>
      </c>
      <c r="B118" s="3"/>
      <c r="C118" s="3" t="s">
        <v>11508</v>
      </c>
      <c r="D118" s="3" t="s">
        <v>11521</v>
      </c>
      <c r="E118" s="3" t="s">
        <v>11521</v>
      </c>
      <c r="F118" s="3" t="s">
        <v>11525</v>
      </c>
      <c r="G118" s="3" t="s">
        <v>11416</v>
      </c>
      <c r="H118" s="3" t="s">
        <v>11417</v>
      </c>
      <c r="I118" s="3">
        <v>20</v>
      </c>
      <c r="J118" s="3">
        <f ca="1">INT(RAND()*50+1)</f>
        <v>43</v>
      </c>
      <c r="K118" s="4" t="s">
        <v>11132</v>
      </c>
      <c r="L118" s="5">
        <v>41337</v>
      </c>
      <c r="M118" s="3"/>
      <c r="N118" s="3"/>
      <c r="O118" s="3" t="str">
        <f t="shared" ref="O118:O122" si="24">"177700-AR"</f>
        <v>177700-AR</v>
      </c>
      <c r="P118" s="3" t="s">
        <v>11133</v>
      </c>
      <c r="Q118" s="3" t="s">
        <v>11134</v>
      </c>
      <c r="R118" s="6" t="s">
        <v>11499</v>
      </c>
      <c r="S118" s="7" t="str">
        <f t="shared" ref="S118:S122" si="25">"1CN00210522"</f>
        <v>1CN00210522</v>
      </c>
      <c r="T118" s="6" t="s">
        <v>11526</v>
      </c>
      <c r="U118" s="4" t="s">
        <v>11137</v>
      </c>
      <c r="V118" s="3" t="s">
        <v>11148</v>
      </c>
    </row>
    <row r="119" spans="1:22">
      <c r="A119" s="3">
        <v>118</v>
      </c>
      <c r="B119" s="3"/>
      <c r="C119" s="3" t="s">
        <v>11508</v>
      </c>
      <c r="D119" s="3" t="s">
        <v>11521</v>
      </c>
      <c r="E119" s="3" t="s">
        <v>11521</v>
      </c>
      <c r="F119" s="3" t="s">
        <v>11525</v>
      </c>
      <c r="G119" s="3" t="s">
        <v>11416</v>
      </c>
      <c r="H119" s="3" t="s">
        <v>11417</v>
      </c>
      <c r="I119" s="3">
        <v>20</v>
      </c>
      <c r="J119" s="3">
        <f ca="1">INT(RAND()*50+1)</f>
        <v>19</v>
      </c>
      <c r="K119" s="4" t="s">
        <v>11132</v>
      </c>
      <c r="L119" s="5">
        <v>41459</v>
      </c>
      <c r="M119" s="3"/>
      <c r="N119" s="3"/>
      <c r="O119" s="3" t="str">
        <f>"177700-AR"</f>
        <v>177700-AR</v>
      </c>
      <c r="P119" s="3" t="s">
        <v>11144</v>
      </c>
      <c r="Q119" s="3" t="s">
        <v>11134</v>
      </c>
      <c r="R119" s="6" t="s">
        <v>11501</v>
      </c>
      <c r="S119" s="7" t="str">
        <f>"1CN00210522"</f>
        <v>1CN00210522</v>
      </c>
      <c r="T119" s="6" t="s">
        <v>11527</v>
      </c>
      <c r="U119" s="4" t="s">
        <v>11137</v>
      </c>
      <c r="V119" s="3" t="s">
        <v>11148</v>
      </c>
    </row>
    <row r="120" spans="1:22">
      <c r="A120" s="3">
        <v>119</v>
      </c>
      <c r="B120" s="3"/>
      <c r="C120" s="3" t="s">
        <v>11508</v>
      </c>
      <c r="D120" s="3" t="s">
        <v>11521</v>
      </c>
      <c r="E120" s="3" t="s">
        <v>11521</v>
      </c>
      <c r="F120" s="3" t="s">
        <v>11525</v>
      </c>
      <c r="G120" s="3" t="s">
        <v>11416</v>
      </c>
      <c r="H120" s="3" t="s">
        <v>11417</v>
      </c>
      <c r="I120" s="3">
        <v>20</v>
      </c>
      <c r="J120" s="3">
        <f ca="1">INT(RAND()*50+1)</f>
        <v>21</v>
      </c>
      <c r="K120" s="4" t="s">
        <v>11132</v>
      </c>
      <c r="L120" s="5">
        <v>41508</v>
      </c>
      <c r="M120" s="3"/>
      <c r="N120" s="3"/>
      <c r="O120" s="3" t="str">
        <f>"177700-AR"</f>
        <v>177700-AR</v>
      </c>
      <c r="P120" s="3" t="s">
        <v>11133</v>
      </c>
      <c r="Q120" s="3" t="s">
        <v>11134</v>
      </c>
      <c r="R120" s="6" t="s">
        <v>11528</v>
      </c>
      <c r="S120" s="7" t="str">
        <f>"1CN00210522"</f>
        <v>1CN00210522</v>
      </c>
      <c r="T120" s="6" t="s">
        <v>11529</v>
      </c>
      <c r="U120" s="4" t="s">
        <v>11137</v>
      </c>
      <c r="V120" s="3" t="s">
        <v>11148</v>
      </c>
    </row>
    <row r="121" spans="1:22">
      <c r="A121" s="3">
        <v>120</v>
      </c>
      <c r="B121" s="3"/>
      <c r="C121" s="3" t="s">
        <v>11508</v>
      </c>
      <c r="D121" s="3" t="s">
        <v>11521</v>
      </c>
      <c r="E121" s="3" t="s">
        <v>11521</v>
      </c>
      <c r="F121" s="3" t="s">
        <v>11525</v>
      </c>
      <c r="G121" s="3" t="s">
        <v>11416</v>
      </c>
      <c r="H121" s="3" t="s">
        <v>11417</v>
      </c>
      <c r="I121" s="3">
        <v>20</v>
      </c>
      <c r="J121" s="3">
        <f ca="1">INT(RAND()*50+1)</f>
        <v>30</v>
      </c>
      <c r="K121" s="4" t="s">
        <v>11132</v>
      </c>
      <c r="L121" s="5">
        <v>41571</v>
      </c>
      <c r="M121" s="3"/>
      <c r="N121" s="3"/>
      <c r="O121" s="3" t="str">
        <f>"177700-AR"</f>
        <v>177700-AR</v>
      </c>
      <c r="P121" s="3" t="s">
        <v>11144</v>
      </c>
      <c r="Q121" s="3" t="s">
        <v>11134</v>
      </c>
      <c r="R121" s="6" t="s">
        <v>11530</v>
      </c>
      <c r="S121" s="7" t="str">
        <f>"1CN00210522"</f>
        <v>1CN00210522</v>
      </c>
      <c r="T121" s="6" t="s">
        <v>11531</v>
      </c>
      <c r="U121" s="4" t="s">
        <v>11137</v>
      </c>
      <c r="V121" s="3" t="s">
        <v>11148</v>
      </c>
    </row>
    <row r="122" spans="1:22">
      <c r="A122" s="3">
        <v>121</v>
      </c>
      <c r="B122" s="3"/>
      <c r="C122" s="3" t="s">
        <v>11508</v>
      </c>
      <c r="D122" s="3" t="s">
        <v>11521</v>
      </c>
      <c r="E122" s="3" t="s">
        <v>11521</v>
      </c>
      <c r="F122" s="3" t="s">
        <v>11525</v>
      </c>
      <c r="G122" s="3" t="s">
        <v>11416</v>
      </c>
      <c r="H122" s="3" t="s">
        <v>11417</v>
      </c>
      <c r="I122" s="3">
        <v>20</v>
      </c>
      <c r="J122" s="3">
        <f ca="1">INT(RAND()*50+1)</f>
        <v>10</v>
      </c>
      <c r="K122" s="4" t="s">
        <v>11132</v>
      </c>
      <c r="L122" s="5">
        <v>41589</v>
      </c>
      <c r="M122" s="3"/>
      <c r="N122" s="3"/>
      <c r="O122" s="3" t="str">
        <f>"177700-AR"</f>
        <v>177700-AR</v>
      </c>
      <c r="P122" s="3" t="s">
        <v>11133</v>
      </c>
      <c r="Q122" s="3" t="s">
        <v>11145</v>
      </c>
      <c r="R122" s="6" t="s">
        <v>11501</v>
      </c>
      <c r="S122" s="7" t="str">
        <f>"1CN00210522"</f>
        <v>1CN00210522</v>
      </c>
      <c r="T122" s="6" t="s">
        <v>11532</v>
      </c>
      <c r="U122" s="4" t="s">
        <v>11137</v>
      </c>
      <c r="V122" s="3" t="s">
        <v>11138</v>
      </c>
    </row>
    <row r="123" spans="1:22">
      <c r="A123" s="3">
        <v>122</v>
      </c>
      <c r="B123" s="3"/>
      <c r="C123" s="3" t="s">
        <v>3029</v>
      </c>
      <c r="D123" s="3" t="s">
        <v>11533</v>
      </c>
      <c r="E123" s="3" t="s">
        <v>11533</v>
      </c>
      <c r="F123" s="3" t="s">
        <v>11534</v>
      </c>
      <c r="G123" s="3" t="s">
        <v>11405</v>
      </c>
      <c r="H123" s="3" t="s">
        <v>11143</v>
      </c>
      <c r="I123" s="3">
        <v>212.16</v>
      </c>
      <c r="J123" s="3">
        <f ca="1">INT(RAND()*50+1)</f>
        <v>41</v>
      </c>
      <c r="K123" s="4" t="s">
        <v>11132</v>
      </c>
      <c r="L123" s="5">
        <v>41375</v>
      </c>
      <c r="M123" s="3"/>
      <c r="N123" s="3"/>
      <c r="O123" s="3" t="str">
        <f>"JK262316-100ML"</f>
        <v>JK262316-100ML</v>
      </c>
      <c r="P123" s="3" t="s">
        <v>11144</v>
      </c>
      <c r="Q123" s="3" t="s">
        <v>11134</v>
      </c>
      <c r="R123" s="6" t="s">
        <v>11352</v>
      </c>
      <c r="S123" s="7" t="str">
        <f>"1CN00100005"</f>
        <v>1CN00100005</v>
      </c>
      <c r="T123" s="6" t="s">
        <v>11535</v>
      </c>
      <c r="U123" s="4" t="s">
        <v>11137</v>
      </c>
      <c r="V123" s="3" t="s">
        <v>11148</v>
      </c>
    </row>
    <row r="124" spans="1:22">
      <c r="A124" s="3">
        <v>123</v>
      </c>
      <c r="B124" s="3"/>
      <c r="C124" s="3" t="s">
        <v>2126</v>
      </c>
      <c r="D124" s="3" t="s">
        <v>11536</v>
      </c>
      <c r="E124" s="3" t="s">
        <v>11536</v>
      </c>
      <c r="F124" s="3" t="s">
        <v>11293</v>
      </c>
      <c r="G124" s="3" t="s">
        <v>11416</v>
      </c>
      <c r="H124" s="3" t="s">
        <v>11131</v>
      </c>
      <c r="I124" s="3">
        <v>10.5</v>
      </c>
      <c r="J124" s="3">
        <f ca="1">INT(RAND()*50+1)</f>
        <v>36</v>
      </c>
      <c r="K124" s="4" t="s">
        <v>11132</v>
      </c>
      <c r="L124" s="5">
        <v>41561</v>
      </c>
      <c r="M124" s="3"/>
      <c r="N124" s="3"/>
      <c r="O124" s="3" t="str">
        <f>"G14153D"</f>
        <v>G14153D</v>
      </c>
      <c r="P124" s="3" t="s">
        <v>11133</v>
      </c>
      <c r="Q124" s="3" t="s">
        <v>11145</v>
      </c>
      <c r="R124" s="6" t="s">
        <v>11357</v>
      </c>
      <c r="S124" s="7" t="str">
        <f t="shared" ref="S124:S126" si="26">"1CN00210522"</f>
        <v>1CN00210522</v>
      </c>
      <c r="T124" s="6" t="s">
        <v>11381</v>
      </c>
      <c r="U124" s="4" t="s">
        <v>11137</v>
      </c>
      <c r="V124" s="3" t="s">
        <v>11138</v>
      </c>
    </row>
    <row r="125" spans="1:22">
      <c r="A125" s="3">
        <v>124</v>
      </c>
      <c r="B125" s="3"/>
      <c r="C125" s="3" t="s">
        <v>11537</v>
      </c>
      <c r="D125" s="3" t="s">
        <v>11538</v>
      </c>
      <c r="E125" s="3" t="s">
        <v>11539</v>
      </c>
      <c r="F125" s="3" t="s">
        <v>11197</v>
      </c>
      <c r="G125" s="3" t="s">
        <v>11416</v>
      </c>
      <c r="H125" s="3" t="s">
        <v>11131</v>
      </c>
      <c r="I125" s="3">
        <v>48</v>
      </c>
      <c r="J125" s="3">
        <f ca="1">INT(RAND()*50+1)</f>
        <v>38</v>
      </c>
      <c r="K125" s="4" t="s">
        <v>11132</v>
      </c>
      <c r="L125" s="5">
        <v>41386</v>
      </c>
      <c r="M125" s="3"/>
      <c r="N125" s="3"/>
      <c r="O125" s="3" t="str">
        <f>"G14191A__"</f>
        <v>G14191A__</v>
      </c>
      <c r="P125" s="3" t="s">
        <v>11144</v>
      </c>
      <c r="Q125" s="3" t="s">
        <v>11134</v>
      </c>
      <c r="R125" s="6" t="s">
        <v>11540</v>
      </c>
      <c r="S125" s="7" t="str">
        <f>"1CN00210522"</f>
        <v>1CN00210522</v>
      </c>
      <c r="T125" s="6" t="s">
        <v>11541</v>
      </c>
      <c r="U125" s="4" t="s">
        <v>11137</v>
      </c>
      <c r="V125" s="3" t="s">
        <v>11148</v>
      </c>
    </row>
    <row r="126" spans="1:22">
      <c r="A126" s="3">
        <v>125</v>
      </c>
      <c r="B126" s="3"/>
      <c r="C126" s="3" t="s">
        <v>11542</v>
      </c>
      <c r="D126" s="3" t="s">
        <v>11543</v>
      </c>
      <c r="E126" s="3" t="s">
        <v>11544</v>
      </c>
      <c r="F126" s="3" t="s">
        <v>11205</v>
      </c>
      <c r="G126" s="3" t="s">
        <v>11416</v>
      </c>
      <c r="H126" s="3" t="s">
        <v>11131</v>
      </c>
      <c r="I126" s="3">
        <v>30</v>
      </c>
      <c r="J126" s="3">
        <f ca="1">INT(RAND()*50+1)</f>
        <v>3</v>
      </c>
      <c r="K126" s="4" t="s">
        <v>11132</v>
      </c>
      <c r="L126" s="5">
        <v>41372</v>
      </c>
      <c r="M126" s="3"/>
      <c r="N126" s="3"/>
      <c r="O126" s="3" t="str">
        <f>"G14230A__"</f>
        <v>G14230A__</v>
      </c>
      <c r="P126" s="3" t="s">
        <v>11133</v>
      </c>
      <c r="Q126" s="3" t="s">
        <v>11134</v>
      </c>
      <c r="R126" s="6" t="s">
        <v>11545</v>
      </c>
      <c r="S126" s="7" t="str">
        <f>"1CN00210522"</f>
        <v>1CN00210522</v>
      </c>
      <c r="T126" s="6" t="s">
        <v>11440</v>
      </c>
      <c r="U126" s="4" t="s">
        <v>11137</v>
      </c>
      <c r="V126" s="3" t="s">
        <v>11148</v>
      </c>
    </row>
    <row r="127" spans="1:22">
      <c r="A127" s="3">
        <v>126</v>
      </c>
      <c r="B127" s="3"/>
      <c r="C127" s="3" t="s">
        <v>852</v>
      </c>
      <c r="D127" s="3" t="s">
        <v>11546</v>
      </c>
      <c r="E127" s="3" t="s">
        <v>11547</v>
      </c>
      <c r="F127" s="3" t="s">
        <v>11548</v>
      </c>
      <c r="G127" s="3" t="s">
        <v>11405</v>
      </c>
      <c r="H127" s="3" t="s">
        <v>11549</v>
      </c>
      <c r="I127" s="3">
        <v>25.27</v>
      </c>
      <c r="J127" s="3">
        <f ca="1">INT(RAND()*50+1)</f>
        <v>32</v>
      </c>
      <c r="K127" s="4" t="s">
        <v>11132</v>
      </c>
      <c r="L127" s="5">
        <v>41465</v>
      </c>
      <c r="M127" s="3"/>
      <c r="N127" s="3"/>
      <c r="O127" s="3" t="str">
        <f>"2780962"</f>
        <v>2780962</v>
      </c>
      <c r="P127" s="3" t="s">
        <v>11144</v>
      </c>
      <c r="Q127" s="3" t="s">
        <v>11134</v>
      </c>
      <c r="R127" s="6" t="s">
        <v>11352</v>
      </c>
      <c r="S127" s="7" t="str">
        <f>"1CN00210041"</f>
        <v>1CN00210041</v>
      </c>
      <c r="T127" s="6" t="s">
        <v>11386</v>
      </c>
      <c r="U127" s="4" t="s">
        <v>11137</v>
      </c>
      <c r="V127" s="3" t="s">
        <v>11148</v>
      </c>
    </row>
    <row r="128" spans="1:22">
      <c r="A128" s="3">
        <v>127</v>
      </c>
      <c r="B128" s="3"/>
      <c r="C128" s="3" t="s">
        <v>6817</v>
      </c>
      <c r="D128" s="3" t="s">
        <v>11550</v>
      </c>
      <c r="E128" s="3" t="s">
        <v>11550</v>
      </c>
      <c r="F128" s="3" t="s">
        <v>11551</v>
      </c>
      <c r="G128" s="3" t="s">
        <v>11256</v>
      </c>
      <c r="H128" s="3" t="s">
        <v>11143</v>
      </c>
      <c r="I128" s="3">
        <v>108.8</v>
      </c>
      <c r="J128" s="3">
        <f ca="1">INT(RAND()*50+1)</f>
        <v>2</v>
      </c>
      <c r="K128" s="4" t="s">
        <v>11132</v>
      </c>
      <c r="L128" s="5">
        <v>41362</v>
      </c>
      <c r="M128" s="3"/>
      <c r="N128" s="3"/>
      <c r="O128" s="3" t="str">
        <f>"JK107987-250ML"</f>
        <v>JK107987-250ML</v>
      </c>
      <c r="P128" s="3" t="s">
        <v>11133</v>
      </c>
      <c r="Q128" s="3" t="s">
        <v>11134</v>
      </c>
      <c r="R128" s="6" t="s">
        <v>11357</v>
      </c>
      <c r="S128" s="7" t="str">
        <f t="shared" ref="S128:S131" si="27">"1CN00100005"</f>
        <v>1CN00100005</v>
      </c>
      <c r="T128" s="6" t="s">
        <v>11552</v>
      </c>
      <c r="U128" s="4" t="s">
        <v>11137</v>
      </c>
      <c r="V128" s="3" t="s">
        <v>11148</v>
      </c>
    </row>
    <row r="129" spans="1:22">
      <c r="A129" s="3">
        <v>128</v>
      </c>
      <c r="B129" s="3"/>
      <c r="C129" s="3" t="s">
        <v>11553</v>
      </c>
      <c r="D129" s="3" t="s">
        <v>11554</v>
      </c>
      <c r="E129" s="3" t="s">
        <v>11555</v>
      </c>
      <c r="F129" s="3" t="s">
        <v>11293</v>
      </c>
      <c r="G129" s="3" t="s">
        <v>11267</v>
      </c>
      <c r="H129" s="3" t="s">
        <v>11193</v>
      </c>
      <c r="I129" s="3">
        <v>770</v>
      </c>
      <c r="J129" s="3">
        <f ca="1">INT(RAND()*50+1)</f>
        <v>50</v>
      </c>
      <c r="K129" s="4" t="s">
        <v>11132</v>
      </c>
      <c r="L129" s="5">
        <v>41542</v>
      </c>
      <c r="M129" s="3" t="str">
        <f>"MFCD00134300"</f>
        <v>MFCD00134300</v>
      </c>
      <c r="N129" s="3"/>
      <c r="O129" s="3" t="str">
        <f>"H27743.03"</f>
        <v>H27743.03</v>
      </c>
      <c r="P129" s="3" t="s">
        <v>11144</v>
      </c>
      <c r="Q129" s="3" t="s">
        <v>11145</v>
      </c>
      <c r="R129" s="6" t="s">
        <v>11499</v>
      </c>
      <c r="S129" s="7" t="str">
        <f>"1CN00220006"</f>
        <v>1CN00220006</v>
      </c>
      <c r="T129" s="6" t="s">
        <v>11556</v>
      </c>
      <c r="U129" s="4" t="s">
        <v>11137</v>
      </c>
      <c r="V129" s="3" t="s">
        <v>11148</v>
      </c>
    </row>
    <row r="130" spans="1:22">
      <c r="A130" s="3">
        <v>129</v>
      </c>
      <c r="B130" s="3"/>
      <c r="C130" s="3" t="s">
        <v>3421</v>
      </c>
      <c r="D130" s="3" t="s">
        <v>11557</v>
      </c>
      <c r="E130" s="3" t="s">
        <v>11557</v>
      </c>
      <c r="F130" s="3" t="s">
        <v>11373</v>
      </c>
      <c r="G130" s="3" t="s">
        <v>11232</v>
      </c>
      <c r="H130" s="3" t="s">
        <v>11143</v>
      </c>
      <c r="I130" s="3">
        <v>419.56</v>
      </c>
      <c r="J130" s="3">
        <f ca="1">INT(RAND()*50+1)</f>
        <v>30</v>
      </c>
      <c r="K130" s="4" t="s">
        <v>11132</v>
      </c>
      <c r="L130" s="5">
        <v>41339</v>
      </c>
      <c r="M130" s="3"/>
      <c r="N130" s="3"/>
      <c r="O130" s="3" t="str">
        <f>"JK138159-5G"</f>
        <v>JK138159-5G</v>
      </c>
      <c r="P130" s="3" t="s">
        <v>11133</v>
      </c>
      <c r="Q130" s="3" t="s">
        <v>11134</v>
      </c>
      <c r="R130" s="6" t="s">
        <v>11501</v>
      </c>
      <c r="S130" s="7" t="str">
        <f>"1CN00100005"</f>
        <v>1CN00100005</v>
      </c>
      <c r="T130" s="6" t="s">
        <v>11393</v>
      </c>
      <c r="U130" s="4" t="s">
        <v>11137</v>
      </c>
      <c r="V130" s="3" t="s">
        <v>11138</v>
      </c>
    </row>
    <row r="131" spans="1:22">
      <c r="A131" s="3">
        <v>130</v>
      </c>
      <c r="B131" s="3"/>
      <c r="C131" s="3" t="s">
        <v>3421</v>
      </c>
      <c r="D131" s="3" t="s">
        <v>11557</v>
      </c>
      <c r="E131" s="3" t="s">
        <v>11557</v>
      </c>
      <c r="F131" s="3" t="s">
        <v>11373</v>
      </c>
      <c r="G131" s="3" t="s">
        <v>11232</v>
      </c>
      <c r="H131" s="3" t="s">
        <v>11143</v>
      </c>
      <c r="I131" s="3">
        <v>419.56</v>
      </c>
      <c r="J131" s="3">
        <f ca="1" t="shared" ref="J131:J194" si="28">INT(RAND()*50+1)</f>
        <v>6</v>
      </c>
      <c r="K131" s="4" t="s">
        <v>11132</v>
      </c>
      <c r="L131" s="5">
        <v>41411</v>
      </c>
      <c r="M131" s="3"/>
      <c r="N131" s="3"/>
      <c r="O131" s="3" t="str">
        <f>"JK138159-5G"</f>
        <v>JK138159-5G</v>
      </c>
      <c r="P131" s="3" t="s">
        <v>11144</v>
      </c>
      <c r="Q131" s="3" t="s">
        <v>11145</v>
      </c>
      <c r="R131" s="6" t="s">
        <v>11528</v>
      </c>
      <c r="S131" s="7" t="str">
        <f>"1CN00100005"</f>
        <v>1CN00100005</v>
      </c>
      <c r="T131" s="6" t="s">
        <v>11558</v>
      </c>
      <c r="U131" s="4" t="s">
        <v>11137</v>
      </c>
      <c r="V131" s="3" t="s">
        <v>11148</v>
      </c>
    </row>
    <row r="132" spans="1:22">
      <c r="A132" s="3">
        <v>131</v>
      </c>
      <c r="B132" s="3"/>
      <c r="C132" s="3" t="s">
        <v>3421</v>
      </c>
      <c r="D132" s="3" t="s">
        <v>11557</v>
      </c>
      <c r="E132" s="3" t="s">
        <v>11559</v>
      </c>
      <c r="F132" s="3" t="s">
        <v>11178</v>
      </c>
      <c r="G132" s="3" t="s">
        <v>11431</v>
      </c>
      <c r="H132" s="3" t="s">
        <v>11249</v>
      </c>
      <c r="I132" s="3">
        <v>480</v>
      </c>
      <c r="J132" s="3">
        <f ca="1">INT(RAND()*50+1)</f>
        <v>10</v>
      </c>
      <c r="K132" s="4" t="s">
        <v>11132</v>
      </c>
      <c r="L132" s="5">
        <v>41345</v>
      </c>
      <c r="M132" s="3"/>
      <c r="N132" s="3"/>
      <c r="O132" s="3" t="str">
        <f>"2770160"</f>
        <v>2770160</v>
      </c>
      <c r="P132" s="3" t="s">
        <v>11133</v>
      </c>
      <c r="Q132" s="3" t="s">
        <v>11134</v>
      </c>
      <c r="R132" s="6" t="s">
        <v>11530</v>
      </c>
      <c r="S132" s="7" t="str">
        <f>"1CN00211236"</f>
        <v>1CN00211236</v>
      </c>
      <c r="T132" s="6" t="s">
        <v>11560</v>
      </c>
      <c r="U132" s="4" t="s">
        <v>11137</v>
      </c>
      <c r="V132" s="3" t="s">
        <v>11138</v>
      </c>
    </row>
    <row r="133" spans="1:22">
      <c r="A133" s="3">
        <v>132</v>
      </c>
      <c r="B133" s="3"/>
      <c r="C133" s="3" t="s">
        <v>3421</v>
      </c>
      <c r="D133" s="3" t="s">
        <v>11557</v>
      </c>
      <c r="E133" s="3" t="s">
        <v>11559</v>
      </c>
      <c r="F133" s="3" t="s">
        <v>11178</v>
      </c>
      <c r="G133" s="3" t="s">
        <v>11431</v>
      </c>
      <c r="H133" s="3" t="s">
        <v>11249</v>
      </c>
      <c r="I133" s="3">
        <v>480</v>
      </c>
      <c r="J133" s="3">
        <f ca="1">INT(RAND()*50+1)</f>
        <v>1</v>
      </c>
      <c r="K133" s="4" t="s">
        <v>11132</v>
      </c>
      <c r="L133" s="5">
        <v>41416</v>
      </c>
      <c r="M133" s="3"/>
      <c r="N133" s="3"/>
      <c r="O133" s="3" t="str">
        <f>"2770160"</f>
        <v>2770160</v>
      </c>
      <c r="P133" s="3" t="s">
        <v>11144</v>
      </c>
      <c r="Q133" s="3" t="s">
        <v>11134</v>
      </c>
      <c r="R133" s="6" t="s">
        <v>11501</v>
      </c>
      <c r="S133" s="7" t="str">
        <f>"1CN00211236"</f>
        <v>1CN00211236</v>
      </c>
      <c r="T133" s="6" t="s">
        <v>11212</v>
      </c>
      <c r="U133" s="4" t="s">
        <v>11137</v>
      </c>
      <c r="V133" s="3" t="s">
        <v>11148</v>
      </c>
    </row>
    <row r="134" spans="1:22">
      <c r="A134" s="3">
        <v>133</v>
      </c>
      <c r="B134" s="3"/>
      <c r="C134" s="3" t="s">
        <v>11561</v>
      </c>
      <c r="D134" s="3" t="s">
        <v>11562</v>
      </c>
      <c r="E134" s="3" t="s">
        <v>11563</v>
      </c>
      <c r="F134" s="3" t="s">
        <v>11151</v>
      </c>
      <c r="G134" s="3" t="s">
        <v>11285</v>
      </c>
      <c r="H134" s="3" t="s">
        <v>11153</v>
      </c>
      <c r="I134" s="3">
        <v>138</v>
      </c>
      <c r="J134" s="3">
        <f ca="1">INT(RAND()*50+1)</f>
        <v>45</v>
      </c>
      <c r="K134" s="4" t="s">
        <v>11132</v>
      </c>
      <c r="L134" s="5">
        <v>41470</v>
      </c>
      <c r="M134" s="3"/>
      <c r="N134" s="3"/>
      <c r="O134" s="3" t="str">
        <f>"14723A"</f>
        <v>14723A</v>
      </c>
      <c r="P134" s="3" t="s">
        <v>11133</v>
      </c>
      <c r="Q134" s="3" t="s">
        <v>11134</v>
      </c>
      <c r="R134" s="6" t="s">
        <v>11352</v>
      </c>
      <c r="S134" s="7" t="str">
        <f t="shared" ref="S134:S138" si="29">"1CN00210522"</f>
        <v>1CN00210522</v>
      </c>
      <c r="T134" s="6" t="s">
        <v>11564</v>
      </c>
      <c r="U134" s="4" t="s">
        <v>11137</v>
      </c>
      <c r="V134" s="3" t="s">
        <v>11148</v>
      </c>
    </row>
    <row r="135" spans="1:22">
      <c r="A135" s="3">
        <v>134</v>
      </c>
      <c r="B135" s="3"/>
      <c r="C135" s="3" t="s">
        <v>11565</v>
      </c>
      <c r="D135" s="3" t="s">
        <v>11566</v>
      </c>
      <c r="E135" s="3" t="s">
        <v>11566</v>
      </c>
      <c r="F135" s="3" t="s">
        <v>11141</v>
      </c>
      <c r="G135" s="3" t="s">
        <v>11567</v>
      </c>
      <c r="H135" s="3" t="s">
        <v>11143</v>
      </c>
      <c r="I135" s="3">
        <v>380.12</v>
      </c>
      <c r="J135" s="3">
        <f ca="1">INT(RAND()*50+1)</f>
        <v>17</v>
      </c>
      <c r="K135" s="4" t="s">
        <v>11132</v>
      </c>
      <c r="L135" s="5">
        <v>41360</v>
      </c>
      <c r="M135" s="3"/>
      <c r="N135" s="3"/>
      <c r="O135" s="3" t="str">
        <f>"JK362543-10G"</f>
        <v>JK362543-10G</v>
      </c>
      <c r="P135" s="3" t="s">
        <v>11144</v>
      </c>
      <c r="Q135" s="3" t="s">
        <v>11134</v>
      </c>
      <c r="R135" s="6" t="s">
        <v>11357</v>
      </c>
      <c r="S135" s="7" t="str">
        <f>"1CN00100005"</f>
        <v>1CN00100005</v>
      </c>
      <c r="T135" s="6" t="s">
        <v>11568</v>
      </c>
      <c r="U135" s="4" t="s">
        <v>11137</v>
      </c>
      <c r="V135" s="3" t="s">
        <v>11148</v>
      </c>
    </row>
    <row r="136" spans="1:22">
      <c r="A136" s="3">
        <v>135</v>
      </c>
      <c r="B136" s="3"/>
      <c r="C136" s="3" t="s">
        <v>11565</v>
      </c>
      <c r="D136" s="3" t="s">
        <v>11566</v>
      </c>
      <c r="E136" s="3" t="s">
        <v>11566</v>
      </c>
      <c r="F136" s="3" t="s">
        <v>11141</v>
      </c>
      <c r="G136" s="3" t="s">
        <v>11567</v>
      </c>
      <c r="H136" s="3" t="s">
        <v>11143</v>
      </c>
      <c r="I136" s="3">
        <v>380.12</v>
      </c>
      <c r="J136" s="3">
        <f ca="1">INT(RAND()*50+1)</f>
        <v>8</v>
      </c>
      <c r="K136" s="4" t="s">
        <v>11132</v>
      </c>
      <c r="L136" s="5">
        <v>41360</v>
      </c>
      <c r="M136" s="3"/>
      <c r="N136" s="3"/>
      <c r="O136" s="3" t="str">
        <f>"JK362543-10G"</f>
        <v>JK362543-10G</v>
      </c>
      <c r="P136" s="3" t="s">
        <v>11133</v>
      </c>
      <c r="Q136" s="3" t="s">
        <v>11145</v>
      </c>
      <c r="R136" s="6" t="s">
        <v>11540</v>
      </c>
      <c r="S136" s="7" t="str">
        <f>"1CN00100005"</f>
        <v>1CN00100005</v>
      </c>
      <c r="T136" s="6" t="s">
        <v>11569</v>
      </c>
      <c r="U136" s="4" t="s">
        <v>11137</v>
      </c>
      <c r="V136" s="3" t="s">
        <v>11148</v>
      </c>
    </row>
    <row r="137" spans="1:22">
      <c r="A137" s="3">
        <v>136</v>
      </c>
      <c r="B137" s="3"/>
      <c r="C137" s="3" t="s">
        <v>2608</v>
      </c>
      <c r="D137" s="3" t="s">
        <v>11570</v>
      </c>
      <c r="E137" s="3" t="s">
        <v>11571</v>
      </c>
      <c r="F137" s="3" t="s">
        <v>11293</v>
      </c>
      <c r="G137" s="3" t="s">
        <v>11130</v>
      </c>
      <c r="H137" s="3" t="s">
        <v>11153</v>
      </c>
      <c r="I137" s="3">
        <v>138</v>
      </c>
      <c r="J137" s="3">
        <f ca="1">INT(RAND()*50+1)</f>
        <v>43</v>
      </c>
      <c r="K137" s="4" t="s">
        <v>11132</v>
      </c>
      <c r="L137" s="5">
        <v>41450</v>
      </c>
      <c r="M137" s="3"/>
      <c r="N137" s="3"/>
      <c r="O137" s="3" t="str">
        <f>"14766B"</f>
        <v>14766B</v>
      </c>
      <c r="P137" s="3" t="s">
        <v>11144</v>
      </c>
      <c r="Q137" s="3" t="s">
        <v>11134</v>
      </c>
      <c r="R137" s="6" t="s">
        <v>11545</v>
      </c>
      <c r="S137" s="7" t="str">
        <f>"1CN00210522"</f>
        <v>1CN00210522</v>
      </c>
      <c r="T137" s="6" t="s">
        <v>11572</v>
      </c>
      <c r="U137" s="4" t="s">
        <v>11137</v>
      </c>
      <c r="V137" s="3" t="s">
        <v>11148</v>
      </c>
    </row>
    <row r="138" spans="1:22">
      <c r="A138" s="3">
        <v>137</v>
      </c>
      <c r="B138" s="3"/>
      <c r="C138" s="3" t="s">
        <v>11573</v>
      </c>
      <c r="D138" s="3" t="s">
        <v>11574</v>
      </c>
      <c r="E138" s="3" t="s">
        <v>11575</v>
      </c>
      <c r="F138" s="3" t="s">
        <v>11273</v>
      </c>
      <c r="G138" s="3" t="s">
        <v>11267</v>
      </c>
      <c r="H138" s="3" t="s">
        <v>11153</v>
      </c>
      <c r="I138" s="3">
        <v>288</v>
      </c>
      <c r="J138" s="3">
        <f ca="1">INT(RAND()*50+1)</f>
        <v>18</v>
      </c>
      <c r="K138" s="4" t="s">
        <v>11132</v>
      </c>
      <c r="L138" s="5">
        <v>41359</v>
      </c>
      <c r="M138" s="3"/>
      <c r="N138" s="3"/>
      <c r="O138" s="3" t="str">
        <f>"14885A"</f>
        <v>14885A</v>
      </c>
      <c r="P138" s="3" t="s">
        <v>11133</v>
      </c>
      <c r="Q138" s="3" t="s">
        <v>11145</v>
      </c>
      <c r="R138" s="6" t="s">
        <v>11576</v>
      </c>
      <c r="S138" s="7" t="str">
        <f>"1CN00210522"</f>
        <v>1CN00210522</v>
      </c>
      <c r="T138" s="6" t="s">
        <v>11577</v>
      </c>
      <c r="U138" s="4" t="s">
        <v>11137</v>
      </c>
      <c r="V138" s="3" t="s">
        <v>11138</v>
      </c>
    </row>
    <row r="139" spans="1:22">
      <c r="A139" s="3">
        <v>138</v>
      </c>
      <c r="B139" s="3"/>
      <c r="C139" s="3" t="s">
        <v>11578</v>
      </c>
      <c r="D139" s="3" t="s">
        <v>11579</v>
      </c>
      <c r="E139" s="3" t="s">
        <v>11579</v>
      </c>
      <c r="F139" s="3" t="s">
        <v>11141</v>
      </c>
      <c r="G139" s="3" t="s">
        <v>11232</v>
      </c>
      <c r="H139" s="3" t="s">
        <v>11168</v>
      </c>
      <c r="I139" s="3">
        <v>137.5</v>
      </c>
      <c r="J139" s="3">
        <f ca="1">INT(RAND()*50+1)</f>
        <v>16</v>
      </c>
      <c r="K139" s="4" t="s">
        <v>11132</v>
      </c>
      <c r="L139" s="5">
        <v>41388</v>
      </c>
      <c r="M139" s="3"/>
      <c r="N139" s="3"/>
      <c r="O139" s="3" t="str">
        <f>"SY008038-5G"</f>
        <v>SY008038-5G</v>
      </c>
      <c r="P139" s="3" t="s">
        <v>11144</v>
      </c>
      <c r="Q139" s="3" t="s">
        <v>11134</v>
      </c>
      <c r="R139" s="6" t="s">
        <v>11580</v>
      </c>
      <c r="S139" s="7" t="str">
        <f>"1CN00210518"</f>
        <v>1CN00210518</v>
      </c>
      <c r="T139" s="6" t="s">
        <v>11424</v>
      </c>
      <c r="U139" s="4" t="s">
        <v>11137</v>
      </c>
      <c r="V139" s="3" t="s">
        <v>11148</v>
      </c>
    </row>
    <row r="140" spans="1:22">
      <c r="A140" s="3">
        <v>139</v>
      </c>
      <c r="B140" s="3"/>
      <c r="C140" s="3" t="s">
        <v>11578</v>
      </c>
      <c r="D140" s="3" t="s">
        <v>11579</v>
      </c>
      <c r="E140" s="3" t="s">
        <v>11579</v>
      </c>
      <c r="F140" s="3" t="s">
        <v>11141</v>
      </c>
      <c r="G140" s="3" t="s">
        <v>11232</v>
      </c>
      <c r="H140" s="3" t="s">
        <v>11168</v>
      </c>
      <c r="I140" s="3">
        <v>137.51</v>
      </c>
      <c r="J140" s="3">
        <f ca="1">INT(RAND()*50+1)</f>
        <v>38</v>
      </c>
      <c r="K140" s="4" t="s">
        <v>11132</v>
      </c>
      <c r="L140" s="5">
        <v>41464</v>
      </c>
      <c r="M140" s="3"/>
      <c r="N140" s="3"/>
      <c r="O140" s="3" t="str">
        <f>"SY008038-5G"</f>
        <v>SY008038-5G</v>
      </c>
      <c r="P140" s="3" t="s">
        <v>11133</v>
      </c>
      <c r="Q140" s="3" t="s">
        <v>11134</v>
      </c>
      <c r="R140" s="6" t="s">
        <v>11545</v>
      </c>
      <c r="S140" s="7" t="str">
        <f>"1CN00210518"</f>
        <v>1CN00210518</v>
      </c>
      <c r="T140" s="6" t="s">
        <v>11581</v>
      </c>
      <c r="U140" s="4" t="s">
        <v>11137</v>
      </c>
      <c r="V140" s="3" t="s">
        <v>11138</v>
      </c>
    </row>
    <row r="141" spans="1:22">
      <c r="A141" s="3">
        <v>140</v>
      </c>
      <c r="B141" s="3"/>
      <c r="C141" s="3" t="s">
        <v>11582</v>
      </c>
      <c r="D141" s="3" t="s">
        <v>11583</v>
      </c>
      <c r="E141" s="3" t="s">
        <v>11583</v>
      </c>
      <c r="F141" s="3" t="s">
        <v>11205</v>
      </c>
      <c r="G141" s="3" t="s">
        <v>11584</v>
      </c>
      <c r="H141" s="3" t="s">
        <v>11131</v>
      </c>
      <c r="I141" s="3">
        <v>9.65</v>
      </c>
      <c r="J141" s="3">
        <f ca="1">INT(RAND()*50+1)</f>
        <v>17</v>
      </c>
      <c r="K141" s="4" t="s">
        <v>11132</v>
      </c>
      <c r="L141" s="5">
        <v>41438</v>
      </c>
      <c r="M141" s="3"/>
      <c r="N141" s="3"/>
      <c r="O141" s="3" t="str">
        <f>"G15035A__"</f>
        <v>G15035A__</v>
      </c>
      <c r="P141" s="3" t="s">
        <v>11144</v>
      </c>
      <c r="Q141" s="3" t="s">
        <v>11134</v>
      </c>
      <c r="R141" s="6" t="s">
        <v>11352</v>
      </c>
      <c r="S141" s="7" t="str">
        <f t="shared" ref="S141:S144" si="30">"1CN00210522"</f>
        <v>1CN00210522</v>
      </c>
      <c r="T141" s="6" t="s">
        <v>11483</v>
      </c>
      <c r="U141" s="4" t="s">
        <v>11137</v>
      </c>
      <c r="V141" s="3" t="s">
        <v>11148</v>
      </c>
    </row>
    <row r="142" spans="1:22">
      <c r="A142" s="3">
        <v>141</v>
      </c>
      <c r="B142" s="3"/>
      <c r="C142" s="3" t="s">
        <v>72</v>
      </c>
      <c r="D142" s="3" t="s">
        <v>11585</v>
      </c>
      <c r="E142" s="3" t="s">
        <v>11586</v>
      </c>
      <c r="F142" s="3" t="s">
        <v>11151</v>
      </c>
      <c r="G142" s="3" t="s">
        <v>11152</v>
      </c>
      <c r="H142" s="3" t="s">
        <v>11153</v>
      </c>
      <c r="I142" s="3">
        <v>77.4</v>
      </c>
      <c r="J142" s="3">
        <f ca="1">INT(RAND()*50+1)</f>
        <v>22</v>
      </c>
      <c r="K142" s="4" t="s">
        <v>11132</v>
      </c>
      <c r="L142" s="5">
        <v>41508</v>
      </c>
      <c r="M142" s="3"/>
      <c r="N142" s="3"/>
      <c r="O142" s="3" t="str">
        <f>"15284A"</f>
        <v>15284A</v>
      </c>
      <c r="P142" s="3" t="s">
        <v>11133</v>
      </c>
      <c r="Q142" s="3" t="s">
        <v>11134</v>
      </c>
      <c r="R142" s="6" t="s">
        <v>11357</v>
      </c>
      <c r="S142" s="7" t="str">
        <f>"1CN00210522"</f>
        <v>1CN00210522</v>
      </c>
      <c r="T142" s="6" t="s">
        <v>11433</v>
      </c>
      <c r="U142" s="4" t="s">
        <v>11137</v>
      </c>
      <c r="V142" s="3" t="s">
        <v>11148</v>
      </c>
    </row>
    <row r="143" spans="1:22">
      <c r="A143" s="3">
        <v>142</v>
      </c>
      <c r="B143" s="3"/>
      <c r="C143" s="3" t="s">
        <v>11587</v>
      </c>
      <c r="D143" s="3" t="s">
        <v>11588</v>
      </c>
      <c r="E143" s="3" t="s">
        <v>11589</v>
      </c>
      <c r="F143" s="3" t="s">
        <v>11293</v>
      </c>
      <c r="G143" s="3" t="s">
        <v>11285</v>
      </c>
      <c r="H143" s="3" t="s">
        <v>11193</v>
      </c>
      <c r="I143" s="3">
        <v>362.24</v>
      </c>
      <c r="J143" s="3">
        <f ca="1">INT(RAND()*50+1)</f>
        <v>9</v>
      </c>
      <c r="K143" s="4" t="s">
        <v>11132</v>
      </c>
      <c r="L143" s="5">
        <v>41453</v>
      </c>
      <c r="M143" s="3" t="str">
        <f>"MFCD00002216"</f>
        <v>MFCD00002216</v>
      </c>
      <c r="N143" s="3"/>
      <c r="O143" s="3" t="str">
        <f>"L11100.06"</f>
        <v>L11100.06</v>
      </c>
      <c r="P143" s="3" t="s">
        <v>11144</v>
      </c>
      <c r="Q143" s="3" t="s">
        <v>11145</v>
      </c>
      <c r="R143" s="6" t="s">
        <v>11590</v>
      </c>
      <c r="S143" s="7" t="str">
        <f>"1CN00220006"</f>
        <v>1CN00220006</v>
      </c>
      <c r="T143" s="6" t="s">
        <v>11591</v>
      </c>
      <c r="U143" s="4" t="s">
        <v>11137</v>
      </c>
      <c r="V143" s="3" t="s">
        <v>11148</v>
      </c>
    </row>
    <row r="144" spans="1:22">
      <c r="A144" s="3">
        <v>143</v>
      </c>
      <c r="B144" s="3"/>
      <c r="C144" s="3" t="s">
        <v>1072</v>
      </c>
      <c r="D144" s="3" t="s">
        <v>11592</v>
      </c>
      <c r="E144" s="3" t="s">
        <v>11593</v>
      </c>
      <c r="F144" s="3" t="s">
        <v>11373</v>
      </c>
      <c r="G144" s="3" t="s">
        <v>11152</v>
      </c>
      <c r="H144" s="3" t="s">
        <v>11153</v>
      </c>
      <c r="I144" s="3">
        <v>72</v>
      </c>
      <c r="J144" s="3">
        <f ca="1">INT(RAND()*50+1)</f>
        <v>32</v>
      </c>
      <c r="K144" s="4" t="s">
        <v>11132</v>
      </c>
      <c r="L144" s="5">
        <v>41372</v>
      </c>
      <c r="M144" s="3"/>
      <c r="N144" s="3"/>
      <c r="O144" s="3" t="str">
        <f>"16393A"</f>
        <v>16393A</v>
      </c>
      <c r="P144" s="3" t="s">
        <v>11133</v>
      </c>
      <c r="Q144" s="3" t="s">
        <v>11134</v>
      </c>
      <c r="R144" s="6" t="s">
        <v>11594</v>
      </c>
      <c r="S144" s="7" t="str">
        <f>"1CN00210522"</f>
        <v>1CN00210522</v>
      </c>
      <c r="T144" s="6" t="s">
        <v>11595</v>
      </c>
      <c r="U144" s="4" t="s">
        <v>11137</v>
      </c>
      <c r="V144" s="3" t="s">
        <v>11148</v>
      </c>
    </row>
    <row r="145" spans="1:22">
      <c r="A145" s="3">
        <v>144</v>
      </c>
      <c r="B145" s="3"/>
      <c r="C145" s="3" t="s">
        <v>11596</v>
      </c>
      <c r="D145" s="3" t="s">
        <v>11597</v>
      </c>
      <c r="E145" s="3" t="s">
        <v>11597</v>
      </c>
      <c r="F145" s="3"/>
      <c r="G145" s="3" t="s">
        <v>11405</v>
      </c>
      <c r="H145" s="3" t="s">
        <v>11280</v>
      </c>
      <c r="I145" s="3">
        <v>153</v>
      </c>
      <c r="J145" s="3">
        <f ca="1">INT(RAND()*50+1)</f>
        <v>48</v>
      </c>
      <c r="K145" s="4" t="s">
        <v>11132</v>
      </c>
      <c r="L145" s="5">
        <v>41391</v>
      </c>
      <c r="M145" s="3" t="str">
        <f>"MFCD00008928"</f>
        <v>MFCD00008928</v>
      </c>
      <c r="N145" s="3"/>
      <c r="O145" s="3" t="str">
        <f>"214949-100ML"</f>
        <v>214949-100ML</v>
      </c>
      <c r="P145" s="3" t="s">
        <v>11144</v>
      </c>
      <c r="Q145" s="3" t="s">
        <v>11145</v>
      </c>
      <c r="R145" s="6" t="s">
        <v>11352</v>
      </c>
      <c r="S145" s="7" t="str">
        <f>"1CN00210153"</f>
        <v>1CN00210153</v>
      </c>
      <c r="T145" s="6" t="s">
        <v>11445</v>
      </c>
      <c r="U145" s="4" t="s">
        <v>11137</v>
      </c>
      <c r="V145" s="3" t="s">
        <v>11148</v>
      </c>
    </row>
    <row r="146" spans="1:22">
      <c r="A146" s="3">
        <v>145</v>
      </c>
      <c r="B146" s="3"/>
      <c r="C146" s="3" t="s">
        <v>11598</v>
      </c>
      <c r="D146" s="3" t="s">
        <v>11599</v>
      </c>
      <c r="E146" s="3" t="s">
        <v>11600</v>
      </c>
      <c r="F146" s="3" t="s">
        <v>11141</v>
      </c>
      <c r="G146" s="3" t="s">
        <v>11356</v>
      </c>
      <c r="H146" s="3" t="s">
        <v>11168</v>
      </c>
      <c r="I146" s="3">
        <v>385.01</v>
      </c>
      <c r="J146" s="3">
        <f ca="1">INT(RAND()*50+1)</f>
        <v>46</v>
      </c>
      <c r="K146" s="4" t="s">
        <v>11132</v>
      </c>
      <c r="L146" s="5">
        <v>41348</v>
      </c>
      <c r="M146" s="3" t="str">
        <f>"MFCD00007910"</f>
        <v>MFCD00007910</v>
      </c>
      <c r="N146" s="3"/>
      <c r="O146" s="3" t="str">
        <f>"SY004435-100G"</f>
        <v>SY004435-100G</v>
      </c>
      <c r="P146" s="3" t="s">
        <v>11133</v>
      </c>
      <c r="Q146" s="3" t="s">
        <v>11134</v>
      </c>
      <c r="R146" s="6" t="s">
        <v>11357</v>
      </c>
      <c r="S146" s="7" t="str">
        <f>"1CN00210518"</f>
        <v>1CN00210518</v>
      </c>
      <c r="T146" s="6" t="s">
        <v>11601</v>
      </c>
      <c r="U146" s="4" t="s">
        <v>11137</v>
      </c>
      <c r="V146" s="3" t="s">
        <v>11138</v>
      </c>
    </row>
    <row r="147" spans="1:22">
      <c r="A147" s="3">
        <v>146</v>
      </c>
      <c r="B147" s="3"/>
      <c r="C147" s="3" t="s">
        <v>2114</v>
      </c>
      <c r="D147" s="3" t="s">
        <v>11602</v>
      </c>
      <c r="E147" s="3" t="s">
        <v>11602</v>
      </c>
      <c r="F147" s="3" t="s">
        <v>11293</v>
      </c>
      <c r="G147" s="3" t="s">
        <v>11172</v>
      </c>
      <c r="H147" s="3" t="s">
        <v>11143</v>
      </c>
      <c r="I147" s="3">
        <v>78.88</v>
      </c>
      <c r="J147" s="3">
        <f ca="1">INT(RAND()*50+1)</f>
        <v>10</v>
      </c>
      <c r="K147" s="4" t="s">
        <v>11132</v>
      </c>
      <c r="L147" s="5">
        <v>41528</v>
      </c>
      <c r="M147" s="3"/>
      <c r="N147" s="3"/>
      <c r="O147" s="3" t="str">
        <f>"JK610598-25G"</f>
        <v>JK610598-25G</v>
      </c>
      <c r="P147" s="3" t="s">
        <v>11144</v>
      </c>
      <c r="Q147" s="3" t="s">
        <v>11134</v>
      </c>
      <c r="R147" s="6" t="s">
        <v>11540</v>
      </c>
      <c r="S147" s="7" t="str">
        <f>"1CN00100005"</f>
        <v>1CN00100005</v>
      </c>
      <c r="T147" s="6" t="s">
        <v>11603</v>
      </c>
      <c r="U147" s="4" t="s">
        <v>11137</v>
      </c>
      <c r="V147" s="3" t="s">
        <v>11148</v>
      </c>
    </row>
    <row r="148" spans="1:22">
      <c r="A148" s="3">
        <v>147</v>
      </c>
      <c r="B148" s="3"/>
      <c r="C148" s="3" t="s">
        <v>11604</v>
      </c>
      <c r="D148" s="3" t="s">
        <v>11605</v>
      </c>
      <c r="E148" s="3" t="s">
        <v>11606</v>
      </c>
      <c r="F148" s="3" t="s">
        <v>11178</v>
      </c>
      <c r="G148" s="3" t="s">
        <v>11179</v>
      </c>
      <c r="H148" s="3" t="s">
        <v>11319</v>
      </c>
      <c r="I148" s="3">
        <v>790</v>
      </c>
      <c r="J148" s="3">
        <f ca="1">INT(RAND()*50+1)</f>
        <v>40</v>
      </c>
      <c r="K148" s="4" t="s">
        <v>11132</v>
      </c>
      <c r="L148" s="5">
        <v>41449</v>
      </c>
      <c r="M148" s="3"/>
      <c r="N148" s="3"/>
      <c r="O148" s="3" t="str">
        <f>"Bellen009177-1G"</f>
        <v>Bellen009177-1G</v>
      </c>
      <c r="P148" s="3" t="s">
        <v>11133</v>
      </c>
      <c r="Q148" s="3" t="s">
        <v>11134</v>
      </c>
      <c r="R148" s="6" t="s">
        <v>11545</v>
      </c>
      <c r="S148" s="7" t="str">
        <f>"1CN00100128"</f>
        <v>1CN00100128</v>
      </c>
      <c r="T148" s="6" t="s">
        <v>11269</v>
      </c>
      <c r="U148" s="4" t="s">
        <v>11137</v>
      </c>
      <c r="V148" s="3" t="s">
        <v>11138</v>
      </c>
    </row>
    <row r="149" spans="1:22">
      <c r="A149" s="3">
        <v>148</v>
      </c>
      <c r="B149" s="3"/>
      <c r="C149" s="3" t="s">
        <v>11607</v>
      </c>
      <c r="D149" s="3" t="s">
        <v>11608</v>
      </c>
      <c r="E149" s="3" t="s">
        <v>11609</v>
      </c>
      <c r="F149" s="3" t="s">
        <v>11151</v>
      </c>
      <c r="G149" s="3" t="s">
        <v>11152</v>
      </c>
      <c r="H149" s="3" t="s">
        <v>11153</v>
      </c>
      <c r="I149" s="3">
        <v>150</v>
      </c>
      <c r="J149" s="3">
        <f ca="1">INT(RAND()*50+1)</f>
        <v>24</v>
      </c>
      <c r="K149" s="4" t="s">
        <v>11132</v>
      </c>
      <c r="L149" s="5">
        <v>41618</v>
      </c>
      <c r="M149" s="3"/>
      <c r="N149" s="3"/>
      <c r="O149" s="3" t="str">
        <f>"16554A"</f>
        <v>16554A</v>
      </c>
      <c r="P149" s="3" t="s">
        <v>11144</v>
      </c>
      <c r="Q149" s="3" t="s">
        <v>11134</v>
      </c>
      <c r="R149" s="6" t="s">
        <v>11576</v>
      </c>
      <c r="S149" s="7" t="str">
        <f t="shared" ref="S149:S154" si="31">"1CN00210522"</f>
        <v>1CN00210522</v>
      </c>
      <c r="T149" s="6" t="s">
        <v>11610</v>
      </c>
      <c r="U149" s="4" t="s">
        <v>11137</v>
      </c>
      <c r="V149" s="3" t="s">
        <v>11148</v>
      </c>
    </row>
    <row r="150" spans="1:22">
      <c r="A150" s="3">
        <v>149</v>
      </c>
      <c r="B150" s="3"/>
      <c r="C150" s="3" t="s">
        <v>11611</v>
      </c>
      <c r="D150" s="3" t="s">
        <v>11612</v>
      </c>
      <c r="E150" s="3" t="s">
        <v>11613</v>
      </c>
      <c r="F150" s="3" t="s">
        <v>11178</v>
      </c>
      <c r="G150" s="3" t="s">
        <v>11179</v>
      </c>
      <c r="H150" s="3" t="s">
        <v>11432</v>
      </c>
      <c r="I150" s="3">
        <v>650</v>
      </c>
      <c r="J150" s="3">
        <f ca="1">INT(RAND()*50+1)</f>
        <v>4</v>
      </c>
      <c r="K150" s="4" t="s">
        <v>11132</v>
      </c>
      <c r="L150" s="5">
        <v>41533</v>
      </c>
      <c r="M150" s="3"/>
      <c r="N150" s="3"/>
      <c r="O150" s="3" t="str">
        <f>"2799325"</f>
        <v>2799325</v>
      </c>
      <c r="P150" s="3" t="s">
        <v>11133</v>
      </c>
      <c r="Q150" s="3" t="s">
        <v>11145</v>
      </c>
      <c r="R150" s="6" t="s">
        <v>11580</v>
      </c>
      <c r="S150" s="7" t="str">
        <f>"1CN00211697"</f>
        <v>1CN00211697</v>
      </c>
      <c r="T150" s="6" t="s">
        <v>11614</v>
      </c>
      <c r="U150" s="4" t="s">
        <v>11137</v>
      </c>
      <c r="V150" s="3" t="s">
        <v>11148</v>
      </c>
    </row>
    <row r="151" spans="1:22">
      <c r="A151" s="3">
        <v>150</v>
      </c>
      <c r="B151" s="3"/>
      <c r="C151" s="3" t="s">
        <v>11615</v>
      </c>
      <c r="D151" s="3" t="s">
        <v>11616</v>
      </c>
      <c r="E151" s="3" t="s">
        <v>11617</v>
      </c>
      <c r="F151" s="3" t="s">
        <v>11349</v>
      </c>
      <c r="G151" s="3" t="s">
        <v>11285</v>
      </c>
      <c r="H151" s="3" t="s">
        <v>11153</v>
      </c>
      <c r="I151" s="3">
        <v>382.8</v>
      </c>
      <c r="J151" s="3">
        <f ca="1">INT(RAND()*50+1)</f>
        <v>24</v>
      </c>
      <c r="K151" s="4" t="s">
        <v>11132</v>
      </c>
      <c r="L151" s="5">
        <v>41429</v>
      </c>
      <c r="M151" s="3"/>
      <c r="N151" s="3"/>
      <c r="O151" s="3" t="str">
        <f>"16895A"</f>
        <v>16895A</v>
      </c>
      <c r="P151" s="3" t="s">
        <v>11144</v>
      </c>
      <c r="Q151" s="3" t="s">
        <v>11134</v>
      </c>
      <c r="R151" s="6" t="s">
        <v>11545</v>
      </c>
      <c r="S151" s="7" t="str">
        <f>"1CN00210522"</f>
        <v>1CN00210522</v>
      </c>
      <c r="T151" s="6" t="s">
        <v>11618</v>
      </c>
      <c r="U151" s="4" t="s">
        <v>11137</v>
      </c>
      <c r="V151" s="3" t="s">
        <v>11148</v>
      </c>
    </row>
    <row r="152" spans="1:22">
      <c r="A152" s="3">
        <v>151</v>
      </c>
      <c r="B152" s="3"/>
      <c r="C152" s="3" t="s">
        <v>11615</v>
      </c>
      <c r="D152" s="3" t="s">
        <v>11616</v>
      </c>
      <c r="E152" s="3" t="s">
        <v>11619</v>
      </c>
      <c r="F152" s="3" t="s">
        <v>11141</v>
      </c>
      <c r="G152" s="3" t="s">
        <v>11167</v>
      </c>
      <c r="H152" s="3" t="s">
        <v>11432</v>
      </c>
      <c r="I152" s="3">
        <v>550</v>
      </c>
      <c r="J152" s="3">
        <f ca="1">INT(RAND()*50+1)</f>
        <v>4</v>
      </c>
      <c r="K152" s="4" t="s">
        <v>11132</v>
      </c>
      <c r="L152" s="5">
        <v>41528</v>
      </c>
      <c r="M152" s="3"/>
      <c r="N152" s="3"/>
      <c r="O152" s="3" t="str">
        <f>"2799261"</f>
        <v>2799261</v>
      </c>
      <c r="P152" s="3" t="s">
        <v>11133</v>
      </c>
      <c r="Q152" s="3" t="s">
        <v>11145</v>
      </c>
      <c r="R152" s="6" t="s">
        <v>11352</v>
      </c>
      <c r="S152" s="7" t="str">
        <f>"1CN00211697"</f>
        <v>1CN00211697</v>
      </c>
      <c r="T152" s="6" t="s">
        <v>11620</v>
      </c>
      <c r="U152" s="4" t="s">
        <v>11137</v>
      </c>
      <c r="V152" s="3" t="s">
        <v>11148</v>
      </c>
    </row>
    <row r="153" spans="1:22">
      <c r="A153" s="3">
        <v>152</v>
      </c>
      <c r="B153" s="3"/>
      <c r="C153" s="3" t="s">
        <v>11621</v>
      </c>
      <c r="D153" s="3" t="s">
        <v>11622</v>
      </c>
      <c r="E153" s="3" t="s">
        <v>11623</v>
      </c>
      <c r="F153" s="3" t="s">
        <v>11141</v>
      </c>
      <c r="G153" s="3" t="s">
        <v>11356</v>
      </c>
      <c r="H153" s="3" t="s">
        <v>11168</v>
      </c>
      <c r="I153" s="3">
        <v>114.59</v>
      </c>
      <c r="J153" s="3">
        <f ca="1">INT(RAND()*50+1)</f>
        <v>26</v>
      </c>
      <c r="K153" s="4" t="s">
        <v>11132</v>
      </c>
      <c r="L153" s="5">
        <v>41362</v>
      </c>
      <c r="M153" s="3"/>
      <c r="N153" s="3"/>
      <c r="O153" s="3" t="str">
        <f>"SY014045-100G"</f>
        <v>SY014045-100G</v>
      </c>
      <c r="P153" s="3" t="s">
        <v>11144</v>
      </c>
      <c r="Q153" s="3" t="s">
        <v>11134</v>
      </c>
      <c r="R153" s="6" t="s">
        <v>11357</v>
      </c>
      <c r="S153" s="7" t="str">
        <f>"1CN00210518"</f>
        <v>1CN00210518</v>
      </c>
      <c r="T153" s="6" t="s">
        <v>11624</v>
      </c>
      <c r="U153" s="4" t="s">
        <v>11137</v>
      </c>
      <c r="V153" s="3" t="s">
        <v>11148</v>
      </c>
    </row>
    <row r="154" spans="1:22">
      <c r="A154" s="3">
        <v>153</v>
      </c>
      <c r="B154" s="3"/>
      <c r="C154" s="3" t="s">
        <v>2862</v>
      </c>
      <c r="D154" s="3" t="s">
        <v>11625</v>
      </c>
      <c r="E154" s="3" t="s">
        <v>11626</v>
      </c>
      <c r="F154" s="3" t="s">
        <v>11293</v>
      </c>
      <c r="G154" s="3" t="s">
        <v>11152</v>
      </c>
      <c r="H154" s="3" t="s">
        <v>11153</v>
      </c>
      <c r="I154" s="3">
        <v>52.8</v>
      </c>
      <c r="J154" s="3">
        <f ca="1">INT(RAND()*50+1)</f>
        <v>40</v>
      </c>
      <c r="K154" s="4" t="s">
        <v>11132</v>
      </c>
      <c r="L154" s="5">
        <v>41418</v>
      </c>
      <c r="M154" s="3"/>
      <c r="N154" s="3"/>
      <c r="O154" s="3" t="str">
        <f>"17222A"</f>
        <v>17222A</v>
      </c>
      <c r="P154" s="3" t="s">
        <v>11133</v>
      </c>
      <c r="Q154" s="3" t="s">
        <v>11134</v>
      </c>
      <c r="R154" s="6" t="s">
        <v>11590</v>
      </c>
      <c r="S154" s="7" t="str">
        <f>"1CN00210522"</f>
        <v>1CN00210522</v>
      </c>
      <c r="T154" s="6" t="s">
        <v>11468</v>
      </c>
      <c r="U154" s="4" t="s">
        <v>11137</v>
      </c>
      <c r="V154" s="3" t="s">
        <v>11138</v>
      </c>
    </row>
    <row r="155" spans="1:22">
      <c r="A155" s="3">
        <v>154</v>
      </c>
      <c r="B155" s="3"/>
      <c r="C155" s="3" t="s">
        <v>11627</v>
      </c>
      <c r="D155" s="3" t="s">
        <v>11628</v>
      </c>
      <c r="E155" s="3" t="s">
        <v>11628</v>
      </c>
      <c r="F155" s="3"/>
      <c r="G155" s="3" t="s">
        <v>11629</v>
      </c>
      <c r="H155" s="3" t="s">
        <v>11280</v>
      </c>
      <c r="I155" s="3">
        <v>869.59</v>
      </c>
      <c r="J155" s="3">
        <f ca="1">INT(RAND()*50+1)</f>
        <v>36</v>
      </c>
      <c r="K155" s="4" t="s">
        <v>11132</v>
      </c>
      <c r="L155" s="5">
        <v>41453</v>
      </c>
      <c r="M155" s="3" t="str">
        <f>"MFCD00013206"</f>
        <v>MFCD00013206</v>
      </c>
      <c r="N155" s="3"/>
      <c r="O155" s="3" t="str">
        <f>"656763-100MG"</f>
        <v>656763-100MG</v>
      </c>
      <c r="P155" s="3" t="s">
        <v>11144</v>
      </c>
      <c r="Q155" s="3" t="s">
        <v>11134</v>
      </c>
      <c r="R155" s="6" t="s">
        <v>11594</v>
      </c>
      <c r="S155" s="7" t="str">
        <f>"1CN00210153"</f>
        <v>1CN00210153</v>
      </c>
      <c r="T155" s="6" t="s">
        <v>11630</v>
      </c>
      <c r="U155" s="4" t="s">
        <v>11137</v>
      </c>
      <c r="V155" s="3" t="s">
        <v>11148</v>
      </c>
    </row>
    <row r="156" spans="1:22">
      <c r="A156" s="3">
        <v>155</v>
      </c>
      <c r="B156" s="3"/>
      <c r="C156" s="3" t="s">
        <v>11631</v>
      </c>
      <c r="D156" s="3" t="s">
        <v>11632</v>
      </c>
      <c r="E156" s="3" t="s">
        <v>11633</v>
      </c>
      <c r="F156" s="3" t="s">
        <v>11205</v>
      </c>
      <c r="G156" s="3" t="s">
        <v>11222</v>
      </c>
      <c r="H156" s="3" t="s">
        <v>11131</v>
      </c>
      <c r="I156" s="3">
        <v>6.65</v>
      </c>
      <c r="J156" s="3">
        <f ca="1">INT(RAND()*50+1)</f>
        <v>46</v>
      </c>
      <c r="K156" s="4" t="s">
        <v>11132</v>
      </c>
      <c r="L156" s="5">
        <v>41361</v>
      </c>
      <c r="M156" s="3"/>
      <c r="N156" s="3"/>
      <c r="O156" s="3" t="str">
        <f>"G17391B__"</f>
        <v>G17391B__</v>
      </c>
      <c r="P156" s="3" t="s">
        <v>11133</v>
      </c>
      <c r="Q156" s="3" t="s">
        <v>11134</v>
      </c>
      <c r="R156" s="6" t="s">
        <v>11634</v>
      </c>
      <c r="S156" s="7" t="str">
        <f t="shared" ref="S156:S159" si="32">"1CN00210522"</f>
        <v>1CN00210522</v>
      </c>
      <c r="T156" s="6" t="s">
        <v>11526</v>
      </c>
      <c r="U156" s="4" t="s">
        <v>11137</v>
      </c>
      <c r="V156" s="3" t="s">
        <v>11138</v>
      </c>
    </row>
    <row r="157" spans="1:22">
      <c r="A157" s="3">
        <v>156</v>
      </c>
      <c r="B157" s="3"/>
      <c r="C157" s="3" t="s">
        <v>11631</v>
      </c>
      <c r="D157" s="3" t="s">
        <v>11632</v>
      </c>
      <c r="E157" s="3" t="s">
        <v>11633</v>
      </c>
      <c r="F157" s="3" t="s">
        <v>11205</v>
      </c>
      <c r="G157" s="3" t="s">
        <v>11222</v>
      </c>
      <c r="H157" s="3" t="s">
        <v>11131</v>
      </c>
      <c r="I157" s="3">
        <v>6.65</v>
      </c>
      <c r="J157" s="3">
        <f ca="1">INT(RAND()*50+1)</f>
        <v>31</v>
      </c>
      <c r="K157" s="4" t="s">
        <v>11132</v>
      </c>
      <c r="L157" s="5">
        <v>41392</v>
      </c>
      <c r="M157" s="3"/>
      <c r="N157" s="3"/>
      <c r="O157" s="3" t="str">
        <f>"G17391B__"</f>
        <v>G17391B__</v>
      </c>
      <c r="P157" s="3" t="s">
        <v>11144</v>
      </c>
      <c r="Q157" s="3" t="s">
        <v>11145</v>
      </c>
      <c r="R157" s="6" t="s">
        <v>11635</v>
      </c>
      <c r="S157" s="7" t="str">
        <f>"1CN00210522"</f>
        <v>1CN00210522</v>
      </c>
      <c r="T157" s="6" t="s">
        <v>11472</v>
      </c>
      <c r="U157" s="4" t="s">
        <v>11137</v>
      </c>
      <c r="V157" s="3" t="s">
        <v>11148</v>
      </c>
    </row>
    <row r="158" spans="1:22">
      <c r="A158" s="3">
        <v>157</v>
      </c>
      <c r="B158" s="3"/>
      <c r="C158" s="3" t="s">
        <v>11636</v>
      </c>
      <c r="D158" s="3" t="s">
        <v>11637</v>
      </c>
      <c r="E158" s="3" t="s">
        <v>11637</v>
      </c>
      <c r="F158" s="3" t="s">
        <v>11293</v>
      </c>
      <c r="G158" s="3" t="s">
        <v>11416</v>
      </c>
      <c r="H158" s="3" t="s">
        <v>11131</v>
      </c>
      <c r="I158" s="3">
        <v>9</v>
      </c>
      <c r="J158" s="3">
        <f ca="1">INT(RAND()*50+1)</f>
        <v>34</v>
      </c>
      <c r="K158" s="4" t="s">
        <v>11132</v>
      </c>
      <c r="L158" s="5">
        <v>41347</v>
      </c>
      <c r="M158" s="3"/>
      <c r="N158" s="3"/>
      <c r="O158" s="3" t="str">
        <f>"G17471B__"</f>
        <v>G17471B__</v>
      </c>
      <c r="P158" s="3" t="s">
        <v>11133</v>
      </c>
      <c r="Q158" s="3" t="s">
        <v>11134</v>
      </c>
      <c r="R158" s="6" t="s">
        <v>11594</v>
      </c>
      <c r="S158" s="7" t="str">
        <f>"1CN00210522"</f>
        <v>1CN00210522</v>
      </c>
      <c r="T158" s="6" t="s">
        <v>11638</v>
      </c>
      <c r="U158" s="4" t="s">
        <v>11137</v>
      </c>
      <c r="V158" s="3" t="s">
        <v>11148</v>
      </c>
    </row>
    <row r="159" spans="1:22">
      <c r="A159" s="3">
        <v>158</v>
      </c>
      <c r="B159" s="3"/>
      <c r="C159" s="3" t="s">
        <v>11636</v>
      </c>
      <c r="D159" s="3" t="s">
        <v>11637</v>
      </c>
      <c r="E159" s="3" t="s">
        <v>11637</v>
      </c>
      <c r="F159" s="3" t="s">
        <v>11293</v>
      </c>
      <c r="G159" s="3" t="s">
        <v>11416</v>
      </c>
      <c r="H159" s="3" t="s">
        <v>11131</v>
      </c>
      <c r="I159" s="3">
        <v>9</v>
      </c>
      <c r="J159" s="3">
        <f ca="1">INT(RAND()*50+1)</f>
        <v>13</v>
      </c>
      <c r="K159" s="4" t="s">
        <v>11132</v>
      </c>
      <c r="L159" s="5">
        <v>41361</v>
      </c>
      <c r="M159" s="3"/>
      <c r="N159" s="3"/>
      <c r="O159" s="3" t="str">
        <f>"G17471B__"</f>
        <v>G17471B__</v>
      </c>
      <c r="P159" s="3" t="s">
        <v>11144</v>
      </c>
      <c r="Q159" s="3" t="s">
        <v>11145</v>
      </c>
      <c r="R159" s="6" t="s">
        <v>11352</v>
      </c>
      <c r="S159" s="7" t="str">
        <f>"1CN00210522"</f>
        <v>1CN00210522</v>
      </c>
      <c r="T159" s="6" t="s">
        <v>11639</v>
      </c>
      <c r="U159" s="4" t="s">
        <v>11137</v>
      </c>
      <c r="V159" s="3" t="s">
        <v>11148</v>
      </c>
    </row>
    <row r="160" spans="1:22">
      <c r="A160" s="3">
        <v>159</v>
      </c>
      <c r="B160" s="3"/>
      <c r="C160" s="3" t="s">
        <v>7301</v>
      </c>
      <c r="D160" s="3" t="s">
        <v>11640</v>
      </c>
      <c r="E160" s="3" t="s">
        <v>11641</v>
      </c>
      <c r="F160" s="3" t="s">
        <v>11178</v>
      </c>
      <c r="G160" s="3" t="s">
        <v>11232</v>
      </c>
      <c r="H160" s="3" t="s">
        <v>11168</v>
      </c>
      <c r="I160" s="3">
        <v>132.92</v>
      </c>
      <c r="J160" s="3">
        <f ca="1">INT(RAND()*50+1)</f>
        <v>12</v>
      </c>
      <c r="K160" s="4" t="s">
        <v>11132</v>
      </c>
      <c r="L160" s="5">
        <v>41434</v>
      </c>
      <c r="M160" s="3" t="str">
        <f>"MFCD00001422"</f>
        <v>MFCD00001422</v>
      </c>
      <c r="N160" s="3"/>
      <c r="O160" s="3" t="str">
        <f>"SY002008-5G"</f>
        <v>SY002008-5G</v>
      </c>
      <c r="P160" s="3" t="s">
        <v>11133</v>
      </c>
      <c r="Q160" s="3" t="s">
        <v>11134</v>
      </c>
      <c r="R160" s="6" t="s">
        <v>11357</v>
      </c>
      <c r="S160" s="7" t="str">
        <f>"1CN00210518"</f>
        <v>1CN00210518</v>
      </c>
      <c r="T160" s="6" t="s">
        <v>11488</v>
      </c>
      <c r="U160" s="4" t="s">
        <v>11137</v>
      </c>
      <c r="V160" s="3" t="s">
        <v>11148</v>
      </c>
    </row>
    <row r="161" spans="1:22">
      <c r="A161" s="3">
        <v>160</v>
      </c>
      <c r="B161" s="3"/>
      <c r="C161" s="3" t="s">
        <v>2105</v>
      </c>
      <c r="D161" s="3" t="s">
        <v>11642</v>
      </c>
      <c r="E161" s="3" t="s">
        <v>11643</v>
      </c>
      <c r="F161" s="3" t="s">
        <v>11141</v>
      </c>
      <c r="G161" s="3" t="s">
        <v>11356</v>
      </c>
      <c r="H161" s="3" t="s">
        <v>11168</v>
      </c>
      <c r="I161" s="3">
        <v>55</v>
      </c>
      <c r="J161" s="3">
        <f ca="1">INT(RAND()*50+1)</f>
        <v>30</v>
      </c>
      <c r="K161" s="4" t="s">
        <v>11132</v>
      </c>
      <c r="L161" s="5">
        <v>41456</v>
      </c>
      <c r="M161" s="3" t="str">
        <f>"MFCD00009084"</f>
        <v>MFCD00009084</v>
      </c>
      <c r="N161" s="3"/>
      <c r="O161" s="3" t="str">
        <f>"SY001908-100G"</f>
        <v>SY001908-100G</v>
      </c>
      <c r="P161" s="3" t="s">
        <v>11144</v>
      </c>
      <c r="Q161" s="3" t="s">
        <v>11134</v>
      </c>
      <c r="R161" s="6" t="s">
        <v>11644</v>
      </c>
      <c r="S161" s="7" t="str">
        <f>"1CN00210518"</f>
        <v>1CN00210518</v>
      </c>
      <c r="T161" s="6" t="s">
        <v>11645</v>
      </c>
      <c r="U161" s="4" t="s">
        <v>11137</v>
      </c>
      <c r="V161" s="3" t="s">
        <v>11148</v>
      </c>
    </row>
    <row r="162" spans="1:22">
      <c r="A162" s="3">
        <v>161</v>
      </c>
      <c r="B162" s="3"/>
      <c r="C162" s="3" t="s">
        <v>729</v>
      </c>
      <c r="D162" s="3" t="s">
        <v>11646</v>
      </c>
      <c r="E162" s="3" t="s">
        <v>11646</v>
      </c>
      <c r="F162" s="3" t="s">
        <v>11178</v>
      </c>
      <c r="G162" s="3" t="s">
        <v>11152</v>
      </c>
      <c r="H162" s="3" t="s">
        <v>11153</v>
      </c>
      <c r="I162" s="3">
        <v>102</v>
      </c>
      <c r="J162" s="3">
        <f ca="1">INT(RAND()*50+1)</f>
        <v>36</v>
      </c>
      <c r="K162" s="4" t="s">
        <v>11132</v>
      </c>
      <c r="L162" s="5">
        <v>41479</v>
      </c>
      <c r="M162" s="3"/>
      <c r="N162" s="3"/>
      <c r="O162" s="3" t="str">
        <f>"18031A"</f>
        <v>18031A</v>
      </c>
      <c r="P162" s="3" t="s">
        <v>11133</v>
      </c>
      <c r="Q162" s="3" t="s">
        <v>11134</v>
      </c>
      <c r="R162" s="6" t="s">
        <v>11647</v>
      </c>
      <c r="S162" s="7" t="str">
        <f t="shared" ref="S162:S165" si="33">"1CN00210522"</f>
        <v>1CN00210522</v>
      </c>
      <c r="T162" s="6" t="s">
        <v>11648</v>
      </c>
      <c r="U162" s="4" t="s">
        <v>11137</v>
      </c>
      <c r="V162" s="3" t="s">
        <v>11138</v>
      </c>
    </row>
    <row r="163" spans="1:22">
      <c r="A163" s="3">
        <v>162</v>
      </c>
      <c r="B163" s="3"/>
      <c r="C163" s="3" t="s">
        <v>4956</v>
      </c>
      <c r="D163" s="3" t="s">
        <v>11649</v>
      </c>
      <c r="E163" s="3" t="s">
        <v>11650</v>
      </c>
      <c r="F163" s="3" t="s">
        <v>11151</v>
      </c>
      <c r="G163" s="3" t="s">
        <v>11285</v>
      </c>
      <c r="H163" s="3" t="s">
        <v>11153</v>
      </c>
      <c r="I163" s="3">
        <v>78</v>
      </c>
      <c r="J163" s="3">
        <f ca="1">INT(RAND()*50+1)</f>
        <v>9</v>
      </c>
      <c r="K163" s="4" t="s">
        <v>11132</v>
      </c>
      <c r="L163" s="5">
        <v>41493</v>
      </c>
      <c r="M163" s="3"/>
      <c r="N163" s="3"/>
      <c r="O163" s="3" t="str">
        <f>"18048A"</f>
        <v>18048A</v>
      </c>
      <c r="P163" s="3" t="s">
        <v>11144</v>
      </c>
      <c r="Q163" s="3" t="s">
        <v>11134</v>
      </c>
      <c r="R163" s="6" t="s">
        <v>11352</v>
      </c>
      <c r="S163" s="7" t="str">
        <f>"1CN00210522"</f>
        <v>1CN00210522</v>
      </c>
      <c r="T163" s="6" t="s">
        <v>11303</v>
      </c>
      <c r="U163" s="4" t="s">
        <v>11137</v>
      </c>
      <c r="V163" s="3" t="s">
        <v>11148</v>
      </c>
    </row>
    <row r="164" spans="1:22">
      <c r="A164" s="3">
        <v>163</v>
      </c>
      <c r="B164" s="3"/>
      <c r="C164" s="3" t="s">
        <v>1985</v>
      </c>
      <c r="D164" s="3" t="s">
        <v>11651</v>
      </c>
      <c r="E164" s="3" t="s">
        <v>11651</v>
      </c>
      <c r="F164" s="3" t="s">
        <v>11293</v>
      </c>
      <c r="G164" s="3" t="s">
        <v>11172</v>
      </c>
      <c r="H164" s="3" t="s">
        <v>11143</v>
      </c>
      <c r="I164" s="3">
        <v>68.68</v>
      </c>
      <c r="J164" s="3">
        <f ca="1">INT(RAND()*50+1)</f>
        <v>35</v>
      </c>
      <c r="K164" s="4" t="s">
        <v>11132</v>
      </c>
      <c r="L164" s="5">
        <v>41446</v>
      </c>
      <c r="M164" s="3"/>
      <c r="N164" s="3"/>
      <c r="O164" s="3" t="str">
        <f>"JK199896-25G"</f>
        <v>JK199896-25G</v>
      </c>
      <c r="P164" s="3" t="s">
        <v>11133</v>
      </c>
      <c r="Q164" s="3" t="s">
        <v>11145</v>
      </c>
      <c r="R164" s="6" t="s">
        <v>11357</v>
      </c>
      <c r="S164" s="7" t="str">
        <f>"1CN00100005"</f>
        <v>1CN00100005</v>
      </c>
      <c r="T164" s="6" t="s">
        <v>11652</v>
      </c>
      <c r="U164" s="4" t="s">
        <v>11137</v>
      </c>
      <c r="V164" s="3" t="s">
        <v>11138</v>
      </c>
    </row>
    <row r="165" spans="1:22">
      <c r="A165" s="3">
        <v>164</v>
      </c>
      <c r="B165" s="3"/>
      <c r="C165" s="3" t="s">
        <v>2590</v>
      </c>
      <c r="D165" s="3" t="s">
        <v>11653</v>
      </c>
      <c r="E165" s="3" t="s">
        <v>11654</v>
      </c>
      <c r="F165" s="3" t="s">
        <v>11205</v>
      </c>
      <c r="G165" s="3" t="s">
        <v>11416</v>
      </c>
      <c r="H165" s="3" t="s">
        <v>11131</v>
      </c>
      <c r="I165" s="3">
        <v>36.4</v>
      </c>
      <c r="J165" s="3">
        <f ca="1">INT(RAND()*50+1)</f>
        <v>36</v>
      </c>
      <c r="K165" s="4" t="s">
        <v>11132</v>
      </c>
      <c r="L165" s="5">
        <v>41361</v>
      </c>
      <c r="M165" s="3"/>
      <c r="N165" s="3"/>
      <c r="O165" s="3" t="str">
        <f>"G18239B__"</f>
        <v>G18239B__</v>
      </c>
      <c r="P165" s="3" t="s">
        <v>11144</v>
      </c>
      <c r="Q165" s="3" t="s">
        <v>11134</v>
      </c>
      <c r="R165" s="6" t="s">
        <v>11590</v>
      </c>
      <c r="S165" s="7" t="str">
        <f>"1CN00210522"</f>
        <v>1CN00210522</v>
      </c>
      <c r="T165" s="6" t="s">
        <v>11655</v>
      </c>
      <c r="U165" s="4" t="s">
        <v>11137</v>
      </c>
      <c r="V165" s="3" t="s">
        <v>11148</v>
      </c>
    </row>
    <row r="166" spans="1:22">
      <c r="A166" s="3">
        <v>165</v>
      </c>
      <c r="B166" s="3"/>
      <c r="C166" s="3" t="s">
        <v>6820</v>
      </c>
      <c r="D166" s="3" t="s">
        <v>11656</v>
      </c>
      <c r="E166" s="3" t="s">
        <v>11657</v>
      </c>
      <c r="F166" s="3" t="s">
        <v>11141</v>
      </c>
      <c r="G166" s="3" t="s">
        <v>11400</v>
      </c>
      <c r="H166" s="3" t="s">
        <v>11168</v>
      </c>
      <c r="I166" s="3">
        <v>55</v>
      </c>
      <c r="J166" s="3">
        <f ca="1">INT(RAND()*50+1)</f>
        <v>28</v>
      </c>
      <c r="K166" s="4" t="s">
        <v>11132</v>
      </c>
      <c r="L166" s="5">
        <v>41422</v>
      </c>
      <c r="M166" s="3" t="str">
        <f t="shared" ref="M166:M168" si="34">"MFCD00005249"</f>
        <v>MFCD00005249</v>
      </c>
      <c r="N166" s="3"/>
      <c r="O166" s="3" t="str">
        <f>"SY001652-25ML"</f>
        <v>SY001652-25ML</v>
      </c>
      <c r="P166" s="3" t="s">
        <v>11133</v>
      </c>
      <c r="Q166" s="3" t="s">
        <v>11145</v>
      </c>
      <c r="R166" s="6" t="s">
        <v>11594</v>
      </c>
      <c r="S166" s="7" t="str">
        <f t="shared" ref="S166:S168" si="35">"1CN00210518"</f>
        <v>1CN00210518</v>
      </c>
      <c r="T166" s="6" t="s">
        <v>11658</v>
      </c>
      <c r="U166" s="4" t="s">
        <v>11137</v>
      </c>
      <c r="V166" s="3" t="s">
        <v>11148</v>
      </c>
    </row>
    <row r="167" spans="1:22">
      <c r="A167" s="3">
        <v>166</v>
      </c>
      <c r="B167" s="3"/>
      <c r="C167" s="3" t="s">
        <v>6820</v>
      </c>
      <c r="D167" s="3" t="s">
        <v>11656</v>
      </c>
      <c r="E167" s="3" t="s">
        <v>11657</v>
      </c>
      <c r="F167" s="3" t="s">
        <v>11141</v>
      </c>
      <c r="G167" s="3" t="s">
        <v>11400</v>
      </c>
      <c r="H167" s="3" t="s">
        <v>11168</v>
      </c>
      <c r="I167" s="3">
        <v>55</v>
      </c>
      <c r="J167" s="3">
        <f ca="1">INT(RAND()*50+1)</f>
        <v>26</v>
      </c>
      <c r="K167" s="4" t="s">
        <v>11132</v>
      </c>
      <c r="L167" s="5">
        <v>41450</v>
      </c>
      <c r="M167" s="3" t="str">
        <f>"MFCD00005249"</f>
        <v>MFCD00005249</v>
      </c>
      <c r="N167" s="3"/>
      <c r="O167" s="3" t="str">
        <f>"SY001652-25ML"</f>
        <v>SY001652-25ML</v>
      </c>
      <c r="P167" s="3" t="s">
        <v>11144</v>
      </c>
      <c r="Q167" s="3" t="s">
        <v>11134</v>
      </c>
      <c r="R167" s="6" t="s">
        <v>11634</v>
      </c>
      <c r="S167" s="7" t="str">
        <f>"1CN00210518"</f>
        <v>1CN00210518</v>
      </c>
      <c r="T167" s="6" t="s">
        <v>11659</v>
      </c>
      <c r="U167" s="4" t="s">
        <v>11137</v>
      </c>
      <c r="V167" s="3" t="s">
        <v>11148</v>
      </c>
    </row>
    <row r="168" spans="1:22">
      <c r="A168" s="3">
        <v>167</v>
      </c>
      <c r="B168" s="3"/>
      <c r="C168" s="3" t="s">
        <v>6820</v>
      </c>
      <c r="D168" s="3" t="s">
        <v>11656</v>
      </c>
      <c r="E168" s="3" t="s">
        <v>11657</v>
      </c>
      <c r="F168" s="3" t="s">
        <v>11141</v>
      </c>
      <c r="G168" s="3" t="s">
        <v>11405</v>
      </c>
      <c r="H168" s="3" t="s">
        <v>11168</v>
      </c>
      <c r="I168" s="3">
        <v>87.09</v>
      </c>
      <c r="J168" s="3">
        <f ca="1">INT(RAND()*50+1)</f>
        <v>7</v>
      </c>
      <c r="K168" s="4" t="s">
        <v>11132</v>
      </c>
      <c r="L168" s="5">
        <v>41456</v>
      </c>
      <c r="M168" s="3" t="str">
        <f>"MFCD00005249"</f>
        <v>MFCD00005249</v>
      </c>
      <c r="N168" s="3"/>
      <c r="O168" s="3" t="str">
        <f>"SY001652-100ML"</f>
        <v>SY001652-100ML</v>
      </c>
      <c r="P168" s="3" t="s">
        <v>11133</v>
      </c>
      <c r="Q168" s="3" t="s">
        <v>11134</v>
      </c>
      <c r="R168" s="6" t="s">
        <v>11635</v>
      </c>
      <c r="S168" s="7" t="str">
        <f>"1CN00210518"</f>
        <v>1CN00210518</v>
      </c>
      <c r="T168" s="6" t="s">
        <v>11660</v>
      </c>
      <c r="U168" s="4" t="s">
        <v>11137</v>
      </c>
      <c r="V168" s="3" t="s">
        <v>11148</v>
      </c>
    </row>
    <row r="169" spans="1:22">
      <c r="A169" s="3">
        <v>168</v>
      </c>
      <c r="B169" s="3"/>
      <c r="C169" s="3" t="s">
        <v>11661</v>
      </c>
      <c r="D169" s="3" t="s">
        <v>11662</v>
      </c>
      <c r="E169" s="3" t="s">
        <v>11663</v>
      </c>
      <c r="F169" s="3" t="s">
        <v>11178</v>
      </c>
      <c r="G169" s="3" t="s">
        <v>11179</v>
      </c>
      <c r="H169" s="3" t="s">
        <v>11262</v>
      </c>
      <c r="I169" s="3">
        <v>770</v>
      </c>
      <c r="J169" s="3">
        <f ca="1">INT(RAND()*50+1)</f>
        <v>13</v>
      </c>
      <c r="K169" s="4" t="s">
        <v>11132</v>
      </c>
      <c r="L169" s="5">
        <v>41508</v>
      </c>
      <c r="M169" s="3"/>
      <c r="N169" s="3"/>
      <c r="O169" s="3" t="str">
        <f>"Apollo-OR3515"</f>
        <v>Apollo-OR3515</v>
      </c>
      <c r="P169" s="3" t="s">
        <v>11144</v>
      </c>
      <c r="Q169" s="3" t="s">
        <v>11134</v>
      </c>
      <c r="R169" s="6" t="s">
        <v>11594</v>
      </c>
      <c r="S169" s="7" t="str">
        <f>"1CN00100128"</f>
        <v>1CN00100128</v>
      </c>
      <c r="T169" s="6" t="s">
        <v>11518</v>
      </c>
      <c r="U169" s="4" t="s">
        <v>11137</v>
      </c>
      <c r="V169" s="3" t="s">
        <v>11148</v>
      </c>
    </row>
    <row r="170" spans="1:22">
      <c r="A170" s="3">
        <v>169</v>
      </c>
      <c r="B170" s="3"/>
      <c r="C170" s="3" t="s">
        <v>5646</v>
      </c>
      <c r="D170" s="3" t="s">
        <v>11664</v>
      </c>
      <c r="E170" s="3" t="s">
        <v>11665</v>
      </c>
      <c r="F170" s="3" t="s">
        <v>11205</v>
      </c>
      <c r="G170" s="3" t="s">
        <v>11416</v>
      </c>
      <c r="H170" s="3" t="s">
        <v>11131</v>
      </c>
      <c r="I170" s="3">
        <v>13</v>
      </c>
      <c r="J170" s="3">
        <f ca="1">INT(RAND()*50+1)</f>
        <v>45</v>
      </c>
      <c r="K170" s="4" t="s">
        <v>11132</v>
      </c>
      <c r="L170" s="5">
        <v>41354</v>
      </c>
      <c r="M170" s="3"/>
      <c r="N170" s="3"/>
      <c r="O170" s="3" t="str">
        <f>"G18326B__"</f>
        <v>G18326B__</v>
      </c>
      <c r="P170" s="3" t="s">
        <v>11133</v>
      </c>
      <c r="Q170" s="3" t="s">
        <v>11134</v>
      </c>
      <c r="R170" s="6" t="s">
        <v>11352</v>
      </c>
      <c r="S170" s="7" t="str">
        <f t="shared" ref="S170:S173" si="36">"1CN00210522"</f>
        <v>1CN00210522</v>
      </c>
      <c r="T170" s="6" t="s">
        <v>11666</v>
      </c>
      <c r="U170" s="4" t="s">
        <v>11137</v>
      </c>
      <c r="V170" s="3" t="s">
        <v>11138</v>
      </c>
    </row>
    <row r="171" spans="1:22">
      <c r="A171" s="3">
        <v>170</v>
      </c>
      <c r="B171" s="3"/>
      <c r="C171" s="3" t="s">
        <v>5646</v>
      </c>
      <c r="D171" s="3" t="s">
        <v>11664</v>
      </c>
      <c r="E171" s="3" t="s">
        <v>11665</v>
      </c>
      <c r="F171" s="3" t="s">
        <v>11205</v>
      </c>
      <c r="G171" s="3" t="s">
        <v>11416</v>
      </c>
      <c r="H171" s="3" t="s">
        <v>11131</v>
      </c>
      <c r="I171" s="3">
        <v>13</v>
      </c>
      <c r="J171" s="3">
        <f ca="1">INT(RAND()*50+1)</f>
        <v>40</v>
      </c>
      <c r="K171" s="4" t="s">
        <v>11132</v>
      </c>
      <c r="L171" s="5">
        <v>41456</v>
      </c>
      <c r="M171" s="3"/>
      <c r="N171" s="3"/>
      <c r="O171" s="3" t="str">
        <f>"G18326B__"</f>
        <v>G18326B__</v>
      </c>
      <c r="P171" s="3" t="s">
        <v>11144</v>
      </c>
      <c r="Q171" s="3" t="s">
        <v>11145</v>
      </c>
      <c r="R171" s="6" t="s">
        <v>11357</v>
      </c>
      <c r="S171" s="7" t="str">
        <f>"1CN00210522"</f>
        <v>1CN00210522</v>
      </c>
      <c r="T171" s="6" t="s">
        <v>11212</v>
      </c>
      <c r="U171" s="4" t="s">
        <v>11137</v>
      </c>
      <c r="V171" s="3" t="s">
        <v>11148</v>
      </c>
    </row>
    <row r="172" spans="1:22">
      <c r="A172" s="3">
        <v>171</v>
      </c>
      <c r="B172" s="3"/>
      <c r="C172" s="3" t="s">
        <v>2420</v>
      </c>
      <c r="D172" s="3" t="s">
        <v>11667</v>
      </c>
      <c r="E172" s="3" t="s">
        <v>11668</v>
      </c>
      <c r="F172" s="3" t="s">
        <v>11669</v>
      </c>
      <c r="G172" s="3" t="s">
        <v>11206</v>
      </c>
      <c r="H172" s="3" t="s">
        <v>11670</v>
      </c>
      <c r="I172" s="3">
        <v>18</v>
      </c>
      <c r="J172" s="3">
        <f ca="1">INT(RAND()*50+1)</f>
        <v>21</v>
      </c>
      <c r="K172" s="4" t="s">
        <v>11132</v>
      </c>
      <c r="L172" s="5">
        <v>41380</v>
      </c>
      <c r="M172" s="3"/>
      <c r="N172" s="3"/>
      <c r="O172" s="3" t="str">
        <f>"80050628"</f>
        <v>80050628</v>
      </c>
      <c r="P172" s="3" t="s">
        <v>11133</v>
      </c>
      <c r="Q172" s="3" t="s">
        <v>11134</v>
      </c>
      <c r="R172" s="6" t="s">
        <v>11644</v>
      </c>
      <c r="S172" s="7" t="str">
        <f>"1CN00210003"</f>
        <v>1CN00210003</v>
      </c>
      <c r="T172" s="6" t="s">
        <v>11520</v>
      </c>
      <c r="U172" s="4" t="s">
        <v>11137</v>
      </c>
      <c r="V172" s="3" t="s">
        <v>11138</v>
      </c>
    </row>
    <row r="173" spans="1:22">
      <c r="A173" s="3">
        <v>172</v>
      </c>
      <c r="B173" s="3"/>
      <c r="C173" s="3" t="s">
        <v>11671</v>
      </c>
      <c r="D173" s="3" t="s">
        <v>11672</v>
      </c>
      <c r="E173" s="3" t="s">
        <v>11672</v>
      </c>
      <c r="F173" s="3" t="s">
        <v>11293</v>
      </c>
      <c r="G173" s="3" t="s">
        <v>11356</v>
      </c>
      <c r="H173" s="3" t="s">
        <v>11417</v>
      </c>
      <c r="I173" s="3">
        <v>14.5</v>
      </c>
      <c r="J173" s="3">
        <f ca="1">INT(RAND()*50+1)</f>
        <v>9</v>
      </c>
      <c r="K173" s="4" t="s">
        <v>11132</v>
      </c>
      <c r="L173" s="5">
        <v>41346</v>
      </c>
      <c r="M173" s="3"/>
      <c r="N173" s="3"/>
      <c r="O173" s="3" t="str">
        <f>"174530-CP"</f>
        <v>174530-CP</v>
      </c>
      <c r="P173" s="3" t="s">
        <v>11144</v>
      </c>
      <c r="Q173" s="3" t="s">
        <v>11145</v>
      </c>
      <c r="R173" s="6" t="s">
        <v>11647</v>
      </c>
      <c r="S173" s="7" t="str">
        <f>"1CN00210522"</f>
        <v>1CN00210522</v>
      </c>
      <c r="T173" s="6" t="s">
        <v>11673</v>
      </c>
      <c r="U173" s="4" t="s">
        <v>11137</v>
      </c>
      <c r="V173" s="3" t="s">
        <v>11148</v>
      </c>
    </row>
    <row r="174" spans="1:22">
      <c r="A174" s="3">
        <v>173</v>
      </c>
      <c r="B174" s="3"/>
      <c r="C174" s="3" t="s">
        <v>2680</v>
      </c>
      <c r="D174" s="3" t="s">
        <v>11674</v>
      </c>
      <c r="E174" s="3" t="s">
        <v>11674</v>
      </c>
      <c r="F174" s="3" t="s">
        <v>11293</v>
      </c>
      <c r="G174" s="3" t="s">
        <v>11256</v>
      </c>
      <c r="H174" s="3" t="s">
        <v>11143</v>
      </c>
      <c r="I174" s="3">
        <v>157.76</v>
      </c>
      <c r="J174" s="3">
        <f ca="1">INT(RAND()*50+1)</f>
        <v>6</v>
      </c>
      <c r="K174" s="4" t="s">
        <v>11132</v>
      </c>
      <c r="L174" s="5">
        <v>41433</v>
      </c>
      <c r="M174" s="3"/>
      <c r="N174" s="3"/>
      <c r="O174" s="3" t="str">
        <f>"JK169719-250ML"</f>
        <v>JK169719-250ML</v>
      </c>
      <c r="P174" s="3" t="s">
        <v>11133</v>
      </c>
      <c r="Q174" s="3" t="s">
        <v>11134</v>
      </c>
      <c r="R174" s="6" t="s">
        <v>11675</v>
      </c>
      <c r="S174" s="7" t="str">
        <f>"1CN00100005"</f>
        <v>1CN00100005</v>
      </c>
      <c r="T174" s="6" t="s">
        <v>11676</v>
      </c>
      <c r="U174" s="4" t="s">
        <v>11137</v>
      </c>
      <c r="V174" s="3" t="s">
        <v>11148</v>
      </c>
    </row>
    <row r="175" spans="1:22">
      <c r="A175" s="3">
        <v>174</v>
      </c>
      <c r="B175" s="3"/>
      <c r="C175" s="3" t="s">
        <v>11677</v>
      </c>
      <c r="D175" s="3" t="s">
        <v>11678</v>
      </c>
      <c r="E175" s="3" t="s">
        <v>11678</v>
      </c>
      <c r="F175" s="3" t="s">
        <v>11293</v>
      </c>
      <c r="G175" s="3" t="s">
        <v>11222</v>
      </c>
      <c r="H175" s="3" t="s">
        <v>11417</v>
      </c>
      <c r="I175" s="3">
        <v>18</v>
      </c>
      <c r="J175" s="3">
        <f ca="1">INT(RAND()*50+1)</f>
        <v>37</v>
      </c>
      <c r="K175" s="4" t="s">
        <v>11132</v>
      </c>
      <c r="L175" s="5">
        <v>41428</v>
      </c>
      <c r="M175" s="3"/>
      <c r="N175" s="3"/>
      <c r="O175" s="3" t="str">
        <f>"167500-AR"</f>
        <v>167500-AR</v>
      </c>
      <c r="P175" s="3" t="s">
        <v>11144</v>
      </c>
      <c r="Q175" s="3" t="s">
        <v>11134</v>
      </c>
      <c r="R175" s="6" t="s">
        <v>11679</v>
      </c>
      <c r="S175" s="7" t="str">
        <f t="shared" ref="S175:S180" si="37">"1CN00210522"</f>
        <v>1CN00210522</v>
      </c>
      <c r="T175" s="6" t="s">
        <v>11527</v>
      </c>
      <c r="U175" s="4" t="s">
        <v>11137</v>
      </c>
      <c r="V175" s="3" t="s">
        <v>11148</v>
      </c>
    </row>
    <row r="176" spans="1:22">
      <c r="A176" s="3">
        <v>175</v>
      </c>
      <c r="B176" s="3"/>
      <c r="C176" s="3" t="s">
        <v>4463</v>
      </c>
      <c r="D176" s="3" t="s">
        <v>11680</v>
      </c>
      <c r="E176" s="3" t="s">
        <v>11680</v>
      </c>
      <c r="F176" s="3" t="s">
        <v>11205</v>
      </c>
      <c r="G176" s="3" t="s">
        <v>11416</v>
      </c>
      <c r="H176" s="3" t="s">
        <v>11131</v>
      </c>
      <c r="I176" s="3">
        <v>19.07</v>
      </c>
      <c r="J176" s="3">
        <f ca="1">INT(RAND()*50+1)</f>
        <v>2</v>
      </c>
      <c r="K176" s="4" t="s">
        <v>11132</v>
      </c>
      <c r="L176" s="5">
        <v>41471</v>
      </c>
      <c r="M176" s="3"/>
      <c r="N176" s="3"/>
      <c r="O176" s="3" t="str">
        <f>"G18935A__"</f>
        <v>G18935A__</v>
      </c>
      <c r="P176" s="3" t="s">
        <v>11133</v>
      </c>
      <c r="Q176" s="3" t="s">
        <v>11134</v>
      </c>
      <c r="R176" s="6" t="s">
        <v>11647</v>
      </c>
      <c r="S176" s="7" t="str">
        <f>"1CN00210522"</f>
        <v>1CN00210522</v>
      </c>
      <c r="T176" s="6" t="s">
        <v>11681</v>
      </c>
      <c r="U176" s="4" t="s">
        <v>11137</v>
      </c>
      <c r="V176" s="3" t="s">
        <v>11148</v>
      </c>
    </row>
    <row r="177" spans="1:22">
      <c r="A177" s="3">
        <v>176</v>
      </c>
      <c r="B177" s="3"/>
      <c r="C177" s="3" t="s">
        <v>11682</v>
      </c>
      <c r="D177" s="3" t="s">
        <v>11683</v>
      </c>
      <c r="E177" s="3" t="s">
        <v>11683</v>
      </c>
      <c r="F177" s="3"/>
      <c r="G177" s="3" t="s">
        <v>11684</v>
      </c>
      <c r="H177" s="3" t="s">
        <v>11280</v>
      </c>
      <c r="I177" s="3">
        <v>997.68</v>
      </c>
      <c r="J177" s="3">
        <f ca="1">INT(RAND()*50+1)</f>
        <v>26</v>
      </c>
      <c r="K177" s="4" t="s">
        <v>11132</v>
      </c>
      <c r="L177" s="5">
        <v>41428</v>
      </c>
      <c r="M177" s="3"/>
      <c r="N177" s="3"/>
      <c r="O177" s="3" t="str">
        <f>"725854-500MG"</f>
        <v>725854-500MG</v>
      </c>
      <c r="P177" s="3" t="s">
        <v>11144</v>
      </c>
      <c r="Q177" s="3" t="s">
        <v>11134</v>
      </c>
      <c r="R177" s="6" t="s">
        <v>11352</v>
      </c>
      <c r="S177" s="7" t="str">
        <f>"1CN00210153"</f>
        <v>1CN00210153</v>
      </c>
      <c r="T177" s="6" t="s">
        <v>11685</v>
      </c>
      <c r="U177" s="4" t="s">
        <v>11137</v>
      </c>
      <c r="V177" s="3" t="s">
        <v>11148</v>
      </c>
    </row>
    <row r="178" spans="1:22">
      <c r="A178" s="3">
        <v>177</v>
      </c>
      <c r="B178" s="3"/>
      <c r="C178" s="3" t="s">
        <v>2987</v>
      </c>
      <c r="D178" s="3" t="s">
        <v>11686</v>
      </c>
      <c r="E178" s="3" t="s">
        <v>11687</v>
      </c>
      <c r="F178" s="3" t="s">
        <v>11688</v>
      </c>
      <c r="G178" s="3" t="s">
        <v>11335</v>
      </c>
      <c r="H178" s="3" t="s">
        <v>11689</v>
      </c>
      <c r="I178" s="3">
        <v>32</v>
      </c>
      <c r="J178" s="3">
        <f ca="1">INT(RAND()*50+1)</f>
        <v>40</v>
      </c>
      <c r="K178" s="4" t="s">
        <v>11132</v>
      </c>
      <c r="L178" s="5">
        <v>41373</v>
      </c>
      <c r="M178" s="3"/>
      <c r="N178" s="3"/>
      <c r="O178" s="3" t="str">
        <f>"2765171_"</f>
        <v>2765171_</v>
      </c>
      <c r="P178" s="3" t="s">
        <v>11133</v>
      </c>
      <c r="Q178" s="3" t="s">
        <v>11145</v>
      </c>
      <c r="R178" s="6" t="s">
        <v>11357</v>
      </c>
      <c r="S178" s="7" t="str">
        <f>"1CN00830106"</f>
        <v>1CN00830106</v>
      </c>
      <c r="T178" s="6" t="s">
        <v>11350</v>
      </c>
      <c r="U178" s="4" t="s">
        <v>11137</v>
      </c>
      <c r="V178" s="3" t="s">
        <v>11138</v>
      </c>
    </row>
    <row r="179" spans="1:22">
      <c r="A179" s="3">
        <v>178</v>
      </c>
      <c r="B179" s="3"/>
      <c r="C179" s="3" t="s">
        <v>2996</v>
      </c>
      <c r="D179" s="3" t="s">
        <v>11690</v>
      </c>
      <c r="E179" s="3" t="s">
        <v>11690</v>
      </c>
      <c r="F179" s="3" t="s">
        <v>11691</v>
      </c>
      <c r="G179" s="3" t="s">
        <v>11172</v>
      </c>
      <c r="H179" s="3" t="s">
        <v>11143</v>
      </c>
      <c r="I179" s="3">
        <v>84.32</v>
      </c>
      <c r="J179" s="3">
        <f ca="1">INT(RAND()*50+1)</f>
        <v>23</v>
      </c>
      <c r="K179" s="4" t="s">
        <v>11132</v>
      </c>
      <c r="L179" s="5">
        <v>41414</v>
      </c>
      <c r="M179" s="3"/>
      <c r="N179" s="3"/>
      <c r="O179" s="3" t="str">
        <f>"JK199549-25G"</f>
        <v>JK199549-25G</v>
      </c>
      <c r="P179" s="3" t="s">
        <v>11144</v>
      </c>
      <c r="Q179" s="3" t="s">
        <v>11134</v>
      </c>
      <c r="R179" s="6" t="s">
        <v>11692</v>
      </c>
      <c r="S179" s="7" t="str">
        <f>"1CN00100005"</f>
        <v>1CN00100005</v>
      </c>
      <c r="T179" s="6" t="s">
        <v>11693</v>
      </c>
      <c r="U179" s="4" t="s">
        <v>11137</v>
      </c>
      <c r="V179" s="3" t="s">
        <v>11148</v>
      </c>
    </row>
    <row r="180" spans="1:22">
      <c r="A180" s="3">
        <v>179</v>
      </c>
      <c r="B180" s="3"/>
      <c r="C180" s="3" t="s">
        <v>11694</v>
      </c>
      <c r="D180" s="3" t="s">
        <v>11695</v>
      </c>
      <c r="E180" s="3" t="s">
        <v>11696</v>
      </c>
      <c r="F180" s="3" t="s">
        <v>11205</v>
      </c>
      <c r="G180" s="3" t="s">
        <v>11222</v>
      </c>
      <c r="H180" s="3" t="s">
        <v>11131</v>
      </c>
      <c r="I180" s="3">
        <v>12.6</v>
      </c>
      <c r="J180" s="3">
        <f ca="1">INT(RAND()*50+1)</f>
        <v>30</v>
      </c>
      <c r="K180" s="4" t="s">
        <v>11132</v>
      </c>
      <c r="L180" s="5">
        <v>41401</v>
      </c>
      <c r="M180" s="3"/>
      <c r="N180" s="3"/>
      <c r="O180" s="3" t="str">
        <f>"G19612B__"</f>
        <v>G19612B__</v>
      </c>
      <c r="P180" s="3" t="s">
        <v>11133</v>
      </c>
      <c r="Q180" s="3" t="s">
        <v>11145</v>
      </c>
      <c r="R180" s="6" t="s">
        <v>11697</v>
      </c>
      <c r="S180" s="7" t="str">
        <f>"1CN00210522"</f>
        <v>1CN00210522</v>
      </c>
      <c r="T180" s="6" t="s">
        <v>11698</v>
      </c>
      <c r="U180" s="4" t="s">
        <v>11137</v>
      </c>
      <c r="V180" s="3" t="s">
        <v>11138</v>
      </c>
    </row>
    <row r="181" spans="1:22">
      <c r="A181" s="3">
        <v>180</v>
      </c>
      <c r="B181" s="3"/>
      <c r="C181" s="3" t="s">
        <v>11699</v>
      </c>
      <c r="D181" s="3" t="s">
        <v>11700</v>
      </c>
      <c r="E181" s="3" t="s">
        <v>11701</v>
      </c>
      <c r="F181" s="3" t="s">
        <v>11141</v>
      </c>
      <c r="G181" s="3" t="s">
        <v>11267</v>
      </c>
      <c r="H181" s="3" t="s">
        <v>11193</v>
      </c>
      <c r="I181" s="3">
        <v>522.28</v>
      </c>
      <c r="J181" s="3">
        <f ca="1">INT(RAND()*50+1)</f>
        <v>45</v>
      </c>
      <c r="K181" s="4" t="s">
        <v>11132</v>
      </c>
      <c r="L181" s="5">
        <v>41371</v>
      </c>
      <c r="M181" s="3"/>
      <c r="N181" s="3"/>
      <c r="O181" s="3" t="str">
        <f>"H54503.03"</f>
        <v>H54503.03</v>
      </c>
      <c r="P181" s="3" t="s">
        <v>11144</v>
      </c>
      <c r="Q181" s="3" t="s">
        <v>11134</v>
      </c>
      <c r="R181" s="6" t="s">
        <v>11352</v>
      </c>
      <c r="S181" s="7" t="str">
        <f>"1CN00220006"</f>
        <v>1CN00220006</v>
      </c>
      <c r="T181" s="6" t="s">
        <v>11702</v>
      </c>
      <c r="U181" s="4" t="s">
        <v>11137</v>
      </c>
      <c r="V181" s="3" t="s">
        <v>11148</v>
      </c>
    </row>
    <row r="182" spans="1:22">
      <c r="A182" s="3">
        <v>181</v>
      </c>
      <c r="B182" s="3"/>
      <c r="C182" s="3" t="s">
        <v>11703</v>
      </c>
      <c r="D182" s="3" t="s">
        <v>11704</v>
      </c>
      <c r="E182" s="3" t="s">
        <v>11704</v>
      </c>
      <c r="F182" s="3" t="s">
        <v>11293</v>
      </c>
      <c r="G182" s="3" t="s">
        <v>11222</v>
      </c>
      <c r="H182" s="3" t="s">
        <v>11417</v>
      </c>
      <c r="I182" s="3">
        <v>9</v>
      </c>
      <c r="J182" s="3">
        <f ca="1">INT(RAND()*50+1)</f>
        <v>6</v>
      </c>
      <c r="K182" s="4" t="s">
        <v>11132</v>
      </c>
      <c r="L182" s="5">
        <v>41344</v>
      </c>
      <c r="M182" s="3"/>
      <c r="N182" s="3"/>
      <c r="O182" s="3" t="str">
        <f>"167940-AR"</f>
        <v>167940-AR</v>
      </c>
      <c r="P182" s="3" t="s">
        <v>11133</v>
      </c>
      <c r="Q182" s="3" t="s">
        <v>11134</v>
      </c>
      <c r="R182" s="6" t="s">
        <v>11357</v>
      </c>
      <c r="S182" s="7" t="str">
        <f t="shared" ref="S182:S194" si="38">"1CN00210522"</f>
        <v>1CN00210522</v>
      </c>
      <c r="T182" s="6" t="s">
        <v>11705</v>
      </c>
      <c r="U182" s="4" t="s">
        <v>11137</v>
      </c>
      <c r="V182" s="3" t="s">
        <v>11148</v>
      </c>
    </row>
    <row r="183" spans="1:22">
      <c r="A183" s="3">
        <v>182</v>
      </c>
      <c r="B183" s="3"/>
      <c r="C183" s="3" t="s">
        <v>11706</v>
      </c>
      <c r="D183" s="3" t="s">
        <v>11707</v>
      </c>
      <c r="E183" s="3" t="s">
        <v>11708</v>
      </c>
      <c r="F183" s="3" t="s">
        <v>11205</v>
      </c>
      <c r="G183" s="3" t="s">
        <v>11222</v>
      </c>
      <c r="H183" s="3" t="s">
        <v>11131</v>
      </c>
      <c r="I183" s="3">
        <v>42</v>
      </c>
      <c r="J183" s="3">
        <f ca="1">INT(RAND()*50+1)</f>
        <v>27</v>
      </c>
      <c r="K183" s="4" t="s">
        <v>11132</v>
      </c>
      <c r="L183" s="5">
        <v>41418</v>
      </c>
      <c r="M183" s="3"/>
      <c r="N183" s="3"/>
      <c r="O183" s="3" t="str">
        <f>"G19848B__"</f>
        <v>G19848B__</v>
      </c>
      <c r="P183" s="3" t="s">
        <v>11144</v>
      </c>
      <c r="Q183" s="3" t="s">
        <v>11134</v>
      </c>
      <c r="R183" s="6" t="s">
        <v>11644</v>
      </c>
      <c r="S183" s="7" t="str">
        <f>"1CN00210522"</f>
        <v>1CN00210522</v>
      </c>
      <c r="T183" s="6" t="s">
        <v>11709</v>
      </c>
      <c r="U183" s="4" t="s">
        <v>11137</v>
      </c>
      <c r="V183" s="3" t="s">
        <v>11148</v>
      </c>
    </row>
    <row r="184" spans="1:22">
      <c r="A184" s="3">
        <v>183</v>
      </c>
      <c r="B184" s="3"/>
      <c r="C184" s="3" t="s">
        <v>11710</v>
      </c>
      <c r="D184" s="3" t="s">
        <v>11711</v>
      </c>
      <c r="E184" s="3" t="s">
        <v>11711</v>
      </c>
      <c r="F184" s="3" t="s">
        <v>11205</v>
      </c>
      <c r="G184" s="3" t="s">
        <v>11222</v>
      </c>
      <c r="H184" s="3" t="s">
        <v>11417</v>
      </c>
      <c r="I184" s="3">
        <v>5.99</v>
      </c>
      <c r="J184" s="3">
        <f ca="1">INT(RAND()*50+1)</f>
        <v>21</v>
      </c>
      <c r="K184" s="4" t="s">
        <v>11132</v>
      </c>
      <c r="L184" s="5">
        <v>41334</v>
      </c>
      <c r="M184" s="3"/>
      <c r="N184" s="3"/>
      <c r="O184" s="3" t="str">
        <f t="shared" ref="O184:O194" si="39">"174321-AR"</f>
        <v>174321-AR</v>
      </c>
      <c r="P184" s="3" t="s">
        <v>11133</v>
      </c>
      <c r="Q184" s="3" t="s">
        <v>11134</v>
      </c>
      <c r="R184" s="6" t="s">
        <v>11647</v>
      </c>
      <c r="S184" s="7" t="str">
        <f>"1CN00210522"</f>
        <v>1CN00210522</v>
      </c>
      <c r="T184" s="6" t="s">
        <v>11556</v>
      </c>
      <c r="U184" s="4" t="s">
        <v>11137</v>
      </c>
      <c r="V184" s="3" t="s">
        <v>11148</v>
      </c>
    </row>
    <row r="185" spans="1:22">
      <c r="A185" s="3">
        <v>184</v>
      </c>
      <c r="B185" s="3"/>
      <c r="C185" s="3" t="s">
        <v>11710</v>
      </c>
      <c r="D185" s="3" t="s">
        <v>11711</v>
      </c>
      <c r="E185" s="3" t="s">
        <v>11711</v>
      </c>
      <c r="F185" s="3" t="s">
        <v>11205</v>
      </c>
      <c r="G185" s="3" t="s">
        <v>11222</v>
      </c>
      <c r="H185" s="3" t="s">
        <v>11417</v>
      </c>
      <c r="I185" s="3">
        <v>5.99</v>
      </c>
      <c r="J185" s="3">
        <f ca="1">INT(RAND()*50+1)</f>
        <v>33</v>
      </c>
      <c r="K185" s="4" t="s">
        <v>11132</v>
      </c>
      <c r="L185" s="5">
        <v>41348</v>
      </c>
      <c r="M185" s="3"/>
      <c r="N185" s="3"/>
      <c r="O185" s="3" t="str">
        <f>"174321-AR"</f>
        <v>174321-AR</v>
      </c>
      <c r="P185" s="3" t="s">
        <v>11144</v>
      </c>
      <c r="Q185" s="3" t="s">
        <v>11145</v>
      </c>
      <c r="R185" s="6" t="s">
        <v>11675</v>
      </c>
      <c r="S185" s="7" t="str">
        <f>"1CN00210522"</f>
        <v>1CN00210522</v>
      </c>
      <c r="T185" s="6" t="s">
        <v>11712</v>
      </c>
      <c r="U185" s="4" t="s">
        <v>11137</v>
      </c>
      <c r="V185" s="3" t="s">
        <v>11148</v>
      </c>
    </row>
    <row r="186" spans="1:22">
      <c r="A186" s="3">
        <v>185</v>
      </c>
      <c r="B186" s="3"/>
      <c r="C186" s="3" t="s">
        <v>11710</v>
      </c>
      <c r="D186" s="3" t="s">
        <v>11711</v>
      </c>
      <c r="E186" s="3" t="s">
        <v>11711</v>
      </c>
      <c r="F186" s="3" t="s">
        <v>11205</v>
      </c>
      <c r="G186" s="3" t="s">
        <v>11222</v>
      </c>
      <c r="H186" s="3" t="s">
        <v>11417</v>
      </c>
      <c r="I186" s="3">
        <v>5.99</v>
      </c>
      <c r="J186" s="3">
        <f ca="1">INT(RAND()*50+1)</f>
        <v>27</v>
      </c>
      <c r="K186" s="4" t="s">
        <v>11132</v>
      </c>
      <c r="L186" s="5">
        <v>41391</v>
      </c>
      <c r="M186" s="3"/>
      <c r="N186" s="3"/>
      <c r="O186" s="3" t="str">
        <f>"174321-AR"</f>
        <v>174321-AR</v>
      </c>
      <c r="P186" s="3" t="s">
        <v>11133</v>
      </c>
      <c r="Q186" s="3" t="s">
        <v>11134</v>
      </c>
      <c r="R186" s="6" t="s">
        <v>11679</v>
      </c>
      <c r="S186" s="7" t="str">
        <f>"1CN00210522"</f>
        <v>1CN00210522</v>
      </c>
      <c r="T186" s="6" t="s">
        <v>11269</v>
      </c>
      <c r="U186" s="4" t="s">
        <v>11137</v>
      </c>
      <c r="V186" s="3" t="s">
        <v>11138</v>
      </c>
    </row>
    <row r="187" spans="1:22">
      <c r="A187" s="3">
        <v>186</v>
      </c>
      <c r="B187" s="3"/>
      <c r="C187" s="3" t="s">
        <v>11710</v>
      </c>
      <c r="D187" s="3" t="s">
        <v>11711</v>
      </c>
      <c r="E187" s="3" t="s">
        <v>11711</v>
      </c>
      <c r="F187" s="3" t="s">
        <v>11205</v>
      </c>
      <c r="G187" s="3" t="s">
        <v>11222</v>
      </c>
      <c r="H187" s="3" t="s">
        <v>11417</v>
      </c>
      <c r="I187" s="3">
        <v>5.99</v>
      </c>
      <c r="J187" s="3">
        <f ca="1">INT(RAND()*50+1)</f>
        <v>47</v>
      </c>
      <c r="K187" s="4" t="s">
        <v>11132</v>
      </c>
      <c r="L187" s="5">
        <v>41417</v>
      </c>
      <c r="M187" s="3"/>
      <c r="N187" s="3"/>
      <c r="O187" s="3" t="str">
        <f>"174321-AR"</f>
        <v>174321-AR</v>
      </c>
      <c r="P187" s="3" t="s">
        <v>11144</v>
      </c>
      <c r="Q187" s="3" t="s">
        <v>11145</v>
      </c>
      <c r="R187" s="6" t="s">
        <v>11647</v>
      </c>
      <c r="S187" s="7" t="str">
        <f>"1CN00210522"</f>
        <v>1CN00210522</v>
      </c>
      <c r="T187" s="6" t="s">
        <v>11558</v>
      </c>
      <c r="U187" s="4" t="s">
        <v>11137</v>
      </c>
      <c r="V187" s="3" t="s">
        <v>11148</v>
      </c>
    </row>
    <row r="188" spans="1:22">
      <c r="A188" s="3">
        <v>187</v>
      </c>
      <c r="B188" s="3"/>
      <c r="C188" s="3" t="s">
        <v>11710</v>
      </c>
      <c r="D188" s="3" t="s">
        <v>11711</v>
      </c>
      <c r="E188" s="3" t="s">
        <v>11711</v>
      </c>
      <c r="F188" s="3" t="s">
        <v>11205</v>
      </c>
      <c r="G188" s="3" t="s">
        <v>11222</v>
      </c>
      <c r="H188" s="3" t="s">
        <v>11417</v>
      </c>
      <c r="I188" s="3">
        <v>5.99</v>
      </c>
      <c r="J188" s="3">
        <f ca="1">INT(RAND()*50+1)</f>
        <v>1</v>
      </c>
      <c r="K188" s="4" t="s">
        <v>11132</v>
      </c>
      <c r="L188" s="5">
        <v>41452</v>
      </c>
      <c r="M188" s="3"/>
      <c r="N188" s="3"/>
      <c r="O188" s="3" t="str">
        <f>"174321-AR"</f>
        <v>174321-AR</v>
      </c>
      <c r="P188" s="3" t="s">
        <v>11133</v>
      </c>
      <c r="Q188" s="3" t="s">
        <v>11134</v>
      </c>
      <c r="R188" s="6" t="s">
        <v>11352</v>
      </c>
      <c r="S188" s="7" t="str">
        <f>"1CN00210522"</f>
        <v>1CN00210522</v>
      </c>
      <c r="T188" s="6" t="s">
        <v>11713</v>
      </c>
      <c r="U188" s="4" t="s">
        <v>11137</v>
      </c>
      <c r="V188" s="3" t="s">
        <v>11138</v>
      </c>
    </row>
    <row r="189" spans="1:22">
      <c r="A189" s="3">
        <v>188</v>
      </c>
      <c r="B189" s="3"/>
      <c r="C189" s="3" t="s">
        <v>11710</v>
      </c>
      <c r="D189" s="3" t="s">
        <v>11711</v>
      </c>
      <c r="E189" s="3" t="s">
        <v>11711</v>
      </c>
      <c r="F189" s="3" t="s">
        <v>11205</v>
      </c>
      <c r="G189" s="3" t="s">
        <v>11222</v>
      </c>
      <c r="H189" s="3" t="s">
        <v>11417</v>
      </c>
      <c r="I189" s="3">
        <v>5.99</v>
      </c>
      <c r="J189" s="3">
        <f ca="1">INT(RAND()*50+1)</f>
        <v>47</v>
      </c>
      <c r="K189" s="4" t="s">
        <v>11132</v>
      </c>
      <c r="L189" s="5">
        <v>41456</v>
      </c>
      <c r="M189" s="3"/>
      <c r="N189" s="3"/>
      <c r="O189" s="3" t="str">
        <f>"174321-AR"</f>
        <v>174321-AR</v>
      </c>
      <c r="P189" s="3" t="s">
        <v>11144</v>
      </c>
      <c r="Q189" s="3" t="s">
        <v>11134</v>
      </c>
      <c r="R189" s="6" t="s">
        <v>11357</v>
      </c>
      <c r="S189" s="7" t="str">
        <f>"1CN00210522"</f>
        <v>1CN00210522</v>
      </c>
      <c r="T189" s="6" t="s">
        <v>11714</v>
      </c>
      <c r="U189" s="4" t="s">
        <v>11137</v>
      </c>
      <c r="V189" s="3" t="s">
        <v>11148</v>
      </c>
    </row>
    <row r="190" spans="1:22">
      <c r="A190" s="3">
        <v>189</v>
      </c>
      <c r="B190" s="3"/>
      <c r="C190" s="3" t="s">
        <v>11710</v>
      </c>
      <c r="D190" s="3" t="s">
        <v>11711</v>
      </c>
      <c r="E190" s="3" t="s">
        <v>11711</v>
      </c>
      <c r="F190" s="3" t="s">
        <v>11205</v>
      </c>
      <c r="G190" s="3" t="s">
        <v>11222</v>
      </c>
      <c r="H190" s="3" t="s">
        <v>11417</v>
      </c>
      <c r="I190" s="3">
        <v>5.99</v>
      </c>
      <c r="J190" s="3">
        <f ca="1">INT(RAND()*50+1)</f>
        <v>34</v>
      </c>
      <c r="K190" s="4" t="s">
        <v>11132</v>
      </c>
      <c r="L190" s="5">
        <v>41487</v>
      </c>
      <c r="M190" s="3"/>
      <c r="N190" s="3"/>
      <c r="O190" s="3" t="str">
        <f>"174321-AR"</f>
        <v>174321-AR</v>
      </c>
      <c r="P190" s="3" t="s">
        <v>11133</v>
      </c>
      <c r="Q190" s="3" t="s">
        <v>11134</v>
      </c>
      <c r="R190" s="6" t="s">
        <v>11692</v>
      </c>
      <c r="S190" s="7" t="str">
        <f>"1CN00210522"</f>
        <v>1CN00210522</v>
      </c>
      <c r="T190" s="6" t="s">
        <v>11564</v>
      </c>
      <c r="U190" s="4" t="s">
        <v>11137</v>
      </c>
      <c r="V190" s="3" t="s">
        <v>11148</v>
      </c>
    </row>
    <row r="191" spans="1:22">
      <c r="A191" s="3">
        <v>190</v>
      </c>
      <c r="B191" s="3"/>
      <c r="C191" s="3" t="s">
        <v>11710</v>
      </c>
      <c r="D191" s="3" t="s">
        <v>11711</v>
      </c>
      <c r="E191" s="3" t="s">
        <v>11711</v>
      </c>
      <c r="F191" s="3" t="s">
        <v>11205</v>
      </c>
      <c r="G191" s="3" t="s">
        <v>11222</v>
      </c>
      <c r="H191" s="3" t="s">
        <v>11417</v>
      </c>
      <c r="I191" s="3">
        <v>5.99</v>
      </c>
      <c r="J191" s="3">
        <f ca="1">INT(RAND()*50+1)</f>
        <v>6</v>
      </c>
      <c r="K191" s="4" t="s">
        <v>11132</v>
      </c>
      <c r="L191" s="5">
        <v>41543</v>
      </c>
      <c r="M191" s="3"/>
      <c r="N191" s="3"/>
      <c r="O191" s="3" t="str">
        <f>"174321-AR"</f>
        <v>174321-AR</v>
      </c>
      <c r="P191" s="3" t="s">
        <v>11144</v>
      </c>
      <c r="Q191" s="3" t="s">
        <v>11134</v>
      </c>
      <c r="R191" s="6" t="s">
        <v>11697</v>
      </c>
      <c r="S191" s="7" t="str">
        <f>"1CN00210522"</f>
        <v>1CN00210522</v>
      </c>
      <c r="T191" s="6" t="s">
        <v>11715</v>
      </c>
      <c r="U191" s="4" t="s">
        <v>11137</v>
      </c>
      <c r="V191" s="3" t="s">
        <v>11148</v>
      </c>
    </row>
    <row r="192" spans="1:22">
      <c r="A192" s="3">
        <v>191</v>
      </c>
      <c r="B192" s="3"/>
      <c r="C192" s="3" t="s">
        <v>11710</v>
      </c>
      <c r="D192" s="3" t="s">
        <v>11711</v>
      </c>
      <c r="E192" s="3" t="s">
        <v>11711</v>
      </c>
      <c r="F192" s="3" t="s">
        <v>11205</v>
      </c>
      <c r="G192" s="3" t="s">
        <v>11222</v>
      </c>
      <c r="H192" s="3" t="s">
        <v>11417</v>
      </c>
      <c r="I192" s="3">
        <v>5.99</v>
      </c>
      <c r="J192" s="3">
        <f ca="1">INT(RAND()*50+1)</f>
        <v>2</v>
      </c>
      <c r="K192" s="4" t="s">
        <v>11132</v>
      </c>
      <c r="L192" s="5">
        <v>41592</v>
      </c>
      <c r="M192" s="3"/>
      <c r="N192" s="3"/>
      <c r="O192" s="3" t="str">
        <f>"174321-AR"</f>
        <v>174321-AR</v>
      </c>
      <c r="P192" s="3" t="s">
        <v>11133</v>
      </c>
      <c r="Q192" s="3" t="s">
        <v>11145</v>
      </c>
      <c r="R192" s="6" t="s">
        <v>11716</v>
      </c>
      <c r="S192" s="7" t="str">
        <f>"1CN00210522"</f>
        <v>1CN00210522</v>
      </c>
      <c r="T192" s="6" t="s">
        <v>11717</v>
      </c>
      <c r="U192" s="4" t="s">
        <v>11137</v>
      </c>
      <c r="V192" s="3" t="s">
        <v>11148</v>
      </c>
    </row>
    <row r="193" spans="1:22">
      <c r="A193" s="3">
        <v>192</v>
      </c>
      <c r="B193" s="3"/>
      <c r="C193" s="3" t="s">
        <v>11710</v>
      </c>
      <c r="D193" s="3" t="s">
        <v>11711</v>
      </c>
      <c r="E193" s="3" t="s">
        <v>11711</v>
      </c>
      <c r="F193" s="3" t="s">
        <v>11205</v>
      </c>
      <c r="G193" s="3" t="s">
        <v>11222</v>
      </c>
      <c r="H193" s="3" t="s">
        <v>11417</v>
      </c>
      <c r="I193" s="3">
        <v>5.99</v>
      </c>
      <c r="J193" s="3">
        <f ca="1">INT(RAND()*50+1)</f>
        <v>30</v>
      </c>
      <c r="K193" s="4" t="s">
        <v>11132</v>
      </c>
      <c r="L193" s="5">
        <v>41592</v>
      </c>
      <c r="M193" s="3"/>
      <c r="N193" s="3"/>
      <c r="O193" s="3" t="str">
        <f>"174321-AR"</f>
        <v>174321-AR</v>
      </c>
      <c r="P193" s="3" t="s">
        <v>11144</v>
      </c>
      <c r="Q193" s="3" t="s">
        <v>11134</v>
      </c>
      <c r="R193" s="6" t="s">
        <v>11718</v>
      </c>
      <c r="S193" s="7" t="str">
        <f>"1CN00210522"</f>
        <v>1CN00210522</v>
      </c>
      <c r="T193" s="6" t="s">
        <v>11401</v>
      </c>
      <c r="U193" s="4" t="s">
        <v>11137</v>
      </c>
      <c r="V193" s="3" t="s">
        <v>11148</v>
      </c>
    </row>
    <row r="194" spans="1:22">
      <c r="A194" s="3">
        <v>193</v>
      </c>
      <c r="B194" s="3"/>
      <c r="C194" s="3" t="s">
        <v>11710</v>
      </c>
      <c r="D194" s="3" t="s">
        <v>11711</v>
      </c>
      <c r="E194" s="3" t="s">
        <v>11711</v>
      </c>
      <c r="F194" s="3" t="s">
        <v>11205</v>
      </c>
      <c r="G194" s="3" t="s">
        <v>11222</v>
      </c>
      <c r="H194" s="3" t="s">
        <v>11417</v>
      </c>
      <c r="I194" s="3">
        <v>5.99</v>
      </c>
      <c r="J194" s="3">
        <f ca="1">INT(RAND()*50+1)</f>
        <v>11</v>
      </c>
      <c r="K194" s="4" t="s">
        <v>11132</v>
      </c>
      <c r="L194" s="5">
        <v>41593</v>
      </c>
      <c r="M194" s="3"/>
      <c r="N194" s="3"/>
      <c r="O194" s="3" t="str">
        <f>"174321-AR"</f>
        <v>174321-AR</v>
      </c>
      <c r="P194" s="3" t="s">
        <v>11133</v>
      </c>
      <c r="Q194" s="3" t="s">
        <v>11145</v>
      </c>
      <c r="R194" s="6" t="s">
        <v>11697</v>
      </c>
      <c r="S194" s="7" t="str">
        <f>"1CN00210522"</f>
        <v>1CN00210522</v>
      </c>
      <c r="T194" s="6" t="s">
        <v>11719</v>
      </c>
      <c r="U194" s="4" t="s">
        <v>11137</v>
      </c>
      <c r="V194" s="3" t="s">
        <v>11138</v>
      </c>
    </row>
    <row r="195" spans="1:22">
      <c r="A195" s="3">
        <v>194</v>
      </c>
      <c r="B195" s="3"/>
      <c r="C195" s="3" t="s">
        <v>11720</v>
      </c>
      <c r="D195" s="3" t="s">
        <v>11721</v>
      </c>
      <c r="E195" s="3" t="s">
        <v>11722</v>
      </c>
      <c r="F195" s="3" t="s">
        <v>11205</v>
      </c>
      <c r="G195" s="3" t="s">
        <v>11227</v>
      </c>
      <c r="H195" s="3" t="s">
        <v>11257</v>
      </c>
      <c r="I195" s="3">
        <v>7.85</v>
      </c>
      <c r="J195" s="3">
        <f ca="1" t="shared" ref="J195:J258" si="40">INT(RAND()*50+1)</f>
        <v>16</v>
      </c>
      <c r="K195" s="4" t="s">
        <v>11132</v>
      </c>
      <c r="L195" s="5">
        <v>41546</v>
      </c>
      <c r="M195" s="3"/>
      <c r="N195" s="3"/>
      <c r="O195" s="3" t="str">
        <f>"201307150005"</f>
        <v>201307150005</v>
      </c>
      <c r="P195" s="3" t="s">
        <v>11144</v>
      </c>
      <c r="Q195" s="3" t="s">
        <v>11134</v>
      </c>
      <c r="R195" s="6" t="s">
        <v>11352</v>
      </c>
      <c r="S195" s="7" t="str">
        <f>"1CN00212283"</f>
        <v>1CN00212283</v>
      </c>
      <c r="T195" s="6" t="s">
        <v>11723</v>
      </c>
      <c r="U195" s="4" t="s">
        <v>11137</v>
      </c>
      <c r="V195" s="3" t="s">
        <v>11148</v>
      </c>
    </row>
    <row r="196" spans="1:22">
      <c r="A196" s="3">
        <v>195</v>
      </c>
      <c r="B196" s="3"/>
      <c r="C196" s="3" t="s">
        <v>11724</v>
      </c>
      <c r="D196" s="3" t="s">
        <v>11725</v>
      </c>
      <c r="E196" s="3" t="s">
        <v>11726</v>
      </c>
      <c r="F196" s="3" t="s">
        <v>11727</v>
      </c>
      <c r="G196" s="3" t="s">
        <v>11179</v>
      </c>
      <c r="H196" s="3" t="s">
        <v>11728</v>
      </c>
      <c r="I196" s="3">
        <v>350</v>
      </c>
      <c r="J196" s="3">
        <f ca="1">INT(RAND()*50+1)</f>
        <v>34</v>
      </c>
      <c r="K196" s="4" t="s">
        <v>11132</v>
      </c>
      <c r="L196" s="5">
        <v>41439</v>
      </c>
      <c r="M196" s="3"/>
      <c r="N196" s="3"/>
      <c r="O196" s="3" t="str">
        <f>"2436562"</f>
        <v>2436562</v>
      </c>
      <c r="P196" s="3" t="s">
        <v>11133</v>
      </c>
      <c r="Q196" s="3" t="s">
        <v>11134</v>
      </c>
      <c r="R196" s="6" t="s">
        <v>11357</v>
      </c>
      <c r="S196" s="7" t="str">
        <f>"1CN00570005"</f>
        <v>1CN00570005</v>
      </c>
      <c r="T196" s="6" t="s">
        <v>11729</v>
      </c>
      <c r="U196" s="4" t="s">
        <v>11137</v>
      </c>
      <c r="V196" s="3" t="s">
        <v>11138</v>
      </c>
    </row>
    <row r="197" spans="1:22">
      <c r="A197" s="3">
        <v>196</v>
      </c>
      <c r="B197" s="3"/>
      <c r="C197" s="3" t="s">
        <v>11724</v>
      </c>
      <c r="D197" s="3" t="s">
        <v>11725</v>
      </c>
      <c r="E197" s="3" t="s">
        <v>11726</v>
      </c>
      <c r="F197" s="3" t="s">
        <v>11727</v>
      </c>
      <c r="G197" s="3" t="s">
        <v>11179</v>
      </c>
      <c r="H197" s="3" t="s">
        <v>11728</v>
      </c>
      <c r="I197" s="3">
        <v>320</v>
      </c>
      <c r="J197" s="3">
        <f ca="1">INT(RAND()*50+1)</f>
        <v>40</v>
      </c>
      <c r="K197" s="4" t="s">
        <v>11132</v>
      </c>
      <c r="L197" s="5">
        <v>41621</v>
      </c>
      <c r="M197" s="3"/>
      <c r="N197" s="3"/>
      <c r="O197" s="3" t="str">
        <f>"2436562"</f>
        <v>2436562</v>
      </c>
      <c r="P197" s="3" t="s">
        <v>11144</v>
      </c>
      <c r="Q197" s="3" t="s">
        <v>11134</v>
      </c>
      <c r="R197" s="6" t="s">
        <v>11730</v>
      </c>
      <c r="S197" s="7" t="str">
        <f>"1CN00570005"</f>
        <v>1CN00570005</v>
      </c>
      <c r="T197" s="6" t="s">
        <v>11731</v>
      </c>
      <c r="U197" s="4" t="s">
        <v>11137</v>
      </c>
      <c r="V197" s="3" t="s">
        <v>11148</v>
      </c>
    </row>
    <row r="198" spans="1:22">
      <c r="A198" s="3">
        <v>197</v>
      </c>
      <c r="B198" s="3"/>
      <c r="C198" s="3" t="s">
        <v>216</v>
      </c>
      <c r="D198" s="3" t="s">
        <v>11732</v>
      </c>
      <c r="E198" s="3" t="s">
        <v>11733</v>
      </c>
      <c r="F198" s="3" t="s">
        <v>11151</v>
      </c>
      <c r="G198" s="3" t="s">
        <v>11152</v>
      </c>
      <c r="H198" s="3" t="s">
        <v>11153</v>
      </c>
      <c r="I198" s="3">
        <v>150</v>
      </c>
      <c r="J198" s="3">
        <f ca="1">INT(RAND()*50+1)</f>
        <v>8</v>
      </c>
      <c r="K198" s="4" t="s">
        <v>11132</v>
      </c>
      <c r="L198" s="5">
        <v>41457</v>
      </c>
      <c r="M198" s="3"/>
      <c r="N198" s="3"/>
      <c r="O198" s="3" t="str">
        <f>"20077B"</f>
        <v>20077B</v>
      </c>
      <c r="P198" s="3" t="s">
        <v>11133</v>
      </c>
      <c r="Q198" s="3" t="s">
        <v>11134</v>
      </c>
      <c r="R198" s="6" t="s">
        <v>11734</v>
      </c>
      <c r="S198" s="7" t="str">
        <f t="shared" ref="S198:S202" si="41">"1CN00210522"</f>
        <v>1CN00210522</v>
      </c>
      <c r="T198" s="6" t="s">
        <v>11735</v>
      </c>
      <c r="U198" s="4" t="s">
        <v>11137</v>
      </c>
      <c r="V198" s="3" t="s">
        <v>11148</v>
      </c>
    </row>
    <row r="199" spans="1:22">
      <c r="A199" s="3">
        <v>198</v>
      </c>
      <c r="B199" s="3"/>
      <c r="C199" s="3" t="s">
        <v>11736</v>
      </c>
      <c r="D199" s="3" t="s">
        <v>11737</v>
      </c>
      <c r="E199" s="3" t="s">
        <v>11738</v>
      </c>
      <c r="F199" s="3" t="s">
        <v>11205</v>
      </c>
      <c r="G199" s="3" t="s">
        <v>11222</v>
      </c>
      <c r="H199" s="3" t="s">
        <v>11131</v>
      </c>
      <c r="I199" s="3">
        <v>43.4</v>
      </c>
      <c r="J199" s="3">
        <f ca="1">INT(RAND()*50+1)</f>
        <v>15</v>
      </c>
      <c r="K199" s="4" t="s">
        <v>11132</v>
      </c>
      <c r="L199" s="5">
        <v>41439</v>
      </c>
      <c r="M199" s="3"/>
      <c r="N199" s="3"/>
      <c r="O199" s="3" t="str">
        <f>"G20143A__"</f>
        <v>G20143A__</v>
      </c>
      <c r="P199" s="3" t="s">
        <v>11144</v>
      </c>
      <c r="Q199" s="3" t="s">
        <v>11145</v>
      </c>
      <c r="R199" s="6" t="s">
        <v>11352</v>
      </c>
      <c r="S199" s="7" t="str">
        <f>"1CN00210522"</f>
        <v>1CN00210522</v>
      </c>
      <c r="T199" s="6" t="s">
        <v>11595</v>
      </c>
      <c r="U199" s="4" t="s">
        <v>11137</v>
      </c>
      <c r="V199" s="3" t="s">
        <v>11148</v>
      </c>
    </row>
    <row r="200" spans="1:22">
      <c r="A200" s="3">
        <v>199</v>
      </c>
      <c r="B200" s="3"/>
      <c r="C200" s="3" t="s">
        <v>11736</v>
      </c>
      <c r="D200" s="3" t="s">
        <v>11737</v>
      </c>
      <c r="E200" s="3" t="s">
        <v>11738</v>
      </c>
      <c r="F200" s="3" t="s">
        <v>11205</v>
      </c>
      <c r="G200" s="3" t="s">
        <v>11222</v>
      </c>
      <c r="H200" s="3" t="s">
        <v>11131</v>
      </c>
      <c r="I200" s="3">
        <v>43.4</v>
      </c>
      <c r="J200" s="3">
        <f ca="1">INT(RAND()*50+1)</f>
        <v>39</v>
      </c>
      <c r="K200" s="4" t="s">
        <v>11132</v>
      </c>
      <c r="L200" s="5">
        <v>41577</v>
      </c>
      <c r="M200" s="3"/>
      <c r="N200" s="3"/>
      <c r="O200" s="3" t="str">
        <f>"G20143A"</f>
        <v>G20143A</v>
      </c>
      <c r="P200" s="3" t="s">
        <v>11133</v>
      </c>
      <c r="Q200" s="3" t="s">
        <v>11134</v>
      </c>
      <c r="R200" s="6" t="s">
        <v>11357</v>
      </c>
      <c r="S200" s="7" t="str">
        <f>"1CN00210522"</f>
        <v>1CN00210522</v>
      </c>
      <c r="T200" s="6" t="s">
        <v>11739</v>
      </c>
      <c r="U200" s="4" t="s">
        <v>11137</v>
      </c>
      <c r="V200" s="3" t="s">
        <v>11148</v>
      </c>
    </row>
    <row r="201" spans="1:22">
      <c r="A201" s="3">
        <v>200</v>
      </c>
      <c r="B201" s="3"/>
      <c r="C201" s="3" t="s">
        <v>11740</v>
      </c>
      <c r="D201" s="3" t="s">
        <v>11741</v>
      </c>
      <c r="E201" s="3" t="s">
        <v>11742</v>
      </c>
      <c r="F201" s="3" t="s">
        <v>11205</v>
      </c>
      <c r="G201" s="3" t="s">
        <v>11227</v>
      </c>
      <c r="H201" s="3" t="s">
        <v>11131</v>
      </c>
      <c r="I201" s="3">
        <v>87.5</v>
      </c>
      <c r="J201" s="3">
        <f ca="1">INT(RAND()*50+1)</f>
        <v>20</v>
      </c>
      <c r="K201" s="4" t="s">
        <v>11132</v>
      </c>
      <c r="L201" s="5">
        <v>41599</v>
      </c>
      <c r="M201" s="3"/>
      <c r="N201" s="3"/>
      <c r="O201" s="3" t="str">
        <f>"G20145A"</f>
        <v>G20145A</v>
      </c>
      <c r="P201" s="3" t="s">
        <v>11144</v>
      </c>
      <c r="Q201" s="3" t="s">
        <v>11145</v>
      </c>
      <c r="R201" s="6" t="s">
        <v>11692</v>
      </c>
      <c r="S201" s="7" t="str">
        <f>"1CN00210522"</f>
        <v>1CN00210522</v>
      </c>
      <c r="T201" s="6" t="s">
        <v>11303</v>
      </c>
      <c r="U201" s="4" t="s">
        <v>11137</v>
      </c>
      <c r="V201" s="3" t="s">
        <v>11148</v>
      </c>
    </row>
    <row r="202" spans="1:22">
      <c r="A202" s="3">
        <v>201</v>
      </c>
      <c r="B202" s="3"/>
      <c r="C202" s="3" t="s">
        <v>11743</v>
      </c>
      <c r="D202" s="3" t="s">
        <v>11744</v>
      </c>
      <c r="E202" s="3" t="s">
        <v>11745</v>
      </c>
      <c r="F202" s="3" t="s">
        <v>11746</v>
      </c>
      <c r="G202" s="3" t="s">
        <v>11267</v>
      </c>
      <c r="H202" s="3" t="s">
        <v>11153</v>
      </c>
      <c r="I202" s="3">
        <v>158.55</v>
      </c>
      <c r="J202" s="3">
        <f ca="1">INT(RAND()*50+1)</f>
        <v>35</v>
      </c>
      <c r="K202" s="4" t="s">
        <v>11132</v>
      </c>
      <c r="L202" s="5">
        <v>41547</v>
      </c>
      <c r="M202" s="3"/>
      <c r="N202" s="3"/>
      <c r="O202" s="3" t="str">
        <f>"20555A"</f>
        <v>20555A</v>
      </c>
      <c r="P202" s="3" t="s">
        <v>11133</v>
      </c>
      <c r="Q202" s="3" t="s">
        <v>11134</v>
      </c>
      <c r="R202" s="6" t="s">
        <v>11697</v>
      </c>
      <c r="S202" s="7" t="str">
        <f>"1CN00210522"</f>
        <v>1CN00210522</v>
      </c>
      <c r="T202" s="6" t="s">
        <v>11601</v>
      </c>
      <c r="U202" s="4" t="s">
        <v>11137</v>
      </c>
      <c r="V202" s="3" t="s">
        <v>11138</v>
      </c>
    </row>
    <row r="203" spans="1:22">
      <c r="A203" s="3">
        <v>202</v>
      </c>
      <c r="B203" s="3"/>
      <c r="C203" s="3" t="s">
        <v>11743</v>
      </c>
      <c r="D203" s="3" t="s">
        <v>11747</v>
      </c>
      <c r="E203" s="3" t="s">
        <v>11748</v>
      </c>
      <c r="F203" s="3" t="s">
        <v>11178</v>
      </c>
      <c r="G203" s="3" t="s">
        <v>11285</v>
      </c>
      <c r="H203" s="3" t="s">
        <v>11193</v>
      </c>
      <c r="I203" s="3">
        <v>480.06</v>
      </c>
      <c r="J203" s="3">
        <f ca="1">INT(RAND()*50+1)</f>
        <v>10</v>
      </c>
      <c r="K203" s="4" t="s">
        <v>11132</v>
      </c>
      <c r="L203" s="5">
        <v>41612</v>
      </c>
      <c r="M203" s="3" t="str">
        <f>"MFCD00035748"</f>
        <v>MFCD00035748</v>
      </c>
      <c r="N203" s="3"/>
      <c r="O203" s="3" t="str">
        <f>"L16225.06"</f>
        <v>L16225.06</v>
      </c>
      <c r="P203" s="3" t="s">
        <v>11144</v>
      </c>
      <c r="Q203" s="3" t="s">
        <v>11134</v>
      </c>
      <c r="R203" s="6" t="s">
        <v>11716</v>
      </c>
      <c r="S203" s="7" t="str">
        <f>"1CN00220006"</f>
        <v>1CN00220006</v>
      </c>
      <c r="T203" s="6" t="s">
        <v>11749</v>
      </c>
      <c r="U203" s="4" t="s">
        <v>11137</v>
      </c>
      <c r="V203" s="3" t="s">
        <v>11148</v>
      </c>
    </row>
    <row r="204" spans="1:22">
      <c r="A204" s="3">
        <v>203</v>
      </c>
      <c r="B204" s="3"/>
      <c r="C204" s="3" t="s">
        <v>11750</v>
      </c>
      <c r="D204" s="3" t="s">
        <v>11751</v>
      </c>
      <c r="E204" s="3" t="s">
        <v>11752</v>
      </c>
      <c r="F204" s="3" t="s">
        <v>11205</v>
      </c>
      <c r="G204" s="3" t="s">
        <v>11206</v>
      </c>
      <c r="H204" s="3" t="s">
        <v>11257</v>
      </c>
      <c r="I204" s="3">
        <v>11.7</v>
      </c>
      <c r="J204" s="3">
        <f ca="1">INT(RAND()*50+1)</f>
        <v>6</v>
      </c>
      <c r="K204" s="4" t="s">
        <v>11132</v>
      </c>
      <c r="L204" s="5">
        <v>41515</v>
      </c>
      <c r="M204" s="3"/>
      <c r="N204" s="3"/>
      <c r="O204" s="3" t="str">
        <f>"201307150012"</f>
        <v>201307150012</v>
      </c>
      <c r="P204" s="3" t="s">
        <v>11133</v>
      </c>
      <c r="Q204" s="3" t="s">
        <v>11134</v>
      </c>
      <c r="R204" s="6" t="s">
        <v>11718</v>
      </c>
      <c r="S204" s="7" t="str">
        <f>"1CN00212283"</f>
        <v>1CN00212283</v>
      </c>
      <c r="T204" s="6" t="s">
        <v>11753</v>
      </c>
      <c r="U204" s="4" t="s">
        <v>11137</v>
      </c>
      <c r="V204" s="3" t="s">
        <v>11138</v>
      </c>
    </row>
    <row r="205" spans="1:22">
      <c r="A205" s="3">
        <v>204</v>
      </c>
      <c r="B205" s="3"/>
      <c r="C205" s="3" t="s">
        <v>2447</v>
      </c>
      <c r="D205" s="3" t="s">
        <v>11754</v>
      </c>
      <c r="E205" s="3" t="s">
        <v>11755</v>
      </c>
      <c r="F205" s="3" t="s">
        <v>11273</v>
      </c>
      <c r="G205" s="3" t="s">
        <v>11185</v>
      </c>
      <c r="H205" s="3" t="s">
        <v>11756</v>
      </c>
      <c r="I205" s="3">
        <v>250</v>
      </c>
      <c r="J205" s="3">
        <f ca="1">INT(RAND()*50+1)</f>
        <v>38</v>
      </c>
      <c r="K205" s="4" t="s">
        <v>11132</v>
      </c>
      <c r="L205" s="5">
        <v>41605</v>
      </c>
      <c r="M205" s="3"/>
      <c r="N205" s="3"/>
      <c r="O205" s="3" t="str">
        <f>"2806188"</f>
        <v>2806188</v>
      </c>
      <c r="P205" s="3" t="s">
        <v>11144</v>
      </c>
      <c r="Q205" s="3" t="s">
        <v>11134</v>
      </c>
      <c r="R205" s="6" t="s">
        <v>11697</v>
      </c>
      <c r="S205" s="7" t="str">
        <f>"1CN00211332"</f>
        <v>1CN00211332</v>
      </c>
      <c r="T205" s="6" t="s">
        <v>11610</v>
      </c>
      <c r="U205" s="4" t="s">
        <v>11137</v>
      </c>
      <c r="V205" s="3" t="s">
        <v>11148</v>
      </c>
    </row>
    <row r="206" spans="1:22">
      <c r="A206" s="3">
        <v>205</v>
      </c>
      <c r="B206" s="3"/>
      <c r="C206" s="3" t="s">
        <v>11757</v>
      </c>
      <c r="D206" s="3" t="s">
        <v>11758</v>
      </c>
      <c r="E206" s="3" t="s">
        <v>11758</v>
      </c>
      <c r="F206" s="3" t="s">
        <v>11759</v>
      </c>
      <c r="G206" s="3" t="s">
        <v>11172</v>
      </c>
      <c r="H206" s="3" t="s">
        <v>11143</v>
      </c>
      <c r="I206" s="3">
        <v>108.12</v>
      </c>
      <c r="J206" s="3">
        <f ca="1">INT(RAND()*50+1)</f>
        <v>49</v>
      </c>
      <c r="K206" s="4" t="s">
        <v>11132</v>
      </c>
      <c r="L206" s="5">
        <v>41498</v>
      </c>
      <c r="M206" s="3"/>
      <c r="N206" s="3"/>
      <c r="O206" s="3" t="str">
        <f>"JK365281-25G"</f>
        <v>JK365281-25G</v>
      </c>
      <c r="P206" s="3" t="s">
        <v>11133</v>
      </c>
      <c r="Q206" s="3" t="s">
        <v>11145</v>
      </c>
      <c r="R206" s="6" t="s">
        <v>11352</v>
      </c>
      <c r="S206" s="7" t="str">
        <f>"1CN00100005"</f>
        <v>1CN00100005</v>
      </c>
      <c r="T206" s="6" t="s">
        <v>11760</v>
      </c>
      <c r="U206" s="4" t="s">
        <v>11137</v>
      </c>
      <c r="V206" s="3" t="s">
        <v>11148</v>
      </c>
    </row>
    <row r="207" spans="1:22">
      <c r="A207" s="3">
        <v>206</v>
      </c>
      <c r="B207" s="3"/>
      <c r="C207" s="3" t="s">
        <v>11761</v>
      </c>
      <c r="D207" s="3" t="s">
        <v>11762</v>
      </c>
      <c r="E207" s="3" t="s">
        <v>11763</v>
      </c>
      <c r="F207" s="3" t="s">
        <v>11151</v>
      </c>
      <c r="G207" s="3" t="s">
        <v>11152</v>
      </c>
      <c r="H207" s="3" t="s">
        <v>11153</v>
      </c>
      <c r="I207" s="3">
        <v>154.8</v>
      </c>
      <c r="J207" s="3">
        <f ca="1">INT(RAND()*50+1)</f>
        <v>36</v>
      </c>
      <c r="K207" s="4" t="s">
        <v>11132</v>
      </c>
      <c r="L207" s="5">
        <v>41360</v>
      </c>
      <c r="M207" s="3"/>
      <c r="N207" s="3"/>
      <c r="O207" s="3" t="str">
        <f>"106963A"</f>
        <v>106963A</v>
      </c>
      <c r="P207" s="3" t="s">
        <v>11144</v>
      </c>
      <c r="Q207" s="3" t="s">
        <v>11134</v>
      </c>
      <c r="R207" s="6" t="s">
        <v>11357</v>
      </c>
      <c r="S207" s="7" t="str">
        <f t="shared" ref="S207:S211" si="42">"1CN00210522"</f>
        <v>1CN00210522</v>
      </c>
      <c r="T207" s="6" t="s">
        <v>11764</v>
      </c>
      <c r="U207" s="4" t="s">
        <v>11137</v>
      </c>
      <c r="V207" s="3" t="s">
        <v>11148</v>
      </c>
    </row>
    <row r="208" spans="1:22">
      <c r="A208" s="3">
        <v>207</v>
      </c>
      <c r="B208" s="3"/>
      <c r="C208" s="3" t="s">
        <v>11765</v>
      </c>
      <c r="D208" s="3" t="s">
        <v>11766</v>
      </c>
      <c r="E208" s="3" t="s">
        <v>11766</v>
      </c>
      <c r="F208" s="3" t="s">
        <v>11205</v>
      </c>
      <c r="G208" s="3" t="s">
        <v>11416</v>
      </c>
      <c r="H208" s="3" t="s">
        <v>11131</v>
      </c>
      <c r="I208" s="3">
        <v>3.92</v>
      </c>
      <c r="J208" s="3">
        <f ca="1">INT(RAND()*50+1)</f>
        <v>23</v>
      </c>
      <c r="K208" s="4" t="s">
        <v>11132</v>
      </c>
      <c r="L208" s="5">
        <v>41345</v>
      </c>
      <c r="M208" s="3"/>
      <c r="N208" s="3"/>
      <c r="O208" s="3" t="str">
        <f>"G20877B__"</f>
        <v>G20877B__</v>
      </c>
      <c r="P208" s="3" t="s">
        <v>11133</v>
      </c>
      <c r="Q208" s="3" t="s">
        <v>11145</v>
      </c>
      <c r="R208" s="6" t="s">
        <v>11730</v>
      </c>
      <c r="S208" s="7" t="str">
        <f>"1CN00210522"</f>
        <v>1CN00210522</v>
      </c>
      <c r="T208" s="6" t="s">
        <v>11452</v>
      </c>
      <c r="U208" s="4" t="s">
        <v>11137</v>
      </c>
      <c r="V208" s="3" t="s">
        <v>11148</v>
      </c>
    </row>
    <row r="209" spans="1:22">
      <c r="A209" s="3">
        <v>208</v>
      </c>
      <c r="B209" s="3"/>
      <c r="C209" s="3" t="s">
        <v>11765</v>
      </c>
      <c r="D209" s="3" t="s">
        <v>11766</v>
      </c>
      <c r="E209" s="3" t="s">
        <v>11766</v>
      </c>
      <c r="F209" s="3" t="s">
        <v>11205</v>
      </c>
      <c r="G209" s="3" t="s">
        <v>11416</v>
      </c>
      <c r="H209" s="3" t="s">
        <v>11131</v>
      </c>
      <c r="I209" s="3">
        <v>3.92</v>
      </c>
      <c r="J209" s="3">
        <f ca="1">INT(RAND()*50+1)</f>
        <v>31</v>
      </c>
      <c r="K209" s="4" t="s">
        <v>11132</v>
      </c>
      <c r="L209" s="5">
        <v>41346</v>
      </c>
      <c r="M209" s="3"/>
      <c r="N209" s="3"/>
      <c r="O209" s="3" t="str">
        <f>"G20877B__"</f>
        <v>G20877B__</v>
      </c>
      <c r="P209" s="3" t="s">
        <v>11144</v>
      </c>
      <c r="Q209" s="3" t="s">
        <v>11134</v>
      </c>
      <c r="R209" s="6" t="s">
        <v>11734</v>
      </c>
      <c r="S209" s="7" t="str">
        <f>"1CN00210522"</f>
        <v>1CN00210522</v>
      </c>
      <c r="T209" s="6" t="s">
        <v>11767</v>
      </c>
      <c r="U209" s="4" t="s">
        <v>11137</v>
      </c>
      <c r="V209" s="3" t="s">
        <v>11148</v>
      </c>
    </row>
    <row r="210" spans="1:22">
      <c r="A210" s="3">
        <v>209</v>
      </c>
      <c r="B210" s="3"/>
      <c r="C210" s="3" t="s">
        <v>11765</v>
      </c>
      <c r="D210" s="3" t="s">
        <v>11766</v>
      </c>
      <c r="E210" s="3" t="s">
        <v>11766</v>
      </c>
      <c r="F210" s="3" t="s">
        <v>11205</v>
      </c>
      <c r="G210" s="3" t="s">
        <v>11416</v>
      </c>
      <c r="H210" s="3" t="s">
        <v>11131</v>
      </c>
      <c r="I210" s="3">
        <v>3.92</v>
      </c>
      <c r="J210" s="3">
        <f ca="1">INT(RAND()*50+1)</f>
        <v>5</v>
      </c>
      <c r="K210" s="4" t="s">
        <v>11132</v>
      </c>
      <c r="L210" s="5">
        <v>41605</v>
      </c>
      <c r="M210" s="3"/>
      <c r="N210" s="3"/>
      <c r="O210" s="3" t="str">
        <f>"G20877B"</f>
        <v>G20877B</v>
      </c>
      <c r="P210" s="3" t="s">
        <v>11133</v>
      </c>
      <c r="Q210" s="3" t="s">
        <v>11134</v>
      </c>
      <c r="R210" s="6" t="s">
        <v>11768</v>
      </c>
      <c r="S210" s="7" t="str">
        <f>"1CN00210522"</f>
        <v>1CN00210522</v>
      </c>
      <c r="T210" s="6" t="s">
        <v>11769</v>
      </c>
      <c r="U210" s="4" t="s">
        <v>11137</v>
      </c>
      <c r="V210" s="3" t="s">
        <v>11138</v>
      </c>
    </row>
    <row r="211" spans="1:22">
      <c r="A211" s="3">
        <v>210</v>
      </c>
      <c r="B211" s="3"/>
      <c r="C211" s="3" t="s">
        <v>11765</v>
      </c>
      <c r="D211" s="3" t="s">
        <v>11766</v>
      </c>
      <c r="E211" s="3" t="s">
        <v>11766</v>
      </c>
      <c r="F211" s="3" t="s">
        <v>11205</v>
      </c>
      <c r="G211" s="3" t="s">
        <v>11416</v>
      </c>
      <c r="H211" s="3" t="s">
        <v>11131</v>
      </c>
      <c r="I211" s="3">
        <v>3.92</v>
      </c>
      <c r="J211" s="3">
        <f ca="1">INT(RAND()*50+1)</f>
        <v>31</v>
      </c>
      <c r="K211" s="4" t="s">
        <v>11132</v>
      </c>
      <c r="L211" s="5">
        <v>41631</v>
      </c>
      <c r="M211" s="3"/>
      <c r="N211" s="3"/>
      <c r="O211" s="3" t="str">
        <f>"G20877B"</f>
        <v>G20877B</v>
      </c>
      <c r="P211" s="3" t="s">
        <v>11144</v>
      </c>
      <c r="Q211" s="3" t="s">
        <v>11134</v>
      </c>
      <c r="R211" s="6" t="s">
        <v>11770</v>
      </c>
      <c r="S211" s="7" t="str">
        <f>"1CN00210522"</f>
        <v>1CN00210522</v>
      </c>
      <c r="T211" s="6" t="s">
        <v>11771</v>
      </c>
      <c r="U211" s="4" t="s">
        <v>11137</v>
      </c>
      <c r="V211" s="3" t="s">
        <v>11148</v>
      </c>
    </row>
    <row r="212" spans="1:22">
      <c r="A212" s="3">
        <v>211</v>
      </c>
      <c r="B212" s="3"/>
      <c r="C212" s="3" t="s">
        <v>11772</v>
      </c>
      <c r="D212" s="3" t="s">
        <v>11773</v>
      </c>
      <c r="E212" s="3" t="s">
        <v>11773</v>
      </c>
      <c r="F212" s="3" t="s">
        <v>11373</v>
      </c>
      <c r="G212" s="3" t="s">
        <v>11356</v>
      </c>
      <c r="H212" s="3" t="s">
        <v>11774</v>
      </c>
      <c r="I212" s="3">
        <v>86.7</v>
      </c>
      <c r="J212" s="3">
        <f ca="1">INT(RAND()*50+1)</f>
        <v>28</v>
      </c>
      <c r="K212" s="4" t="s">
        <v>11132</v>
      </c>
      <c r="L212" s="5">
        <v>41344</v>
      </c>
      <c r="M212" s="3"/>
      <c r="N212" s="3"/>
      <c r="O212" s="3" t="str">
        <f>"V900326-100G"</f>
        <v>V900326-100G</v>
      </c>
      <c r="P212" s="3" t="s">
        <v>11133</v>
      </c>
      <c r="Q212" s="3" t="s">
        <v>11134</v>
      </c>
      <c r="R212" s="6" t="s">
        <v>11734</v>
      </c>
      <c r="S212" s="7" t="str">
        <f>"1CN00210153"</f>
        <v>1CN00210153</v>
      </c>
      <c r="T212" s="6" t="s">
        <v>11775</v>
      </c>
      <c r="U212" s="4" t="s">
        <v>11137</v>
      </c>
      <c r="V212" s="3" t="s">
        <v>11138</v>
      </c>
    </row>
    <row r="213" spans="1:22">
      <c r="A213" s="3">
        <v>212</v>
      </c>
      <c r="B213" s="3"/>
      <c r="C213" s="3" t="s">
        <v>4046</v>
      </c>
      <c r="D213" s="3" t="s">
        <v>11776</v>
      </c>
      <c r="E213" s="3" t="s">
        <v>11777</v>
      </c>
      <c r="F213" s="3" t="s">
        <v>11293</v>
      </c>
      <c r="G213" s="3" t="s">
        <v>11130</v>
      </c>
      <c r="H213" s="3" t="s">
        <v>11153</v>
      </c>
      <c r="I213" s="3">
        <v>91.2</v>
      </c>
      <c r="J213" s="3">
        <f ca="1">INT(RAND()*50+1)</f>
        <v>49</v>
      </c>
      <c r="K213" s="4" t="s">
        <v>11132</v>
      </c>
      <c r="L213" s="5">
        <v>41466</v>
      </c>
      <c r="M213" s="3"/>
      <c r="N213" s="3"/>
      <c r="O213" s="3" t="str">
        <f>"21040B"</f>
        <v>21040B</v>
      </c>
      <c r="P213" s="3" t="s">
        <v>11144</v>
      </c>
      <c r="Q213" s="3" t="s">
        <v>11145</v>
      </c>
      <c r="R213" s="6" t="s">
        <v>11352</v>
      </c>
      <c r="S213" s="7" t="str">
        <f>"1CN00210522"</f>
        <v>1CN00210522</v>
      </c>
      <c r="T213" s="6" t="s">
        <v>11778</v>
      </c>
      <c r="U213" s="4" t="s">
        <v>11137</v>
      </c>
      <c r="V213" s="3" t="s">
        <v>11148</v>
      </c>
    </row>
    <row r="214" spans="1:22">
      <c r="A214" s="3">
        <v>213</v>
      </c>
      <c r="B214" s="3"/>
      <c r="C214" s="3" t="s">
        <v>4046</v>
      </c>
      <c r="D214" s="3" t="s">
        <v>11776</v>
      </c>
      <c r="E214" s="3" t="s">
        <v>11776</v>
      </c>
      <c r="F214" s="3" t="s">
        <v>11293</v>
      </c>
      <c r="G214" s="3" t="s">
        <v>11232</v>
      </c>
      <c r="H214" s="3" t="s">
        <v>11143</v>
      </c>
      <c r="I214" s="3">
        <v>8.16</v>
      </c>
      <c r="J214" s="3">
        <f ca="1">INT(RAND()*50+1)</f>
        <v>24</v>
      </c>
      <c r="K214" s="4" t="s">
        <v>11132</v>
      </c>
      <c r="L214" s="5">
        <v>41402</v>
      </c>
      <c r="M214" s="3"/>
      <c r="N214" s="3"/>
      <c r="O214" s="3" t="str">
        <f>"JK268467-5G"</f>
        <v>JK268467-5G</v>
      </c>
      <c r="P214" s="3" t="s">
        <v>11133</v>
      </c>
      <c r="Q214" s="3" t="s">
        <v>11134</v>
      </c>
      <c r="R214" s="6" t="s">
        <v>11357</v>
      </c>
      <c r="S214" s="7" t="str">
        <f>"1CN00100005"</f>
        <v>1CN00100005</v>
      </c>
      <c r="T214" s="6" t="s">
        <v>11639</v>
      </c>
      <c r="U214" s="4" t="s">
        <v>11137</v>
      </c>
      <c r="V214" s="3" t="s">
        <v>11148</v>
      </c>
    </row>
    <row r="215" spans="1:22">
      <c r="A215" s="3">
        <v>214</v>
      </c>
      <c r="B215" s="3"/>
      <c r="C215" s="3" t="s">
        <v>4046</v>
      </c>
      <c r="D215" s="3" t="s">
        <v>11776</v>
      </c>
      <c r="E215" s="3" t="s">
        <v>11776</v>
      </c>
      <c r="F215" s="3" t="s">
        <v>11293</v>
      </c>
      <c r="G215" s="3" t="s">
        <v>11232</v>
      </c>
      <c r="H215" s="3" t="s">
        <v>11143</v>
      </c>
      <c r="I215" s="3">
        <v>8.16</v>
      </c>
      <c r="J215" s="3">
        <f ca="1">INT(RAND()*50+1)</f>
        <v>16</v>
      </c>
      <c r="K215" s="4" t="s">
        <v>11132</v>
      </c>
      <c r="L215" s="5">
        <v>41444</v>
      </c>
      <c r="M215" s="3"/>
      <c r="N215" s="3"/>
      <c r="O215" s="3" t="str">
        <f>"JK268467-5G"</f>
        <v>JK268467-5G</v>
      </c>
      <c r="P215" s="3" t="s">
        <v>11144</v>
      </c>
      <c r="Q215" s="3" t="s">
        <v>11145</v>
      </c>
      <c r="R215" s="6" t="s">
        <v>11779</v>
      </c>
      <c r="S215" s="7" t="str">
        <f>"1CN00100005"</f>
        <v>1CN00100005</v>
      </c>
      <c r="T215" s="6" t="s">
        <v>11780</v>
      </c>
      <c r="U215" s="4" t="s">
        <v>11137</v>
      </c>
      <c r="V215" s="3" t="s">
        <v>11148</v>
      </c>
    </row>
    <row r="216" spans="1:22">
      <c r="A216" s="3">
        <v>215</v>
      </c>
      <c r="B216" s="3"/>
      <c r="C216" s="3" t="s">
        <v>11781</v>
      </c>
      <c r="D216" s="3" t="s">
        <v>11782</v>
      </c>
      <c r="E216" s="3" t="s">
        <v>11782</v>
      </c>
      <c r="F216" s="3" t="s">
        <v>11141</v>
      </c>
      <c r="G216" s="3" t="s">
        <v>11142</v>
      </c>
      <c r="H216" s="3" t="s">
        <v>11168</v>
      </c>
      <c r="I216" s="3">
        <v>137.5</v>
      </c>
      <c r="J216" s="3">
        <f ca="1">INT(RAND()*50+1)</f>
        <v>30</v>
      </c>
      <c r="K216" s="4" t="s">
        <v>11132</v>
      </c>
      <c r="L216" s="5">
        <v>41360</v>
      </c>
      <c r="M216" s="3"/>
      <c r="N216" s="3"/>
      <c r="O216" s="3" t="str">
        <f>"SY008491-1G"</f>
        <v>SY008491-1G</v>
      </c>
      <c r="P216" s="3" t="s">
        <v>11133</v>
      </c>
      <c r="Q216" s="3" t="s">
        <v>11134</v>
      </c>
      <c r="R216" s="6" t="s">
        <v>11783</v>
      </c>
      <c r="S216" s="7" t="str">
        <f t="shared" ref="S216:S219" si="43">"1CN00210518"</f>
        <v>1CN00210518</v>
      </c>
      <c r="T216" s="6" t="s">
        <v>11350</v>
      </c>
      <c r="U216" s="4" t="s">
        <v>11137</v>
      </c>
      <c r="V216" s="3" t="s">
        <v>11148</v>
      </c>
    </row>
    <row r="217" spans="1:22">
      <c r="A217" s="3">
        <v>216</v>
      </c>
      <c r="B217" s="3"/>
      <c r="C217" s="3" t="s">
        <v>11784</v>
      </c>
      <c r="D217" s="3" t="s">
        <v>11785</v>
      </c>
      <c r="E217" s="3" t="s">
        <v>11786</v>
      </c>
      <c r="F217" s="3" t="s">
        <v>11151</v>
      </c>
      <c r="G217" s="3" t="s">
        <v>11152</v>
      </c>
      <c r="H217" s="3" t="s">
        <v>11153</v>
      </c>
      <c r="I217" s="3">
        <v>97.2</v>
      </c>
      <c r="J217" s="3">
        <f ca="1">INT(RAND()*50+1)</f>
        <v>29</v>
      </c>
      <c r="K217" s="4" t="s">
        <v>11132</v>
      </c>
      <c r="L217" s="5">
        <v>41401</v>
      </c>
      <c r="M217" s="3"/>
      <c r="N217" s="3"/>
      <c r="O217" s="3" t="str">
        <f>"21300A"</f>
        <v>21300A</v>
      </c>
      <c r="P217" s="3" t="s">
        <v>11144</v>
      </c>
      <c r="Q217" s="3" t="s">
        <v>11134</v>
      </c>
      <c r="R217" s="6" t="s">
        <v>11352</v>
      </c>
      <c r="S217" s="7" t="str">
        <f>"1CN00210522"</f>
        <v>1CN00210522</v>
      </c>
      <c r="T217" s="6" t="s">
        <v>11645</v>
      </c>
      <c r="U217" s="4" t="s">
        <v>11137</v>
      </c>
      <c r="V217" s="3" t="s">
        <v>11148</v>
      </c>
    </row>
    <row r="218" spans="1:22">
      <c r="A218" s="3">
        <v>217</v>
      </c>
      <c r="B218" s="3"/>
      <c r="C218" s="3" t="s">
        <v>11787</v>
      </c>
      <c r="D218" s="3" t="s">
        <v>11788</v>
      </c>
      <c r="E218" s="3" t="s">
        <v>11789</v>
      </c>
      <c r="F218" s="3" t="s">
        <v>11141</v>
      </c>
      <c r="G218" s="3" t="s">
        <v>11172</v>
      </c>
      <c r="H218" s="3" t="s">
        <v>11168</v>
      </c>
      <c r="I218" s="3">
        <v>252.09</v>
      </c>
      <c r="J218" s="3">
        <f ca="1">INT(RAND()*50+1)</f>
        <v>50</v>
      </c>
      <c r="K218" s="4" t="s">
        <v>11132</v>
      </c>
      <c r="L218" s="5">
        <v>41388</v>
      </c>
      <c r="M218" s="3" t="str">
        <f>"MFCD00005434"</f>
        <v>MFCD00005434</v>
      </c>
      <c r="N218" s="3"/>
      <c r="O218" s="3" t="str">
        <f>"SY005122-25G"</f>
        <v>SY005122-25G</v>
      </c>
      <c r="P218" s="3" t="s">
        <v>11133</v>
      </c>
      <c r="Q218" s="3" t="s">
        <v>11134</v>
      </c>
      <c r="R218" s="6" t="s">
        <v>11357</v>
      </c>
      <c r="S218" s="7" t="str">
        <f>"1CN00210518"</f>
        <v>1CN00210518</v>
      </c>
      <c r="T218" s="6" t="s">
        <v>11790</v>
      </c>
      <c r="U218" s="4" t="s">
        <v>11137</v>
      </c>
      <c r="V218" s="3" t="s">
        <v>11138</v>
      </c>
    </row>
    <row r="219" spans="1:22">
      <c r="A219" s="3">
        <v>218</v>
      </c>
      <c r="B219" s="3"/>
      <c r="C219" s="3" t="s">
        <v>2886</v>
      </c>
      <c r="D219" s="3" t="s">
        <v>11791</v>
      </c>
      <c r="E219" s="3" t="s">
        <v>11792</v>
      </c>
      <c r="F219" s="3" t="s">
        <v>11373</v>
      </c>
      <c r="G219" s="3" t="s">
        <v>11172</v>
      </c>
      <c r="H219" s="3" t="s">
        <v>11168</v>
      </c>
      <c r="I219" s="3">
        <v>55</v>
      </c>
      <c r="J219" s="3">
        <f ca="1">INT(RAND()*50+1)</f>
        <v>2</v>
      </c>
      <c r="K219" s="4" t="s">
        <v>11132</v>
      </c>
      <c r="L219" s="5">
        <v>41389</v>
      </c>
      <c r="M219" s="3" t="str">
        <f>"MFCD00005785"</f>
        <v>MFCD00005785</v>
      </c>
      <c r="N219" s="3"/>
      <c r="O219" s="3" t="str">
        <f>"SY001111-25G"</f>
        <v>SY001111-25G</v>
      </c>
      <c r="P219" s="3" t="s">
        <v>11144</v>
      </c>
      <c r="Q219" s="3" t="s">
        <v>11134</v>
      </c>
      <c r="R219" s="6" t="s">
        <v>11730</v>
      </c>
      <c r="S219" s="7" t="str">
        <f>"1CN00210518"</f>
        <v>1CN00210518</v>
      </c>
      <c r="T219" s="6" t="s">
        <v>11793</v>
      </c>
      <c r="U219" s="4" t="s">
        <v>11137</v>
      </c>
      <c r="V219" s="3" t="s">
        <v>11148</v>
      </c>
    </row>
    <row r="220" spans="1:22">
      <c r="A220" s="3">
        <v>219</v>
      </c>
      <c r="B220" s="3"/>
      <c r="C220" s="3" t="s">
        <v>6240</v>
      </c>
      <c r="D220" s="3" t="s">
        <v>11794</v>
      </c>
      <c r="E220" s="3" t="s">
        <v>11794</v>
      </c>
      <c r="F220" s="3" t="s">
        <v>11293</v>
      </c>
      <c r="G220" s="3" t="s">
        <v>11232</v>
      </c>
      <c r="H220" s="3" t="s">
        <v>11143</v>
      </c>
      <c r="I220" s="3">
        <v>40.8</v>
      </c>
      <c r="J220" s="3">
        <f ca="1">INT(RAND()*50+1)</f>
        <v>3</v>
      </c>
      <c r="K220" s="4" t="s">
        <v>11132</v>
      </c>
      <c r="L220" s="5">
        <v>41379</v>
      </c>
      <c r="M220" s="3"/>
      <c r="N220" s="3"/>
      <c r="O220" s="3" t="str">
        <f>"JK152014-5G"</f>
        <v>JK152014-5G</v>
      </c>
      <c r="P220" s="3" t="s">
        <v>11133</v>
      </c>
      <c r="Q220" s="3" t="s">
        <v>11145</v>
      </c>
      <c r="R220" s="6" t="s">
        <v>11734</v>
      </c>
      <c r="S220" s="7" t="str">
        <f>"1CN00100005"</f>
        <v>1CN00100005</v>
      </c>
      <c r="T220" s="6" t="s">
        <v>11652</v>
      </c>
      <c r="U220" s="4" t="s">
        <v>11137</v>
      </c>
      <c r="V220" s="3" t="s">
        <v>11138</v>
      </c>
    </row>
    <row r="221" spans="1:22">
      <c r="A221" s="3">
        <v>220</v>
      </c>
      <c r="B221" s="3"/>
      <c r="C221" s="3" t="s">
        <v>11795</v>
      </c>
      <c r="D221" s="3" t="s">
        <v>11796</v>
      </c>
      <c r="E221" s="3" t="s">
        <v>11796</v>
      </c>
      <c r="F221" s="3" t="s">
        <v>11797</v>
      </c>
      <c r="G221" s="3" t="s">
        <v>11798</v>
      </c>
      <c r="H221" s="3" t="s">
        <v>11143</v>
      </c>
      <c r="I221" s="3">
        <v>779.28</v>
      </c>
      <c r="J221" s="3">
        <f ca="1">INT(RAND()*50+1)</f>
        <v>19</v>
      </c>
      <c r="K221" s="4" t="s">
        <v>11132</v>
      </c>
      <c r="L221" s="5">
        <v>41463</v>
      </c>
      <c r="M221" s="3"/>
      <c r="N221" s="3"/>
      <c r="O221" s="3" t="str">
        <f>"JK948628-10ML"</f>
        <v>JK948628-10ML</v>
      </c>
      <c r="P221" s="3" t="s">
        <v>11144</v>
      </c>
      <c r="Q221" s="3" t="s">
        <v>11134</v>
      </c>
      <c r="R221" s="6" t="s">
        <v>11768</v>
      </c>
      <c r="S221" s="7" t="str">
        <f>"1CN00100005"</f>
        <v>1CN00100005</v>
      </c>
      <c r="T221" s="6" t="s">
        <v>11799</v>
      </c>
      <c r="U221" s="4" t="s">
        <v>11137</v>
      </c>
      <c r="V221" s="3" t="s">
        <v>11148</v>
      </c>
    </row>
    <row r="222" spans="1:22">
      <c r="A222" s="3">
        <v>221</v>
      </c>
      <c r="B222" s="3"/>
      <c r="C222" s="3" t="s">
        <v>11800</v>
      </c>
      <c r="D222" s="3" t="s">
        <v>11801</v>
      </c>
      <c r="E222" s="3" t="s">
        <v>11802</v>
      </c>
      <c r="F222" s="3" t="s">
        <v>11151</v>
      </c>
      <c r="G222" s="3" t="s">
        <v>11285</v>
      </c>
      <c r="H222" s="3" t="s">
        <v>11153</v>
      </c>
      <c r="I222" s="3">
        <v>321</v>
      </c>
      <c r="J222" s="3">
        <f ca="1">INT(RAND()*50+1)</f>
        <v>16</v>
      </c>
      <c r="K222" s="4" t="s">
        <v>11132</v>
      </c>
      <c r="L222" s="5">
        <v>41600</v>
      </c>
      <c r="M222" s="3"/>
      <c r="N222" s="3"/>
      <c r="O222" s="3" t="str">
        <f>"22115B"</f>
        <v>22115B</v>
      </c>
      <c r="P222" s="3" t="s">
        <v>11133</v>
      </c>
      <c r="Q222" s="3" t="s">
        <v>11145</v>
      </c>
      <c r="R222" s="6" t="s">
        <v>11770</v>
      </c>
      <c r="S222" s="7" t="str">
        <f>"1CN00210522"</f>
        <v>1CN00210522</v>
      </c>
      <c r="T222" s="6" t="s">
        <v>11803</v>
      </c>
      <c r="U222" s="4" t="s">
        <v>11137</v>
      </c>
      <c r="V222" s="3" t="s">
        <v>11148</v>
      </c>
    </row>
    <row r="223" spans="1:22">
      <c r="A223" s="3">
        <v>222</v>
      </c>
      <c r="B223" s="3"/>
      <c r="C223" s="3" t="s">
        <v>11804</v>
      </c>
      <c r="D223" s="3" t="s">
        <v>11805</v>
      </c>
      <c r="E223" s="3" t="s">
        <v>11805</v>
      </c>
      <c r="F223" s="3" t="s">
        <v>11141</v>
      </c>
      <c r="G223" s="3" t="s">
        <v>11142</v>
      </c>
      <c r="H223" s="3" t="s">
        <v>11168</v>
      </c>
      <c r="I223" s="3">
        <v>137.51</v>
      </c>
      <c r="J223" s="3">
        <f ca="1">INT(RAND()*50+1)</f>
        <v>35</v>
      </c>
      <c r="K223" s="4" t="s">
        <v>11132</v>
      </c>
      <c r="L223" s="5">
        <v>41610</v>
      </c>
      <c r="M223" s="3"/>
      <c r="N223" s="3"/>
      <c r="O223" s="3" t="str">
        <f>"SY021859-1G"</f>
        <v>SY021859-1G</v>
      </c>
      <c r="P223" s="3" t="s">
        <v>11144</v>
      </c>
      <c r="Q223" s="3" t="s">
        <v>11134</v>
      </c>
      <c r="R223" s="6" t="s">
        <v>11734</v>
      </c>
      <c r="S223" s="7" t="str">
        <f>"1CN00210518"</f>
        <v>1CN00210518</v>
      </c>
      <c r="T223" s="6" t="s">
        <v>11496</v>
      </c>
      <c r="U223" s="4" t="s">
        <v>11137</v>
      </c>
      <c r="V223" s="3" t="s">
        <v>11148</v>
      </c>
    </row>
    <row r="224" spans="1:22">
      <c r="A224" s="3">
        <v>223</v>
      </c>
      <c r="B224" s="3"/>
      <c r="C224" s="3" t="s">
        <v>11806</v>
      </c>
      <c r="D224" s="3" t="s">
        <v>11807</v>
      </c>
      <c r="E224" s="3" t="s">
        <v>11808</v>
      </c>
      <c r="F224" s="3" t="s">
        <v>11349</v>
      </c>
      <c r="G224" s="3" t="s">
        <v>11267</v>
      </c>
      <c r="H224" s="3" t="s">
        <v>11153</v>
      </c>
      <c r="I224" s="3">
        <v>261</v>
      </c>
      <c r="J224" s="3">
        <f ca="1">INT(RAND()*50+1)</f>
        <v>24</v>
      </c>
      <c r="K224" s="4" t="s">
        <v>11132</v>
      </c>
      <c r="L224" s="5">
        <v>41396</v>
      </c>
      <c r="M224" s="3"/>
      <c r="N224" s="3"/>
      <c r="O224" s="3" t="str">
        <f>"22438A"</f>
        <v>22438A</v>
      </c>
      <c r="P224" s="3" t="s">
        <v>11133</v>
      </c>
      <c r="Q224" s="3" t="s">
        <v>11134</v>
      </c>
      <c r="R224" s="6" t="s">
        <v>11352</v>
      </c>
      <c r="S224" s="7" t="str">
        <f>"1CN00210522"</f>
        <v>1CN00210522</v>
      </c>
      <c r="T224" s="6" t="s">
        <v>11809</v>
      </c>
      <c r="U224" s="4" t="s">
        <v>11137</v>
      </c>
      <c r="V224" s="3" t="s">
        <v>11148</v>
      </c>
    </row>
    <row r="225" spans="1:22">
      <c r="A225" s="3">
        <v>224</v>
      </c>
      <c r="B225" s="3"/>
      <c r="C225" s="3" t="s">
        <v>11806</v>
      </c>
      <c r="D225" s="3" t="s">
        <v>11807</v>
      </c>
      <c r="E225" s="3" t="s">
        <v>11810</v>
      </c>
      <c r="F225" s="3" t="s">
        <v>11811</v>
      </c>
      <c r="G225" s="3" t="s">
        <v>11167</v>
      </c>
      <c r="H225" s="3" t="s">
        <v>11812</v>
      </c>
      <c r="I225" s="3">
        <v>900</v>
      </c>
      <c r="J225" s="3">
        <f ca="1">INT(RAND()*50+1)</f>
        <v>29</v>
      </c>
      <c r="K225" s="4" t="s">
        <v>11132</v>
      </c>
      <c r="L225" s="5">
        <v>41397</v>
      </c>
      <c r="M225" s="3"/>
      <c r="N225" s="3"/>
      <c r="O225" s="3" t="str">
        <f>"2111064"</f>
        <v>2111064</v>
      </c>
      <c r="P225" s="3" t="s">
        <v>11144</v>
      </c>
      <c r="Q225" s="3" t="s">
        <v>11134</v>
      </c>
      <c r="R225" s="6" t="s">
        <v>11357</v>
      </c>
      <c r="S225" s="7" t="str">
        <f>"1CN00210226"</f>
        <v>1CN00210226</v>
      </c>
      <c r="T225" s="6" t="s">
        <v>11813</v>
      </c>
      <c r="U225" s="4" t="s">
        <v>11137</v>
      </c>
      <c r="V225" s="3" t="s">
        <v>11148</v>
      </c>
    </row>
    <row r="226" spans="1:22">
      <c r="A226" s="3">
        <v>225</v>
      </c>
      <c r="B226" s="3"/>
      <c r="C226" s="3" t="s">
        <v>11806</v>
      </c>
      <c r="D226" s="3" t="s">
        <v>11807</v>
      </c>
      <c r="E226" s="3" t="s">
        <v>11810</v>
      </c>
      <c r="F226" s="3" t="s">
        <v>11811</v>
      </c>
      <c r="G226" s="3" t="s">
        <v>11167</v>
      </c>
      <c r="H226" s="3" t="s">
        <v>11812</v>
      </c>
      <c r="I226" s="3">
        <v>900</v>
      </c>
      <c r="J226" s="3">
        <f ca="1">INT(RAND()*50+1)</f>
        <v>1</v>
      </c>
      <c r="K226" s="4" t="s">
        <v>11132</v>
      </c>
      <c r="L226" s="5">
        <v>41432</v>
      </c>
      <c r="M226" s="3"/>
      <c r="N226" s="3"/>
      <c r="O226" s="3" t="str">
        <f>"2111064"</f>
        <v>2111064</v>
      </c>
      <c r="P226" s="3" t="s">
        <v>11133</v>
      </c>
      <c r="Q226" s="3" t="s">
        <v>11134</v>
      </c>
      <c r="R226" s="6" t="s">
        <v>11779</v>
      </c>
      <c r="S226" s="7" t="str">
        <f>"1CN00210226"</f>
        <v>1CN00210226</v>
      </c>
      <c r="T226" s="6" t="s">
        <v>11814</v>
      </c>
      <c r="U226" s="4" t="s">
        <v>11137</v>
      </c>
      <c r="V226" s="3" t="s">
        <v>11138</v>
      </c>
    </row>
    <row r="227" spans="1:22">
      <c r="A227" s="3">
        <v>226</v>
      </c>
      <c r="B227" s="3"/>
      <c r="C227" s="3" t="s">
        <v>4840</v>
      </c>
      <c r="D227" s="3" t="s">
        <v>11815</v>
      </c>
      <c r="E227" s="3" t="s">
        <v>11816</v>
      </c>
      <c r="F227" s="3" t="s">
        <v>11817</v>
      </c>
      <c r="G227" s="3" t="s">
        <v>11185</v>
      </c>
      <c r="H227" s="3" t="s">
        <v>11818</v>
      </c>
      <c r="I227" s="3">
        <v>185.5</v>
      </c>
      <c r="J227" s="3">
        <f ca="1">INT(RAND()*50+1)</f>
        <v>49</v>
      </c>
      <c r="K227" s="4" t="s">
        <v>11132</v>
      </c>
      <c r="L227" s="5">
        <v>41360</v>
      </c>
      <c r="M227" s="3"/>
      <c r="N227" s="3"/>
      <c r="O227" s="3" t="str">
        <f t="shared" ref="O227:O229" si="44">"2328765"</f>
        <v>2328765</v>
      </c>
      <c r="P227" s="3" t="s">
        <v>11144</v>
      </c>
      <c r="Q227" s="3" t="s">
        <v>11145</v>
      </c>
      <c r="R227" s="6" t="s">
        <v>11783</v>
      </c>
      <c r="S227" s="7" t="str">
        <f t="shared" ref="S227:S229" si="45">"1CN00210138"</f>
        <v>1CN00210138</v>
      </c>
      <c r="T227" s="6" t="s">
        <v>11819</v>
      </c>
      <c r="U227" s="4" t="s">
        <v>11137</v>
      </c>
      <c r="V227" s="3" t="s">
        <v>11148</v>
      </c>
    </row>
    <row r="228" spans="1:22">
      <c r="A228" s="3">
        <v>227</v>
      </c>
      <c r="B228" s="3"/>
      <c r="C228" s="3" t="s">
        <v>4840</v>
      </c>
      <c r="D228" s="3" t="s">
        <v>11815</v>
      </c>
      <c r="E228" s="3" t="s">
        <v>11816</v>
      </c>
      <c r="F228" s="3" t="s">
        <v>11817</v>
      </c>
      <c r="G228" s="3" t="s">
        <v>11185</v>
      </c>
      <c r="H228" s="3" t="s">
        <v>11818</v>
      </c>
      <c r="I228" s="3">
        <v>185.5</v>
      </c>
      <c r="J228" s="3">
        <f ca="1">INT(RAND()*50+1)</f>
        <v>45</v>
      </c>
      <c r="K228" s="4" t="s">
        <v>11132</v>
      </c>
      <c r="L228" s="5">
        <v>41362</v>
      </c>
      <c r="M228" s="3"/>
      <c r="N228" s="3"/>
      <c r="O228" s="3" t="str">
        <f>"2328765"</f>
        <v>2328765</v>
      </c>
      <c r="P228" s="3" t="s">
        <v>11133</v>
      </c>
      <c r="Q228" s="3" t="s">
        <v>11134</v>
      </c>
      <c r="R228" s="6" t="s">
        <v>11820</v>
      </c>
      <c r="S228" s="7" t="str">
        <f>"1CN00210138"</f>
        <v>1CN00210138</v>
      </c>
      <c r="T228" s="6" t="s">
        <v>11821</v>
      </c>
      <c r="U228" s="4" t="s">
        <v>11137</v>
      </c>
      <c r="V228" s="3" t="s">
        <v>11138</v>
      </c>
    </row>
    <row r="229" spans="1:22">
      <c r="A229" s="3">
        <v>228</v>
      </c>
      <c r="B229" s="3"/>
      <c r="C229" s="3" t="s">
        <v>4840</v>
      </c>
      <c r="D229" s="3" t="s">
        <v>11815</v>
      </c>
      <c r="E229" s="3" t="s">
        <v>11816</v>
      </c>
      <c r="F229" s="3" t="s">
        <v>11817</v>
      </c>
      <c r="G229" s="3" t="s">
        <v>11185</v>
      </c>
      <c r="H229" s="3" t="s">
        <v>11818</v>
      </c>
      <c r="I229" s="3">
        <v>165</v>
      </c>
      <c r="J229" s="3">
        <f ca="1">INT(RAND()*50+1)</f>
        <v>35</v>
      </c>
      <c r="K229" s="4" t="s">
        <v>11132</v>
      </c>
      <c r="L229" s="5">
        <v>41641</v>
      </c>
      <c r="M229" s="3"/>
      <c r="N229" s="3"/>
      <c r="O229" s="3" t="str">
        <f>"2328765"</f>
        <v>2328765</v>
      </c>
      <c r="P229" s="3" t="s">
        <v>11144</v>
      </c>
      <c r="Q229" s="3" t="s">
        <v>11145</v>
      </c>
      <c r="R229" s="6" t="s">
        <v>11822</v>
      </c>
      <c r="S229" s="7" t="str">
        <f>"1CN00210138"</f>
        <v>1CN00210138</v>
      </c>
      <c r="T229" s="6" t="s">
        <v>11676</v>
      </c>
      <c r="U229" s="4" t="s">
        <v>11137</v>
      </c>
      <c r="V229" s="3" t="s">
        <v>11148</v>
      </c>
    </row>
    <row r="230" spans="1:22">
      <c r="A230" s="3">
        <v>229</v>
      </c>
      <c r="B230" s="3"/>
      <c r="C230" s="3" t="s">
        <v>11823</v>
      </c>
      <c r="D230" s="3" t="s">
        <v>11824</v>
      </c>
      <c r="E230" s="3" t="s">
        <v>11825</v>
      </c>
      <c r="F230" s="3" t="s">
        <v>11151</v>
      </c>
      <c r="G230" s="3" t="s">
        <v>11130</v>
      </c>
      <c r="H230" s="3" t="s">
        <v>11153</v>
      </c>
      <c r="I230" s="3">
        <v>453.6</v>
      </c>
      <c r="J230" s="3">
        <f ca="1">INT(RAND()*50+1)</f>
        <v>14</v>
      </c>
      <c r="K230" s="4" t="s">
        <v>11132</v>
      </c>
      <c r="L230" s="5">
        <v>41367</v>
      </c>
      <c r="M230" s="3"/>
      <c r="N230" s="3"/>
      <c r="O230" s="3" t="str">
        <f>"22915C"</f>
        <v>22915C</v>
      </c>
      <c r="P230" s="3" t="s">
        <v>11133</v>
      </c>
      <c r="Q230" s="3" t="s">
        <v>11134</v>
      </c>
      <c r="R230" s="6" t="s">
        <v>11783</v>
      </c>
      <c r="S230" s="7" t="str">
        <f t="shared" ref="S230:S232" si="46">"1CN00210522"</f>
        <v>1CN00210522</v>
      </c>
      <c r="T230" s="6" t="s">
        <v>11826</v>
      </c>
      <c r="U230" s="4" t="s">
        <v>11137</v>
      </c>
      <c r="V230" s="3" t="s">
        <v>11148</v>
      </c>
    </row>
    <row r="231" spans="1:22">
      <c r="A231" s="3">
        <v>230</v>
      </c>
      <c r="B231" s="3"/>
      <c r="C231" s="3" t="s">
        <v>2931</v>
      </c>
      <c r="D231" s="3" t="s">
        <v>11827</v>
      </c>
      <c r="E231" s="3" t="s">
        <v>11827</v>
      </c>
      <c r="F231" s="3" t="s">
        <v>11828</v>
      </c>
      <c r="G231" s="3" t="s">
        <v>11416</v>
      </c>
      <c r="H231" s="3" t="s">
        <v>11153</v>
      </c>
      <c r="I231" s="3">
        <v>230</v>
      </c>
      <c r="J231" s="3">
        <f ca="1">INT(RAND()*50+1)</f>
        <v>31</v>
      </c>
      <c r="K231" s="4" t="s">
        <v>11132</v>
      </c>
      <c r="L231" s="5">
        <v>41491</v>
      </c>
      <c r="M231" s="3"/>
      <c r="N231" s="3"/>
      <c r="O231" s="3" t="str">
        <f>"22944C"</f>
        <v>22944C</v>
      </c>
      <c r="P231" s="3" t="s">
        <v>11144</v>
      </c>
      <c r="Q231" s="3" t="s">
        <v>11134</v>
      </c>
      <c r="R231" s="6" t="s">
        <v>11352</v>
      </c>
      <c r="S231" s="7" t="str">
        <f>"1CN00210522"</f>
        <v>1CN00210522</v>
      </c>
      <c r="T231" s="6" t="s">
        <v>11401</v>
      </c>
      <c r="U231" s="4" t="s">
        <v>11137</v>
      </c>
      <c r="V231" s="3" t="s">
        <v>11148</v>
      </c>
    </row>
    <row r="232" spans="1:22">
      <c r="A232" s="3">
        <v>231</v>
      </c>
      <c r="B232" s="3"/>
      <c r="C232" s="3" t="s">
        <v>11829</v>
      </c>
      <c r="D232" s="3" t="s">
        <v>11830</v>
      </c>
      <c r="E232" s="3" t="s">
        <v>11831</v>
      </c>
      <c r="F232" s="3" t="s">
        <v>11151</v>
      </c>
      <c r="G232" s="3" t="s">
        <v>11267</v>
      </c>
      <c r="H232" s="3" t="s">
        <v>11153</v>
      </c>
      <c r="I232" s="3">
        <v>88.2</v>
      </c>
      <c r="J232" s="3">
        <f ca="1">INT(RAND()*50+1)</f>
        <v>23</v>
      </c>
      <c r="K232" s="4" t="s">
        <v>11132</v>
      </c>
      <c r="L232" s="5">
        <v>41375</v>
      </c>
      <c r="M232" s="3"/>
      <c r="N232" s="3"/>
      <c r="O232" s="3" t="str">
        <f>"22954A"</f>
        <v>22954A</v>
      </c>
      <c r="P232" s="3" t="s">
        <v>11133</v>
      </c>
      <c r="Q232" s="3" t="s">
        <v>11134</v>
      </c>
      <c r="R232" s="6" t="s">
        <v>11357</v>
      </c>
      <c r="S232" s="7" t="str">
        <f>"1CN00210522"</f>
        <v>1CN00210522</v>
      </c>
      <c r="T232" s="6" t="s">
        <v>11681</v>
      </c>
      <c r="U232" s="4" t="s">
        <v>11137</v>
      </c>
      <c r="V232" s="3" t="s">
        <v>11148</v>
      </c>
    </row>
    <row r="233" spans="1:22">
      <c r="A233" s="3">
        <v>232</v>
      </c>
      <c r="B233" s="3"/>
      <c r="C233" s="3" t="s">
        <v>11832</v>
      </c>
      <c r="D233" s="3" t="s">
        <v>11833</v>
      </c>
      <c r="E233" s="3" t="s">
        <v>11834</v>
      </c>
      <c r="F233" s="3" t="s">
        <v>11141</v>
      </c>
      <c r="G233" s="3" t="s">
        <v>11172</v>
      </c>
      <c r="H233" s="3" t="s">
        <v>11168</v>
      </c>
      <c r="I233" s="3">
        <v>87.09</v>
      </c>
      <c r="J233" s="3">
        <f ca="1">INT(RAND()*50+1)</f>
        <v>48</v>
      </c>
      <c r="K233" s="4" t="s">
        <v>11132</v>
      </c>
      <c r="L233" s="5">
        <v>41366</v>
      </c>
      <c r="M233" s="3" t="str">
        <f>"MFCD00006466"</f>
        <v>MFCD00006466</v>
      </c>
      <c r="N233" s="3"/>
      <c r="O233" s="3" t="str">
        <f>"SY001579-25G"</f>
        <v>SY001579-25G</v>
      </c>
      <c r="P233" s="3" t="s">
        <v>11144</v>
      </c>
      <c r="Q233" s="3" t="s">
        <v>11134</v>
      </c>
      <c r="R233" s="6" t="s">
        <v>11835</v>
      </c>
      <c r="S233" s="7" t="str">
        <f>"1CN00210518"</f>
        <v>1CN00210518</v>
      </c>
      <c r="T233" s="6" t="s">
        <v>11836</v>
      </c>
      <c r="U233" s="4" t="s">
        <v>11137</v>
      </c>
      <c r="V233" s="3" t="s">
        <v>11148</v>
      </c>
    </row>
    <row r="234" spans="1:22">
      <c r="A234" s="3">
        <v>233</v>
      </c>
      <c r="B234" s="3"/>
      <c r="C234" s="3" t="s">
        <v>11837</v>
      </c>
      <c r="D234" s="3" t="s">
        <v>11838</v>
      </c>
      <c r="E234" s="3" t="s">
        <v>11839</v>
      </c>
      <c r="F234" s="3" t="s">
        <v>11205</v>
      </c>
      <c r="G234" s="3" t="s">
        <v>11416</v>
      </c>
      <c r="H234" s="3" t="s">
        <v>11131</v>
      </c>
      <c r="I234" s="3">
        <v>7.5</v>
      </c>
      <c r="J234" s="3">
        <f ca="1">INT(RAND()*50+1)</f>
        <v>50</v>
      </c>
      <c r="K234" s="4" t="s">
        <v>11132</v>
      </c>
      <c r="L234" s="5">
        <v>41450</v>
      </c>
      <c r="M234" s="3"/>
      <c r="N234" s="3"/>
      <c r="O234" s="3" t="str">
        <f>"G23272B__"</f>
        <v>G23272B__</v>
      </c>
      <c r="P234" s="3" t="s">
        <v>11133</v>
      </c>
      <c r="Q234" s="3" t="s">
        <v>11145</v>
      </c>
      <c r="R234" s="6" t="s">
        <v>11840</v>
      </c>
      <c r="S234" s="7" t="str">
        <f>"1CN00210522"</f>
        <v>1CN00210522</v>
      </c>
      <c r="T234" s="6" t="s">
        <v>11841</v>
      </c>
      <c r="U234" s="4" t="s">
        <v>11137</v>
      </c>
      <c r="V234" s="3" t="s">
        <v>11138</v>
      </c>
    </row>
    <row r="235" spans="1:22">
      <c r="A235" s="3">
        <v>234</v>
      </c>
      <c r="B235" s="3"/>
      <c r="C235" s="3" t="s">
        <v>11837</v>
      </c>
      <c r="D235" s="3" t="s">
        <v>11838</v>
      </c>
      <c r="E235" s="3" t="s">
        <v>11839</v>
      </c>
      <c r="F235" s="3" t="s">
        <v>11842</v>
      </c>
      <c r="G235" s="3" t="s">
        <v>11843</v>
      </c>
      <c r="H235" s="3" t="s">
        <v>11844</v>
      </c>
      <c r="I235" s="3">
        <v>40</v>
      </c>
      <c r="J235" s="3">
        <f ca="1">INT(RAND()*50+1)</f>
        <v>24</v>
      </c>
      <c r="K235" s="4" t="s">
        <v>11132</v>
      </c>
      <c r="L235" s="5">
        <v>41335</v>
      </c>
      <c r="M235" s="3" t="str">
        <f t="shared" ref="M235:M245" si="47">"MFCD00003568"</f>
        <v>MFCD00003568</v>
      </c>
      <c r="N235" s="3"/>
      <c r="O235" s="3" t="str">
        <f>"R00280300013"</f>
        <v>R00280300013</v>
      </c>
      <c r="P235" s="3" t="s">
        <v>11144</v>
      </c>
      <c r="Q235" s="3" t="s">
        <v>11134</v>
      </c>
      <c r="R235" s="6" t="s">
        <v>11352</v>
      </c>
      <c r="S235" s="7" t="str">
        <f>"1CN00210355"</f>
        <v>1CN00210355</v>
      </c>
      <c r="T235" s="6" t="s">
        <v>11693</v>
      </c>
      <c r="U235" s="4" t="s">
        <v>11137</v>
      </c>
      <c r="V235" s="3" t="s">
        <v>11148</v>
      </c>
    </row>
    <row r="236" spans="1:22">
      <c r="A236" s="3">
        <v>235</v>
      </c>
      <c r="B236" s="3"/>
      <c r="C236" s="3" t="s">
        <v>11837</v>
      </c>
      <c r="D236" s="3" t="s">
        <v>11845</v>
      </c>
      <c r="E236" s="3" t="s">
        <v>11839</v>
      </c>
      <c r="F236" s="3" t="s">
        <v>11846</v>
      </c>
      <c r="G236" s="3" t="s">
        <v>11847</v>
      </c>
      <c r="H236" s="3" t="s">
        <v>11848</v>
      </c>
      <c r="I236" s="3">
        <v>40</v>
      </c>
      <c r="J236" s="3">
        <f ca="1">INT(RAND()*50+1)</f>
        <v>48</v>
      </c>
      <c r="K236" s="4" t="s">
        <v>11132</v>
      </c>
      <c r="L236" s="5">
        <v>41347</v>
      </c>
      <c r="M236" s="3" t="str">
        <f>"MFCD00003568"</f>
        <v>MFCD00003568</v>
      </c>
      <c r="N236" s="3"/>
      <c r="O236" s="3" t="str">
        <f t="shared" ref="O236:O245" si="48">"2761993"</f>
        <v>2761993</v>
      </c>
      <c r="P236" s="3" t="s">
        <v>11133</v>
      </c>
      <c r="Q236" s="3" t="s">
        <v>11145</v>
      </c>
      <c r="R236" s="6" t="s">
        <v>11357</v>
      </c>
      <c r="S236" s="7" t="str">
        <f t="shared" ref="S236:S245" si="49">"1CN00510459"</f>
        <v>1CN00510459</v>
      </c>
      <c r="T236" s="6" t="s">
        <v>11849</v>
      </c>
      <c r="U236" s="4" t="s">
        <v>11137</v>
      </c>
      <c r="V236" s="3" t="s">
        <v>11138</v>
      </c>
    </row>
    <row r="237" spans="1:22">
      <c r="A237" s="3">
        <v>236</v>
      </c>
      <c r="B237" s="3"/>
      <c r="C237" s="3" t="s">
        <v>11837</v>
      </c>
      <c r="D237" s="3" t="s">
        <v>11845</v>
      </c>
      <c r="E237" s="3" t="s">
        <v>11839</v>
      </c>
      <c r="F237" s="3" t="s">
        <v>11846</v>
      </c>
      <c r="G237" s="3" t="s">
        <v>11847</v>
      </c>
      <c r="H237" s="3" t="s">
        <v>11848</v>
      </c>
      <c r="I237" s="3">
        <v>39</v>
      </c>
      <c r="J237" s="3">
        <f ca="1">INT(RAND()*50+1)</f>
        <v>14</v>
      </c>
      <c r="K237" s="4" t="s">
        <v>11132</v>
      </c>
      <c r="L237" s="5">
        <v>41365</v>
      </c>
      <c r="M237" s="3" t="str">
        <f>"MFCD00003568"</f>
        <v>MFCD00003568</v>
      </c>
      <c r="N237" s="3"/>
      <c r="O237" s="3" t="str">
        <f>"2761993"</f>
        <v>2761993</v>
      </c>
      <c r="P237" s="3" t="s">
        <v>11144</v>
      </c>
      <c r="Q237" s="3" t="s">
        <v>11134</v>
      </c>
      <c r="R237" s="6" t="s">
        <v>11779</v>
      </c>
      <c r="S237" s="7" t="str">
        <f>"1CN00510459"</f>
        <v>1CN00510459</v>
      </c>
      <c r="T237" s="6" t="s">
        <v>11850</v>
      </c>
      <c r="U237" s="4" t="s">
        <v>11137</v>
      </c>
      <c r="V237" s="3" t="s">
        <v>11148</v>
      </c>
    </row>
    <row r="238" spans="1:22">
      <c r="A238" s="3">
        <v>237</v>
      </c>
      <c r="B238" s="3"/>
      <c r="C238" s="3" t="s">
        <v>11837</v>
      </c>
      <c r="D238" s="3" t="s">
        <v>11845</v>
      </c>
      <c r="E238" s="3" t="s">
        <v>11839</v>
      </c>
      <c r="F238" s="3" t="s">
        <v>11846</v>
      </c>
      <c r="G238" s="3" t="s">
        <v>11847</v>
      </c>
      <c r="H238" s="3" t="s">
        <v>11848</v>
      </c>
      <c r="I238" s="3">
        <v>39</v>
      </c>
      <c r="J238" s="3">
        <f ca="1">INT(RAND()*50+1)</f>
        <v>13</v>
      </c>
      <c r="K238" s="4" t="s">
        <v>11132</v>
      </c>
      <c r="L238" s="5">
        <v>41382</v>
      </c>
      <c r="M238" s="3" t="str">
        <f>"MFCD00003568"</f>
        <v>MFCD00003568</v>
      </c>
      <c r="N238" s="3"/>
      <c r="O238" s="3" t="str">
        <f>"2761993"</f>
        <v>2761993</v>
      </c>
      <c r="P238" s="3" t="s">
        <v>11133</v>
      </c>
      <c r="Q238" s="3" t="s">
        <v>11134</v>
      </c>
      <c r="R238" s="6" t="s">
        <v>11783</v>
      </c>
      <c r="S238" s="7" t="str">
        <f>"1CN00510459"</f>
        <v>1CN00510459</v>
      </c>
      <c r="T238" s="6" t="s">
        <v>11531</v>
      </c>
      <c r="U238" s="4" t="s">
        <v>11137</v>
      </c>
      <c r="V238" s="3" t="s">
        <v>11148</v>
      </c>
    </row>
    <row r="239" spans="1:22">
      <c r="A239" s="3">
        <v>238</v>
      </c>
      <c r="B239" s="3"/>
      <c r="C239" s="3" t="s">
        <v>11837</v>
      </c>
      <c r="D239" s="3" t="s">
        <v>11845</v>
      </c>
      <c r="E239" s="3" t="s">
        <v>11839</v>
      </c>
      <c r="F239" s="3" t="s">
        <v>11846</v>
      </c>
      <c r="G239" s="3" t="s">
        <v>11847</v>
      </c>
      <c r="H239" s="3" t="s">
        <v>11848</v>
      </c>
      <c r="I239" s="3">
        <v>39</v>
      </c>
      <c r="J239" s="3">
        <f ca="1">INT(RAND()*50+1)</f>
        <v>45</v>
      </c>
      <c r="K239" s="4" t="s">
        <v>11132</v>
      </c>
      <c r="L239" s="5">
        <v>41392</v>
      </c>
      <c r="M239" s="3" t="str">
        <f>"MFCD00003568"</f>
        <v>MFCD00003568</v>
      </c>
      <c r="N239" s="3"/>
      <c r="O239" s="3" t="str">
        <f>"2761993"</f>
        <v>2761993</v>
      </c>
      <c r="P239" s="3" t="s">
        <v>11144</v>
      </c>
      <c r="Q239" s="3" t="s">
        <v>11134</v>
      </c>
      <c r="R239" s="6" t="s">
        <v>11820</v>
      </c>
      <c r="S239" s="7" t="str">
        <f>"1CN00510459"</f>
        <v>1CN00510459</v>
      </c>
      <c r="T239" s="6" t="s">
        <v>11851</v>
      </c>
      <c r="U239" s="4" t="s">
        <v>11137</v>
      </c>
      <c r="V239" s="3" t="s">
        <v>11148</v>
      </c>
    </row>
    <row r="240" spans="1:22">
      <c r="A240" s="3">
        <v>239</v>
      </c>
      <c r="B240" s="3"/>
      <c r="C240" s="3" t="s">
        <v>11837</v>
      </c>
      <c r="D240" s="3" t="s">
        <v>11845</v>
      </c>
      <c r="E240" s="3" t="s">
        <v>11839</v>
      </c>
      <c r="F240" s="3" t="s">
        <v>11846</v>
      </c>
      <c r="G240" s="3" t="s">
        <v>11847</v>
      </c>
      <c r="H240" s="3" t="s">
        <v>11848</v>
      </c>
      <c r="I240" s="3">
        <v>39</v>
      </c>
      <c r="J240" s="3">
        <f ca="1">INT(RAND()*50+1)</f>
        <v>6</v>
      </c>
      <c r="K240" s="4" t="s">
        <v>11132</v>
      </c>
      <c r="L240" s="5">
        <v>41401</v>
      </c>
      <c r="M240" s="3" t="str">
        <f>"MFCD00003568"</f>
        <v>MFCD00003568</v>
      </c>
      <c r="N240" s="3"/>
      <c r="O240" s="3" t="str">
        <f>"2761993"</f>
        <v>2761993</v>
      </c>
      <c r="P240" s="3" t="s">
        <v>11133</v>
      </c>
      <c r="Q240" s="3" t="s">
        <v>11134</v>
      </c>
      <c r="R240" s="6" t="s">
        <v>11822</v>
      </c>
      <c r="S240" s="7" t="str">
        <f>"1CN00510459"</f>
        <v>1CN00510459</v>
      </c>
      <c r="T240" s="6" t="s">
        <v>11852</v>
      </c>
      <c r="U240" s="4" t="s">
        <v>11137</v>
      </c>
      <c r="V240" s="3" t="s">
        <v>11148</v>
      </c>
    </row>
    <row r="241" spans="1:22">
      <c r="A241" s="3">
        <v>240</v>
      </c>
      <c r="B241" s="3"/>
      <c r="C241" s="3" t="s">
        <v>11837</v>
      </c>
      <c r="D241" s="3" t="s">
        <v>11845</v>
      </c>
      <c r="E241" s="3" t="s">
        <v>11839</v>
      </c>
      <c r="F241" s="3" t="s">
        <v>11846</v>
      </c>
      <c r="G241" s="3" t="s">
        <v>11847</v>
      </c>
      <c r="H241" s="3" t="s">
        <v>11848</v>
      </c>
      <c r="I241" s="3">
        <v>39</v>
      </c>
      <c r="J241" s="3">
        <f ca="1">INT(RAND()*50+1)</f>
        <v>38</v>
      </c>
      <c r="K241" s="4" t="s">
        <v>11132</v>
      </c>
      <c r="L241" s="5">
        <v>41408</v>
      </c>
      <c r="M241" s="3" t="str">
        <f>"MFCD00003568"</f>
        <v>MFCD00003568</v>
      </c>
      <c r="N241" s="3"/>
      <c r="O241" s="3" t="str">
        <f>"2761993"</f>
        <v>2761993</v>
      </c>
      <c r="P241" s="3" t="s">
        <v>11144</v>
      </c>
      <c r="Q241" s="3" t="s">
        <v>11145</v>
      </c>
      <c r="R241" s="6" t="s">
        <v>11783</v>
      </c>
      <c r="S241" s="7" t="str">
        <f>"1CN00510459"</f>
        <v>1CN00510459</v>
      </c>
      <c r="T241" s="6" t="s">
        <v>11853</v>
      </c>
      <c r="U241" s="4" t="s">
        <v>11137</v>
      </c>
      <c r="V241" s="3" t="s">
        <v>11148</v>
      </c>
    </row>
    <row r="242" spans="1:22">
      <c r="A242" s="3">
        <v>241</v>
      </c>
      <c r="B242" s="3"/>
      <c r="C242" s="3" t="s">
        <v>11837</v>
      </c>
      <c r="D242" s="3" t="s">
        <v>11845</v>
      </c>
      <c r="E242" s="3" t="s">
        <v>11839</v>
      </c>
      <c r="F242" s="3" t="s">
        <v>11846</v>
      </c>
      <c r="G242" s="3" t="s">
        <v>11847</v>
      </c>
      <c r="H242" s="3" t="s">
        <v>11848</v>
      </c>
      <c r="I242" s="3">
        <v>39</v>
      </c>
      <c r="J242" s="3">
        <f ca="1">INT(RAND()*50+1)</f>
        <v>28</v>
      </c>
      <c r="K242" s="4" t="s">
        <v>11132</v>
      </c>
      <c r="L242" s="5">
        <v>41417</v>
      </c>
      <c r="M242" s="3" t="str">
        <f>"MFCD00003568"</f>
        <v>MFCD00003568</v>
      </c>
      <c r="N242" s="3"/>
      <c r="O242" s="3" t="str">
        <f>"2761993"</f>
        <v>2761993</v>
      </c>
      <c r="P242" s="3" t="s">
        <v>11133</v>
      </c>
      <c r="Q242" s="3" t="s">
        <v>11134</v>
      </c>
      <c r="R242" s="6" t="s">
        <v>11352</v>
      </c>
      <c r="S242" s="7" t="str">
        <f>"1CN00510459"</f>
        <v>1CN00510459</v>
      </c>
      <c r="T242" s="6" t="s">
        <v>11854</v>
      </c>
      <c r="U242" s="4" t="s">
        <v>11137</v>
      </c>
      <c r="V242" s="3" t="s">
        <v>11138</v>
      </c>
    </row>
    <row r="243" spans="1:22">
      <c r="A243" s="3">
        <v>242</v>
      </c>
      <c r="B243" s="3"/>
      <c r="C243" s="3" t="s">
        <v>11837</v>
      </c>
      <c r="D243" s="3" t="s">
        <v>11845</v>
      </c>
      <c r="E243" s="3" t="s">
        <v>11839</v>
      </c>
      <c r="F243" s="3" t="s">
        <v>11846</v>
      </c>
      <c r="G243" s="3" t="s">
        <v>11847</v>
      </c>
      <c r="H243" s="3" t="s">
        <v>11848</v>
      </c>
      <c r="I243" s="3">
        <v>39</v>
      </c>
      <c r="J243" s="3">
        <f ca="1">INT(RAND()*50+1)</f>
        <v>35</v>
      </c>
      <c r="K243" s="4" t="s">
        <v>11132</v>
      </c>
      <c r="L243" s="5">
        <v>41422</v>
      </c>
      <c r="M243" s="3" t="str">
        <f>"MFCD00003568"</f>
        <v>MFCD00003568</v>
      </c>
      <c r="N243" s="3"/>
      <c r="O243" s="3" t="str">
        <f>"2761993"</f>
        <v>2761993</v>
      </c>
      <c r="P243" s="3" t="s">
        <v>11144</v>
      </c>
      <c r="Q243" s="3" t="s">
        <v>11145</v>
      </c>
      <c r="R243" s="6" t="s">
        <v>11357</v>
      </c>
      <c r="S243" s="7" t="str">
        <f>"1CN00510459"</f>
        <v>1CN00510459</v>
      </c>
      <c r="T243" s="6" t="s">
        <v>11855</v>
      </c>
      <c r="U243" s="4" t="s">
        <v>11137</v>
      </c>
      <c r="V243" s="3" t="s">
        <v>11148</v>
      </c>
    </row>
    <row r="244" spans="1:22">
      <c r="A244" s="3">
        <v>243</v>
      </c>
      <c r="B244" s="3"/>
      <c r="C244" s="3" t="s">
        <v>11837</v>
      </c>
      <c r="D244" s="3" t="s">
        <v>11845</v>
      </c>
      <c r="E244" s="3" t="s">
        <v>11839</v>
      </c>
      <c r="F244" s="3" t="s">
        <v>11846</v>
      </c>
      <c r="G244" s="3" t="s">
        <v>11847</v>
      </c>
      <c r="H244" s="3" t="s">
        <v>11848</v>
      </c>
      <c r="I244" s="3">
        <v>39</v>
      </c>
      <c r="J244" s="3">
        <f ca="1">INT(RAND()*50+1)</f>
        <v>3</v>
      </c>
      <c r="K244" s="4" t="s">
        <v>11132</v>
      </c>
      <c r="L244" s="5">
        <v>41429</v>
      </c>
      <c r="M244" s="3" t="str">
        <f>"MFCD00003568"</f>
        <v>MFCD00003568</v>
      </c>
      <c r="N244" s="3"/>
      <c r="O244" s="3" t="str">
        <f>"2761993"</f>
        <v>2761993</v>
      </c>
      <c r="P244" s="3" t="s">
        <v>11133</v>
      </c>
      <c r="Q244" s="3" t="s">
        <v>11134</v>
      </c>
      <c r="R244" s="6" t="s">
        <v>11835</v>
      </c>
      <c r="S244" s="7" t="str">
        <f>"1CN00510459"</f>
        <v>1CN00510459</v>
      </c>
      <c r="T244" s="6" t="s">
        <v>11714</v>
      </c>
      <c r="U244" s="4" t="s">
        <v>11137</v>
      </c>
      <c r="V244" s="3" t="s">
        <v>11138</v>
      </c>
    </row>
    <row r="245" spans="1:22">
      <c r="A245" s="3">
        <v>244</v>
      </c>
      <c r="B245" s="3"/>
      <c r="C245" s="3" t="s">
        <v>11837</v>
      </c>
      <c r="D245" s="3" t="s">
        <v>11845</v>
      </c>
      <c r="E245" s="3" t="s">
        <v>11839</v>
      </c>
      <c r="F245" s="3" t="s">
        <v>11846</v>
      </c>
      <c r="G245" s="3" t="s">
        <v>11847</v>
      </c>
      <c r="H245" s="3" t="s">
        <v>11848</v>
      </c>
      <c r="I245" s="3">
        <v>39</v>
      </c>
      <c r="J245" s="3">
        <f ca="1">INT(RAND()*50+1)</f>
        <v>49</v>
      </c>
      <c r="K245" s="4" t="s">
        <v>11132</v>
      </c>
      <c r="L245" s="5">
        <v>41438</v>
      </c>
      <c r="M245" s="3" t="str">
        <f>"MFCD00003568"</f>
        <v>MFCD00003568</v>
      </c>
      <c r="N245" s="3"/>
      <c r="O245" s="3" t="str">
        <f>"2761993"</f>
        <v>2761993</v>
      </c>
      <c r="P245" s="3" t="s">
        <v>11144</v>
      </c>
      <c r="Q245" s="3" t="s">
        <v>11134</v>
      </c>
      <c r="R245" s="6" t="s">
        <v>11840</v>
      </c>
      <c r="S245" s="7" t="str">
        <f>"1CN00510459"</f>
        <v>1CN00510459</v>
      </c>
      <c r="T245" s="6" t="s">
        <v>11856</v>
      </c>
      <c r="U245" s="4" t="s">
        <v>11137</v>
      </c>
      <c r="V245" s="3" t="s">
        <v>11148</v>
      </c>
    </row>
    <row r="246" spans="1:22">
      <c r="A246" s="3">
        <v>245</v>
      </c>
      <c r="B246" s="3"/>
      <c r="C246" s="3" t="s">
        <v>11837</v>
      </c>
      <c r="D246" s="3" t="s">
        <v>11857</v>
      </c>
      <c r="E246" s="3" t="s">
        <v>11858</v>
      </c>
      <c r="F246" s="3" t="s">
        <v>11846</v>
      </c>
      <c r="G246" s="3" t="s">
        <v>11847</v>
      </c>
      <c r="H246" s="3" t="s">
        <v>11848</v>
      </c>
      <c r="I246" s="3">
        <v>39</v>
      </c>
      <c r="J246" s="3">
        <f ca="1">INT(RAND()*50+1)</f>
        <v>11</v>
      </c>
      <c r="K246" s="4" t="s">
        <v>11132</v>
      </c>
      <c r="L246" s="5">
        <v>41446</v>
      </c>
      <c r="M246" s="3"/>
      <c r="N246" s="3"/>
      <c r="O246" s="3" t="str">
        <f t="shared" ref="O246:O261" si="50">"R00280300013"</f>
        <v>R00280300013</v>
      </c>
      <c r="P246" s="3" t="s">
        <v>11133</v>
      </c>
      <c r="Q246" s="3" t="s">
        <v>11134</v>
      </c>
      <c r="R246" s="6" t="s">
        <v>11859</v>
      </c>
      <c r="S246" s="7" t="str">
        <f t="shared" ref="S246:S261" si="51">"1CN00210355"</f>
        <v>1CN00210355</v>
      </c>
      <c r="T246" s="6" t="s">
        <v>11452</v>
      </c>
      <c r="U246" s="4" t="s">
        <v>11137</v>
      </c>
      <c r="V246" s="3" t="s">
        <v>11148</v>
      </c>
    </row>
    <row r="247" spans="1:22">
      <c r="A247" s="3">
        <v>246</v>
      </c>
      <c r="B247" s="3"/>
      <c r="C247" s="3" t="s">
        <v>11837</v>
      </c>
      <c r="D247" s="3" t="s">
        <v>11857</v>
      </c>
      <c r="E247" s="3" t="s">
        <v>11858</v>
      </c>
      <c r="F247" s="3" t="s">
        <v>11846</v>
      </c>
      <c r="G247" s="3" t="s">
        <v>11847</v>
      </c>
      <c r="H247" s="3" t="s">
        <v>11848</v>
      </c>
      <c r="I247" s="3">
        <v>39</v>
      </c>
      <c r="J247" s="3">
        <f ca="1">INT(RAND()*50+1)</f>
        <v>28</v>
      </c>
      <c r="K247" s="4" t="s">
        <v>11132</v>
      </c>
      <c r="L247" s="5">
        <v>41450</v>
      </c>
      <c r="M247" s="3"/>
      <c r="N247" s="3"/>
      <c r="O247" s="3" t="str">
        <f>"R00280300013"</f>
        <v>R00280300013</v>
      </c>
      <c r="P247" s="3" t="s">
        <v>11144</v>
      </c>
      <c r="Q247" s="3" t="s">
        <v>11134</v>
      </c>
      <c r="R247" s="6" t="s">
        <v>11860</v>
      </c>
      <c r="S247" s="7" t="str">
        <f>"1CN00210355"</f>
        <v>1CN00210355</v>
      </c>
      <c r="T247" s="6" t="s">
        <v>11715</v>
      </c>
      <c r="U247" s="4" t="s">
        <v>11137</v>
      </c>
      <c r="V247" s="3" t="s">
        <v>11148</v>
      </c>
    </row>
    <row r="248" spans="1:22">
      <c r="A248" s="3">
        <v>247</v>
      </c>
      <c r="B248" s="3"/>
      <c r="C248" s="3" t="s">
        <v>11837</v>
      </c>
      <c r="D248" s="3" t="s">
        <v>11857</v>
      </c>
      <c r="E248" s="3" t="s">
        <v>11858</v>
      </c>
      <c r="F248" s="3" t="s">
        <v>11846</v>
      </c>
      <c r="G248" s="3" t="s">
        <v>11847</v>
      </c>
      <c r="H248" s="3" t="s">
        <v>11848</v>
      </c>
      <c r="I248" s="3">
        <v>39</v>
      </c>
      <c r="J248" s="3">
        <f ca="1">INT(RAND()*50+1)</f>
        <v>18</v>
      </c>
      <c r="K248" s="4" t="s">
        <v>11132</v>
      </c>
      <c r="L248" s="5">
        <v>41456</v>
      </c>
      <c r="M248" s="3"/>
      <c r="N248" s="3"/>
      <c r="O248" s="3" t="str">
        <f>"R00280300013"</f>
        <v>R00280300013</v>
      </c>
      <c r="P248" s="3" t="s">
        <v>11133</v>
      </c>
      <c r="Q248" s="3" t="s">
        <v>11145</v>
      </c>
      <c r="R248" s="6" t="s">
        <v>11840</v>
      </c>
      <c r="S248" s="7" t="str">
        <f>"1CN00210355"</f>
        <v>1CN00210355</v>
      </c>
      <c r="T248" s="6" t="s">
        <v>11861</v>
      </c>
      <c r="U248" s="4" t="s">
        <v>11137</v>
      </c>
      <c r="V248" s="3" t="s">
        <v>11148</v>
      </c>
    </row>
    <row r="249" spans="1:22">
      <c r="A249" s="3">
        <v>248</v>
      </c>
      <c r="B249" s="3"/>
      <c r="C249" s="3" t="s">
        <v>11837</v>
      </c>
      <c r="D249" s="3" t="s">
        <v>11857</v>
      </c>
      <c r="E249" s="3" t="s">
        <v>11858</v>
      </c>
      <c r="F249" s="3" t="s">
        <v>11846</v>
      </c>
      <c r="G249" s="3" t="s">
        <v>11847</v>
      </c>
      <c r="H249" s="3" t="s">
        <v>11848</v>
      </c>
      <c r="I249" s="3">
        <v>39</v>
      </c>
      <c r="J249" s="3">
        <f ca="1">INT(RAND()*50+1)</f>
        <v>50</v>
      </c>
      <c r="K249" s="4" t="s">
        <v>11132</v>
      </c>
      <c r="L249" s="5">
        <v>41465</v>
      </c>
      <c r="M249" s="3"/>
      <c r="N249" s="3"/>
      <c r="O249" s="3" t="str">
        <f>"R00280300013"</f>
        <v>R00280300013</v>
      </c>
      <c r="P249" s="3" t="s">
        <v>11144</v>
      </c>
      <c r="Q249" s="3" t="s">
        <v>11134</v>
      </c>
      <c r="R249" s="6" t="s">
        <v>11352</v>
      </c>
      <c r="S249" s="7" t="str">
        <f>"1CN00210355"</f>
        <v>1CN00210355</v>
      </c>
      <c r="T249" s="6" t="s">
        <v>11862</v>
      </c>
      <c r="U249" s="4" t="s">
        <v>11137</v>
      </c>
      <c r="V249" s="3" t="s">
        <v>11148</v>
      </c>
    </row>
    <row r="250" spans="1:22">
      <c r="A250" s="3">
        <v>249</v>
      </c>
      <c r="B250" s="3"/>
      <c r="C250" s="3" t="s">
        <v>11837</v>
      </c>
      <c r="D250" s="3" t="s">
        <v>11857</v>
      </c>
      <c r="E250" s="3" t="s">
        <v>11858</v>
      </c>
      <c r="F250" s="3" t="s">
        <v>11846</v>
      </c>
      <c r="G250" s="3" t="s">
        <v>11847</v>
      </c>
      <c r="H250" s="3" t="s">
        <v>11848</v>
      </c>
      <c r="I250" s="3">
        <v>39</v>
      </c>
      <c r="J250" s="3">
        <f ca="1">INT(RAND()*50+1)</f>
        <v>18</v>
      </c>
      <c r="K250" s="4" t="s">
        <v>11132</v>
      </c>
      <c r="L250" s="5">
        <v>41473</v>
      </c>
      <c r="M250" s="3"/>
      <c r="N250" s="3"/>
      <c r="O250" s="3" t="str">
        <f>"R00280300013"</f>
        <v>R00280300013</v>
      </c>
      <c r="P250" s="3" t="s">
        <v>11133</v>
      </c>
      <c r="Q250" s="3" t="s">
        <v>11145</v>
      </c>
      <c r="R250" s="6" t="s">
        <v>11357</v>
      </c>
      <c r="S250" s="7" t="str">
        <f>"1CN00210355"</f>
        <v>1CN00210355</v>
      </c>
      <c r="T250" s="6" t="s">
        <v>11719</v>
      </c>
      <c r="U250" s="4" t="s">
        <v>11137</v>
      </c>
      <c r="V250" s="3" t="s">
        <v>11138</v>
      </c>
    </row>
    <row r="251" spans="1:22">
      <c r="A251" s="3">
        <v>250</v>
      </c>
      <c r="B251" s="3"/>
      <c r="C251" s="3" t="s">
        <v>11837</v>
      </c>
      <c r="D251" s="3" t="s">
        <v>11857</v>
      </c>
      <c r="E251" s="3" t="s">
        <v>11858</v>
      </c>
      <c r="F251" s="3" t="s">
        <v>11846</v>
      </c>
      <c r="G251" s="3" t="s">
        <v>11847</v>
      </c>
      <c r="H251" s="3" t="s">
        <v>11848</v>
      </c>
      <c r="I251" s="3">
        <v>39</v>
      </c>
      <c r="J251" s="3">
        <f ca="1">INT(RAND()*50+1)</f>
        <v>16</v>
      </c>
      <c r="K251" s="4" t="s">
        <v>11132</v>
      </c>
      <c r="L251" s="5">
        <v>41479</v>
      </c>
      <c r="M251" s="3"/>
      <c r="N251" s="3"/>
      <c r="O251" s="3" t="str">
        <f>"R00280300013"</f>
        <v>R00280300013</v>
      </c>
      <c r="P251" s="3" t="s">
        <v>11144</v>
      </c>
      <c r="Q251" s="3" t="s">
        <v>11134</v>
      </c>
      <c r="R251" s="6" t="s">
        <v>11863</v>
      </c>
      <c r="S251" s="7" t="str">
        <f>"1CN00210355"</f>
        <v>1CN00210355</v>
      </c>
      <c r="T251" s="6" t="s">
        <v>11864</v>
      </c>
      <c r="U251" s="4" t="s">
        <v>11137</v>
      </c>
      <c r="V251" s="3" t="s">
        <v>11148</v>
      </c>
    </row>
    <row r="252" spans="1:22">
      <c r="A252" s="3">
        <v>251</v>
      </c>
      <c r="B252" s="3"/>
      <c r="C252" s="3" t="s">
        <v>11837</v>
      </c>
      <c r="D252" s="3" t="s">
        <v>11857</v>
      </c>
      <c r="E252" s="3" t="s">
        <v>11858</v>
      </c>
      <c r="F252" s="3" t="s">
        <v>11846</v>
      </c>
      <c r="G252" s="3" t="s">
        <v>11847</v>
      </c>
      <c r="H252" s="3" t="s">
        <v>11848</v>
      </c>
      <c r="I252" s="3">
        <v>39</v>
      </c>
      <c r="J252" s="3">
        <f ca="1">INT(RAND()*50+1)</f>
        <v>14</v>
      </c>
      <c r="K252" s="4" t="s">
        <v>11132</v>
      </c>
      <c r="L252" s="5">
        <v>41486</v>
      </c>
      <c r="M252" s="3"/>
      <c r="N252" s="3"/>
      <c r="O252" s="3" t="str">
        <f>"R00280300013"</f>
        <v>R00280300013</v>
      </c>
      <c r="P252" s="3" t="s">
        <v>11133</v>
      </c>
      <c r="Q252" s="3" t="s">
        <v>11134</v>
      </c>
      <c r="R252" s="6" t="s">
        <v>11865</v>
      </c>
      <c r="S252" s="7" t="str">
        <f>"1CN00210355"</f>
        <v>1CN00210355</v>
      </c>
      <c r="T252" s="6" t="s">
        <v>11866</v>
      </c>
      <c r="U252" s="4" t="s">
        <v>11137</v>
      </c>
      <c r="V252" s="3" t="s">
        <v>11138</v>
      </c>
    </row>
    <row r="253" spans="1:22">
      <c r="A253" s="3">
        <v>252</v>
      </c>
      <c r="B253" s="3"/>
      <c r="C253" s="3" t="s">
        <v>11837</v>
      </c>
      <c r="D253" s="3" t="s">
        <v>11857</v>
      </c>
      <c r="E253" s="3" t="s">
        <v>11858</v>
      </c>
      <c r="F253" s="3" t="s">
        <v>11846</v>
      </c>
      <c r="G253" s="3" t="s">
        <v>11847</v>
      </c>
      <c r="H253" s="3" t="s">
        <v>11848</v>
      </c>
      <c r="I253" s="3">
        <v>39</v>
      </c>
      <c r="J253" s="3">
        <f ca="1">INT(RAND()*50+1)</f>
        <v>40</v>
      </c>
      <c r="K253" s="4" t="s">
        <v>11132</v>
      </c>
      <c r="L253" s="5">
        <v>41487</v>
      </c>
      <c r="M253" s="3"/>
      <c r="N253" s="3"/>
      <c r="O253" s="3" t="str">
        <f>"R00280300013"</f>
        <v>R00280300013</v>
      </c>
      <c r="P253" s="3" t="s">
        <v>11144</v>
      </c>
      <c r="Q253" s="3" t="s">
        <v>11134</v>
      </c>
      <c r="R253" s="6" t="s">
        <v>11352</v>
      </c>
      <c r="S253" s="7" t="str">
        <f>"1CN00210355"</f>
        <v>1CN00210355</v>
      </c>
      <c r="T253" s="6" t="s">
        <v>11569</v>
      </c>
      <c r="U253" s="4" t="s">
        <v>11137</v>
      </c>
      <c r="V253" s="3" t="s">
        <v>11148</v>
      </c>
    </row>
    <row r="254" spans="1:22">
      <c r="A254" s="3">
        <v>253</v>
      </c>
      <c r="B254" s="3"/>
      <c r="C254" s="3" t="s">
        <v>11837</v>
      </c>
      <c r="D254" s="3" t="s">
        <v>11857</v>
      </c>
      <c r="E254" s="3" t="s">
        <v>11858</v>
      </c>
      <c r="F254" s="3" t="s">
        <v>11846</v>
      </c>
      <c r="G254" s="3" t="s">
        <v>11847</v>
      </c>
      <c r="H254" s="3" t="s">
        <v>11848</v>
      </c>
      <c r="I254" s="3">
        <v>39</v>
      </c>
      <c r="J254" s="3">
        <f ca="1">INT(RAND()*50+1)</f>
        <v>46</v>
      </c>
      <c r="K254" s="4" t="s">
        <v>11132</v>
      </c>
      <c r="L254" s="5">
        <v>41488</v>
      </c>
      <c r="M254" s="3"/>
      <c r="N254" s="3"/>
      <c r="O254" s="3" t="str">
        <f>"R00280300013"</f>
        <v>R00280300013</v>
      </c>
      <c r="P254" s="3" t="s">
        <v>11133</v>
      </c>
      <c r="Q254" s="3" t="s">
        <v>11134</v>
      </c>
      <c r="R254" s="6" t="s">
        <v>11357</v>
      </c>
      <c r="S254" s="7" t="str">
        <f>"1CN00210355"</f>
        <v>1CN00210355</v>
      </c>
      <c r="T254" s="6" t="s">
        <v>11867</v>
      </c>
      <c r="U254" s="4" t="s">
        <v>11137</v>
      </c>
      <c r="V254" s="3" t="s">
        <v>11148</v>
      </c>
    </row>
    <row r="255" spans="1:22">
      <c r="A255" s="3">
        <v>254</v>
      </c>
      <c r="B255" s="3"/>
      <c r="C255" s="3" t="s">
        <v>11837</v>
      </c>
      <c r="D255" s="3" t="s">
        <v>11857</v>
      </c>
      <c r="E255" s="3" t="s">
        <v>11858</v>
      </c>
      <c r="F255" s="3" t="s">
        <v>11846</v>
      </c>
      <c r="G255" s="3" t="s">
        <v>11847</v>
      </c>
      <c r="H255" s="3" t="s">
        <v>11848</v>
      </c>
      <c r="I255" s="3">
        <v>39</v>
      </c>
      <c r="J255" s="3">
        <f ca="1">INT(RAND()*50+1)</f>
        <v>33</v>
      </c>
      <c r="K255" s="4" t="s">
        <v>11132</v>
      </c>
      <c r="L255" s="5">
        <v>41492</v>
      </c>
      <c r="M255" s="3"/>
      <c r="N255" s="3"/>
      <c r="O255" s="3" t="str">
        <f>"R00280300013"</f>
        <v>R00280300013</v>
      </c>
      <c r="P255" s="3" t="s">
        <v>11144</v>
      </c>
      <c r="Q255" s="3" t="s">
        <v>11145</v>
      </c>
      <c r="R255" s="6" t="s">
        <v>11835</v>
      </c>
      <c r="S255" s="7" t="str">
        <f>"1CN00210355"</f>
        <v>1CN00210355</v>
      </c>
      <c r="T255" s="6" t="s">
        <v>11868</v>
      </c>
      <c r="U255" s="4" t="s">
        <v>11137</v>
      </c>
      <c r="V255" s="3" t="s">
        <v>11148</v>
      </c>
    </row>
    <row r="256" spans="1:22">
      <c r="A256" s="3">
        <v>255</v>
      </c>
      <c r="B256" s="3"/>
      <c r="C256" s="3" t="s">
        <v>11837</v>
      </c>
      <c r="D256" s="3" t="s">
        <v>11857</v>
      </c>
      <c r="E256" s="3" t="s">
        <v>11858</v>
      </c>
      <c r="F256" s="3" t="s">
        <v>11846</v>
      </c>
      <c r="G256" s="3" t="s">
        <v>11847</v>
      </c>
      <c r="H256" s="3" t="s">
        <v>11848</v>
      </c>
      <c r="I256" s="3">
        <v>39</v>
      </c>
      <c r="J256" s="3">
        <f ca="1">INT(RAND()*50+1)</f>
        <v>25</v>
      </c>
      <c r="K256" s="4" t="s">
        <v>11132</v>
      </c>
      <c r="L256" s="5">
        <v>41500</v>
      </c>
      <c r="M256" s="3"/>
      <c r="N256" s="3"/>
      <c r="O256" s="3" t="str">
        <f>"R00280300013"</f>
        <v>R00280300013</v>
      </c>
      <c r="P256" s="3" t="s">
        <v>11133</v>
      </c>
      <c r="Q256" s="3" t="s">
        <v>11134</v>
      </c>
      <c r="R256" s="6" t="s">
        <v>11840</v>
      </c>
      <c r="S256" s="7" t="str">
        <f>"1CN00210355"</f>
        <v>1CN00210355</v>
      </c>
      <c r="T256" s="6" t="s">
        <v>11869</v>
      </c>
      <c r="U256" s="4" t="s">
        <v>11137</v>
      </c>
      <c r="V256" s="3" t="s">
        <v>11148</v>
      </c>
    </row>
    <row r="257" spans="1:22">
      <c r="A257" s="3">
        <v>256</v>
      </c>
      <c r="B257" s="3"/>
      <c r="C257" s="3" t="s">
        <v>11837</v>
      </c>
      <c r="D257" s="3" t="s">
        <v>11857</v>
      </c>
      <c r="E257" s="3" t="s">
        <v>11858</v>
      </c>
      <c r="F257" s="3" t="s">
        <v>11846</v>
      </c>
      <c r="G257" s="3" t="s">
        <v>11847</v>
      </c>
      <c r="H257" s="3" t="s">
        <v>11848</v>
      </c>
      <c r="I257" s="3">
        <v>39</v>
      </c>
      <c r="J257" s="3">
        <f ca="1">INT(RAND()*50+1)</f>
        <v>50</v>
      </c>
      <c r="K257" s="4" t="s">
        <v>11132</v>
      </c>
      <c r="L257" s="5">
        <v>41506</v>
      </c>
      <c r="M257" s="3"/>
      <c r="N257" s="3"/>
      <c r="O257" s="3" t="str">
        <f>"R00280300013"</f>
        <v>R00280300013</v>
      </c>
      <c r="P257" s="3" t="s">
        <v>11144</v>
      </c>
      <c r="Q257" s="3" t="s">
        <v>11145</v>
      </c>
      <c r="R257" s="6" t="s">
        <v>11859</v>
      </c>
      <c r="S257" s="7" t="str">
        <f>"1CN00210355"</f>
        <v>1CN00210355</v>
      </c>
      <c r="T257" s="6" t="s">
        <v>11870</v>
      </c>
      <c r="U257" s="4" t="s">
        <v>11137</v>
      </c>
      <c r="V257" s="3" t="s">
        <v>11148</v>
      </c>
    </row>
    <row r="258" spans="1:22">
      <c r="A258" s="3">
        <v>257</v>
      </c>
      <c r="B258" s="3"/>
      <c r="C258" s="3" t="s">
        <v>11837</v>
      </c>
      <c r="D258" s="3" t="s">
        <v>11857</v>
      </c>
      <c r="E258" s="3" t="s">
        <v>11858</v>
      </c>
      <c r="F258" s="3" t="s">
        <v>11846</v>
      </c>
      <c r="G258" s="3" t="s">
        <v>11847</v>
      </c>
      <c r="H258" s="3" t="s">
        <v>11848</v>
      </c>
      <c r="I258" s="3">
        <v>39</v>
      </c>
      <c r="J258" s="3">
        <f ca="1">INT(RAND()*50+1)</f>
        <v>29</v>
      </c>
      <c r="K258" s="4" t="s">
        <v>11132</v>
      </c>
      <c r="L258" s="5">
        <v>41508</v>
      </c>
      <c r="M258" s="3"/>
      <c r="N258" s="3"/>
      <c r="O258" s="3" t="str">
        <f>"R00280300013"</f>
        <v>R00280300013</v>
      </c>
      <c r="P258" s="3" t="s">
        <v>11133</v>
      </c>
      <c r="Q258" s="3" t="s">
        <v>11134</v>
      </c>
      <c r="R258" s="6" t="s">
        <v>11860</v>
      </c>
      <c r="S258" s="7" t="str">
        <f>"1CN00210355"</f>
        <v>1CN00210355</v>
      </c>
      <c r="T258" s="6" t="s">
        <v>11871</v>
      </c>
      <c r="U258" s="4" t="s">
        <v>11137</v>
      </c>
      <c r="V258" s="3" t="s">
        <v>11138</v>
      </c>
    </row>
    <row r="259" spans="1:22">
      <c r="A259" s="3">
        <v>258</v>
      </c>
      <c r="B259" s="3"/>
      <c r="C259" s="3" t="s">
        <v>11837</v>
      </c>
      <c r="D259" s="3" t="s">
        <v>11857</v>
      </c>
      <c r="E259" s="3" t="s">
        <v>11858</v>
      </c>
      <c r="F259" s="3" t="s">
        <v>11846</v>
      </c>
      <c r="G259" s="3" t="s">
        <v>11847</v>
      </c>
      <c r="H259" s="3" t="s">
        <v>11848</v>
      </c>
      <c r="I259" s="3">
        <v>39</v>
      </c>
      <c r="J259" s="3">
        <f ca="1" t="shared" ref="J259:J322" si="52">INT(RAND()*50+1)</f>
        <v>28</v>
      </c>
      <c r="K259" s="4" t="s">
        <v>11132</v>
      </c>
      <c r="L259" s="5">
        <v>41513</v>
      </c>
      <c r="M259" s="3"/>
      <c r="N259" s="3"/>
      <c r="O259" s="3" t="str">
        <f>"R00280300013"</f>
        <v>R00280300013</v>
      </c>
      <c r="P259" s="3" t="s">
        <v>11144</v>
      </c>
      <c r="Q259" s="3" t="s">
        <v>11134</v>
      </c>
      <c r="R259" s="6" t="s">
        <v>11840</v>
      </c>
      <c r="S259" s="7" t="str">
        <f>"1CN00210355"</f>
        <v>1CN00210355</v>
      </c>
      <c r="T259" s="6" t="s">
        <v>11753</v>
      </c>
      <c r="U259" s="4" t="s">
        <v>11137</v>
      </c>
      <c r="V259" s="3" t="s">
        <v>11148</v>
      </c>
    </row>
    <row r="260" spans="1:22">
      <c r="A260" s="3">
        <v>259</v>
      </c>
      <c r="B260" s="3"/>
      <c r="C260" s="3" t="s">
        <v>11837</v>
      </c>
      <c r="D260" s="3" t="s">
        <v>11857</v>
      </c>
      <c r="E260" s="3" t="s">
        <v>11858</v>
      </c>
      <c r="F260" s="3" t="s">
        <v>11846</v>
      </c>
      <c r="G260" s="3" t="s">
        <v>11847</v>
      </c>
      <c r="H260" s="3" t="s">
        <v>11848</v>
      </c>
      <c r="I260" s="3">
        <v>39</v>
      </c>
      <c r="J260" s="3">
        <f ca="1">INT(RAND()*50+1)</f>
        <v>5</v>
      </c>
      <c r="K260" s="4" t="s">
        <v>11132</v>
      </c>
      <c r="L260" s="5">
        <v>41515</v>
      </c>
      <c r="M260" s="3"/>
      <c r="N260" s="3"/>
      <c r="O260" s="3" t="str">
        <f>"R00280300013"</f>
        <v>R00280300013</v>
      </c>
      <c r="P260" s="3" t="s">
        <v>11133</v>
      </c>
      <c r="Q260" s="3" t="s">
        <v>11134</v>
      </c>
      <c r="R260" s="6" t="s">
        <v>11352</v>
      </c>
      <c r="S260" s="7" t="str">
        <f>"1CN00210355"</f>
        <v>1CN00210355</v>
      </c>
      <c r="T260" s="6" t="s">
        <v>11872</v>
      </c>
      <c r="U260" s="4" t="s">
        <v>11137</v>
      </c>
      <c r="V260" s="3" t="s">
        <v>11138</v>
      </c>
    </row>
    <row r="261" spans="1:22">
      <c r="A261" s="3">
        <v>260</v>
      </c>
      <c r="B261" s="3"/>
      <c r="C261" s="3" t="s">
        <v>11837</v>
      </c>
      <c r="D261" s="3" t="s">
        <v>11857</v>
      </c>
      <c r="E261" s="3" t="s">
        <v>11858</v>
      </c>
      <c r="F261" s="3" t="s">
        <v>11846</v>
      </c>
      <c r="G261" s="3" t="s">
        <v>11847</v>
      </c>
      <c r="H261" s="3" t="s">
        <v>11848</v>
      </c>
      <c r="I261" s="3">
        <v>39</v>
      </c>
      <c r="J261" s="3">
        <f ca="1">INT(RAND()*50+1)</f>
        <v>5</v>
      </c>
      <c r="K261" s="4" t="s">
        <v>11132</v>
      </c>
      <c r="L261" s="5">
        <v>41516</v>
      </c>
      <c r="M261" s="3"/>
      <c r="N261" s="3"/>
      <c r="O261" s="3" t="str">
        <f>"R00280300013"</f>
        <v>R00280300013</v>
      </c>
      <c r="P261" s="3" t="s">
        <v>11144</v>
      </c>
      <c r="Q261" s="3" t="s">
        <v>11134</v>
      </c>
      <c r="R261" s="6" t="s">
        <v>11357</v>
      </c>
      <c r="S261" s="7" t="str">
        <f>"1CN00210355"</f>
        <v>1CN00210355</v>
      </c>
      <c r="T261" s="6" t="s">
        <v>11496</v>
      </c>
      <c r="U261" s="4" t="s">
        <v>11137</v>
      </c>
      <c r="V261" s="3" t="s">
        <v>11148</v>
      </c>
    </row>
    <row r="262" spans="1:22">
      <c r="A262" s="3">
        <v>261</v>
      </c>
      <c r="B262" s="3"/>
      <c r="C262" s="3" t="s">
        <v>11837</v>
      </c>
      <c r="D262" s="3" t="s">
        <v>11845</v>
      </c>
      <c r="E262" s="3" t="s">
        <v>11839</v>
      </c>
      <c r="F262" s="3" t="s">
        <v>11846</v>
      </c>
      <c r="G262" s="3" t="s">
        <v>11847</v>
      </c>
      <c r="H262" s="3" t="s">
        <v>11848</v>
      </c>
      <c r="I262" s="3">
        <v>39</v>
      </c>
      <c r="J262" s="3">
        <f ca="1">INT(RAND()*50+1)</f>
        <v>26</v>
      </c>
      <c r="K262" s="4" t="s">
        <v>11132</v>
      </c>
      <c r="L262" s="5">
        <v>41526</v>
      </c>
      <c r="M262" s="3" t="str">
        <f t="shared" ref="M262:M278" si="53">"MFCD00003568"</f>
        <v>MFCD00003568</v>
      </c>
      <c r="N262" s="3"/>
      <c r="O262" s="3" t="str">
        <f t="shared" ref="O262:O278" si="54">"2761993"</f>
        <v>2761993</v>
      </c>
      <c r="P262" s="3" t="s">
        <v>11133</v>
      </c>
      <c r="Q262" s="3" t="s">
        <v>11145</v>
      </c>
      <c r="R262" s="6" t="s">
        <v>11863</v>
      </c>
      <c r="S262" s="7" t="str">
        <f t="shared" ref="S262:S278" si="55">"1CN00510459"</f>
        <v>1CN00510459</v>
      </c>
      <c r="T262" s="6" t="s">
        <v>11760</v>
      </c>
      <c r="U262" s="4" t="s">
        <v>11137</v>
      </c>
      <c r="V262" s="3" t="s">
        <v>11148</v>
      </c>
    </row>
    <row r="263" spans="1:22">
      <c r="A263" s="3">
        <v>262</v>
      </c>
      <c r="B263" s="3"/>
      <c r="C263" s="3" t="s">
        <v>11837</v>
      </c>
      <c r="D263" s="3" t="s">
        <v>11845</v>
      </c>
      <c r="E263" s="3" t="s">
        <v>11839</v>
      </c>
      <c r="F263" s="3" t="s">
        <v>11846</v>
      </c>
      <c r="G263" s="3" t="s">
        <v>11847</v>
      </c>
      <c r="H263" s="3" t="s">
        <v>11848</v>
      </c>
      <c r="I263" s="3">
        <v>39</v>
      </c>
      <c r="J263" s="3">
        <f ca="1">INT(RAND()*50+1)</f>
        <v>34</v>
      </c>
      <c r="K263" s="4" t="s">
        <v>11132</v>
      </c>
      <c r="L263" s="5">
        <v>41534</v>
      </c>
      <c r="M263" s="3" t="str">
        <f>"MFCD00003568"</f>
        <v>MFCD00003568</v>
      </c>
      <c r="N263" s="3"/>
      <c r="O263" s="3" t="str">
        <f>"2761993"</f>
        <v>2761993</v>
      </c>
      <c r="P263" s="3" t="s">
        <v>11144</v>
      </c>
      <c r="Q263" s="3" t="s">
        <v>11134</v>
      </c>
      <c r="R263" s="6" t="s">
        <v>11865</v>
      </c>
      <c r="S263" s="7" t="str">
        <f>"1CN00510459"</f>
        <v>1CN00510459</v>
      </c>
      <c r="T263" s="6" t="s">
        <v>11873</v>
      </c>
      <c r="U263" s="4" t="s">
        <v>11137</v>
      </c>
      <c r="V263" s="3" t="s">
        <v>11148</v>
      </c>
    </row>
    <row r="264" spans="1:22">
      <c r="A264" s="3">
        <v>263</v>
      </c>
      <c r="B264" s="3"/>
      <c r="C264" s="3" t="s">
        <v>11837</v>
      </c>
      <c r="D264" s="3" t="s">
        <v>11845</v>
      </c>
      <c r="E264" s="3" t="s">
        <v>11839</v>
      </c>
      <c r="F264" s="3" t="s">
        <v>11846</v>
      </c>
      <c r="G264" s="3" t="s">
        <v>11847</v>
      </c>
      <c r="H264" s="3" t="s">
        <v>11848</v>
      </c>
      <c r="I264" s="3">
        <v>39</v>
      </c>
      <c r="J264" s="3">
        <f ca="1">INT(RAND()*50+1)</f>
        <v>9</v>
      </c>
      <c r="K264" s="4" t="s">
        <v>11132</v>
      </c>
      <c r="L264" s="5">
        <v>41546</v>
      </c>
      <c r="M264" s="3" t="str">
        <f>"MFCD00003568"</f>
        <v>MFCD00003568</v>
      </c>
      <c r="N264" s="3"/>
      <c r="O264" s="3" t="str">
        <f>"2761993"</f>
        <v>2761993</v>
      </c>
      <c r="P264" s="3" t="s">
        <v>11133</v>
      </c>
      <c r="Q264" s="3" t="s">
        <v>11145</v>
      </c>
      <c r="R264" s="6" t="s">
        <v>11874</v>
      </c>
      <c r="S264" s="7" t="str">
        <f>"1CN00510459"</f>
        <v>1CN00510459</v>
      </c>
      <c r="T264" s="6" t="s">
        <v>11875</v>
      </c>
      <c r="U264" s="4" t="s">
        <v>11137</v>
      </c>
      <c r="V264" s="3" t="s">
        <v>11148</v>
      </c>
    </row>
    <row r="265" spans="1:22">
      <c r="A265" s="3">
        <v>264</v>
      </c>
      <c r="B265" s="3"/>
      <c r="C265" s="3" t="s">
        <v>11837</v>
      </c>
      <c r="D265" s="3" t="s">
        <v>11845</v>
      </c>
      <c r="E265" s="3" t="s">
        <v>11839</v>
      </c>
      <c r="F265" s="3" t="s">
        <v>11846</v>
      </c>
      <c r="G265" s="3" t="s">
        <v>11847</v>
      </c>
      <c r="H265" s="3" t="s">
        <v>11848</v>
      </c>
      <c r="I265" s="3">
        <v>39</v>
      </c>
      <c r="J265" s="3">
        <f ca="1">INT(RAND()*50+1)</f>
        <v>24</v>
      </c>
      <c r="K265" s="4" t="s">
        <v>11132</v>
      </c>
      <c r="L265" s="5">
        <v>41559</v>
      </c>
      <c r="M265" s="3" t="str">
        <f>"MFCD00003568"</f>
        <v>MFCD00003568</v>
      </c>
      <c r="N265" s="3"/>
      <c r="O265" s="3" t="str">
        <f>"2761993"</f>
        <v>2761993</v>
      </c>
      <c r="P265" s="3" t="s">
        <v>11144</v>
      </c>
      <c r="Q265" s="3" t="s">
        <v>11134</v>
      </c>
      <c r="R265" s="6" t="s">
        <v>11876</v>
      </c>
      <c r="S265" s="7" t="str">
        <f>"1CN00510459"</f>
        <v>1CN00510459</v>
      </c>
      <c r="T265" s="6" t="s">
        <v>11767</v>
      </c>
      <c r="U265" s="4" t="s">
        <v>11137</v>
      </c>
      <c r="V265" s="3" t="s">
        <v>11148</v>
      </c>
    </row>
    <row r="266" spans="1:22">
      <c r="A266" s="3">
        <v>265</v>
      </c>
      <c r="B266" s="3"/>
      <c r="C266" s="3" t="s">
        <v>11837</v>
      </c>
      <c r="D266" s="3" t="s">
        <v>11845</v>
      </c>
      <c r="E266" s="3" t="s">
        <v>11839</v>
      </c>
      <c r="F266" s="3" t="s">
        <v>11846</v>
      </c>
      <c r="G266" s="3" t="s">
        <v>11847</v>
      </c>
      <c r="H266" s="3" t="s">
        <v>11848</v>
      </c>
      <c r="I266" s="3">
        <v>39</v>
      </c>
      <c r="J266" s="3">
        <f ca="1">INT(RAND()*50+1)</f>
        <v>18</v>
      </c>
      <c r="K266" s="4" t="s">
        <v>11132</v>
      </c>
      <c r="L266" s="5">
        <v>41563</v>
      </c>
      <c r="M266" s="3" t="str">
        <f>"MFCD00003568"</f>
        <v>MFCD00003568</v>
      </c>
      <c r="N266" s="3"/>
      <c r="O266" s="3" t="str">
        <f>"2761993"</f>
        <v>2761993</v>
      </c>
      <c r="P266" s="3" t="s">
        <v>11133</v>
      </c>
      <c r="Q266" s="3" t="s">
        <v>11134</v>
      </c>
      <c r="R266" s="6" t="s">
        <v>11865</v>
      </c>
      <c r="S266" s="7" t="str">
        <f>"1CN00510459"</f>
        <v>1CN00510459</v>
      </c>
      <c r="T266" s="6" t="s">
        <v>11877</v>
      </c>
      <c r="U266" s="4" t="s">
        <v>11137</v>
      </c>
      <c r="V266" s="3" t="s">
        <v>11138</v>
      </c>
    </row>
    <row r="267" spans="1:22">
      <c r="A267" s="3">
        <v>266</v>
      </c>
      <c r="B267" s="3"/>
      <c r="C267" s="3" t="s">
        <v>11837</v>
      </c>
      <c r="D267" s="3" t="s">
        <v>11845</v>
      </c>
      <c r="E267" s="3" t="s">
        <v>11839</v>
      </c>
      <c r="F267" s="3" t="s">
        <v>11846</v>
      </c>
      <c r="G267" s="3" t="s">
        <v>11847</v>
      </c>
      <c r="H267" s="3" t="s">
        <v>11848</v>
      </c>
      <c r="I267" s="3">
        <v>39</v>
      </c>
      <c r="J267" s="3">
        <f ca="1">INT(RAND()*50+1)</f>
        <v>48</v>
      </c>
      <c r="K267" s="4" t="s">
        <v>11132</v>
      </c>
      <c r="L267" s="5">
        <v>41570</v>
      </c>
      <c r="M267" s="3" t="str">
        <f>"MFCD00003568"</f>
        <v>MFCD00003568</v>
      </c>
      <c r="N267" s="3"/>
      <c r="O267" s="3" t="str">
        <f>"2761993"</f>
        <v>2761993</v>
      </c>
      <c r="P267" s="3" t="s">
        <v>11144</v>
      </c>
      <c r="Q267" s="3" t="s">
        <v>11134</v>
      </c>
      <c r="R267" s="6" t="s">
        <v>11352</v>
      </c>
      <c r="S267" s="7" t="str">
        <f>"1CN00510459"</f>
        <v>1CN00510459</v>
      </c>
      <c r="T267" s="6" t="s">
        <v>11878</v>
      </c>
      <c r="U267" s="4" t="s">
        <v>11137</v>
      </c>
      <c r="V267" s="3" t="s">
        <v>11148</v>
      </c>
    </row>
    <row r="268" spans="1:22">
      <c r="A268" s="3">
        <v>267</v>
      </c>
      <c r="B268" s="3"/>
      <c r="C268" s="3" t="s">
        <v>11837</v>
      </c>
      <c r="D268" s="3" t="s">
        <v>11845</v>
      </c>
      <c r="E268" s="3" t="s">
        <v>11839</v>
      </c>
      <c r="F268" s="3" t="s">
        <v>11846</v>
      </c>
      <c r="G268" s="3" t="s">
        <v>11847</v>
      </c>
      <c r="H268" s="3" t="s">
        <v>11848</v>
      </c>
      <c r="I268" s="3">
        <v>39</v>
      </c>
      <c r="J268" s="3">
        <f ca="1">INT(RAND()*50+1)</f>
        <v>45</v>
      </c>
      <c r="K268" s="4" t="s">
        <v>11132</v>
      </c>
      <c r="L268" s="5">
        <v>41576</v>
      </c>
      <c r="M268" s="3" t="str">
        <f>"MFCD00003568"</f>
        <v>MFCD00003568</v>
      </c>
      <c r="N268" s="3"/>
      <c r="O268" s="3" t="str">
        <f>"2761993"</f>
        <v>2761993</v>
      </c>
      <c r="P268" s="3" t="s">
        <v>11133</v>
      </c>
      <c r="Q268" s="3" t="s">
        <v>11134</v>
      </c>
      <c r="R268" s="6" t="s">
        <v>11357</v>
      </c>
      <c r="S268" s="7" t="str">
        <f>"1CN00510459"</f>
        <v>1CN00510459</v>
      </c>
      <c r="T268" s="6" t="s">
        <v>11618</v>
      </c>
      <c r="U268" s="4" t="s">
        <v>11137</v>
      </c>
      <c r="V268" s="3" t="s">
        <v>11138</v>
      </c>
    </row>
    <row r="269" spans="1:22">
      <c r="A269" s="3">
        <v>268</v>
      </c>
      <c r="B269" s="3"/>
      <c r="C269" s="3" t="s">
        <v>11837</v>
      </c>
      <c r="D269" s="3" t="s">
        <v>11845</v>
      </c>
      <c r="E269" s="3" t="s">
        <v>11839</v>
      </c>
      <c r="F269" s="3" t="s">
        <v>11846</v>
      </c>
      <c r="G269" s="3" t="s">
        <v>11847</v>
      </c>
      <c r="H269" s="3" t="s">
        <v>11848</v>
      </c>
      <c r="I269" s="3">
        <v>39</v>
      </c>
      <c r="J269" s="3">
        <f ca="1">INT(RAND()*50+1)</f>
        <v>17</v>
      </c>
      <c r="K269" s="4" t="s">
        <v>11132</v>
      </c>
      <c r="L269" s="5">
        <v>41585</v>
      </c>
      <c r="M269" s="3" t="str">
        <f>"MFCD00003568"</f>
        <v>MFCD00003568</v>
      </c>
      <c r="N269" s="3"/>
      <c r="O269" s="3" t="str">
        <f>"2761993"</f>
        <v>2761993</v>
      </c>
      <c r="P269" s="3" t="s">
        <v>11144</v>
      </c>
      <c r="Q269" s="3" t="s">
        <v>11145</v>
      </c>
      <c r="R269" s="6" t="s">
        <v>11879</v>
      </c>
      <c r="S269" s="7" t="str">
        <f>"1CN00510459"</f>
        <v>1CN00510459</v>
      </c>
      <c r="T269" s="6" t="s">
        <v>11880</v>
      </c>
      <c r="U269" s="4" t="s">
        <v>11137</v>
      </c>
      <c r="V269" s="3" t="s">
        <v>11148</v>
      </c>
    </row>
    <row r="270" spans="1:22">
      <c r="A270" s="3">
        <v>269</v>
      </c>
      <c r="B270" s="3"/>
      <c r="C270" s="3" t="s">
        <v>11837</v>
      </c>
      <c r="D270" s="3" t="s">
        <v>11845</v>
      </c>
      <c r="E270" s="3" t="s">
        <v>11839</v>
      </c>
      <c r="F270" s="3" t="s">
        <v>11846</v>
      </c>
      <c r="G270" s="3" t="s">
        <v>11847</v>
      </c>
      <c r="H270" s="3" t="s">
        <v>11848</v>
      </c>
      <c r="I270" s="3">
        <v>39</v>
      </c>
      <c r="J270" s="3">
        <f ca="1">INT(RAND()*50+1)</f>
        <v>14</v>
      </c>
      <c r="K270" s="4" t="s">
        <v>11132</v>
      </c>
      <c r="L270" s="5">
        <v>41591</v>
      </c>
      <c r="M270" s="3" t="str">
        <f>"MFCD00003568"</f>
        <v>MFCD00003568</v>
      </c>
      <c r="N270" s="3"/>
      <c r="O270" s="3" t="str">
        <f>"2761993"</f>
        <v>2761993</v>
      </c>
      <c r="P270" s="3" t="s">
        <v>11133</v>
      </c>
      <c r="Q270" s="3" t="s">
        <v>11134</v>
      </c>
      <c r="R270" s="6" t="s">
        <v>11881</v>
      </c>
      <c r="S270" s="7" t="str">
        <f>"1CN00510459"</f>
        <v>1CN00510459</v>
      </c>
      <c r="T270" s="6" t="s">
        <v>11882</v>
      </c>
      <c r="U270" s="4" t="s">
        <v>11137</v>
      </c>
      <c r="V270" s="3" t="s">
        <v>11148</v>
      </c>
    </row>
    <row r="271" spans="1:22">
      <c r="A271" s="3">
        <v>270</v>
      </c>
      <c r="B271" s="3"/>
      <c r="C271" s="3" t="s">
        <v>11837</v>
      </c>
      <c r="D271" s="3" t="s">
        <v>11845</v>
      </c>
      <c r="E271" s="3" t="s">
        <v>11839</v>
      </c>
      <c r="F271" s="3" t="s">
        <v>11846</v>
      </c>
      <c r="G271" s="3" t="s">
        <v>11847</v>
      </c>
      <c r="H271" s="3" t="s">
        <v>11848</v>
      </c>
      <c r="I271" s="3">
        <v>39</v>
      </c>
      <c r="J271" s="3">
        <f ca="1">INT(RAND()*50+1)</f>
        <v>22</v>
      </c>
      <c r="K271" s="4" t="s">
        <v>11132</v>
      </c>
      <c r="L271" s="5">
        <v>41598</v>
      </c>
      <c r="M271" s="3" t="str">
        <f>"MFCD00003568"</f>
        <v>MFCD00003568</v>
      </c>
      <c r="N271" s="3"/>
      <c r="O271" s="3" t="str">
        <f>"2761993"</f>
        <v>2761993</v>
      </c>
      <c r="P271" s="3" t="s">
        <v>11144</v>
      </c>
      <c r="Q271" s="3" t="s">
        <v>11145</v>
      </c>
      <c r="R271" s="6" t="s">
        <v>11352</v>
      </c>
      <c r="S271" s="7" t="str">
        <f>"1CN00510459"</f>
        <v>1CN00510459</v>
      </c>
      <c r="T271" s="6" t="s">
        <v>11883</v>
      </c>
      <c r="U271" s="4" t="s">
        <v>11137</v>
      </c>
      <c r="V271" s="3" t="s">
        <v>11148</v>
      </c>
    </row>
    <row r="272" spans="1:22">
      <c r="A272" s="3">
        <v>271</v>
      </c>
      <c r="B272" s="3"/>
      <c r="C272" s="3" t="s">
        <v>11837</v>
      </c>
      <c r="D272" s="3" t="s">
        <v>11845</v>
      </c>
      <c r="E272" s="3" t="s">
        <v>11839</v>
      </c>
      <c r="F272" s="3" t="s">
        <v>11846</v>
      </c>
      <c r="G272" s="3" t="s">
        <v>11847</v>
      </c>
      <c r="H272" s="3" t="s">
        <v>11848</v>
      </c>
      <c r="I272" s="3">
        <v>39</v>
      </c>
      <c r="J272" s="3">
        <f ca="1">INT(RAND()*50+1)</f>
        <v>44</v>
      </c>
      <c r="K272" s="4" t="s">
        <v>11132</v>
      </c>
      <c r="L272" s="5">
        <v>41605</v>
      </c>
      <c r="M272" s="3" t="str">
        <f>"MFCD00003568"</f>
        <v>MFCD00003568</v>
      </c>
      <c r="N272" s="3"/>
      <c r="O272" s="3" t="str">
        <f>"2761993"</f>
        <v>2761993</v>
      </c>
      <c r="P272" s="3" t="s">
        <v>11133</v>
      </c>
      <c r="Q272" s="3" t="s">
        <v>11134</v>
      </c>
      <c r="R272" s="6" t="s">
        <v>11357</v>
      </c>
      <c r="S272" s="7" t="str">
        <f>"1CN00510459"</f>
        <v>1CN00510459</v>
      </c>
      <c r="T272" s="6" t="s">
        <v>11884</v>
      </c>
      <c r="U272" s="4" t="s">
        <v>11137</v>
      </c>
      <c r="V272" s="3" t="s">
        <v>11148</v>
      </c>
    </row>
    <row r="273" spans="1:22">
      <c r="A273" s="3">
        <v>272</v>
      </c>
      <c r="B273" s="3"/>
      <c r="C273" s="3" t="s">
        <v>11837</v>
      </c>
      <c r="D273" s="3" t="s">
        <v>11845</v>
      </c>
      <c r="E273" s="3" t="s">
        <v>11839</v>
      </c>
      <c r="F273" s="3" t="s">
        <v>11846</v>
      </c>
      <c r="G273" s="3" t="s">
        <v>11847</v>
      </c>
      <c r="H273" s="3" t="s">
        <v>11848</v>
      </c>
      <c r="I273" s="3">
        <v>39</v>
      </c>
      <c r="J273" s="3">
        <f ca="1">INT(RAND()*50+1)</f>
        <v>33</v>
      </c>
      <c r="K273" s="4" t="s">
        <v>11132</v>
      </c>
      <c r="L273" s="5">
        <v>41613</v>
      </c>
      <c r="M273" s="3" t="str">
        <f>"MFCD00003568"</f>
        <v>MFCD00003568</v>
      </c>
      <c r="N273" s="3"/>
      <c r="O273" s="3" t="str">
        <f>"2761993"</f>
        <v>2761993</v>
      </c>
      <c r="P273" s="3" t="s">
        <v>11144</v>
      </c>
      <c r="Q273" s="3" t="s">
        <v>11134</v>
      </c>
      <c r="R273" s="6" t="s">
        <v>11863</v>
      </c>
      <c r="S273" s="7" t="str">
        <f>"1CN00510459"</f>
        <v>1CN00510459</v>
      </c>
      <c r="T273" s="6" t="s">
        <v>11885</v>
      </c>
      <c r="U273" s="4" t="s">
        <v>11137</v>
      </c>
      <c r="V273" s="3" t="s">
        <v>11148</v>
      </c>
    </row>
    <row r="274" spans="1:22">
      <c r="A274" s="3">
        <v>273</v>
      </c>
      <c r="B274" s="3"/>
      <c r="C274" s="3" t="s">
        <v>11837</v>
      </c>
      <c r="D274" s="3" t="s">
        <v>11845</v>
      </c>
      <c r="E274" s="3" t="s">
        <v>11839</v>
      </c>
      <c r="F274" s="3" t="s">
        <v>11846</v>
      </c>
      <c r="G274" s="3" t="s">
        <v>11847</v>
      </c>
      <c r="H274" s="3" t="s">
        <v>11848</v>
      </c>
      <c r="I274" s="3">
        <v>39</v>
      </c>
      <c r="J274" s="3">
        <f ca="1">INT(RAND()*50+1)</f>
        <v>45</v>
      </c>
      <c r="K274" s="4" t="s">
        <v>11132</v>
      </c>
      <c r="L274" s="5">
        <v>41619</v>
      </c>
      <c r="M274" s="3" t="str">
        <f>"MFCD00003568"</f>
        <v>MFCD00003568</v>
      </c>
      <c r="N274" s="3"/>
      <c r="O274" s="3" t="str">
        <f>"2761993"</f>
        <v>2761993</v>
      </c>
      <c r="P274" s="3" t="s">
        <v>11133</v>
      </c>
      <c r="Q274" s="3" t="s">
        <v>11134</v>
      </c>
      <c r="R274" s="6" t="s">
        <v>11865</v>
      </c>
      <c r="S274" s="7" t="str">
        <f>"1CN00510459"</f>
        <v>1CN00510459</v>
      </c>
      <c r="T274" s="6" t="s">
        <v>11793</v>
      </c>
      <c r="U274" s="4" t="s">
        <v>11137</v>
      </c>
      <c r="V274" s="3" t="s">
        <v>11138</v>
      </c>
    </row>
    <row r="275" spans="1:22">
      <c r="A275" s="3">
        <v>274</v>
      </c>
      <c r="B275" s="3"/>
      <c r="C275" s="3" t="s">
        <v>11837</v>
      </c>
      <c r="D275" s="3" t="s">
        <v>11845</v>
      </c>
      <c r="E275" s="3" t="s">
        <v>11839</v>
      </c>
      <c r="F275" s="3" t="s">
        <v>11846</v>
      </c>
      <c r="G275" s="3" t="s">
        <v>11847</v>
      </c>
      <c r="H275" s="3" t="s">
        <v>11848</v>
      </c>
      <c r="I275" s="3">
        <v>39</v>
      </c>
      <c r="J275" s="3">
        <f ca="1">INT(RAND()*50+1)</f>
        <v>43</v>
      </c>
      <c r="K275" s="4" t="s">
        <v>11132</v>
      </c>
      <c r="L275" s="5">
        <v>41620</v>
      </c>
      <c r="M275" s="3" t="str">
        <f>"MFCD00003568"</f>
        <v>MFCD00003568</v>
      </c>
      <c r="N275" s="3"/>
      <c r="O275" s="3" t="str">
        <f>"2761993"</f>
        <v>2761993</v>
      </c>
      <c r="P275" s="3" t="s">
        <v>11144</v>
      </c>
      <c r="Q275" s="3" t="s">
        <v>11134</v>
      </c>
      <c r="R275" s="6" t="s">
        <v>11874</v>
      </c>
      <c r="S275" s="7" t="str">
        <f>"1CN00510459"</f>
        <v>1CN00510459</v>
      </c>
      <c r="T275" s="6" t="s">
        <v>11886</v>
      </c>
      <c r="U275" s="4" t="s">
        <v>11137</v>
      </c>
      <c r="V275" s="3" t="s">
        <v>11148</v>
      </c>
    </row>
    <row r="276" spans="1:22">
      <c r="A276" s="3">
        <v>275</v>
      </c>
      <c r="B276" s="3"/>
      <c r="C276" s="3" t="s">
        <v>11837</v>
      </c>
      <c r="D276" s="3" t="s">
        <v>11845</v>
      </c>
      <c r="E276" s="3" t="s">
        <v>11839</v>
      </c>
      <c r="F276" s="3" t="s">
        <v>11846</v>
      </c>
      <c r="G276" s="3" t="s">
        <v>11847</v>
      </c>
      <c r="H276" s="3" t="s">
        <v>11848</v>
      </c>
      <c r="I276" s="3">
        <v>39</v>
      </c>
      <c r="J276" s="3">
        <f ca="1">INT(RAND()*50+1)</f>
        <v>49</v>
      </c>
      <c r="K276" s="4" t="s">
        <v>11132</v>
      </c>
      <c r="L276" s="5">
        <v>41625</v>
      </c>
      <c r="M276" s="3" t="str">
        <f>"MFCD00003568"</f>
        <v>MFCD00003568</v>
      </c>
      <c r="N276" s="3"/>
      <c r="O276" s="3" t="str">
        <f>"2761993"</f>
        <v>2761993</v>
      </c>
      <c r="P276" s="3" t="s">
        <v>11133</v>
      </c>
      <c r="Q276" s="3" t="s">
        <v>11145</v>
      </c>
      <c r="R276" s="6" t="s">
        <v>11876</v>
      </c>
      <c r="S276" s="7" t="str">
        <f>"1CN00510459"</f>
        <v>1CN00510459</v>
      </c>
      <c r="T276" s="6" t="s">
        <v>11531</v>
      </c>
      <c r="U276" s="4" t="s">
        <v>11137</v>
      </c>
      <c r="V276" s="3" t="s">
        <v>11138</v>
      </c>
    </row>
    <row r="277" spans="1:22">
      <c r="A277" s="3">
        <v>276</v>
      </c>
      <c r="B277" s="3"/>
      <c r="C277" s="3" t="s">
        <v>11837</v>
      </c>
      <c r="D277" s="3" t="s">
        <v>11845</v>
      </c>
      <c r="E277" s="3" t="s">
        <v>11839</v>
      </c>
      <c r="F277" s="3" t="s">
        <v>11846</v>
      </c>
      <c r="G277" s="3" t="s">
        <v>11847</v>
      </c>
      <c r="H277" s="3" t="s">
        <v>11848</v>
      </c>
      <c r="I277" s="3">
        <v>39</v>
      </c>
      <c r="J277" s="3">
        <f ca="1">INT(RAND()*50+1)</f>
        <v>11</v>
      </c>
      <c r="K277" s="4" t="s">
        <v>11132</v>
      </c>
      <c r="L277" s="5">
        <v>41631</v>
      </c>
      <c r="M277" s="3" t="str">
        <f>"MFCD00003568"</f>
        <v>MFCD00003568</v>
      </c>
      <c r="N277" s="3"/>
      <c r="O277" s="3" t="str">
        <f>"2761993"</f>
        <v>2761993</v>
      </c>
      <c r="P277" s="3" t="s">
        <v>11144</v>
      </c>
      <c r="Q277" s="3" t="s">
        <v>11134</v>
      </c>
      <c r="R277" s="6" t="s">
        <v>11865</v>
      </c>
      <c r="S277" s="7" t="str">
        <f>"1CN00510459"</f>
        <v>1CN00510459</v>
      </c>
      <c r="T277" s="6" t="s">
        <v>11799</v>
      </c>
      <c r="U277" s="4" t="s">
        <v>11137</v>
      </c>
      <c r="V277" s="3" t="s">
        <v>11148</v>
      </c>
    </row>
    <row r="278" spans="1:22">
      <c r="A278" s="3">
        <v>277</v>
      </c>
      <c r="B278" s="3"/>
      <c r="C278" s="3" t="s">
        <v>11837</v>
      </c>
      <c r="D278" s="3" t="s">
        <v>11845</v>
      </c>
      <c r="E278" s="3" t="s">
        <v>11839</v>
      </c>
      <c r="F278" s="3" t="s">
        <v>11846</v>
      </c>
      <c r="G278" s="3" t="s">
        <v>11847</v>
      </c>
      <c r="H278" s="3" t="s">
        <v>11848</v>
      </c>
      <c r="I278" s="3">
        <v>39</v>
      </c>
      <c r="J278" s="3">
        <f ca="1">INT(RAND()*50+1)</f>
        <v>28</v>
      </c>
      <c r="K278" s="4" t="s">
        <v>11132</v>
      </c>
      <c r="L278" s="5">
        <v>41635</v>
      </c>
      <c r="M278" s="3" t="str">
        <f>"MFCD00003568"</f>
        <v>MFCD00003568</v>
      </c>
      <c r="N278" s="3"/>
      <c r="O278" s="3" t="str">
        <f>"2761993"</f>
        <v>2761993</v>
      </c>
      <c r="P278" s="3" t="s">
        <v>11133</v>
      </c>
      <c r="Q278" s="3" t="s">
        <v>11145</v>
      </c>
      <c r="R278" s="6" t="s">
        <v>11352</v>
      </c>
      <c r="S278" s="7" t="str">
        <f>"1CN00510459"</f>
        <v>1CN00510459</v>
      </c>
      <c r="T278" s="6" t="s">
        <v>11887</v>
      </c>
      <c r="U278" s="4" t="s">
        <v>11137</v>
      </c>
      <c r="V278" s="3" t="s">
        <v>11148</v>
      </c>
    </row>
    <row r="279" spans="1:22">
      <c r="A279" s="3">
        <v>278</v>
      </c>
      <c r="B279" s="3"/>
      <c r="C279" s="3" t="s">
        <v>1832</v>
      </c>
      <c r="D279" s="3" t="s">
        <v>11888</v>
      </c>
      <c r="E279" s="3" t="s">
        <v>11889</v>
      </c>
      <c r="F279" s="3" t="s">
        <v>11205</v>
      </c>
      <c r="G279" s="3" t="s">
        <v>11222</v>
      </c>
      <c r="H279" s="3" t="s">
        <v>11131</v>
      </c>
      <c r="I279" s="3">
        <v>23.8</v>
      </c>
      <c r="J279" s="3">
        <f ca="1">INT(RAND()*50+1)</f>
        <v>32</v>
      </c>
      <c r="K279" s="4" t="s">
        <v>11132</v>
      </c>
      <c r="L279" s="5">
        <v>41387</v>
      </c>
      <c r="M279" s="3"/>
      <c r="N279" s="3"/>
      <c r="O279" s="3" t="str">
        <f>"G23320B__"</f>
        <v>G23320B__</v>
      </c>
      <c r="P279" s="3" t="s">
        <v>11144</v>
      </c>
      <c r="Q279" s="3" t="s">
        <v>11134</v>
      </c>
      <c r="R279" s="6" t="s">
        <v>11357</v>
      </c>
      <c r="S279" s="7" t="str">
        <f>"1CN00210522"</f>
        <v>1CN00210522</v>
      </c>
      <c r="T279" s="6" t="s">
        <v>11890</v>
      </c>
      <c r="U279" s="4" t="s">
        <v>11137</v>
      </c>
      <c r="V279" s="3" t="s">
        <v>11148</v>
      </c>
    </row>
    <row r="280" spans="1:22">
      <c r="A280" s="3">
        <v>279</v>
      </c>
      <c r="B280" s="3"/>
      <c r="C280" s="3" t="s">
        <v>6519</v>
      </c>
      <c r="D280" s="3" t="s">
        <v>11891</v>
      </c>
      <c r="E280" s="3" t="s">
        <v>11892</v>
      </c>
      <c r="F280" s="3" t="s">
        <v>11141</v>
      </c>
      <c r="G280" s="3" t="s">
        <v>11356</v>
      </c>
      <c r="H280" s="3" t="s">
        <v>11168</v>
      </c>
      <c r="I280" s="3">
        <v>265.84</v>
      </c>
      <c r="J280" s="3">
        <f ca="1">INT(RAND()*50+1)</f>
        <v>38</v>
      </c>
      <c r="K280" s="4" t="s">
        <v>11132</v>
      </c>
      <c r="L280" s="5">
        <v>41530</v>
      </c>
      <c r="M280" s="3" t="str">
        <f>"MFCD00006268"</f>
        <v>MFCD00006268</v>
      </c>
      <c r="N280" s="3"/>
      <c r="O280" s="3" t="str">
        <f>"SY001626-100G"</f>
        <v>SY001626-100G</v>
      </c>
      <c r="P280" s="3" t="s">
        <v>11133</v>
      </c>
      <c r="Q280" s="3" t="s">
        <v>11134</v>
      </c>
      <c r="R280" s="6" t="s">
        <v>11879</v>
      </c>
      <c r="S280" s="7" t="str">
        <f>"1CN00210518"</f>
        <v>1CN00210518</v>
      </c>
      <c r="T280" s="6" t="s">
        <v>11809</v>
      </c>
      <c r="U280" s="4" t="s">
        <v>11137</v>
      </c>
      <c r="V280" s="3" t="s">
        <v>11148</v>
      </c>
    </row>
    <row r="281" spans="1:22">
      <c r="A281" s="3">
        <v>280</v>
      </c>
      <c r="B281" s="3"/>
      <c r="C281" s="3" t="s">
        <v>5251</v>
      </c>
      <c r="D281" s="3" t="s">
        <v>11893</v>
      </c>
      <c r="E281" s="3" t="s">
        <v>11894</v>
      </c>
      <c r="F281" s="3" t="s">
        <v>11895</v>
      </c>
      <c r="G281" s="3" t="s">
        <v>11167</v>
      </c>
      <c r="H281" s="3" t="s">
        <v>11728</v>
      </c>
      <c r="I281" s="3">
        <v>650</v>
      </c>
      <c r="J281" s="3">
        <f ca="1">INT(RAND()*50+1)</f>
        <v>15</v>
      </c>
      <c r="K281" s="4" t="s">
        <v>11132</v>
      </c>
      <c r="L281" s="5">
        <v>41345</v>
      </c>
      <c r="M281" s="3"/>
      <c r="N281" s="3"/>
      <c r="O281" s="3" t="str">
        <f>"2767049"</f>
        <v>2767049</v>
      </c>
      <c r="P281" s="3" t="s">
        <v>11144</v>
      </c>
      <c r="Q281" s="3" t="s">
        <v>11134</v>
      </c>
      <c r="R281" s="6" t="s">
        <v>11881</v>
      </c>
      <c r="S281" s="7" t="str">
        <f>"1CN00570005"</f>
        <v>1CN00570005</v>
      </c>
      <c r="T281" s="6" t="s">
        <v>11896</v>
      </c>
      <c r="U281" s="4" t="s">
        <v>11137</v>
      </c>
      <c r="V281" s="3" t="s">
        <v>11148</v>
      </c>
    </row>
    <row r="282" spans="1:22">
      <c r="A282" s="3">
        <v>281</v>
      </c>
      <c r="B282" s="3"/>
      <c r="C282" s="3" t="s">
        <v>5251</v>
      </c>
      <c r="D282" s="3" t="s">
        <v>11893</v>
      </c>
      <c r="E282" s="3" t="s">
        <v>11894</v>
      </c>
      <c r="F282" s="3" t="s">
        <v>11895</v>
      </c>
      <c r="G282" s="3" t="s">
        <v>11167</v>
      </c>
      <c r="H282" s="3" t="s">
        <v>11728</v>
      </c>
      <c r="I282" s="3">
        <v>650</v>
      </c>
      <c r="J282" s="3">
        <f ca="1">INT(RAND()*50+1)</f>
        <v>17</v>
      </c>
      <c r="K282" s="4" t="s">
        <v>11132</v>
      </c>
      <c r="L282" s="5">
        <v>41374</v>
      </c>
      <c r="M282" s="3"/>
      <c r="N282" s="3"/>
      <c r="O282" s="3" t="str">
        <f>"2767049"</f>
        <v>2767049</v>
      </c>
      <c r="P282" s="3" t="s">
        <v>11133</v>
      </c>
      <c r="Q282" s="3" t="s">
        <v>11134</v>
      </c>
      <c r="R282" s="6" t="s">
        <v>11897</v>
      </c>
      <c r="S282" s="7" t="str">
        <f>"1CN00570005"</f>
        <v>1CN00570005</v>
      </c>
      <c r="T282" s="6" t="s">
        <v>11898</v>
      </c>
      <c r="U282" s="4" t="s">
        <v>11137</v>
      </c>
      <c r="V282" s="3" t="s">
        <v>11138</v>
      </c>
    </row>
    <row r="283" spans="1:22">
      <c r="A283" s="3">
        <v>282</v>
      </c>
      <c r="B283" s="3"/>
      <c r="C283" s="3" t="s">
        <v>11899</v>
      </c>
      <c r="D283" s="3" t="s">
        <v>11900</v>
      </c>
      <c r="E283" s="3" t="s">
        <v>11900</v>
      </c>
      <c r="F283" s="3" t="s">
        <v>11240</v>
      </c>
      <c r="G283" s="3" t="s">
        <v>11172</v>
      </c>
      <c r="H283" s="3" t="s">
        <v>11242</v>
      </c>
      <c r="I283" s="3">
        <v>118</v>
      </c>
      <c r="J283" s="3">
        <f ca="1">INT(RAND()*50+1)</f>
        <v>33</v>
      </c>
      <c r="K283" s="4" t="s">
        <v>11132</v>
      </c>
      <c r="L283" s="5">
        <v>41508</v>
      </c>
      <c r="M283" s="3"/>
      <c r="N283" s="3"/>
      <c r="O283" s="3" t="str">
        <f>"PB00435"</f>
        <v>PB00435</v>
      </c>
      <c r="P283" s="3" t="s">
        <v>11144</v>
      </c>
      <c r="Q283" s="3" t="s">
        <v>11145</v>
      </c>
      <c r="R283" s="6" t="s">
        <v>11901</v>
      </c>
      <c r="S283" s="7" t="str">
        <f>"1CN00510468"</f>
        <v>1CN00510468</v>
      </c>
      <c r="T283" s="6" t="s">
        <v>11658</v>
      </c>
      <c r="U283" s="4" t="s">
        <v>11137</v>
      </c>
      <c r="V283" s="3" t="s">
        <v>11148</v>
      </c>
    </row>
    <row r="284" spans="1:22">
      <c r="A284" s="3">
        <v>283</v>
      </c>
      <c r="B284" s="3"/>
      <c r="C284" s="3" t="s">
        <v>11902</v>
      </c>
      <c r="D284" s="3" t="s">
        <v>11903</v>
      </c>
      <c r="E284" s="3" t="s">
        <v>11903</v>
      </c>
      <c r="F284" s="3" t="s">
        <v>11373</v>
      </c>
      <c r="G284" s="3" t="s">
        <v>11142</v>
      </c>
      <c r="H284" s="3" t="s">
        <v>11143</v>
      </c>
      <c r="I284" s="3">
        <v>280.84</v>
      </c>
      <c r="J284" s="3">
        <f ca="1">INT(RAND()*50+1)</f>
        <v>36</v>
      </c>
      <c r="K284" s="4" t="s">
        <v>11132</v>
      </c>
      <c r="L284" s="5">
        <v>41387</v>
      </c>
      <c r="M284" s="3"/>
      <c r="N284" s="3"/>
      <c r="O284" s="3" t="str">
        <f>"JK377541-1G"</f>
        <v>JK377541-1G</v>
      </c>
      <c r="P284" s="3" t="s">
        <v>11133</v>
      </c>
      <c r="Q284" s="3" t="s">
        <v>11134</v>
      </c>
      <c r="R284" s="6" t="s">
        <v>11881</v>
      </c>
      <c r="S284" s="7" t="str">
        <f>"1CN00100005"</f>
        <v>1CN00100005</v>
      </c>
      <c r="T284" s="6" t="s">
        <v>11904</v>
      </c>
      <c r="U284" s="4" t="s">
        <v>11137</v>
      </c>
      <c r="V284" s="3" t="s">
        <v>11138</v>
      </c>
    </row>
    <row r="285" spans="1:22">
      <c r="A285" s="3">
        <v>284</v>
      </c>
      <c r="B285" s="3"/>
      <c r="C285" s="3" t="s">
        <v>11905</v>
      </c>
      <c r="D285" s="3" t="s">
        <v>11906</v>
      </c>
      <c r="E285" s="3" t="s">
        <v>11907</v>
      </c>
      <c r="F285" s="3" t="s">
        <v>11151</v>
      </c>
      <c r="G285" s="3" t="s">
        <v>11152</v>
      </c>
      <c r="H285" s="3" t="s">
        <v>11153</v>
      </c>
      <c r="I285" s="3">
        <v>210.6</v>
      </c>
      <c r="J285" s="3">
        <f ca="1">INT(RAND()*50+1)</f>
        <v>40</v>
      </c>
      <c r="K285" s="4" t="s">
        <v>11132</v>
      </c>
      <c r="L285" s="5">
        <v>41479</v>
      </c>
      <c r="M285" s="3"/>
      <c r="N285" s="3"/>
      <c r="O285" s="3" t="str">
        <f>"23536A"</f>
        <v>23536A</v>
      </c>
      <c r="P285" s="3" t="s">
        <v>11144</v>
      </c>
      <c r="Q285" s="3" t="s">
        <v>11145</v>
      </c>
      <c r="R285" s="6" t="s">
        <v>11352</v>
      </c>
      <c r="S285" s="7" t="str">
        <f t="shared" ref="S285:S290" si="56">"1CN00210522"</f>
        <v>1CN00210522</v>
      </c>
      <c r="T285" s="6" t="s">
        <v>11908</v>
      </c>
      <c r="U285" s="4" t="s">
        <v>11137</v>
      </c>
      <c r="V285" s="3" t="s">
        <v>11148</v>
      </c>
    </row>
    <row r="286" spans="1:22">
      <c r="A286" s="3">
        <v>285</v>
      </c>
      <c r="B286" s="3"/>
      <c r="C286" s="3" t="s">
        <v>11909</v>
      </c>
      <c r="D286" s="3" t="s">
        <v>11910</v>
      </c>
      <c r="E286" s="3" t="s">
        <v>11911</v>
      </c>
      <c r="F286" s="3" t="s">
        <v>11141</v>
      </c>
      <c r="G286" s="3" t="s">
        <v>11142</v>
      </c>
      <c r="H286" s="3" t="s">
        <v>11168</v>
      </c>
      <c r="I286" s="3">
        <v>224.59</v>
      </c>
      <c r="J286" s="3">
        <f ca="1">INT(RAND()*50+1)</f>
        <v>33</v>
      </c>
      <c r="K286" s="4" t="s">
        <v>11132</v>
      </c>
      <c r="L286" s="5">
        <v>41373</v>
      </c>
      <c r="M286" s="3"/>
      <c r="N286" s="3"/>
      <c r="O286" s="3" t="str">
        <f>"SY005117-1G"</f>
        <v>SY005117-1G</v>
      </c>
      <c r="P286" s="3" t="s">
        <v>11133</v>
      </c>
      <c r="Q286" s="3" t="s">
        <v>11134</v>
      </c>
      <c r="R286" s="6" t="s">
        <v>11357</v>
      </c>
      <c r="S286" s="7" t="str">
        <f>"1CN00210518"</f>
        <v>1CN00210518</v>
      </c>
      <c r="T286" s="6" t="s">
        <v>11912</v>
      </c>
      <c r="U286" s="4" t="s">
        <v>11137</v>
      </c>
      <c r="V286" s="3" t="s">
        <v>11148</v>
      </c>
    </row>
    <row r="287" spans="1:22">
      <c r="A287" s="3">
        <v>286</v>
      </c>
      <c r="B287" s="3"/>
      <c r="C287" s="3" t="s">
        <v>11913</v>
      </c>
      <c r="D287" s="3" t="s">
        <v>11914</v>
      </c>
      <c r="E287" s="3" t="s">
        <v>11915</v>
      </c>
      <c r="F287" s="3" t="s">
        <v>11151</v>
      </c>
      <c r="G287" s="3" t="s">
        <v>11285</v>
      </c>
      <c r="H287" s="3" t="s">
        <v>11153</v>
      </c>
      <c r="I287" s="3">
        <v>186</v>
      </c>
      <c r="J287" s="3">
        <f ca="1">INT(RAND()*50+1)</f>
        <v>6</v>
      </c>
      <c r="K287" s="4" t="s">
        <v>11132</v>
      </c>
      <c r="L287" s="5">
        <v>41387</v>
      </c>
      <c r="M287" s="3"/>
      <c r="N287" s="3"/>
      <c r="O287" s="3" t="str">
        <f>"23789A"</f>
        <v>23789A</v>
      </c>
      <c r="P287" s="3" t="s">
        <v>11144</v>
      </c>
      <c r="Q287" s="3" t="s">
        <v>11134</v>
      </c>
      <c r="R287" s="6" t="s">
        <v>11916</v>
      </c>
      <c r="S287" s="7" t="str">
        <f>"1CN00210522"</f>
        <v>1CN00210522</v>
      </c>
      <c r="T287" s="6" t="s">
        <v>11917</v>
      </c>
      <c r="U287" s="4" t="s">
        <v>11137</v>
      </c>
      <c r="V287" s="3" t="s">
        <v>11148</v>
      </c>
    </row>
    <row r="288" spans="1:22">
      <c r="A288" s="3">
        <v>287</v>
      </c>
      <c r="B288" s="3"/>
      <c r="C288" s="3" t="s">
        <v>11918</v>
      </c>
      <c r="D288" s="3" t="s">
        <v>11919</v>
      </c>
      <c r="E288" s="3" t="s">
        <v>11919</v>
      </c>
      <c r="F288" s="3" t="s">
        <v>11920</v>
      </c>
      <c r="G288" s="3" t="s">
        <v>11447</v>
      </c>
      <c r="H288" s="3" t="s">
        <v>11143</v>
      </c>
      <c r="I288" s="3">
        <v>40.8</v>
      </c>
      <c r="J288" s="3">
        <f ca="1">INT(RAND()*50+1)</f>
        <v>19</v>
      </c>
      <c r="K288" s="4" t="s">
        <v>11132</v>
      </c>
      <c r="L288" s="5">
        <v>41430</v>
      </c>
      <c r="M288" s="3"/>
      <c r="N288" s="3"/>
      <c r="O288" s="3" t="str">
        <f>"JK188151-50G"</f>
        <v>JK188151-50G</v>
      </c>
      <c r="P288" s="3" t="s">
        <v>11133</v>
      </c>
      <c r="Q288" s="3" t="s">
        <v>11134</v>
      </c>
      <c r="R288" s="6" t="s">
        <v>11921</v>
      </c>
      <c r="S288" s="7" t="str">
        <f>"1CN00100005"</f>
        <v>1CN00100005</v>
      </c>
      <c r="T288" s="6" t="s">
        <v>11922</v>
      </c>
      <c r="U288" s="4" t="s">
        <v>11137</v>
      </c>
      <c r="V288" s="3" t="s">
        <v>11148</v>
      </c>
    </row>
    <row r="289" spans="1:22">
      <c r="A289" s="3">
        <v>288</v>
      </c>
      <c r="B289" s="3"/>
      <c r="C289" s="3" t="s">
        <v>3017</v>
      </c>
      <c r="D289" s="3" t="s">
        <v>11923</v>
      </c>
      <c r="E289" s="3" t="s">
        <v>11923</v>
      </c>
      <c r="F289" s="3" t="s">
        <v>11205</v>
      </c>
      <c r="G289" s="3" t="s">
        <v>11222</v>
      </c>
      <c r="H289" s="3" t="s">
        <v>11417</v>
      </c>
      <c r="I289" s="3">
        <v>5.67</v>
      </c>
      <c r="J289" s="3">
        <f ca="1">INT(RAND()*50+1)</f>
        <v>49</v>
      </c>
      <c r="K289" s="4" t="s">
        <v>11132</v>
      </c>
      <c r="L289" s="5">
        <v>41358</v>
      </c>
      <c r="M289" s="3"/>
      <c r="N289" s="3"/>
      <c r="O289" s="3" t="str">
        <f>"173700-AR"</f>
        <v>173700-AR</v>
      </c>
      <c r="P289" s="3" t="s">
        <v>11144</v>
      </c>
      <c r="Q289" s="3" t="s">
        <v>11134</v>
      </c>
      <c r="R289" s="6" t="s">
        <v>11352</v>
      </c>
      <c r="S289" s="7" t="str">
        <f>"1CN00210522"</f>
        <v>1CN00210522</v>
      </c>
      <c r="T289" s="6" t="s">
        <v>11841</v>
      </c>
      <c r="U289" s="4" t="s">
        <v>11137</v>
      </c>
      <c r="V289" s="3" t="s">
        <v>11148</v>
      </c>
    </row>
    <row r="290" spans="1:22">
      <c r="A290" s="3">
        <v>289</v>
      </c>
      <c r="B290" s="3"/>
      <c r="C290" s="3" t="s">
        <v>210</v>
      </c>
      <c r="D290" s="3" t="s">
        <v>11924</v>
      </c>
      <c r="E290" s="3" t="s">
        <v>11925</v>
      </c>
      <c r="F290" s="3" t="s">
        <v>11151</v>
      </c>
      <c r="G290" s="3" t="s">
        <v>11152</v>
      </c>
      <c r="H290" s="3" t="s">
        <v>11153</v>
      </c>
      <c r="I290" s="3">
        <v>85.04</v>
      </c>
      <c r="J290" s="3">
        <f ca="1">INT(RAND()*50+1)</f>
        <v>4</v>
      </c>
      <c r="K290" s="4" t="s">
        <v>11132</v>
      </c>
      <c r="L290" s="5">
        <v>41380</v>
      </c>
      <c r="M290" s="3"/>
      <c r="N290" s="3"/>
      <c r="O290" s="3" t="str">
        <f>"24244B"</f>
        <v>24244B</v>
      </c>
      <c r="P290" s="3" t="s">
        <v>11133</v>
      </c>
      <c r="Q290" s="3" t="s">
        <v>11145</v>
      </c>
      <c r="R290" s="6" t="s">
        <v>11357</v>
      </c>
      <c r="S290" s="7" t="str">
        <f>"1CN00210522"</f>
        <v>1CN00210522</v>
      </c>
      <c r="T290" s="6" t="s">
        <v>11926</v>
      </c>
      <c r="U290" s="4" t="s">
        <v>11137</v>
      </c>
      <c r="V290" s="3" t="s">
        <v>11138</v>
      </c>
    </row>
    <row r="291" spans="1:22">
      <c r="A291" s="3">
        <v>290</v>
      </c>
      <c r="B291" s="3"/>
      <c r="C291" s="3" t="s">
        <v>11927</v>
      </c>
      <c r="D291" s="3" t="s">
        <v>11928</v>
      </c>
      <c r="E291" s="3" t="s">
        <v>11929</v>
      </c>
      <c r="F291" s="3" t="s">
        <v>11141</v>
      </c>
      <c r="G291" s="3" t="s">
        <v>11142</v>
      </c>
      <c r="H291" s="3" t="s">
        <v>11168</v>
      </c>
      <c r="I291" s="3">
        <v>64.17</v>
      </c>
      <c r="J291" s="3">
        <f ca="1">INT(RAND()*50+1)</f>
        <v>14</v>
      </c>
      <c r="K291" s="4" t="s">
        <v>11132</v>
      </c>
      <c r="L291" s="5">
        <v>41464</v>
      </c>
      <c r="M291" s="3"/>
      <c r="N291" s="3"/>
      <c r="O291" s="3" t="str">
        <f>"SY005540-1G"</f>
        <v>SY005540-1G</v>
      </c>
      <c r="P291" s="3" t="s">
        <v>11144</v>
      </c>
      <c r="Q291" s="3" t="s">
        <v>11134</v>
      </c>
      <c r="R291" s="6" t="s">
        <v>11879</v>
      </c>
      <c r="S291" s="7" t="str">
        <f t="shared" ref="S291:S296" si="57">"1CN00210518"</f>
        <v>1CN00210518</v>
      </c>
      <c r="T291" s="6" t="s">
        <v>11569</v>
      </c>
      <c r="U291" s="4" t="s">
        <v>11137</v>
      </c>
      <c r="V291" s="3" t="s">
        <v>11148</v>
      </c>
    </row>
    <row r="292" spans="1:22">
      <c r="A292" s="3">
        <v>291</v>
      </c>
      <c r="B292" s="3"/>
      <c r="C292" s="3" t="s">
        <v>1631</v>
      </c>
      <c r="D292" s="3" t="s">
        <v>11930</v>
      </c>
      <c r="E292" s="3" t="s">
        <v>11931</v>
      </c>
      <c r="F292" s="3" t="s">
        <v>11373</v>
      </c>
      <c r="G292" s="3" t="s">
        <v>11451</v>
      </c>
      <c r="H292" s="3" t="s">
        <v>11168</v>
      </c>
      <c r="I292" s="3">
        <v>137.5</v>
      </c>
      <c r="J292" s="3">
        <f ca="1">INT(RAND()*50+1)</f>
        <v>13</v>
      </c>
      <c r="K292" s="4" t="s">
        <v>11132</v>
      </c>
      <c r="L292" s="5">
        <v>41374</v>
      </c>
      <c r="M292" s="3"/>
      <c r="N292" s="3"/>
      <c r="O292" s="3" t="str">
        <f>"SY009668-5ML"</f>
        <v>SY009668-5ML</v>
      </c>
      <c r="P292" s="3" t="s">
        <v>11133</v>
      </c>
      <c r="Q292" s="3" t="s">
        <v>11145</v>
      </c>
      <c r="R292" s="6" t="s">
        <v>11881</v>
      </c>
      <c r="S292" s="7" t="str">
        <f>"1CN00210518"</f>
        <v>1CN00210518</v>
      </c>
      <c r="T292" s="6" t="s">
        <v>11849</v>
      </c>
      <c r="U292" s="4" t="s">
        <v>11137</v>
      </c>
      <c r="V292" s="3" t="s">
        <v>11138</v>
      </c>
    </row>
    <row r="293" spans="1:22">
      <c r="A293" s="3">
        <v>292</v>
      </c>
      <c r="B293" s="3"/>
      <c r="C293" s="3" t="s">
        <v>11932</v>
      </c>
      <c r="D293" s="3" t="s">
        <v>11933</v>
      </c>
      <c r="E293" s="3" t="s">
        <v>11934</v>
      </c>
      <c r="F293" s="3" t="s">
        <v>11141</v>
      </c>
      <c r="G293" s="3" t="s">
        <v>11935</v>
      </c>
      <c r="H293" s="3" t="s">
        <v>11193</v>
      </c>
      <c r="I293" s="3">
        <v>290.43</v>
      </c>
      <c r="J293" s="3">
        <f ca="1">INT(RAND()*50+1)</f>
        <v>10</v>
      </c>
      <c r="K293" s="4" t="s">
        <v>11132</v>
      </c>
      <c r="L293" s="5">
        <v>41620</v>
      </c>
      <c r="M293" s="3" t="str">
        <f>"MFCD00052593"</f>
        <v>MFCD00052593</v>
      </c>
      <c r="N293" s="3"/>
      <c r="O293" s="3" t="str">
        <f>"L12371.MD"</f>
        <v>L12371.MD</v>
      </c>
      <c r="P293" s="3" t="s">
        <v>11144</v>
      </c>
      <c r="Q293" s="3" t="s">
        <v>11134</v>
      </c>
      <c r="R293" s="6" t="s">
        <v>11897</v>
      </c>
      <c r="S293" s="7" t="str">
        <f>"1CN00220006"</f>
        <v>1CN00220006</v>
      </c>
      <c r="T293" s="6" t="s">
        <v>11936</v>
      </c>
      <c r="U293" s="4" t="s">
        <v>11137</v>
      </c>
      <c r="V293" s="3" t="s">
        <v>11148</v>
      </c>
    </row>
    <row r="294" spans="1:22">
      <c r="A294" s="3">
        <v>293</v>
      </c>
      <c r="B294" s="3"/>
      <c r="C294" s="3" t="s">
        <v>11937</v>
      </c>
      <c r="D294" s="3" t="s">
        <v>11938</v>
      </c>
      <c r="E294" s="3" t="s">
        <v>11938</v>
      </c>
      <c r="F294" s="3"/>
      <c r="G294" s="3" t="s">
        <v>11232</v>
      </c>
      <c r="H294" s="3" t="s">
        <v>11280</v>
      </c>
      <c r="I294" s="3">
        <v>733.54</v>
      </c>
      <c r="J294" s="3">
        <f ca="1">INT(RAND()*50+1)</f>
        <v>36</v>
      </c>
      <c r="K294" s="4" t="s">
        <v>11132</v>
      </c>
      <c r="L294" s="5">
        <v>41443</v>
      </c>
      <c r="M294" s="3" t="str">
        <f>"MFCD00002044"</f>
        <v>MFCD00002044</v>
      </c>
      <c r="N294" s="3"/>
      <c r="O294" s="3" t="str">
        <f>"243272-5G"</f>
        <v>243272-5G</v>
      </c>
      <c r="P294" s="3" t="s">
        <v>11133</v>
      </c>
      <c r="Q294" s="3" t="s">
        <v>11134</v>
      </c>
      <c r="R294" s="6" t="s">
        <v>11901</v>
      </c>
      <c r="S294" s="7" t="str">
        <f>"1CN00210153"</f>
        <v>1CN00210153</v>
      </c>
      <c r="T294" s="6" t="s">
        <v>11939</v>
      </c>
      <c r="U294" s="4" t="s">
        <v>11137</v>
      </c>
      <c r="V294" s="3" t="s">
        <v>11148</v>
      </c>
    </row>
    <row r="295" spans="1:22">
      <c r="A295" s="3">
        <v>294</v>
      </c>
      <c r="B295" s="3"/>
      <c r="C295" s="3" t="s">
        <v>11940</v>
      </c>
      <c r="D295" s="3" t="s">
        <v>11941</v>
      </c>
      <c r="E295" s="3" t="s">
        <v>11942</v>
      </c>
      <c r="F295" s="3" t="s">
        <v>11151</v>
      </c>
      <c r="G295" s="3" t="s">
        <v>11285</v>
      </c>
      <c r="H295" s="3" t="s">
        <v>11153</v>
      </c>
      <c r="I295" s="3">
        <v>76.2</v>
      </c>
      <c r="J295" s="3">
        <f ca="1">INT(RAND()*50+1)</f>
        <v>42</v>
      </c>
      <c r="K295" s="4" t="s">
        <v>11132</v>
      </c>
      <c r="L295" s="5">
        <v>41458</v>
      </c>
      <c r="M295" s="3"/>
      <c r="N295" s="3"/>
      <c r="O295" s="3" t="str">
        <f>"24894A"</f>
        <v>24894A</v>
      </c>
      <c r="P295" s="3" t="s">
        <v>11144</v>
      </c>
      <c r="Q295" s="3" t="s">
        <v>11134</v>
      </c>
      <c r="R295" s="6" t="s">
        <v>11881</v>
      </c>
      <c r="S295" s="7" t="str">
        <f>"1CN00210522"</f>
        <v>1CN00210522</v>
      </c>
      <c r="T295" s="6" t="s">
        <v>11851</v>
      </c>
      <c r="U295" s="4" t="s">
        <v>11137</v>
      </c>
      <c r="V295" s="3" t="s">
        <v>11148</v>
      </c>
    </row>
    <row r="296" spans="1:22">
      <c r="A296" s="3">
        <v>295</v>
      </c>
      <c r="B296" s="3"/>
      <c r="C296" s="3" t="s">
        <v>11940</v>
      </c>
      <c r="D296" s="3" t="s">
        <v>11941</v>
      </c>
      <c r="E296" s="3" t="s">
        <v>11943</v>
      </c>
      <c r="F296" s="3" t="s">
        <v>11141</v>
      </c>
      <c r="G296" s="3" t="s">
        <v>11172</v>
      </c>
      <c r="H296" s="3" t="s">
        <v>11168</v>
      </c>
      <c r="I296" s="3">
        <v>105.42</v>
      </c>
      <c r="J296" s="3">
        <f ca="1">INT(RAND()*50+1)</f>
        <v>43</v>
      </c>
      <c r="K296" s="4" t="s">
        <v>11132</v>
      </c>
      <c r="L296" s="5">
        <v>41522</v>
      </c>
      <c r="M296" s="3" t="str">
        <f>"MFCD00005611"</f>
        <v>MFCD00005611</v>
      </c>
      <c r="N296" s="3"/>
      <c r="O296" s="3" t="str">
        <f>"SY003715-25G"</f>
        <v>SY003715-25G</v>
      </c>
      <c r="P296" s="3" t="s">
        <v>11133</v>
      </c>
      <c r="Q296" s="3" t="s">
        <v>11134</v>
      </c>
      <c r="R296" s="6" t="s">
        <v>11352</v>
      </c>
      <c r="S296" s="7" t="str">
        <f>"1CN00210518"</f>
        <v>1CN00210518</v>
      </c>
      <c r="T296" s="6" t="s">
        <v>11944</v>
      </c>
      <c r="U296" s="4" t="s">
        <v>11137</v>
      </c>
      <c r="V296" s="3" t="s">
        <v>11148</v>
      </c>
    </row>
    <row r="297" spans="1:22">
      <c r="A297" s="3">
        <v>296</v>
      </c>
      <c r="B297" s="3"/>
      <c r="C297" s="3" t="s">
        <v>11945</v>
      </c>
      <c r="D297" s="3" t="s">
        <v>11946</v>
      </c>
      <c r="E297" s="3" t="s">
        <v>11947</v>
      </c>
      <c r="F297" s="3" t="s">
        <v>11141</v>
      </c>
      <c r="G297" s="3" t="s">
        <v>11179</v>
      </c>
      <c r="H297" s="3" t="s">
        <v>11948</v>
      </c>
      <c r="I297" s="3">
        <v>750</v>
      </c>
      <c r="J297" s="3">
        <f ca="1">INT(RAND()*50+1)</f>
        <v>31</v>
      </c>
      <c r="K297" s="4" t="s">
        <v>11132</v>
      </c>
      <c r="L297" s="5">
        <v>41416</v>
      </c>
      <c r="M297" s="3"/>
      <c r="N297" s="3"/>
      <c r="O297" s="3" t="str">
        <f>"2790441"</f>
        <v>2790441</v>
      </c>
      <c r="P297" s="3" t="s">
        <v>11144</v>
      </c>
      <c r="Q297" s="3" t="s">
        <v>11145</v>
      </c>
      <c r="R297" s="6" t="s">
        <v>11357</v>
      </c>
      <c r="S297" s="7" t="str">
        <f>"1CN00510387"</f>
        <v>1CN00510387</v>
      </c>
      <c r="T297" s="6" t="s">
        <v>11949</v>
      </c>
      <c r="U297" s="4" t="s">
        <v>11137</v>
      </c>
      <c r="V297" s="3" t="s">
        <v>11148</v>
      </c>
    </row>
    <row r="298" spans="1:22">
      <c r="A298" s="3">
        <v>297</v>
      </c>
      <c r="B298" s="3"/>
      <c r="C298" s="3" t="s">
        <v>7015</v>
      </c>
      <c r="D298" s="3" t="s">
        <v>11950</v>
      </c>
      <c r="E298" s="3" t="s">
        <v>7014</v>
      </c>
      <c r="F298" s="3" t="s">
        <v>11293</v>
      </c>
      <c r="G298" s="3" t="s">
        <v>11335</v>
      </c>
      <c r="H298" s="3" t="s">
        <v>11689</v>
      </c>
      <c r="I298" s="3">
        <v>240</v>
      </c>
      <c r="J298" s="3">
        <f ca="1">INT(RAND()*50+1)</f>
        <v>8</v>
      </c>
      <c r="K298" s="4" t="s">
        <v>11132</v>
      </c>
      <c r="L298" s="5">
        <v>41459</v>
      </c>
      <c r="M298" s="3"/>
      <c r="N298" s="3"/>
      <c r="O298" s="3" t="str">
        <f t="shared" ref="O298:O300" si="58">"2569472"</f>
        <v>2569472</v>
      </c>
      <c r="P298" s="3" t="s">
        <v>11133</v>
      </c>
      <c r="Q298" s="3" t="s">
        <v>11134</v>
      </c>
      <c r="R298" s="6" t="s">
        <v>11916</v>
      </c>
      <c r="S298" s="7" t="str">
        <f t="shared" ref="S298:S300" si="59">"1CN00830106"</f>
        <v>1CN00830106</v>
      </c>
      <c r="T298" s="6" t="s">
        <v>11702</v>
      </c>
      <c r="U298" s="4" t="s">
        <v>11137</v>
      </c>
      <c r="V298" s="3" t="s">
        <v>11138</v>
      </c>
    </row>
    <row r="299" spans="1:22">
      <c r="A299" s="3">
        <v>298</v>
      </c>
      <c r="B299" s="3"/>
      <c r="C299" s="3" t="s">
        <v>7015</v>
      </c>
      <c r="D299" s="3" t="s">
        <v>11950</v>
      </c>
      <c r="E299" s="3" t="s">
        <v>7014</v>
      </c>
      <c r="F299" s="3" t="s">
        <v>11293</v>
      </c>
      <c r="G299" s="3" t="s">
        <v>11335</v>
      </c>
      <c r="H299" s="3" t="s">
        <v>11689</v>
      </c>
      <c r="I299" s="3">
        <v>240</v>
      </c>
      <c r="J299" s="3">
        <f ca="1">INT(RAND()*50+1)</f>
        <v>7</v>
      </c>
      <c r="K299" s="4" t="s">
        <v>11132</v>
      </c>
      <c r="L299" s="5">
        <v>41513</v>
      </c>
      <c r="M299" s="3"/>
      <c r="N299" s="3"/>
      <c r="O299" s="3" t="str">
        <f>"2569472"</f>
        <v>2569472</v>
      </c>
      <c r="P299" s="3" t="s">
        <v>11144</v>
      </c>
      <c r="Q299" s="3" t="s">
        <v>11145</v>
      </c>
      <c r="R299" s="6" t="s">
        <v>11921</v>
      </c>
      <c r="S299" s="7" t="str">
        <f>"1CN00830106"</f>
        <v>1CN00830106</v>
      </c>
      <c r="T299" s="6" t="s">
        <v>11951</v>
      </c>
      <c r="U299" s="4" t="s">
        <v>11137</v>
      </c>
      <c r="V299" s="3" t="s">
        <v>11148</v>
      </c>
    </row>
    <row r="300" spans="1:22">
      <c r="A300" s="3">
        <v>299</v>
      </c>
      <c r="B300" s="3"/>
      <c r="C300" s="3" t="s">
        <v>7015</v>
      </c>
      <c r="D300" s="3" t="s">
        <v>11950</v>
      </c>
      <c r="E300" s="3" t="s">
        <v>7014</v>
      </c>
      <c r="F300" s="3" t="s">
        <v>11293</v>
      </c>
      <c r="G300" s="3" t="s">
        <v>11335</v>
      </c>
      <c r="H300" s="3" t="s">
        <v>11689</v>
      </c>
      <c r="I300" s="3">
        <v>240</v>
      </c>
      <c r="J300" s="3">
        <f ca="1">INT(RAND()*50+1)</f>
        <v>33</v>
      </c>
      <c r="K300" s="4" t="s">
        <v>11132</v>
      </c>
      <c r="L300" s="5">
        <v>41569</v>
      </c>
      <c r="M300" s="3"/>
      <c r="N300" s="3"/>
      <c r="O300" s="3" t="str">
        <f>"2569472"</f>
        <v>2569472</v>
      </c>
      <c r="P300" s="3" t="s">
        <v>11133</v>
      </c>
      <c r="Q300" s="3" t="s">
        <v>11134</v>
      </c>
      <c r="R300" s="6" t="s">
        <v>11952</v>
      </c>
      <c r="S300" s="7" t="str">
        <f>"1CN00830106"</f>
        <v>1CN00830106</v>
      </c>
      <c r="T300" s="6" t="s">
        <v>11953</v>
      </c>
      <c r="U300" s="4" t="s">
        <v>11137</v>
      </c>
      <c r="V300" s="3" t="s">
        <v>11138</v>
      </c>
    </row>
    <row r="301" spans="1:22">
      <c r="A301" s="3">
        <v>300</v>
      </c>
      <c r="B301" s="3"/>
      <c r="C301" s="3" t="s">
        <v>3187</v>
      </c>
      <c r="D301" s="3" t="s">
        <v>11954</v>
      </c>
      <c r="E301" s="3" t="s">
        <v>11955</v>
      </c>
      <c r="F301" s="3" t="s">
        <v>11141</v>
      </c>
      <c r="G301" s="3" t="s">
        <v>11356</v>
      </c>
      <c r="H301" s="3" t="s">
        <v>11168</v>
      </c>
      <c r="I301" s="3">
        <v>68.76</v>
      </c>
      <c r="J301" s="3">
        <f ca="1">INT(RAND()*50+1)</f>
        <v>47</v>
      </c>
      <c r="K301" s="4" t="s">
        <v>11132</v>
      </c>
      <c r="L301" s="5">
        <v>41373</v>
      </c>
      <c r="M301" s="3"/>
      <c r="N301" s="3"/>
      <c r="O301" s="3" t="str">
        <f>"SY003749-100G"</f>
        <v>SY003749-100G</v>
      </c>
      <c r="P301" s="3" t="s">
        <v>11144</v>
      </c>
      <c r="Q301" s="3" t="s">
        <v>11134</v>
      </c>
      <c r="R301" s="6" t="s">
        <v>11956</v>
      </c>
      <c r="S301" s="7" t="str">
        <f>"1CN00210518"</f>
        <v>1CN00210518</v>
      </c>
      <c r="T301" s="6" t="s">
        <v>11957</v>
      </c>
      <c r="U301" s="4" t="s">
        <v>11137</v>
      </c>
      <c r="V301" s="3" t="s">
        <v>11148</v>
      </c>
    </row>
    <row r="302" spans="1:22">
      <c r="A302" s="3">
        <v>301</v>
      </c>
      <c r="B302" s="3"/>
      <c r="C302" s="3" t="s">
        <v>3187</v>
      </c>
      <c r="D302" s="3" t="s">
        <v>11954</v>
      </c>
      <c r="E302" s="3" t="s">
        <v>11955</v>
      </c>
      <c r="F302" s="3" t="s">
        <v>11141</v>
      </c>
      <c r="G302" s="3" t="s">
        <v>11356</v>
      </c>
      <c r="H302" s="3" t="s">
        <v>11168</v>
      </c>
      <c r="I302" s="3">
        <v>68.76</v>
      </c>
      <c r="J302" s="3">
        <f ca="1">INT(RAND()*50+1)</f>
        <v>23</v>
      </c>
      <c r="K302" s="4" t="s">
        <v>11132</v>
      </c>
      <c r="L302" s="5">
        <v>41428</v>
      </c>
      <c r="M302" s="3"/>
      <c r="N302" s="3"/>
      <c r="O302" s="3" t="str">
        <f>"SY003749-100G"</f>
        <v>SY003749-100G</v>
      </c>
      <c r="P302" s="3" t="s">
        <v>11133</v>
      </c>
      <c r="Q302" s="3" t="s">
        <v>11134</v>
      </c>
      <c r="R302" s="6" t="s">
        <v>11921</v>
      </c>
      <c r="S302" s="7" t="str">
        <f>"1CN00210518"</f>
        <v>1CN00210518</v>
      </c>
      <c r="T302" s="6" t="s">
        <v>11958</v>
      </c>
      <c r="U302" s="4" t="s">
        <v>11137</v>
      </c>
      <c r="V302" s="3" t="s">
        <v>11148</v>
      </c>
    </row>
    <row r="303" spans="1:22">
      <c r="A303" s="3">
        <v>302</v>
      </c>
      <c r="B303" s="3"/>
      <c r="C303" s="3" t="s">
        <v>11959</v>
      </c>
      <c r="D303" s="3" t="s">
        <v>11960</v>
      </c>
      <c r="E303" s="3" t="s">
        <v>11961</v>
      </c>
      <c r="F303" s="3" t="s">
        <v>11151</v>
      </c>
      <c r="G303" s="3" t="s">
        <v>11285</v>
      </c>
      <c r="H303" s="3" t="s">
        <v>11153</v>
      </c>
      <c r="I303" s="3">
        <v>405</v>
      </c>
      <c r="J303" s="3">
        <f ca="1">INT(RAND()*50+1)</f>
        <v>15</v>
      </c>
      <c r="K303" s="4" t="s">
        <v>11132</v>
      </c>
      <c r="L303" s="5">
        <v>41410</v>
      </c>
      <c r="M303" s="3"/>
      <c r="N303" s="3"/>
      <c r="O303" s="3" t="str">
        <f>"25586B"</f>
        <v>25586B</v>
      </c>
      <c r="P303" s="3" t="s">
        <v>11144</v>
      </c>
      <c r="Q303" s="3" t="s">
        <v>11134</v>
      </c>
      <c r="R303" s="6" t="s">
        <v>11352</v>
      </c>
      <c r="S303" s="7" t="str">
        <f t="shared" ref="S303:S305" si="60">"1CN00210522"</f>
        <v>1CN00210522</v>
      </c>
      <c r="T303" s="6" t="s">
        <v>11159</v>
      </c>
      <c r="U303" s="4" t="s">
        <v>11137</v>
      </c>
      <c r="V303" s="3" t="s">
        <v>11148</v>
      </c>
    </row>
    <row r="304" spans="1:22">
      <c r="A304" s="3">
        <v>303</v>
      </c>
      <c r="B304" s="3"/>
      <c r="C304" s="3" t="s">
        <v>11959</v>
      </c>
      <c r="D304" s="3" t="s">
        <v>11960</v>
      </c>
      <c r="E304" s="3" t="s">
        <v>11961</v>
      </c>
      <c r="F304" s="3" t="s">
        <v>11151</v>
      </c>
      <c r="G304" s="3" t="s">
        <v>11267</v>
      </c>
      <c r="H304" s="3" t="s">
        <v>11153</v>
      </c>
      <c r="I304" s="3">
        <v>129</v>
      </c>
      <c r="J304" s="3">
        <f ca="1">INT(RAND()*50+1)</f>
        <v>15</v>
      </c>
      <c r="K304" s="4" t="s">
        <v>11132</v>
      </c>
      <c r="L304" s="5">
        <v>41478</v>
      </c>
      <c r="M304" s="3"/>
      <c r="N304" s="3"/>
      <c r="O304" s="3" t="str">
        <f>"25586A"</f>
        <v>25586A</v>
      </c>
      <c r="P304" s="3" t="s">
        <v>11133</v>
      </c>
      <c r="Q304" s="3" t="s">
        <v>11145</v>
      </c>
      <c r="R304" s="6" t="s">
        <v>11357</v>
      </c>
      <c r="S304" s="7" t="str">
        <f>"1CN00210522"</f>
        <v>1CN00210522</v>
      </c>
      <c r="T304" s="6" t="s">
        <v>11862</v>
      </c>
      <c r="U304" s="4" t="s">
        <v>11137</v>
      </c>
      <c r="V304" s="3" t="s">
        <v>11148</v>
      </c>
    </row>
    <row r="305" spans="1:22">
      <c r="A305" s="3">
        <v>304</v>
      </c>
      <c r="B305" s="3"/>
      <c r="C305" s="3" t="s">
        <v>11959</v>
      </c>
      <c r="D305" s="3" t="s">
        <v>11960</v>
      </c>
      <c r="E305" s="3" t="s">
        <v>11961</v>
      </c>
      <c r="F305" s="3" t="s">
        <v>11151</v>
      </c>
      <c r="G305" s="3" t="s">
        <v>11267</v>
      </c>
      <c r="H305" s="3" t="s">
        <v>11153</v>
      </c>
      <c r="I305" s="3">
        <v>129</v>
      </c>
      <c r="J305" s="3">
        <f ca="1">INT(RAND()*50+1)</f>
        <v>37</v>
      </c>
      <c r="K305" s="4" t="s">
        <v>11132</v>
      </c>
      <c r="L305" s="5">
        <v>41513</v>
      </c>
      <c r="M305" s="3"/>
      <c r="N305" s="3"/>
      <c r="O305" s="3" t="str">
        <f>"25586A"</f>
        <v>25586A</v>
      </c>
      <c r="P305" s="3" t="s">
        <v>11144</v>
      </c>
      <c r="Q305" s="3" t="s">
        <v>11134</v>
      </c>
      <c r="R305" s="6" t="s">
        <v>11962</v>
      </c>
      <c r="S305" s="7" t="str">
        <f>"1CN00210522"</f>
        <v>1CN00210522</v>
      </c>
      <c r="T305" s="6" t="s">
        <v>11963</v>
      </c>
      <c r="U305" s="4" t="s">
        <v>11137</v>
      </c>
      <c r="V305" s="3" t="s">
        <v>11148</v>
      </c>
    </row>
    <row r="306" spans="1:22">
      <c r="A306" s="3">
        <v>305</v>
      </c>
      <c r="B306" s="3"/>
      <c r="C306" s="3" t="s">
        <v>11964</v>
      </c>
      <c r="D306" s="3" t="s">
        <v>11965</v>
      </c>
      <c r="E306" s="3" t="s">
        <v>11966</v>
      </c>
      <c r="F306" s="3" t="s">
        <v>11178</v>
      </c>
      <c r="G306" s="3" t="s">
        <v>11185</v>
      </c>
      <c r="H306" s="3" t="s">
        <v>11249</v>
      </c>
      <c r="I306" s="3">
        <v>80</v>
      </c>
      <c r="J306" s="3">
        <f ca="1">INT(RAND()*50+1)</f>
        <v>29</v>
      </c>
      <c r="K306" s="4" t="s">
        <v>11132</v>
      </c>
      <c r="L306" s="5">
        <v>41432</v>
      </c>
      <c r="M306" s="3"/>
      <c r="N306" s="3"/>
      <c r="O306" s="3" t="str">
        <f>"2792071"</f>
        <v>2792071</v>
      </c>
      <c r="P306" s="3" t="s">
        <v>11133</v>
      </c>
      <c r="Q306" s="3" t="s">
        <v>11145</v>
      </c>
      <c r="R306" s="6" t="s">
        <v>11967</v>
      </c>
      <c r="S306" s="7" t="str">
        <f>"1CN00211236"</f>
        <v>1CN00211236</v>
      </c>
      <c r="T306" s="6" t="s">
        <v>11618</v>
      </c>
      <c r="U306" s="4" t="s">
        <v>11137</v>
      </c>
      <c r="V306" s="3" t="s">
        <v>11138</v>
      </c>
    </row>
    <row r="307" spans="1:22">
      <c r="A307" s="3">
        <v>306</v>
      </c>
      <c r="B307" s="3"/>
      <c r="C307" s="3" t="s">
        <v>11968</v>
      </c>
      <c r="D307" s="3" t="s">
        <v>11969</v>
      </c>
      <c r="E307" s="3" t="s">
        <v>11970</v>
      </c>
      <c r="F307" s="3" t="s">
        <v>11151</v>
      </c>
      <c r="G307" s="3" t="s">
        <v>11285</v>
      </c>
      <c r="H307" s="3" t="s">
        <v>11153</v>
      </c>
      <c r="I307" s="3">
        <v>87</v>
      </c>
      <c r="J307" s="3">
        <f ca="1">INT(RAND()*50+1)</f>
        <v>20</v>
      </c>
      <c r="K307" s="4" t="s">
        <v>11132</v>
      </c>
      <c r="L307" s="5">
        <v>41388</v>
      </c>
      <c r="M307" s="3"/>
      <c r="N307" s="3"/>
      <c r="O307" s="3" t="str">
        <f>"26187B"</f>
        <v>26187B</v>
      </c>
      <c r="P307" s="3" t="s">
        <v>11144</v>
      </c>
      <c r="Q307" s="3" t="s">
        <v>11134</v>
      </c>
      <c r="R307" s="6" t="s">
        <v>11352</v>
      </c>
      <c r="S307" s="7" t="str">
        <f>"1CN00210522"</f>
        <v>1CN00210522</v>
      </c>
      <c r="T307" s="6" t="s">
        <v>11864</v>
      </c>
      <c r="U307" s="4" t="s">
        <v>11137</v>
      </c>
      <c r="V307" s="3" t="s">
        <v>11148</v>
      </c>
    </row>
    <row r="308" spans="1:22">
      <c r="A308" s="3">
        <v>307</v>
      </c>
      <c r="B308" s="3"/>
      <c r="C308" s="3" t="s">
        <v>11971</v>
      </c>
      <c r="D308" s="3" t="s">
        <v>11972</v>
      </c>
      <c r="E308" s="3" t="s">
        <v>11973</v>
      </c>
      <c r="F308" s="3" t="s">
        <v>11273</v>
      </c>
      <c r="G308" s="3" t="s">
        <v>11167</v>
      </c>
      <c r="H308" s="3" t="s">
        <v>11249</v>
      </c>
      <c r="I308" s="3">
        <v>600</v>
      </c>
      <c r="J308" s="3">
        <f ca="1">INT(RAND()*50+1)</f>
        <v>44</v>
      </c>
      <c r="K308" s="4" t="s">
        <v>11132</v>
      </c>
      <c r="L308" s="5">
        <v>41442</v>
      </c>
      <c r="M308" s="3"/>
      <c r="N308" s="3"/>
      <c r="O308" s="3" t="str">
        <f>"2781040"</f>
        <v>2781040</v>
      </c>
      <c r="P308" s="3" t="s">
        <v>11133</v>
      </c>
      <c r="Q308" s="3" t="s">
        <v>11134</v>
      </c>
      <c r="R308" s="6" t="s">
        <v>11357</v>
      </c>
      <c r="S308" s="7" t="str">
        <f>"1CN00211236"</f>
        <v>1CN00211236</v>
      </c>
      <c r="T308" s="6" t="s">
        <v>11974</v>
      </c>
      <c r="U308" s="4" t="s">
        <v>11137</v>
      </c>
      <c r="V308" s="3" t="s">
        <v>11138</v>
      </c>
    </row>
    <row r="309" spans="1:22">
      <c r="A309" s="3">
        <v>308</v>
      </c>
      <c r="B309" s="3"/>
      <c r="C309" s="3" t="s">
        <v>11975</v>
      </c>
      <c r="D309" s="3" t="s">
        <v>11976</v>
      </c>
      <c r="E309" s="3" t="s">
        <v>11977</v>
      </c>
      <c r="F309" s="3" t="s">
        <v>11141</v>
      </c>
      <c r="G309" s="3" t="s">
        <v>11172</v>
      </c>
      <c r="H309" s="3" t="s">
        <v>11168</v>
      </c>
      <c r="I309" s="3">
        <v>265.84</v>
      </c>
      <c r="J309" s="3">
        <f ca="1">INT(RAND()*50+1)</f>
        <v>11</v>
      </c>
      <c r="K309" s="4" t="s">
        <v>11132</v>
      </c>
      <c r="L309" s="5">
        <v>41493</v>
      </c>
      <c r="M309" s="3"/>
      <c r="N309" s="3"/>
      <c r="O309" s="3" t="str">
        <f>"SY016493-25G"</f>
        <v>SY016493-25G</v>
      </c>
      <c r="P309" s="3" t="s">
        <v>11144</v>
      </c>
      <c r="Q309" s="3" t="s">
        <v>11134</v>
      </c>
      <c r="R309" s="6" t="s">
        <v>11916</v>
      </c>
      <c r="S309" s="7" t="str">
        <f t="shared" ref="S309:S314" si="61">"1CN00210518"</f>
        <v>1CN00210518</v>
      </c>
      <c r="T309" s="6" t="s">
        <v>11207</v>
      </c>
      <c r="U309" s="4" t="s">
        <v>11137</v>
      </c>
      <c r="V309" s="3" t="s">
        <v>11148</v>
      </c>
    </row>
    <row r="310" spans="1:22">
      <c r="A310" s="3">
        <v>309</v>
      </c>
      <c r="B310" s="3"/>
      <c r="C310" s="3" t="s">
        <v>11978</v>
      </c>
      <c r="D310" s="3" t="s">
        <v>11979</v>
      </c>
      <c r="E310" s="3" t="s">
        <v>11980</v>
      </c>
      <c r="F310" s="3" t="s">
        <v>11373</v>
      </c>
      <c r="G310" s="3" t="s">
        <v>11152</v>
      </c>
      <c r="H310" s="3" t="s">
        <v>11193</v>
      </c>
      <c r="I310" s="3">
        <v>801.99</v>
      </c>
      <c r="J310" s="3">
        <f ca="1">INT(RAND()*50+1)</f>
        <v>4</v>
      </c>
      <c r="K310" s="4" t="s">
        <v>11132</v>
      </c>
      <c r="L310" s="5">
        <v>41344</v>
      </c>
      <c r="M310" s="3" t="str">
        <f>"MFCD00002589"</f>
        <v>MFCD00002589</v>
      </c>
      <c r="N310" s="3"/>
      <c r="O310" s="3" t="str">
        <f>"L11934.14"</f>
        <v>L11934.14</v>
      </c>
      <c r="P310" s="3" t="s">
        <v>11133</v>
      </c>
      <c r="Q310" s="3" t="s">
        <v>11134</v>
      </c>
      <c r="R310" s="6" t="s">
        <v>11921</v>
      </c>
      <c r="S310" s="7" t="str">
        <f>"1CN00220006"</f>
        <v>1CN00220006</v>
      </c>
      <c r="T310" s="6" t="s">
        <v>11867</v>
      </c>
      <c r="U310" s="4" t="s">
        <v>11137</v>
      </c>
      <c r="V310" s="3" t="s">
        <v>11148</v>
      </c>
    </row>
    <row r="311" spans="1:22">
      <c r="A311" s="3">
        <v>310</v>
      </c>
      <c r="B311" s="3"/>
      <c r="C311" s="3" t="s">
        <v>11978</v>
      </c>
      <c r="D311" s="3" t="s">
        <v>11979</v>
      </c>
      <c r="E311" s="3" t="s">
        <v>11980</v>
      </c>
      <c r="F311" s="3" t="s">
        <v>11373</v>
      </c>
      <c r="G311" s="3" t="s">
        <v>11152</v>
      </c>
      <c r="H311" s="3" t="s">
        <v>11193</v>
      </c>
      <c r="I311" s="3">
        <v>801.99</v>
      </c>
      <c r="J311" s="3">
        <f ca="1">INT(RAND()*50+1)</f>
        <v>46</v>
      </c>
      <c r="K311" s="4" t="s">
        <v>11132</v>
      </c>
      <c r="L311" s="5">
        <v>41358</v>
      </c>
      <c r="M311" s="3" t="str">
        <f>"MFCD00002589"</f>
        <v>MFCD00002589</v>
      </c>
      <c r="N311" s="3"/>
      <c r="O311" s="3" t="str">
        <f>"L11934.14"</f>
        <v>L11934.14</v>
      </c>
      <c r="P311" s="3" t="s">
        <v>11144</v>
      </c>
      <c r="Q311" s="3" t="s">
        <v>11145</v>
      </c>
      <c r="R311" s="6" t="s">
        <v>11952</v>
      </c>
      <c r="S311" s="7" t="str">
        <f>"1CN00220006"</f>
        <v>1CN00220006</v>
      </c>
      <c r="T311" s="6" t="s">
        <v>11981</v>
      </c>
      <c r="U311" s="4" t="s">
        <v>11137</v>
      </c>
      <c r="V311" s="3" t="s">
        <v>11148</v>
      </c>
    </row>
    <row r="312" spans="1:22">
      <c r="A312" s="3">
        <v>311</v>
      </c>
      <c r="B312" s="3"/>
      <c r="C312" s="3" t="s">
        <v>11982</v>
      </c>
      <c r="D312" s="3" t="s">
        <v>11983</v>
      </c>
      <c r="E312" s="3" t="s">
        <v>11984</v>
      </c>
      <c r="F312" s="3" t="s">
        <v>11349</v>
      </c>
      <c r="G312" s="3" t="s">
        <v>11267</v>
      </c>
      <c r="H312" s="3" t="s">
        <v>11153</v>
      </c>
      <c r="I312" s="3">
        <v>373.04</v>
      </c>
      <c r="J312" s="3">
        <f ca="1">INT(RAND()*50+1)</f>
        <v>4</v>
      </c>
      <c r="K312" s="4" t="s">
        <v>11132</v>
      </c>
      <c r="L312" s="5">
        <v>41564</v>
      </c>
      <c r="M312" s="3"/>
      <c r="N312" s="3"/>
      <c r="O312" s="3" t="str">
        <f>"26740B"</f>
        <v>26740B</v>
      </c>
      <c r="P312" s="3" t="s">
        <v>11133</v>
      </c>
      <c r="Q312" s="3" t="s">
        <v>11134</v>
      </c>
      <c r="R312" s="6" t="s">
        <v>11956</v>
      </c>
      <c r="S312" s="7" t="str">
        <f t="shared" ref="S312:S316" si="62">"1CN00210522"</f>
        <v>1CN00210522</v>
      </c>
      <c r="T312" s="6" t="s">
        <v>11985</v>
      </c>
      <c r="U312" s="4" t="s">
        <v>11137</v>
      </c>
      <c r="V312" s="3" t="s">
        <v>11148</v>
      </c>
    </row>
    <row r="313" spans="1:22">
      <c r="A313" s="3">
        <v>312</v>
      </c>
      <c r="B313" s="3"/>
      <c r="C313" s="3" t="s">
        <v>11986</v>
      </c>
      <c r="D313" s="3" t="s">
        <v>11987</v>
      </c>
      <c r="E313" s="3" t="s">
        <v>11988</v>
      </c>
      <c r="F313" s="3" t="s">
        <v>11211</v>
      </c>
      <c r="G313" s="3" t="s">
        <v>11142</v>
      </c>
      <c r="H313" s="3" t="s">
        <v>11168</v>
      </c>
      <c r="I313" s="3">
        <v>54.97</v>
      </c>
      <c r="J313" s="3">
        <f ca="1">INT(RAND()*50+1)</f>
        <v>13</v>
      </c>
      <c r="K313" s="4" t="s">
        <v>11132</v>
      </c>
      <c r="L313" s="5">
        <v>41522</v>
      </c>
      <c r="M313" s="3"/>
      <c r="N313" s="3"/>
      <c r="O313" s="3" t="str">
        <f>"SY002820-1G"</f>
        <v>SY002820-1G</v>
      </c>
      <c r="P313" s="3" t="s">
        <v>11144</v>
      </c>
      <c r="Q313" s="3" t="s">
        <v>11145</v>
      </c>
      <c r="R313" s="6" t="s">
        <v>11921</v>
      </c>
      <c r="S313" s="7" t="str">
        <f>"1CN00210518"</f>
        <v>1CN00210518</v>
      </c>
      <c r="T313" s="6" t="s">
        <v>11729</v>
      </c>
      <c r="U313" s="4" t="s">
        <v>11137</v>
      </c>
      <c r="V313" s="3" t="s">
        <v>11148</v>
      </c>
    </row>
    <row r="314" spans="1:22">
      <c r="A314" s="3">
        <v>313</v>
      </c>
      <c r="B314" s="3"/>
      <c r="C314" s="3" t="s">
        <v>11989</v>
      </c>
      <c r="D314" s="3" t="s">
        <v>11990</v>
      </c>
      <c r="E314" s="3" t="s">
        <v>11991</v>
      </c>
      <c r="F314" s="3" t="s">
        <v>11141</v>
      </c>
      <c r="G314" s="3" t="s">
        <v>11232</v>
      </c>
      <c r="H314" s="3" t="s">
        <v>11168</v>
      </c>
      <c r="I314" s="3">
        <v>115.51</v>
      </c>
      <c r="J314" s="3">
        <f ca="1">INT(RAND()*50+1)</f>
        <v>3</v>
      </c>
      <c r="K314" s="4" t="s">
        <v>11132</v>
      </c>
      <c r="L314" s="5">
        <v>41450</v>
      </c>
      <c r="M314" s="3"/>
      <c r="N314" s="3"/>
      <c r="O314" s="3" t="str">
        <f>"SY002835-5G"</f>
        <v>SY002835-5G</v>
      </c>
      <c r="P314" s="3" t="s">
        <v>11133</v>
      </c>
      <c r="Q314" s="3" t="s">
        <v>11134</v>
      </c>
      <c r="R314" s="6" t="s">
        <v>11352</v>
      </c>
      <c r="S314" s="7" t="str">
        <f>"1CN00210518"</f>
        <v>1CN00210518</v>
      </c>
      <c r="T314" s="6" t="s">
        <v>11992</v>
      </c>
      <c r="U314" s="4" t="s">
        <v>11137</v>
      </c>
      <c r="V314" s="3" t="s">
        <v>11138</v>
      </c>
    </row>
    <row r="315" spans="1:22">
      <c r="A315" s="3">
        <v>314</v>
      </c>
      <c r="B315" s="3"/>
      <c r="C315" s="3" t="s">
        <v>11993</v>
      </c>
      <c r="D315" s="3" t="s">
        <v>11994</v>
      </c>
      <c r="E315" s="3" t="s">
        <v>11995</v>
      </c>
      <c r="F315" s="3" t="s">
        <v>11151</v>
      </c>
      <c r="G315" s="3" t="s">
        <v>11267</v>
      </c>
      <c r="H315" s="3" t="s">
        <v>11153</v>
      </c>
      <c r="I315" s="3">
        <v>234</v>
      </c>
      <c r="J315" s="3">
        <f ca="1">INT(RAND()*50+1)</f>
        <v>2</v>
      </c>
      <c r="K315" s="4" t="s">
        <v>11132</v>
      </c>
      <c r="L315" s="5">
        <v>41388</v>
      </c>
      <c r="M315" s="3"/>
      <c r="N315" s="3"/>
      <c r="O315" s="3" t="str">
        <f>"27177A"</f>
        <v>27177A</v>
      </c>
      <c r="P315" s="3" t="s">
        <v>11144</v>
      </c>
      <c r="Q315" s="3" t="s">
        <v>11134</v>
      </c>
      <c r="R315" s="6" t="s">
        <v>11357</v>
      </c>
      <c r="S315" s="7" t="str">
        <f>"1CN00210522"</f>
        <v>1CN00210522</v>
      </c>
      <c r="T315" s="6" t="s">
        <v>11996</v>
      </c>
      <c r="U315" s="4" t="s">
        <v>11137</v>
      </c>
      <c r="V315" s="3" t="s">
        <v>11148</v>
      </c>
    </row>
    <row r="316" spans="1:22">
      <c r="A316" s="3">
        <v>315</v>
      </c>
      <c r="B316" s="3"/>
      <c r="C316" s="3" t="s">
        <v>11997</v>
      </c>
      <c r="D316" s="3" t="s">
        <v>11998</v>
      </c>
      <c r="E316" s="3" t="s">
        <v>11999</v>
      </c>
      <c r="F316" s="3" t="s">
        <v>11151</v>
      </c>
      <c r="G316" s="3" t="s">
        <v>11285</v>
      </c>
      <c r="H316" s="3" t="s">
        <v>11153</v>
      </c>
      <c r="I316" s="3">
        <v>682.2</v>
      </c>
      <c r="J316" s="3">
        <f ca="1">INT(RAND()*50+1)</f>
        <v>21</v>
      </c>
      <c r="K316" s="4" t="s">
        <v>11132</v>
      </c>
      <c r="L316" s="5">
        <v>41632</v>
      </c>
      <c r="M316" s="3"/>
      <c r="N316" s="3"/>
      <c r="O316" s="3" t="str">
        <f>"106026B"</f>
        <v>106026B</v>
      </c>
      <c r="P316" s="3" t="s">
        <v>11133</v>
      </c>
      <c r="Q316" s="3" t="s">
        <v>11134</v>
      </c>
      <c r="R316" s="6" t="s">
        <v>11962</v>
      </c>
      <c r="S316" s="7" t="str">
        <f>"1CN00210522"</f>
        <v>1CN00210522</v>
      </c>
      <c r="T316" s="6" t="s">
        <v>12000</v>
      </c>
      <c r="U316" s="4" t="s">
        <v>11137</v>
      </c>
      <c r="V316" s="3" t="s">
        <v>11138</v>
      </c>
    </row>
    <row r="317" spans="1:22">
      <c r="A317" s="3">
        <v>316</v>
      </c>
      <c r="B317" s="3"/>
      <c r="C317" s="3" t="s">
        <v>8633</v>
      </c>
      <c r="D317" s="3" t="s">
        <v>12001</v>
      </c>
      <c r="E317" s="3" t="s">
        <v>12001</v>
      </c>
      <c r="F317" s="3"/>
      <c r="G317" s="3" t="s">
        <v>11232</v>
      </c>
      <c r="H317" s="3" t="s">
        <v>11280</v>
      </c>
      <c r="I317" s="3">
        <v>126.72</v>
      </c>
      <c r="J317" s="3">
        <f ca="1">INT(RAND()*50+1)</f>
        <v>34</v>
      </c>
      <c r="K317" s="4" t="s">
        <v>11132</v>
      </c>
      <c r="L317" s="5">
        <v>41515</v>
      </c>
      <c r="M317" s="3" t="str">
        <f>"MFCD00009106"</f>
        <v>MFCD00009106</v>
      </c>
      <c r="N317" s="3"/>
      <c r="O317" s="3" t="str">
        <f>"159220-5G"</f>
        <v>159220-5G</v>
      </c>
      <c r="P317" s="3" t="s">
        <v>11144</v>
      </c>
      <c r="Q317" s="3" t="s">
        <v>11134</v>
      </c>
      <c r="R317" s="6" t="s">
        <v>11967</v>
      </c>
      <c r="S317" s="7" t="str">
        <f>"1CN00210153"</f>
        <v>1CN00210153</v>
      </c>
      <c r="T317" s="6" t="s">
        <v>12002</v>
      </c>
      <c r="U317" s="4" t="s">
        <v>11137</v>
      </c>
      <c r="V317" s="3" t="s">
        <v>11148</v>
      </c>
    </row>
    <row r="318" spans="1:22">
      <c r="A318" s="3">
        <v>317</v>
      </c>
      <c r="B318" s="3"/>
      <c r="C318" s="3" t="s">
        <v>12003</v>
      </c>
      <c r="D318" s="3" t="s">
        <v>12004</v>
      </c>
      <c r="E318" s="3" t="s">
        <v>12005</v>
      </c>
      <c r="F318" s="3"/>
      <c r="G318" s="3" t="s">
        <v>11285</v>
      </c>
      <c r="H318" s="3" t="s">
        <v>11153</v>
      </c>
      <c r="I318" s="3">
        <v>262.96</v>
      </c>
      <c r="J318" s="3">
        <f ca="1">INT(RAND()*50+1)</f>
        <v>39</v>
      </c>
      <c r="K318" s="4" t="s">
        <v>11132</v>
      </c>
      <c r="L318" s="5">
        <v>41478</v>
      </c>
      <c r="M318" s="3"/>
      <c r="N318" s="3"/>
      <c r="O318" s="3" t="str">
        <f>"27660B"</f>
        <v>27660B</v>
      </c>
      <c r="P318" s="3" t="s">
        <v>11133</v>
      </c>
      <c r="Q318" s="3" t="s">
        <v>11145</v>
      </c>
      <c r="R318" s="6" t="s">
        <v>12006</v>
      </c>
      <c r="S318" s="7" t="str">
        <f t="shared" ref="S318:S323" si="63">"1CN00210522"</f>
        <v>1CN00210522</v>
      </c>
      <c r="T318" s="6" t="s">
        <v>11228</v>
      </c>
      <c r="U318" s="4" t="s">
        <v>11137</v>
      </c>
      <c r="V318" s="3" t="s">
        <v>11148</v>
      </c>
    </row>
    <row r="319" spans="1:22">
      <c r="A319" s="3">
        <v>318</v>
      </c>
      <c r="B319" s="3"/>
      <c r="C319" s="3" t="s">
        <v>12007</v>
      </c>
      <c r="D319" s="3" t="s">
        <v>12008</v>
      </c>
      <c r="E319" s="3" t="s">
        <v>12009</v>
      </c>
      <c r="F319" s="3" t="s">
        <v>11373</v>
      </c>
      <c r="G319" s="3" t="s">
        <v>11185</v>
      </c>
      <c r="H319" s="3" t="s">
        <v>12010</v>
      </c>
      <c r="I319" s="3">
        <v>150</v>
      </c>
      <c r="J319" s="3">
        <f ca="1">INT(RAND()*50+1)</f>
        <v>48</v>
      </c>
      <c r="K319" s="4" t="s">
        <v>11132</v>
      </c>
      <c r="L319" s="5">
        <v>41456</v>
      </c>
      <c r="M319" s="3"/>
      <c r="N319" s="3"/>
      <c r="O319" s="3" t="str">
        <f>"2526727"</f>
        <v>2526727</v>
      </c>
      <c r="P319" s="3" t="s">
        <v>11144</v>
      </c>
      <c r="Q319" s="3" t="s">
        <v>11134</v>
      </c>
      <c r="R319" s="6" t="s">
        <v>12011</v>
      </c>
      <c r="S319" s="7" t="str">
        <f>"1CN00210973"</f>
        <v>1CN00210973</v>
      </c>
      <c r="T319" s="6" t="s">
        <v>11875</v>
      </c>
      <c r="U319" s="4" t="s">
        <v>11137</v>
      </c>
      <c r="V319" s="3" t="s">
        <v>11148</v>
      </c>
    </row>
    <row r="320" spans="1:22">
      <c r="A320" s="3">
        <v>319</v>
      </c>
      <c r="B320" s="3"/>
      <c r="C320" s="3" t="s">
        <v>12012</v>
      </c>
      <c r="D320" s="3" t="s">
        <v>12013</v>
      </c>
      <c r="E320" s="3" t="s">
        <v>12014</v>
      </c>
      <c r="F320" s="3" t="s">
        <v>12015</v>
      </c>
      <c r="G320" s="3" t="s">
        <v>11267</v>
      </c>
      <c r="H320" s="3" t="s">
        <v>11153</v>
      </c>
      <c r="I320" s="3">
        <v>309.6</v>
      </c>
      <c r="J320" s="3">
        <f ca="1">INT(RAND()*50+1)</f>
        <v>50</v>
      </c>
      <c r="K320" s="4" t="s">
        <v>11132</v>
      </c>
      <c r="L320" s="5">
        <v>41410</v>
      </c>
      <c r="M320" s="3"/>
      <c r="N320" s="3"/>
      <c r="O320" s="3" t="str">
        <f>"27731A"</f>
        <v>27731A</v>
      </c>
      <c r="P320" s="3" t="s">
        <v>11133</v>
      </c>
      <c r="Q320" s="3" t="s">
        <v>11145</v>
      </c>
      <c r="R320" s="6" t="s">
        <v>11967</v>
      </c>
      <c r="S320" s="7" t="str">
        <f>"1CN00210522"</f>
        <v>1CN00210522</v>
      </c>
      <c r="T320" s="6" t="s">
        <v>12016</v>
      </c>
      <c r="U320" s="4" t="s">
        <v>11137</v>
      </c>
      <c r="V320" s="3" t="s">
        <v>11148</v>
      </c>
    </row>
    <row r="321" spans="1:22">
      <c r="A321" s="3">
        <v>320</v>
      </c>
      <c r="B321" s="3"/>
      <c r="C321" s="3" t="s">
        <v>12017</v>
      </c>
      <c r="D321" s="3" t="s">
        <v>12018</v>
      </c>
      <c r="E321" s="3" t="s">
        <v>12019</v>
      </c>
      <c r="F321" s="3" t="s">
        <v>11141</v>
      </c>
      <c r="G321" s="3" t="s">
        <v>11142</v>
      </c>
      <c r="H321" s="3" t="s">
        <v>11168</v>
      </c>
      <c r="I321" s="3">
        <v>137.5</v>
      </c>
      <c r="J321" s="3">
        <f ca="1">INT(RAND()*50+1)</f>
        <v>1</v>
      </c>
      <c r="K321" s="4" t="s">
        <v>11132</v>
      </c>
      <c r="L321" s="5">
        <v>41430</v>
      </c>
      <c r="M321" s="3"/>
      <c r="N321" s="3"/>
      <c r="O321" s="3" t="str">
        <f>"SY002954-1G"</f>
        <v>SY002954-1G</v>
      </c>
      <c r="P321" s="3" t="s">
        <v>11144</v>
      </c>
      <c r="Q321" s="3" t="s">
        <v>11134</v>
      </c>
      <c r="R321" s="6" t="s">
        <v>11352</v>
      </c>
      <c r="S321" s="7" t="str">
        <f>"1CN00210518"</f>
        <v>1CN00210518</v>
      </c>
      <c r="T321" s="6" t="s">
        <v>11658</v>
      </c>
      <c r="U321" s="4" t="s">
        <v>11137</v>
      </c>
      <c r="V321" s="3" t="s">
        <v>11148</v>
      </c>
    </row>
    <row r="322" spans="1:22">
      <c r="A322" s="3">
        <v>321</v>
      </c>
      <c r="B322" s="3"/>
      <c r="C322" s="3" t="s">
        <v>9651</v>
      </c>
      <c r="D322" s="3" t="s">
        <v>12020</v>
      </c>
      <c r="E322" s="3" t="s">
        <v>12021</v>
      </c>
      <c r="F322" s="3" t="s">
        <v>11151</v>
      </c>
      <c r="G322" s="3" t="s">
        <v>11285</v>
      </c>
      <c r="H322" s="3" t="s">
        <v>11153</v>
      </c>
      <c r="I322" s="3">
        <v>291</v>
      </c>
      <c r="J322" s="3">
        <f ca="1">INT(RAND()*50+1)</f>
        <v>35</v>
      </c>
      <c r="K322" s="4" t="s">
        <v>11132</v>
      </c>
      <c r="L322" s="5">
        <v>41392</v>
      </c>
      <c r="M322" s="3"/>
      <c r="N322" s="3"/>
      <c r="O322" s="3" t="str">
        <f>"27907B"</f>
        <v>27907B</v>
      </c>
      <c r="P322" s="3" t="s">
        <v>11133</v>
      </c>
      <c r="Q322" s="3" t="s">
        <v>11134</v>
      </c>
      <c r="R322" s="6" t="s">
        <v>11357</v>
      </c>
      <c r="S322" s="7" t="str">
        <f>"1CN00210522"</f>
        <v>1CN00210522</v>
      </c>
      <c r="T322" s="6" t="s">
        <v>11877</v>
      </c>
      <c r="U322" s="4" t="s">
        <v>11137</v>
      </c>
      <c r="V322" s="3" t="s">
        <v>11138</v>
      </c>
    </row>
    <row r="323" spans="1:22">
      <c r="A323" s="3">
        <v>322</v>
      </c>
      <c r="B323" s="3"/>
      <c r="C323" s="3" t="s">
        <v>9651</v>
      </c>
      <c r="D323" s="3" t="s">
        <v>12020</v>
      </c>
      <c r="E323" s="3" t="s">
        <v>12021</v>
      </c>
      <c r="F323" s="3" t="s">
        <v>11151</v>
      </c>
      <c r="G323" s="3" t="s">
        <v>11285</v>
      </c>
      <c r="H323" s="3" t="s">
        <v>11153</v>
      </c>
      <c r="I323" s="3">
        <v>291</v>
      </c>
      <c r="J323" s="3">
        <f ca="1" t="shared" ref="J323:J386" si="64">INT(RAND()*50+1)</f>
        <v>39</v>
      </c>
      <c r="K323" s="4" t="s">
        <v>11132</v>
      </c>
      <c r="L323" s="5">
        <v>41418</v>
      </c>
      <c r="M323" s="3"/>
      <c r="N323" s="3"/>
      <c r="O323" s="3" t="str">
        <f>"27907B"</f>
        <v>27907B</v>
      </c>
      <c r="P323" s="3" t="s">
        <v>11144</v>
      </c>
      <c r="Q323" s="3" t="s">
        <v>11134</v>
      </c>
      <c r="R323" s="6" t="s">
        <v>12022</v>
      </c>
      <c r="S323" s="7" t="str">
        <f>"1CN00210522"</f>
        <v>1CN00210522</v>
      </c>
      <c r="T323" s="6" t="s">
        <v>12023</v>
      </c>
      <c r="U323" s="4" t="s">
        <v>11137</v>
      </c>
      <c r="V323" s="3" t="s">
        <v>11148</v>
      </c>
    </row>
    <row r="324" spans="1:22">
      <c r="A324" s="3">
        <v>323</v>
      </c>
      <c r="B324" s="3"/>
      <c r="C324" s="3" t="s">
        <v>1481</v>
      </c>
      <c r="D324" s="3" t="s">
        <v>12024</v>
      </c>
      <c r="E324" s="3" t="s">
        <v>12024</v>
      </c>
      <c r="F324" s="3"/>
      <c r="G324" s="3" t="s">
        <v>11142</v>
      </c>
      <c r="H324" s="3" t="s">
        <v>11280</v>
      </c>
      <c r="I324" s="3">
        <v>220.38</v>
      </c>
      <c r="J324" s="3">
        <f ca="1">INT(RAND()*50+1)</f>
        <v>12</v>
      </c>
      <c r="K324" s="4" t="s">
        <v>11132</v>
      </c>
      <c r="L324" s="5">
        <v>41400</v>
      </c>
      <c r="M324" s="3" t="str">
        <f>"MFCD01318166"</f>
        <v>MFCD01318166</v>
      </c>
      <c r="N324" s="3"/>
      <c r="O324" s="3" t="str">
        <f>"512192-1G"</f>
        <v>512192-1G</v>
      </c>
      <c r="P324" s="3" t="s">
        <v>11133</v>
      </c>
      <c r="Q324" s="3" t="s">
        <v>11134</v>
      </c>
      <c r="R324" s="6" t="s">
        <v>12025</v>
      </c>
      <c r="S324" s="7" t="str">
        <f>"1CN00210153"</f>
        <v>1CN00210153</v>
      </c>
      <c r="T324" s="6" t="s">
        <v>11268</v>
      </c>
      <c r="U324" s="4" t="s">
        <v>11137</v>
      </c>
      <c r="V324" s="3" t="s">
        <v>11138</v>
      </c>
    </row>
    <row r="325" spans="1:22">
      <c r="A325" s="3">
        <v>324</v>
      </c>
      <c r="B325" s="3"/>
      <c r="C325" s="3" t="s">
        <v>2889</v>
      </c>
      <c r="D325" s="3" t="s">
        <v>12026</v>
      </c>
      <c r="E325" s="3" t="s">
        <v>12027</v>
      </c>
      <c r="F325" s="3" t="s">
        <v>11205</v>
      </c>
      <c r="G325" s="3" t="s">
        <v>11416</v>
      </c>
      <c r="H325" s="3" t="s">
        <v>11131</v>
      </c>
      <c r="I325" s="3">
        <v>8.8</v>
      </c>
      <c r="J325" s="3">
        <f ca="1">INT(RAND()*50+1)</f>
        <v>33</v>
      </c>
      <c r="K325" s="4" t="s">
        <v>11132</v>
      </c>
      <c r="L325" s="5">
        <v>41477</v>
      </c>
      <c r="M325" s="3"/>
      <c r="N325" s="3"/>
      <c r="O325" s="3" t="str">
        <f>"G28130B__"</f>
        <v>G28130B__</v>
      </c>
      <c r="P325" s="3" t="s">
        <v>11144</v>
      </c>
      <c r="Q325" s="3" t="s">
        <v>11145</v>
      </c>
      <c r="R325" s="6" t="s">
        <v>11352</v>
      </c>
      <c r="S325" s="7" t="str">
        <f t="shared" ref="S325:S329" si="65">"1CN00210522"</f>
        <v>1CN00210522</v>
      </c>
      <c r="T325" s="6" t="s">
        <v>11880</v>
      </c>
      <c r="U325" s="4" t="s">
        <v>11137</v>
      </c>
      <c r="V325" s="3" t="s">
        <v>11148</v>
      </c>
    </row>
    <row r="326" spans="1:22">
      <c r="A326" s="3">
        <v>325</v>
      </c>
      <c r="B326" s="3"/>
      <c r="C326" s="3" t="s">
        <v>2889</v>
      </c>
      <c r="D326" s="3" t="s">
        <v>12026</v>
      </c>
      <c r="E326" s="3" t="s">
        <v>12027</v>
      </c>
      <c r="F326" s="3" t="s">
        <v>11205</v>
      </c>
      <c r="G326" s="3" t="s">
        <v>11416</v>
      </c>
      <c r="H326" s="3" t="s">
        <v>11131</v>
      </c>
      <c r="I326" s="3">
        <v>8.8</v>
      </c>
      <c r="J326" s="3">
        <f ca="1">INT(RAND()*50+1)</f>
        <v>15</v>
      </c>
      <c r="K326" s="4" t="s">
        <v>11132</v>
      </c>
      <c r="L326" s="5">
        <v>41486</v>
      </c>
      <c r="M326" s="3"/>
      <c r="N326" s="3"/>
      <c r="O326" s="3" t="str">
        <f>"G28130B__"</f>
        <v>G28130B__</v>
      </c>
      <c r="P326" s="3" t="s">
        <v>11133</v>
      </c>
      <c r="Q326" s="3" t="s">
        <v>11134</v>
      </c>
      <c r="R326" s="6" t="s">
        <v>11357</v>
      </c>
      <c r="S326" s="7" t="str">
        <f>"1CN00210522"</f>
        <v>1CN00210522</v>
      </c>
      <c r="T326" s="6" t="s">
        <v>12028</v>
      </c>
      <c r="U326" s="4" t="s">
        <v>11137</v>
      </c>
      <c r="V326" s="3" t="s">
        <v>11148</v>
      </c>
    </row>
    <row r="327" spans="1:22">
      <c r="A327" s="3">
        <v>326</v>
      </c>
      <c r="B327" s="3"/>
      <c r="C327" s="3" t="s">
        <v>7557</v>
      </c>
      <c r="D327" s="3" t="s">
        <v>12029</v>
      </c>
      <c r="E327" s="3" t="s">
        <v>12030</v>
      </c>
      <c r="F327" s="3" t="s">
        <v>12015</v>
      </c>
      <c r="G327" s="3" t="s">
        <v>11285</v>
      </c>
      <c r="H327" s="3" t="s">
        <v>11153</v>
      </c>
      <c r="I327" s="3">
        <v>75</v>
      </c>
      <c r="J327" s="3">
        <f ca="1">INT(RAND()*50+1)</f>
        <v>14</v>
      </c>
      <c r="K327" s="4" t="s">
        <v>11132</v>
      </c>
      <c r="L327" s="5">
        <v>41409</v>
      </c>
      <c r="M327" s="3"/>
      <c r="N327" s="3"/>
      <c r="O327" s="3" t="str">
        <f>"28163A"</f>
        <v>28163A</v>
      </c>
      <c r="P327" s="3" t="s">
        <v>11144</v>
      </c>
      <c r="Q327" s="3" t="s">
        <v>11145</v>
      </c>
      <c r="R327" s="6" t="s">
        <v>11962</v>
      </c>
      <c r="S327" s="7" t="str">
        <f>"1CN00210522"</f>
        <v>1CN00210522</v>
      </c>
      <c r="T327" s="6" t="s">
        <v>12031</v>
      </c>
      <c r="U327" s="4" t="s">
        <v>11137</v>
      </c>
      <c r="V327" s="3" t="s">
        <v>11148</v>
      </c>
    </row>
    <row r="328" spans="1:22">
      <c r="A328" s="3">
        <v>327</v>
      </c>
      <c r="B328" s="3"/>
      <c r="C328" s="3" t="s">
        <v>7557</v>
      </c>
      <c r="D328" s="3" t="s">
        <v>12029</v>
      </c>
      <c r="E328" s="3" t="s">
        <v>12030</v>
      </c>
      <c r="F328" s="3" t="s">
        <v>12015</v>
      </c>
      <c r="G328" s="3" t="s">
        <v>11152</v>
      </c>
      <c r="H328" s="3" t="s">
        <v>11153</v>
      </c>
      <c r="I328" s="3">
        <v>183</v>
      </c>
      <c r="J328" s="3">
        <f ca="1">INT(RAND()*50+1)</f>
        <v>44</v>
      </c>
      <c r="K328" s="4" t="s">
        <v>11132</v>
      </c>
      <c r="L328" s="5">
        <v>41423</v>
      </c>
      <c r="M328" s="3"/>
      <c r="N328" s="3"/>
      <c r="O328" s="3" t="str">
        <f>"28163B"</f>
        <v>28163B</v>
      </c>
      <c r="P328" s="3" t="s">
        <v>11133</v>
      </c>
      <c r="Q328" s="3" t="s">
        <v>11134</v>
      </c>
      <c r="R328" s="6" t="s">
        <v>11967</v>
      </c>
      <c r="S328" s="7" t="str">
        <f>"1CN00210522"</f>
        <v>1CN00210522</v>
      </c>
      <c r="T328" s="6" t="s">
        <v>11771</v>
      </c>
      <c r="U328" s="4" t="s">
        <v>11137</v>
      </c>
      <c r="V328" s="3" t="s">
        <v>11148</v>
      </c>
    </row>
    <row r="329" spans="1:22">
      <c r="A329" s="3">
        <v>328</v>
      </c>
      <c r="B329" s="3"/>
      <c r="C329" s="3" t="s">
        <v>7557</v>
      </c>
      <c r="D329" s="3" t="s">
        <v>12029</v>
      </c>
      <c r="E329" s="3" t="s">
        <v>12030</v>
      </c>
      <c r="F329" s="3" t="s">
        <v>12015</v>
      </c>
      <c r="G329" s="3" t="s">
        <v>11152</v>
      </c>
      <c r="H329" s="3" t="s">
        <v>11153</v>
      </c>
      <c r="I329" s="3">
        <v>183</v>
      </c>
      <c r="J329" s="3">
        <f ca="1">INT(RAND()*50+1)</f>
        <v>25</v>
      </c>
      <c r="K329" s="4" t="s">
        <v>11132</v>
      </c>
      <c r="L329" s="5">
        <v>41450</v>
      </c>
      <c r="M329" s="3"/>
      <c r="N329" s="3"/>
      <c r="O329" s="3" t="str">
        <f>"28163B"</f>
        <v>28163B</v>
      </c>
      <c r="P329" s="3" t="s">
        <v>11144</v>
      </c>
      <c r="Q329" s="3" t="s">
        <v>11134</v>
      </c>
      <c r="R329" s="6" t="s">
        <v>12006</v>
      </c>
      <c r="S329" s="7" t="str">
        <f>"1CN00210522"</f>
        <v>1CN00210522</v>
      </c>
      <c r="T329" s="6" t="s">
        <v>12032</v>
      </c>
      <c r="U329" s="4" t="s">
        <v>11137</v>
      </c>
      <c r="V329" s="3" t="s">
        <v>11148</v>
      </c>
    </row>
    <row r="330" spans="1:22">
      <c r="A330" s="3">
        <v>329</v>
      </c>
      <c r="B330" s="3"/>
      <c r="C330" s="3" t="s">
        <v>12033</v>
      </c>
      <c r="D330" s="3" t="s">
        <v>12034</v>
      </c>
      <c r="E330" s="3" t="s">
        <v>12034</v>
      </c>
      <c r="F330" s="3" t="s">
        <v>11293</v>
      </c>
      <c r="G330" s="3" t="s">
        <v>11356</v>
      </c>
      <c r="H330" s="3" t="s">
        <v>11774</v>
      </c>
      <c r="I330" s="3">
        <v>82.13</v>
      </c>
      <c r="J330" s="3">
        <f ca="1">INT(RAND()*50+1)</f>
        <v>36</v>
      </c>
      <c r="K330" s="4" t="s">
        <v>11132</v>
      </c>
      <c r="L330" s="5">
        <v>41449</v>
      </c>
      <c r="M330" s="3"/>
      <c r="N330" s="3"/>
      <c r="O330" s="3" t="str">
        <f>"V900173-100G"</f>
        <v>V900173-100G</v>
      </c>
      <c r="P330" s="3" t="s">
        <v>11133</v>
      </c>
      <c r="Q330" s="3" t="s">
        <v>11134</v>
      </c>
      <c r="R330" s="6" t="s">
        <v>12011</v>
      </c>
      <c r="S330" s="7" t="str">
        <f t="shared" ref="S330:S332" si="66">"1CN00210153"</f>
        <v>1CN00210153</v>
      </c>
      <c r="T330" s="6" t="s">
        <v>12035</v>
      </c>
      <c r="U330" s="4" t="s">
        <v>11137</v>
      </c>
      <c r="V330" s="3" t="s">
        <v>11138</v>
      </c>
    </row>
    <row r="331" spans="1:22">
      <c r="A331" s="3">
        <v>330</v>
      </c>
      <c r="B331" s="3"/>
      <c r="C331" s="3" t="s">
        <v>12036</v>
      </c>
      <c r="D331" s="3" t="s">
        <v>12037</v>
      </c>
      <c r="E331" s="3" t="s">
        <v>12037</v>
      </c>
      <c r="F331" s="3"/>
      <c r="G331" s="3" t="s">
        <v>11684</v>
      </c>
      <c r="H331" s="3" t="s">
        <v>11280</v>
      </c>
      <c r="I331" s="3">
        <v>681.03</v>
      </c>
      <c r="J331" s="3">
        <f ca="1">INT(RAND()*50+1)</f>
        <v>22</v>
      </c>
      <c r="K331" s="4" t="s">
        <v>11132</v>
      </c>
      <c r="L331" s="5">
        <v>41414</v>
      </c>
      <c r="M331" s="3"/>
      <c r="N331" s="3"/>
      <c r="O331" s="3" t="str">
        <f>"90303-500MG-F"</f>
        <v>90303-500MG-F</v>
      </c>
      <c r="P331" s="3" t="s">
        <v>11144</v>
      </c>
      <c r="Q331" s="3" t="s">
        <v>11134</v>
      </c>
      <c r="R331" s="6" t="s">
        <v>11967</v>
      </c>
      <c r="S331" s="7" t="str">
        <f>"1CN00210153"</f>
        <v>1CN00210153</v>
      </c>
      <c r="T331" s="6" t="s">
        <v>12038</v>
      </c>
      <c r="U331" s="4" t="s">
        <v>11137</v>
      </c>
      <c r="V331" s="3" t="s">
        <v>11148</v>
      </c>
    </row>
    <row r="332" spans="1:22">
      <c r="A332" s="3">
        <v>331</v>
      </c>
      <c r="B332" s="3"/>
      <c r="C332" s="3" t="s">
        <v>10947</v>
      </c>
      <c r="D332" s="3" t="s">
        <v>12039</v>
      </c>
      <c r="E332" s="3" t="s">
        <v>12039</v>
      </c>
      <c r="F332" s="3"/>
      <c r="G332" s="3" t="s">
        <v>11232</v>
      </c>
      <c r="H332" s="3" t="s">
        <v>11280</v>
      </c>
      <c r="I332" s="3">
        <v>953.92</v>
      </c>
      <c r="J332" s="3">
        <f ca="1">INT(RAND()*50+1)</f>
        <v>25</v>
      </c>
      <c r="K332" s="4" t="s">
        <v>11132</v>
      </c>
      <c r="L332" s="5">
        <v>41422</v>
      </c>
      <c r="M332" s="3" t="str">
        <f>"MFCD00022492"</f>
        <v>MFCD00022492</v>
      </c>
      <c r="N332" s="3"/>
      <c r="O332" s="3" t="str">
        <f>"460532-5G"</f>
        <v>460532-5G</v>
      </c>
      <c r="P332" s="3" t="s">
        <v>11133</v>
      </c>
      <c r="Q332" s="3" t="s">
        <v>11145</v>
      </c>
      <c r="R332" s="6" t="s">
        <v>11352</v>
      </c>
      <c r="S332" s="7" t="str">
        <f>"1CN00210153"</f>
        <v>1CN00210153</v>
      </c>
      <c r="T332" s="6" t="s">
        <v>12040</v>
      </c>
      <c r="U332" s="4" t="s">
        <v>11137</v>
      </c>
      <c r="V332" s="3" t="s">
        <v>11138</v>
      </c>
    </row>
    <row r="333" spans="1:22">
      <c r="A333" s="3">
        <v>332</v>
      </c>
      <c r="B333" s="3"/>
      <c r="C333" s="3" t="s">
        <v>1096</v>
      </c>
      <c r="D333" s="3" t="s">
        <v>12041</v>
      </c>
      <c r="E333" s="3" t="s">
        <v>12042</v>
      </c>
      <c r="F333" s="3" t="s">
        <v>11151</v>
      </c>
      <c r="G333" s="3" t="s">
        <v>11285</v>
      </c>
      <c r="H333" s="3" t="s">
        <v>11153</v>
      </c>
      <c r="I333" s="3">
        <v>105</v>
      </c>
      <c r="J333" s="3">
        <f ca="1">INT(RAND()*50+1)</f>
        <v>18</v>
      </c>
      <c r="K333" s="4" t="s">
        <v>11132</v>
      </c>
      <c r="L333" s="5">
        <v>41386</v>
      </c>
      <c r="M333" s="3"/>
      <c r="N333" s="3"/>
      <c r="O333" s="3" t="str">
        <f>"28408A"</f>
        <v>28408A</v>
      </c>
      <c r="P333" s="3" t="s">
        <v>11144</v>
      </c>
      <c r="Q333" s="3" t="s">
        <v>11134</v>
      </c>
      <c r="R333" s="6" t="s">
        <v>11357</v>
      </c>
      <c r="S333" s="7" t="str">
        <f>"1CN00210522"</f>
        <v>1CN00210522</v>
      </c>
      <c r="T333" s="6" t="s">
        <v>11277</v>
      </c>
      <c r="U333" s="4" t="s">
        <v>11137</v>
      </c>
      <c r="V333" s="3" t="s">
        <v>11148</v>
      </c>
    </row>
    <row r="334" spans="1:22">
      <c r="A334" s="3">
        <v>333</v>
      </c>
      <c r="B334" s="3"/>
      <c r="C334" s="3" t="s">
        <v>12043</v>
      </c>
      <c r="D334" s="3" t="s">
        <v>12044</v>
      </c>
      <c r="E334" s="3" t="s">
        <v>12044</v>
      </c>
      <c r="F334" s="3" t="s">
        <v>11141</v>
      </c>
      <c r="G334" s="3" t="s">
        <v>11232</v>
      </c>
      <c r="H334" s="3" t="s">
        <v>11168</v>
      </c>
      <c r="I334" s="3">
        <v>137.5</v>
      </c>
      <c r="J334" s="3">
        <f ca="1">INT(RAND()*50+1)</f>
        <v>27</v>
      </c>
      <c r="K334" s="4" t="s">
        <v>11132</v>
      </c>
      <c r="L334" s="5">
        <v>41422</v>
      </c>
      <c r="M334" s="3"/>
      <c r="N334" s="3"/>
      <c r="O334" s="3" t="str">
        <f>"SY018230-5G"</f>
        <v>SY018230-5G</v>
      </c>
      <c r="P334" s="3" t="s">
        <v>11133</v>
      </c>
      <c r="Q334" s="3" t="s">
        <v>11145</v>
      </c>
      <c r="R334" s="6" t="s">
        <v>12022</v>
      </c>
      <c r="S334" s="7" t="str">
        <f>"1CN00210518"</f>
        <v>1CN00210518</v>
      </c>
      <c r="T334" s="6" t="s">
        <v>11890</v>
      </c>
      <c r="U334" s="4" t="s">
        <v>11137</v>
      </c>
      <c r="V334" s="3" t="s">
        <v>11148</v>
      </c>
    </row>
    <row r="335" spans="1:22">
      <c r="A335" s="3">
        <v>334</v>
      </c>
      <c r="B335" s="3"/>
      <c r="C335" s="3" t="s">
        <v>12045</v>
      </c>
      <c r="D335" s="3" t="s">
        <v>12046</v>
      </c>
      <c r="E335" s="3" t="s">
        <v>12047</v>
      </c>
      <c r="F335" s="3" t="s">
        <v>11141</v>
      </c>
      <c r="G335" s="3" t="s">
        <v>11267</v>
      </c>
      <c r="H335" s="3" t="s">
        <v>11193</v>
      </c>
      <c r="I335" s="3">
        <v>391.86</v>
      </c>
      <c r="J335" s="3">
        <f ca="1">INT(RAND()*50+1)</f>
        <v>37</v>
      </c>
      <c r="K335" s="4" t="s">
        <v>11132</v>
      </c>
      <c r="L335" s="5">
        <v>41508</v>
      </c>
      <c r="M335" s="3" t="str">
        <f>"MFCD00153889"</f>
        <v>MFCD00153889</v>
      </c>
      <c r="N335" s="3"/>
      <c r="O335" s="3" t="str">
        <f>"L19329.03"</f>
        <v>L19329.03</v>
      </c>
      <c r="P335" s="3" t="s">
        <v>11144</v>
      </c>
      <c r="Q335" s="3" t="s">
        <v>11134</v>
      </c>
      <c r="R335" s="6" t="s">
        <v>12025</v>
      </c>
      <c r="S335" s="7" t="str">
        <f>"1CN00220006"</f>
        <v>1CN00220006</v>
      </c>
      <c r="T335" s="6" t="s">
        <v>12048</v>
      </c>
      <c r="U335" s="4" t="s">
        <v>11137</v>
      </c>
      <c r="V335" s="3" t="s">
        <v>11148</v>
      </c>
    </row>
    <row r="336" spans="1:22">
      <c r="A336" s="3">
        <v>335</v>
      </c>
      <c r="B336" s="3"/>
      <c r="C336" s="3" t="s">
        <v>12045</v>
      </c>
      <c r="D336" s="3" t="s">
        <v>12046</v>
      </c>
      <c r="E336" s="3" t="s">
        <v>12047</v>
      </c>
      <c r="F336" s="3" t="s">
        <v>11141</v>
      </c>
      <c r="G336" s="3" t="s">
        <v>11267</v>
      </c>
      <c r="H336" s="3" t="s">
        <v>11193</v>
      </c>
      <c r="I336" s="3">
        <v>391.86</v>
      </c>
      <c r="J336" s="3">
        <f ca="1">INT(RAND()*50+1)</f>
        <v>5</v>
      </c>
      <c r="K336" s="4" t="s">
        <v>11132</v>
      </c>
      <c r="L336" s="5">
        <v>41509</v>
      </c>
      <c r="M336" s="3" t="str">
        <f>"MFCD00153889"</f>
        <v>MFCD00153889</v>
      </c>
      <c r="N336" s="3"/>
      <c r="O336" s="3" t="str">
        <f>"L19329.03"</f>
        <v>L19329.03</v>
      </c>
      <c r="P336" s="3" t="s">
        <v>11133</v>
      </c>
      <c r="Q336" s="3" t="s">
        <v>11134</v>
      </c>
      <c r="R336" s="6" t="s">
        <v>12049</v>
      </c>
      <c r="S336" s="7" t="str">
        <f>"1CN00220006"</f>
        <v>1CN00220006</v>
      </c>
      <c r="T336" s="6" t="s">
        <v>11702</v>
      </c>
      <c r="U336" s="4" t="s">
        <v>11137</v>
      </c>
      <c r="V336" s="3" t="s">
        <v>11148</v>
      </c>
    </row>
    <row r="337" spans="1:22">
      <c r="A337" s="3">
        <v>336</v>
      </c>
      <c r="B337" s="3"/>
      <c r="C337" s="3" t="s">
        <v>5352</v>
      </c>
      <c r="D337" s="3" t="s">
        <v>12050</v>
      </c>
      <c r="E337" s="3" t="s">
        <v>12050</v>
      </c>
      <c r="F337" s="3" t="s">
        <v>11373</v>
      </c>
      <c r="G337" s="3" t="s">
        <v>11232</v>
      </c>
      <c r="H337" s="3" t="s">
        <v>11143</v>
      </c>
      <c r="I337" s="3">
        <v>191.08</v>
      </c>
      <c r="J337" s="3">
        <f ca="1">INT(RAND()*50+1)</f>
        <v>6</v>
      </c>
      <c r="K337" s="4" t="s">
        <v>11132</v>
      </c>
      <c r="L337" s="5">
        <v>41614</v>
      </c>
      <c r="M337" s="3"/>
      <c r="N337" s="3"/>
      <c r="O337" s="3" t="str">
        <f>"JK217325-5G"</f>
        <v>JK217325-5G</v>
      </c>
      <c r="P337" s="3" t="s">
        <v>11144</v>
      </c>
      <c r="Q337" s="3" t="s">
        <v>11134</v>
      </c>
      <c r="R337" s="6" t="s">
        <v>12051</v>
      </c>
      <c r="S337" s="7" t="str">
        <f>"1CN00100005"</f>
        <v>1CN00100005</v>
      </c>
      <c r="T337" s="6" t="s">
        <v>11896</v>
      </c>
      <c r="U337" s="4" t="s">
        <v>11137</v>
      </c>
      <c r="V337" s="3" t="s">
        <v>11148</v>
      </c>
    </row>
    <row r="338" spans="1:22">
      <c r="A338" s="3">
        <v>337</v>
      </c>
      <c r="B338" s="3"/>
      <c r="C338" s="3" t="s">
        <v>12052</v>
      </c>
      <c r="D338" s="3" t="s">
        <v>12053</v>
      </c>
      <c r="E338" s="3" t="s">
        <v>12054</v>
      </c>
      <c r="F338" s="3" t="s">
        <v>11205</v>
      </c>
      <c r="G338" s="3" t="s">
        <v>11222</v>
      </c>
      <c r="H338" s="3" t="s">
        <v>11131</v>
      </c>
      <c r="I338" s="3">
        <v>69.3</v>
      </c>
      <c r="J338" s="3">
        <f ca="1">INT(RAND()*50+1)</f>
        <v>38</v>
      </c>
      <c r="K338" s="4" t="s">
        <v>11132</v>
      </c>
      <c r="L338" s="5">
        <v>41360</v>
      </c>
      <c r="M338" s="3"/>
      <c r="N338" s="3"/>
      <c r="O338" s="3" t="str">
        <f>"G28789B__"</f>
        <v>G28789B__</v>
      </c>
      <c r="P338" s="3" t="s">
        <v>11133</v>
      </c>
      <c r="Q338" s="3" t="s">
        <v>11134</v>
      </c>
      <c r="R338" s="6" t="s">
        <v>12025</v>
      </c>
      <c r="S338" s="7" t="str">
        <f t="shared" ref="S338:S343" si="67">"1CN00210522"</f>
        <v>1CN00210522</v>
      </c>
      <c r="T338" s="6" t="s">
        <v>12055</v>
      </c>
      <c r="U338" s="4" t="s">
        <v>11137</v>
      </c>
      <c r="V338" s="3" t="s">
        <v>11138</v>
      </c>
    </row>
    <row r="339" spans="1:22">
      <c r="A339" s="3">
        <v>338</v>
      </c>
      <c r="B339" s="3"/>
      <c r="C339" s="3" t="s">
        <v>12056</v>
      </c>
      <c r="D339" s="3" t="s">
        <v>12057</v>
      </c>
      <c r="E339" s="3" t="s">
        <v>12057</v>
      </c>
      <c r="F339" s="3" t="s">
        <v>11178</v>
      </c>
      <c r="G339" s="3" t="s">
        <v>11142</v>
      </c>
      <c r="H339" s="3" t="s">
        <v>12058</v>
      </c>
      <c r="I339" s="3">
        <v>404.96</v>
      </c>
      <c r="J339" s="3">
        <f ca="1">INT(RAND()*50+1)</f>
        <v>2</v>
      </c>
      <c r="K339" s="4" t="s">
        <v>11132</v>
      </c>
      <c r="L339" s="5">
        <v>41516</v>
      </c>
      <c r="M339" s="3"/>
      <c r="N339" s="3"/>
      <c r="O339" s="3" t="str">
        <f>"722014-1G"</f>
        <v>722014-1G</v>
      </c>
      <c r="P339" s="3" t="s">
        <v>11144</v>
      </c>
      <c r="Q339" s="3" t="s">
        <v>11145</v>
      </c>
      <c r="R339" s="6" t="s">
        <v>11352</v>
      </c>
      <c r="S339" s="7" t="str">
        <f>"1CN00210153"</f>
        <v>1CN00210153</v>
      </c>
      <c r="T339" s="6" t="s">
        <v>11299</v>
      </c>
      <c r="U339" s="4" t="s">
        <v>11137</v>
      </c>
      <c r="V339" s="3" t="s">
        <v>11148</v>
      </c>
    </row>
    <row r="340" spans="1:22">
      <c r="A340" s="3">
        <v>339</v>
      </c>
      <c r="B340" s="3"/>
      <c r="C340" s="3" t="s">
        <v>12056</v>
      </c>
      <c r="D340" s="3" t="s">
        <v>12057</v>
      </c>
      <c r="E340" s="3" t="s">
        <v>12057</v>
      </c>
      <c r="F340" s="3" t="s">
        <v>11178</v>
      </c>
      <c r="G340" s="3" t="s">
        <v>11142</v>
      </c>
      <c r="H340" s="3" t="s">
        <v>12058</v>
      </c>
      <c r="I340" s="3">
        <v>404.96</v>
      </c>
      <c r="J340" s="3">
        <f ca="1">INT(RAND()*50+1)</f>
        <v>46</v>
      </c>
      <c r="K340" s="4" t="s">
        <v>11132</v>
      </c>
      <c r="L340" s="5">
        <v>41535</v>
      </c>
      <c r="M340" s="3"/>
      <c r="N340" s="3"/>
      <c r="O340" s="3" t="str">
        <f>"722014-1G"</f>
        <v>722014-1G</v>
      </c>
      <c r="P340" s="3" t="s">
        <v>11133</v>
      </c>
      <c r="Q340" s="3" t="s">
        <v>11134</v>
      </c>
      <c r="R340" s="6" t="s">
        <v>11357</v>
      </c>
      <c r="S340" s="7" t="str">
        <f>"1CN00210153"</f>
        <v>1CN00210153</v>
      </c>
      <c r="T340" s="6" t="s">
        <v>11904</v>
      </c>
      <c r="U340" s="4" t="s">
        <v>11137</v>
      </c>
      <c r="V340" s="3" t="s">
        <v>11138</v>
      </c>
    </row>
    <row r="341" spans="1:22">
      <c r="A341" s="3">
        <v>340</v>
      </c>
      <c r="B341" s="3"/>
      <c r="C341" s="3" t="s">
        <v>12059</v>
      </c>
      <c r="D341" s="3" t="s">
        <v>12060</v>
      </c>
      <c r="E341" s="3" t="s">
        <v>12061</v>
      </c>
      <c r="F341" s="3" t="s">
        <v>11178</v>
      </c>
      <c r="G341" s="3" t="s">
        <v>11179</v>
      </c>
      <c r="H341" s="3" t="s">
        <v>12062</v>
      </c>
      <c r="I341" s="3">
        <v>707.2</v>
      </c>
      <c r="J341" s="3">
        <f ca="1">INT(RAND()*50+1)</f>
        <v>13</v>
      </c>
      <c r="K341" s="4" t="s">
        <v>11132</v>
      </c>
      <c r="L341" s="5">
        <v>41513</v>
      </c>
      <c r="M341" s="3"/>
      <c r="N341" s="3"/>
      <c r="O341" s="3" t="str">
        <f>"019973"</f>
        <v>019973</v>
      </c>
      <c r="P341" s="3" t="s">
        <v>11144</v>
      </c>
      <c r="Q341" s="3" t="s">
        <v>11145</v>
      </c>
      <c r="R341" s="6" t="s">
        <v>12063</v>
      </c>
      <c r="S341" s="7" t="str">
        <f>"1CN00100005"</f>
        <v>1CN00100005</v>
      </c>
      <c r="T341" s="6" t="s">
        <v>12064</v>
      </c>
      <c r="U341" s="4" t="s">
        <v>11137</v>
      </c>
      <c r="V341" s="3" t="s">
        <v>11148</v>
      </c>
    </row>
    <row r="342" spans="1:22">
      <c r="A342" s="3">
        <v>341</v>
      </c>
      <c r="B342" s="3"/>
      <c r="C342" s="3" t="s">
        <v>12065</v>
      </c>
      <c r="D342" s="3" t="s">
        <v>12066</v>
      </c>
      <c r="E342" s="3" t="s">
        <v>12067</v>
      </c>
      <c r="F342" s="3" t="s">
        <v>11373</v>
      </c>
      <c r="G342" s="3" t="s">
        <v>11285</v>
      </c>
      <c r="H342" s="3" t="s">
        <v>11153</v>
      </c>
      <c r="I342" s="3">
        <v>65.4</v>
      </c>
      <c r="J342" s="3">
        <f ca="1">INT(RAND()*50+1)</f>
        <v>23</v>
      </c>
      <c r="K342" s="4" t="s">
        <v>11132</v>
      </c>
      <c r="L342" s="5">
        <v>41391</v>
      </c>
      <c r="M342" s="3"/>
      <c r="N342" s="3"/>
      <c r="O342" s="3" t="str">
        <f>"28967A"</f>
        <v>28967A</v>
      </c>
      <c r="P342" s="3" t="s">
        <v>11133</v>
      </c>
      <c r="Q342" s="3" t="s">
        <v>11134</v>
      </c>
      <c r="R342" s="6" t="s">
        <v>12068</v>
      </c>
      <c r="S342" s="7" t="str">
        <f>"1CN00210522"</f>
        <v>1CN00210522</v>
      </c>
      <c r="T342" s="6" t="s">
        <v>12069</v>
      </c>
      <c r="U342" s="4" t="s">
        <v>11137</v>
      </c>
      <c r="V342" s="3" t="s">
        <v>11148</v>
      </c>
    </row>
    <row r="343" spans="1:22">
      <c r="A343" s="3">
        <v>342</v>
      </c>
      <c r="B343" s="3"/>
      <c r="C343" s="3" t="s">
        <v>12070</v>
      </c>
      <c r="D343" s="3" t="s">
        <v>12071</v>
      </c>
      <c r="E343" s="3" t="s">
        <v>12071</v>
      </c>
      <c r="F343" s="3" t="s">
        <v>11349</v>
      </c>
      <c r="G343" s="3" t="s">
        <v>11356</v>
      </c>
      <c r="H343" s="3" t="s">
        <v>11153</v>
      </c>
      <c r="I343" s="3">
        <v>155</v>
      </c>
      <c r="J343" s="3">
        <f ca="1">INT(RAND()*50+1)</f>
        <v>42</v>
      </c>
      <c r="K343" s="4" t="s">
        <v>11132</v>
      </c>
      <c r="L343" s="5">
        <v>41352</v>
      </c>
      <c r="M343" s="3"/>
      <c r="N343" s="3"/>
      <c r="O343" s="3" t="str">
        <f>"29058B"</f>
        <v>29058B</v>
      </c>
      <c r="P343" s="3" t="s">
        <v>11144</v>
      </c>
      <c r="Q343" s="3" t="s">
        <v>11134</v>
      </c>
      <c r="R343" s="6" t="s">
        <v>11352</v>
      </c>
      <c r="S343" s="7" t="str">
        <f>"1CN00210522"</f>
        <v>1CN00210522</v>
      </c>
      <c r="T343" s="6" t="s">
        <v>11814</v>
      </c>
      <c r="U343" s="4" t="s">
        <v>11137</v>
      </c>
      <c r="V343" s="3" t="s">
        <v>11148</v>
      </c>
    </row>
    <row r="344" spans="1:22">
      <c r="A344" s="3">
        <v>343</v>
      </c>
      <c r="B344" s="3"/>
      <c r="C344" s="3" t="s">
        <v>12072</v>
      </c>
      <c r="D344" s="3" t="s">
        <v>12073</v>
      </c>
      <c r="E344" s="3" t="s">
        <v>12074</v>
      </c>
      <c r="F344" s="3" t="s">
        <v>12075</v>
      </c>
      <c r="G344" s="3" t="s">
        <v>11335</v>
      </c>
      <c r="H344" s="3" t="s">
        <v>11336</v>
      </c>
      <c r="I344" s="3">
        <v>36</v>
      </c>
      <c r="J344" s="3">
        <f ca="1">INT(RAND()*50+1)</f>
        <v>4</v>
      </c>
      <c r="K344" s="4" t="s">
        <v>11132</v>
      </c>
      <c r="L344" s="5">
        <v>41371</v>
      </c>
      <c r="M344" s="3"/>
      <c r="N344" s="3"/>
      <c r="O344" s="3" t="str">
        <f>"222702127_"</f>
        <v>222702127_</v>
      </c>
      <c r="P344" s="3" t="s">
        <v>11133</v>
      </c>
      <c r="Q344" s="3" t="s">
        <v>11134</v>
      </c>
      <c r="R344" s="6" t="s">
        <v>11357</v>
      </c>
      <c r="S344" s="7" t="str">
        <f>"1CN00210100"</f>
        <v>1CN00210100</v>
      </c>
      <c r="T344" s="6" t="s">
        <v>12076</v>
      </c>
      <c r="U344" s="4" t="s">
        <v>11137</v>
      </c>
      <c r="V344" s="3" t="s">
        <v>11148</v>
      </c>
    </row>
    <row r="345" spans="1:22">
      <c r="A345" s="3">
        <v>344</v>
      </c>
      <c r="B345" s="3"/>
      <c r="C345" s="3" t="s">
        <v>12072</v>
      </c>
      <c r="D345" s="3" t="s">
        <v>12073</v>
      </c>
      <c r="E345" s="3" t="s">
        <v>12074</v>
      </c>
      <c r="F345" s="3" t="s">
        <v>11205</v>
      </c>
      <c r="G345" s="3" t="s">
        <v>11335</v>
      </c>
      <c r="H345" s="3" t="s">
        <v>11257</v>
      </c>
      <c r="I345" s="3">
        <v>39.2</v>
      </c>
      <c r="J345" s="3">
        <f ca="1">INT(RAND()*50+1)</f>
        <v>10</v>
      </c>
      <c r="K345" s="4" t="s">
        <v>11132</v>
      </c>
      <c r="L345" s="5">
        <v>41492</v>
      </c>
      <c r="M345" s="3"/>
      <c r="N345" s="3"/>
      <c r="O345" s="3" t="str">
        <f>"201307150051"</f>
        <v>201307150051</v>
      </c>
      <c r="P345" s="3" t="s">
        <v>11144</v>
      </c>
      <c r="Q345" s="3" t="s">
        <v>11134</v>
      </c>
      <c r="R345" s="6" t="s">
        <v>12022</v>
      </c>
      <c r="S345" s="7" t="str">
        <f>"1CN00212283"</f>
        <v>1CN00212283</v>
      </c>
      <c r="T345" s="6" t="s">
        <v>12077</v>
      </c>
      <c r="U345" s="4" t="s">
        <v>11137</v>
      </c>
      <c r="V345" s="3" t="s">
        <v>11148</v>
      </c>
    </row>
    <row r="346" spans="1:22">
      <c r="A346" s="3">
        <v>345</v>
      </c>
      <c r="B346" s="3"/>
      <c r="C346" s="3" t="s">
        <v>12078</v>
      </c>
      <c r="D346" s="3" t="s">
        <v>12079</v>
      </c>
      <c r="E346" s="3" t="s">
        <v>12080</v>
      </c>
      <c r="F346" s="3"/>
      <c r="G346" s="3" t="s">
        <v>11567</v>
      </c>
      <c r="H346" s="3" t="s">
        <v>11280</v>
      </c>
      <c r="I346" s="3">
        <v>652.39</v>
      </c>
      <c r="J346" s="3">
        <f ca="1">INT(RAND()*50+1)</f>
        <v>19</v>
      </c>
      <c r="K346" s="4" t="s">
        <v>11132</v>
      </c>
      <c r="L346" s="5">
        <v>41361</v>
      </c>
      <c r="M346" s="3" t="str">
        <f>"MFCD00011088"</f>
        <v>MFCD00011088</v>
      </c>
      <c r="N346" s="3"/>
      <c r="O346" s="3" t="str">
        <f>"222356-10G"</f>
        <v>222356-10G</v>
      </c>
      <c r="P346" s="3" t="s">
        <v>11133</v>
      </c>
      <c r="Q346" s="3" t="s">
        <v>11145</v>
      </c>
      <c r="R346" s="6" t="s">
        <v>12025</v>
      </c>
      <c r="S346" s="7" t="str">
        <f>"1CN00210153"</f>
        <v>1CN00210153</v>
      </c>
      <c r="T346" s="6" t="s">
        <v>12081</v>
      </c>
      <c r="U346" s="4" t="s">
        <v>11137</v>
      </c>
      <c r="V346" s="3" t="s">
        <v>11138</v>
      </c>
    </row>
    <row r="347" spans="1:22">
      <c r="A347" s="3">
        <v>346</v>
      </c>
      <c r="B347" s="3"/>
      <c r="C347" s="3" t="s">
        <v>12082</v>
      </c>
      <c r="D347" s="3" t="s">
        <v>12083</v>
      </c>
      <c r="E347" s="3" t="s">
        <v>12083</v>
      </c>
      <c r="F347" s="3" t="s">
        <v>11240</v>
      </c>
      <c r="G347" s="3" t="s">
        <v>11241</v>
      </c>
      <c r="H347" s="3" t="s">
        <v>11242</v>
      </c>
      <c r="I347" s="3">
        <v>469</v>
      </c>
      <c r="J347" s="3">
        <f ca="1">INT(RAND()*50+1)</f>
        <v>36</v>
      </c>
      <c r="K347" s="4" t="s">
        <v>11132</v>
      </c>
      <c r="L347" s="5">
        <v>41474</v>
      </c>
      <c r="M347" s="3"/>
      <c r="N347" s="3"/>
      <c r="O347" s="3" t="str">
        <f>"PB02741"</f>
        <v>PB02741</v>
      </c>
      <c r="P347" s="3" t="s">
        <v>11144</v>
      </c>
      <c r="Q347" s="3" t="s">
        <v>11134</v>
      </c>
      <c r="R347" s="6" t="s">
        <v>12049</v>
      </c>
      <c r="S347" s="7" t="str">
        <f>"1CN00510468"</f>
        <v>1CN00510468</v>
      </c>
      <c r="T347" s="6" t="s">
        <v>12084</v>
      </c>
      <c r="U347" s="4" t="s">
        <v>11137</v>
      </c>
      <c r="V347" s="3" t="s">
        <v>11148</v>
      </c>
    </row>
    <row r="348" spans="1:22">
      <c r="A348" s="3">
        <v>347</v>
      </c>
      <c r="B348" s="3"/>
      <c r="C348" s="3" t="s">
        <v>12085</v>
      </c>
      <c r="D348" s="3" t="s">
        <v>12086</v>
      </c>
      <c r="E348" s="3" t="s">
        <v>12087</v>
      </c>
      <c r="F348" s="3" t="s">
        <v>11293</v>
      </c>
      <c r="G348" s="3" t="s">
        <v>11152</v>
      </c>
      <c r="H348" s="3" t="s">
        <v>11153</v>
      </c>
      <c r="I348" s="3">
        <v>58.7</v>
      </c>
      <c r="J348" s="3">
        <f ca="1">INT(RAND()*50+1)</f>
        <v>48</v>
      </c>
      <c r="K348" s="4" t="s">
        <v>11132</v>
      </c>
      <c r="L348" s="5">
        <v>41423</v>
      </c>
      <c r="M348" s="3"/>
      <c r="N348" s="3"/>
      <c r="O348" s="3" t="str">
        <f>"31152B"</f>
        <v>31152B</v>
      </c>
      <c r="P348" s="3" t="s">
        <v>11133</v>
      </c>
      <c r="Q348" s="3" t="s">
        <v>11145</v>
      </c>
      <c r="R348" s="6" t="s">
        <v>12051</v>
      </c>
      <c r="S348" s="7" t="str">
        <f>"1CN00210522"</f>
        <v>1CN00210522</v>
      </c>
      <c r="T348" s="6" t="s">
        <v>11310</v>
      </c>
      <c r="U348" s="4" t="s">
        <v>11137</v>
      </c>
      <c r="V348" s="3" t="s">
        <v>11138</v>
      </c>
    </row>
    <row r="349" spans="1:22">
      <c r="A349" s="3">
        <v>348</v>
      </c>
      <c r="B349" s="3"/>
      <c r="C349" s="3" t="s">
        <v>12088</v>
      </c>
      <c r="D349" s="3" t="s">
        <v>12089</v>
      </c>
      <c r="E349" s="3" t="s">
        <v>12089</v>
      </c>
      <c r="F349" s="3"/>
      <c r="G349" s="3" t="s">
        <v>11232</v>
      </c>
      <c r="H349" s="3" t="s">
        <v>11280</v>
      </c>
      <c r="I349" s="3">
        <v>603.86</v>
      </c>
      <c r="J349" s="3">
        <f ca="1">INT(RAND()*50+1)</f>
        <v>6</v>
      </c>
      <c r="K349" s="4" t="s">
        <v>11132</v>
      </c>
      <c r="L349" s="5">
        <v>41404</v>
      </c>
      <c r="M349" s="3" t="str">
        <f>"MFCD00013420"</f>
        <v>MFCD00013420</v>
      </c>
      <c r="N349" s="3"/>
      <c r="O349" s="3" t="str">
        <f>"319813-5G"</f>
        <v>319813-5G</v>
      </c>
      <c r="P349" s="3" t="s">
        <v>11144</v>
      </c>
      <c r="Q349" s="3" t="s">
        <v>11134</v>
      </c>
      <c r="R349" s="6" t="s">
        <v>12025</v>
      </c>
      <c r="S349" s="7" t="str">
        <f>"1CN00210153"</f>
        <v>1CN00210153</v>
      </c>
      <c r="T349" s="6" t="s">
        <v>11939</v>
      </c>
      <c r="U349" s="4" t="s">
        <v>11137</v>
      </c>
      <c r="V349" s="3" t="s">
        <v>11148</v>
      </c>
    </row>
    <row r="350" spans="1:22">
      <c r="A350" s="3">
        <v>349</v>
      </c>
      <c r="B350" s="3"/>
      <c r="C350" s="3" t="s">
        <v>12090</v>
      </c>
      <c r="D350" s="3" t="s">
        <v>12091</v>
      </c>
      <c r="E350" s="3" t="s">
        <v>12092</v>
      </c>
      <c r="F350" s="3" t="s">
        <v>11373</v>
      </c>
      <c r="G350" s="3" t="s">
        <v>11267</v>
      </c>
      <c r="H350" s="3" t="s">
        <v>11193</v>
      </c>
      <c r="I350" s="3">
        <v>256.41</v>
      </c>
      <c r="J350" s="3">
        <f ca="1">INT(RAND()*50+1)</f>
        <v>22</v>
      </c>
      <c r="K350" s="4" t="s">
        <v>11132</v>
      </c>
      <c r="L350" s="5">
        <v>41463</v>
      </c>
      <c r="M350" s="3" t="str">
        <f>"MFCD01074564"</f>
        <v>MFCD01074564</v>
      </c>
      <c r="N350" s="3"/>
      <c r="O350" s="3" t="str">
        <f>"L19965.03"</f>
        <v>L19965.03</v>
      </c>
      <c r="P350" s="3" t="s">
        <v>11133</v>
      </c>
      <c r="Q350" s="3" t="s">
        <v>11134</v>
      </c>
      <c r="R350" s="6" t="s">
        <v>11352</v>
      </c>
      <c r="S350" s="7" t="str">
        <f t="shared" ref="S350:S355" si="68">"1CN00220006"</f>
        <v>1CN00220006</v>
      </c>
      <c r="T350" s="6" t="s">
        <v>12093</v>
      </c>
      <c r="U350" s="4" t="s">
        <v>11137</v>
      </c>
      <c r="V350" s="3" t="s">
        <v>11148</v>
      </c>
    </row>
    <row r="351" spans="1:22">
      <c r="A351" s="3">
        <v>350</v>
      </c>
      <c r="B351" s="3"/>
      <c r="C351" s="3" t="s">
        <v>12094</v>
      </c>
      <c r="D351" s="3" t="s">
        <v>12095</v>
      </c>
      <c r="E351" s="3" t="s">
        <v>12096</v>
      </c>
      <c r="F351" s="3" t="s">
        <v>11141</v>
      </c>
      <c r="G351" s="3" t="s">
        <v>11142</v>
      </c>
      <c r="H351" s="3" t="s">
        <v>11168</v>
      </c>
      <c r="I351" s="3">
        <v>137.51</v>
      </c>
      <c r="J351" s="3">
        <f ca="1">INT(RAND()*50+1)</f>
        <v>8</v>
      </c>
      <c r="K351" s="4" t="s">
        <v>11132</v>
      </c>
      <c r="L351" s="5">
        <v>41564</v>
      </c>
      <c r="M351" s="3" t="str">
        <f>"MFCD04972542"</f>
        <v>MFCD04972542</v>
      </c>
      <c r="N351" s="3"/>
      <c r="O351" s="3" t="str">
        <f>"SY003761-1G"</f>
        <v>SY003761-1G</v>
      </c>
      <c r="P351" s="3" t="s">
        <v>11144</v>
      </c>
      <c r="Q351" s="3" t="s">
        <v>11134</v>
      </c>
      <c r="R351" s="6" t="s">
        <v>11357</v>
      </c>
      <c r="S351" s="7" t="str">
        <f>"1CN00210518"</f>
        <v>1CN00210518</v>
      </c>
      <c r="T351" s="6" t="s">
        <v>11729</v>
      </c>
      <c r="U351" s="4" t="s">
        <v>11137</v>
      </c>
      <c r="V351" s="3" t="s">
        <v>11148</v>
      </c>
    </row>
    <row r="352" spans="1:22">
      <c r="A352" s="3">
        <v>351</v>
      </c>
      <c r="B352" s="3"/>
      <c r="C352" s="3" t="s">
        <v>12097</v>
      </c>
      <c r="D352" s="3" t="s">
        <v>12098</v>
      </c>
      <c r="E352" s="3" t="s">
        <v>12099</v>
      </c>
      <c r="F352" s="3" t="s">
        <v>11273</v>
      </c>
      <c r="G352" s="3" t="s">
        <v>11179</v>
      </c>
      <c r="H352" s="3" t="s">
        <v>11249</v>
      </c>
      <c r="I352" s="3">
        <v>380</v>
      </c>
      <c r="J352" s="3">
        <f ca="1">INT(RAND()*50+1)</f>
        <v>9</v>
      </c>
      <c r="K352" s="4" t="s">
        <v>11132</v>
      </c>
      <c r="L352" s="5">
        <v>41562</v>
      </c>
      <c r="M352" s="3"/>
      <c r="N352" s="3"/>
      <c r="O352" s="3" t="str">
        <f>"2800455"</f>
        <v>2800455</v>
      </c>
      <c r="P352" s="3" t="s">
        <v>11133</v>
      </c>
      <c r="Q352" s="3" t="s">
        <v>11134</v>
      </c>
      <c r="R352" s="6" t="s">
        <v>12063</v>
      </c>
      <c r="S352" s="7" t="str">
        <f>"1CN00211236"</f>
        <v>1CN00211236</v>
      </c>
      <c r="T352" s="6" t="s">
        <v>11944</v>
      </c>
      <c r="U352" s="4" t="s">
        <v>11137</v>
      </c>
      <c r="V352" s="3" t="s">
        <v>11148</v>
      </c>
    </row>
    <row r="353" spans="1:22">
      <c r="A353" s="3">
        <v>352</v>
      </c>
      <c r="B353" s="3"/>
      <c r="C353" s="3" t="s">
        <v>2778</v>
      </c>
      <c r="D353" s="3" t="s">
        <v>12100</v>
      </c>
      <c r="E353" s="3" t="s">
        <v>12101</v>
      </c>
      <c r="F353" s="3" t="s">
        <v>12102</v>
      </c>
      <c r="G353" s="3" t="s">
        <v>12103</v>
      </c>
      <c r="H353" s="3" t="s">
        <v>11153</v>
      </c>
      <c r="I353" s="3">
        <v>573.6</v>
      </c>
      <c r="J353" s="3">
        <f ca="1">INT(RAND()*50+1)</f>
        <v>20</v>
      </c>
      <c r="K353" s="4" t="s">
        <v>11132</v>
      </c>
      <c r="L353" s="5">
        <v>41612</v>
      </c>
      <c r="M353" s="3"/>
      <c r="N353" s="3"/>
      <c r="O353" s="3" t="str">
        <f>"31960B"</f>
        <v>31960B</v>
      </c>
      <c r="P353" s="3" t="s">
        <v>11144</v>
      </c>
      <c r="Q353" s="3" t="s">
        <v>11145</v>
      </c>
      <c r="R353" s="6" t="s">
        <v>12068</v>
      </c>
      <c r="S353" s="7" t="str">
        <f t="shared" ref="S353:S358" si="69">"1CN00210522"</f>
        <v>1CN00210522</v>
      </c>
      <c r="T353" s="6" t="s">
        <v>12104</v>
      </c>
      <c r="U353" s="4" t="s">
        <v>11137</v>
      </c>
      <c r="V353" s="3" t="s">
        <v>11148</v>
      </c>
    </row>
    <row r="354" spans="1:22">
      <c r="A354" s="3">
        <v>353</v>
      </c>
      <c r="B354" s="3"/>
      <c r="C354" s="3" t="s">
        <v>2778</v>
      </c>
      <c r="D354" s="3" t="s">
        <v>12105</v>
      </c>
      <c r="E354" s="3" t="s">
        <v>12106</v>
      </c>
      <c r="F354" s="3" t="s">
        <v>12107</v>
      </c>
      <c r="G354" s="3" t="s">
        <v>12103</v>
      </c>
      <c r="H354" s="3" t="s">
        <v>11193</v>
      </c>
      <c r="I354" s="3">
        <v>450.01</v>
      </c>
      <c r="J354" s="3">
        <f ca="1">INT(RAND()*50+1)</f>
        <v>15</v>
      </c>
      <c r="K354" s="4" t="s">
        <v>11132</v>
      </c>
      <c r="L354" s="5">
        <v>41589</v>
      </c>
      <c r="M354" s="3" t="str">
        <f>"MFCD00053946"</f>
        <v>MFCD00053946</v>
      </c>
      <c r="N354" s="3"/>
      <c r="O354" s="3" t="str">
        <f>"H26744.AC"</f>
        <v>H26744.AC</v>
      </c>
      <c r="P354" s="3" t="s">
        <v>11133</v>
      </c>
      <c r="Q354" s="3" t="s">
        <v>11134</v>
      </c>
      <c r="R354" s="6" t="s">
        <v>12108</v>
      </c>
      <c r="S354" s="7" t="str">
        <f>"1CN00220006"</f>
        <v>1CN00220006</v>
      </c>
      <c r="T354" s="6" t="s">
        <v>11345</v>
      </c>
      <c r="U354" s="4" t="s">
        <v>11137</v>
      </c>
      <c r="V354" s="3" t="s">
        <v>11138</v>
      </c>
    </row>
    <row r="355" spans="1:22">
      <c r="A355" s="3">
        <v>354</v>
      </c>
      <c r="B355" s="3"/>
      <c r="C355" s="3" t="s">
        <v>2778</v>
      </c>
      <c r="D355" s="3" t="s">
        <v>12105</v>
      </c>
      <c r="E355" s="3" t="s">
        <v>12106</v>
      </c>
      <c r="F355" s="3" t="s">
        <v>12107</v>
      </c>
      <c r="G355" s="3" t="s">
        <v>12103</v>
      </c>
      <c r="H355" s="3" t="s">
        <v>11193</v>
      </c>
      <c r="I355" s="3">
        <v>450.01</v>
      </c>
      <c r="J355" s="3">
        <f ca="1">INT(RAND()*50+1)</f>
        <v>3</v>
      </c>
      <c r="K355" s="4" t="s">
        <v>11132</v>
      </c>
      <c r="L355" s="5">
        <v>41620</v>
      </c>
      <c r="M355" s="3" t="str">
        <f>"MFCD00053946"</f>
        <v>MFCD00053946</v>
      </c>
      <c r="N355" s="3"/>
      <c r="O355" s="3" t="str">
        <f>"H26744.AC"</f>
        <v>H26744.AC</v>
      </c>
      <c r="P355" s="3" t="s">
        <v>11144</v>
      </c>
      <c r="Q355" s="3" t="s">
        <v>11145</v>
      </c>
      <c r="R355" s="6" t="s">
        <v>12109</v>
      </c>
      <c r="S355" s="7" t="str">
        <f>"1CN00220006"</f>
        <v>1CN00220006</v>
      </c>
      <c r="T355" s="6" t="s">
        <v>11951</v>
      </c>
      <c r="U355" s="4" t="s">
        <v>11137</v>
      </c>
      <c r="V355" s="3" t="s">
        <v>11148</v>
      </c>
    </row>
    <row r="356" spans="1:22">
      <c r="A356" s="3">
        <v>355</v>
      </c>
      <c r="B356" s="3"/>
      <c r="C356" s="3" t="s">
        <v>12110</v>
      </c>
      <c r="D356" s="3" t="s">
        <v>12111</v>
      </c>
      <c r="E356" s="3" t="s">
        <v>12112</v>
      </c>
      <c r="F356" s="3" t="s">
        <v>11151</v>
      </c>
      <c r="G356" s="3" t="s">
        <v>11285</v>
      </c>
      <c r="H356" s="3" t="s">
        <v>11153</v>
      </c>
      <c r="I356" s="3">
        <v>324</v>
      </c>
      <c r="J356" s="3">
        <f ca="1">INT(RAND()*50+1)</f>
        <v>12</v>
      </c>
      <c r="K356" s="4" t="s">
        <v>11132</v>
      </c>
      <c r="L356" s="5">
        <v>41391</v>
      </c>
      <c r="M356" s="3"/>
      <c r="N356" s="3"/>
      <c r="O356" s="3" t="str">
        <f>"32020A"</f>
        <v>32020A</v>
      </c>
      <c r="P356" s="3" t="s">
        <v>11133</v>
      </c>
      <c r="Q356" s="3" t="s">
        <v>11134</v>
      </c>
      <c r="R356" s="6" t="s">
        <v>12068</v>
      </c>
      <c r="S356" s="7" t="str">
        <f>"1CN00210522"</f>
        <v>1CN00210522</v>
      </c>
      <c r="T356" s="6" t="s">
        <v>12113</v>
      </c>
      <c r="U356" s="4" t="s">
        <v>11137</v>
      </c>
      <c r="V356" s="3" t="s">
        <v>11138</v>
      </c>
    </row>
    <row r="357" spans="1:22">
      <c r="A357" s="3">
        <v>356</v>
      </c>
      <c r="B357" s="3"/>
      <c r="C357" s="3" t="s">
        <v>4178</v>
      </c>
      <c r="D357" s="3" t="s">
        <v>12114</v>
      </c>
      <c r="E357" s="3" t="s">
        <v>12115</v>
      </c>
      <c r="F357" s="3" t="s">
        <v>11178</v>
      </c>
      <c r="G357" s="3" t="s">
        <v>11172</v>
      </c>
      <c r="H357" s="3" t="s">
        <v>11168</v>
      </c>
      <c r="I357" s="3">
        <v>224.59</v>
      </c>
      <c r="J357" s="3">
        <f ca="1">INT(RAND()*50+1)</f>
        <v>36</v>
      </c>
      <c r="K357" s="4" t="s">
        <v>11132</v>
      </c>
      <c r="L357" s="5">
        <v>41407</v>
      </c>
      <c r="M357" s="3" t="str">
        <f>"MFCD00005236"</f>
        <v>MFCD00005236</v>
      </c>
      <c r="N357" s="3"/>
      <c r="O357" s="3" t="str">
        <f>"SY005421-25G"</f>
        <v>SY005421-25G</v>
      </c>
      <c r="P357" s="3" t="s">
        <v>11144</v>
      </c>
      <c r="Q357" s="3" t="s">
        <v>11134</v>
      </c>
      <c r="R357" s="6" t="s">
        <v>11352</v>
      </c>
      <c r="S357" s="7" t="str">
        <f>"1CN00210518"</f>
        <v>1CN00210518</v>
      </c>
      <c r="T357" s="6" t="s">
        <v>12116</v>
      </c>
      <c r="U357" s="4" t="s">
        <v>11137</v>
      </c>
      <c r="V357" s="3" t="s">
        <v>11148</v>
      </c>
    </row>
    <row r="358" spans="1:22">
      <c r="A358" s="3">
        <v>357</v>
      </c>
      <c r="B358" s="3"/>
      <c r="C358" s="3" t="s">
        <v>12117</v>
      </c>
      <c r="D358" s="3" t="s">
        <v>12118</v>
      </c>
      <c r="E358" s="3" t="s">
        <v>12119</v>
      </c>
      <c r="F358" s="3" t="s">
        <v>11151</v>
      </c>
      <c r="G358" s="3" t="s">
        <v>11267</v>
      </c>
      <c r="H358" s="3" t="s">
        <v>11153</v>
      </c>
      <c r="I358" s="3">
        <v>276</v>
      </c>
      <c r="J358" s="3">
        <f ca="1">INT(RAND()*50+1)</f>
        <v>24</v>
      </c>
      <c r="K358" s="4" t="s">
        <v>11132</v>
      </c>
      <c r="L358" s="5">
        <v>41470</v>
      </c>
      <c r="M358" s="3"/>
      <c r="N358" s="3"/>
      <c r="O358" s="3" t="str">
        <f>"32422A"</f>
        <v>32422A</v>
      </c>
      <c r="P358" s="3" t="s">
        <v>11133</v>
      </c>
      <c r="Q358" s="3" t="s">
        <v>11134</v>
      </c>
      <c r="R358" s="6" t="s">
        <v>11357</v>
      </c>
      <c r="S358" s="7" t="str">
        <f>"1CN00210522"</f>
        <v>1CN00210522</v>
      </c>
      <c r="T358" s="6" t="s">
        <v>11853</v>
      </c>
      <c r="U358" s="4" t="s">
        <v>11137</v>
      </c>
      <c r="V358" s="3" t="s">
        <v>11148</v>
      </c>
    </row>
    <row r="359" spans="1:22">
      <c r="A359" s="3">
        <v>358</v>
      </c>
      <c r="B359" s="3"/>
      <c r="C359" s="3" t="s">
        <v>12120</v>
      </c>
      <c r="D359" s="3" t="s">
        <v>12121</v>
      </c>
      <c r="E359" s="3" t="s">
        <v>12122</v>
      </c>
      <c r="F359" s="3" t="s">
        <v>11178</v>
      </c>
      <c r="G359" s="3" t="s">
        <v>11179</v>
      </c>
      <c r="H359" s="3" t="s">
        <v>11319</v>
      </c>
      <c r="I359" s="3">
        <v>350</v>
      </c>
      <c r="J359" s="3">
        <f ca="1">INT(RAND()*50+1)</f>
        <v>7</v>
      </c>
      <c r="K359" s="4" t="s">
        <v>11132</v>
      </c>
      <c r="L359" s="5">
        <v>41530</v>
      </c>
      <c r="M359" s="3"/>
      <c r="N359" s="3"/>
      <c r="O359" s="3" t="str">
        <f>"Bellen008416-1G"</f>
        <v>Bellen008416-1G</v>
      </c>
      <c r="P359" s="3" t="s">
        <v>11144</v>
      </c>
      <c r="Q359" s="3" t="s">
        <v>11134</v>
      </c>
      <c r="R359" s="6" t="s">
        <v>12123</v>
      </c>
      <c r="S359" s="7" t="str">
        <f>"1CN00100128"</f>
        <v>1CN00100128</v>
      </c>
      <c r="T359" s="6" t="s">
        <v>12124</v>
      </c>
      <c r="U359" s="4" t="s">
        <v>11137</v>
      </c>
      <c r="V359" s="3" t="s">
        <v>11148</v>
      </c>
    </row>
    <row r="360" spans="1:22">
      <c r="A360" s="3">
        <v>359</v>
      </c>
      <c r="B360" s="3"/>
      <c r="C360" s="3" t="s">
        <v>12125</v>
      </c>
      <c r="D360" s="3" t="s">
        <v>12126</v>
      </c>
      <c r="E360" s="3" t="s">
        <v>12126</v>
      </c>
      <c r="F360" s="3" t="s">
        <v>11349</v>
      </c>
      <c r="G360" s="3" t="s">
        <v>11267</v>
      </c>
      <c r="H360" s="3" t="s">
        <v>11153</v>
      </c>
      <c r="I360" s="3">
        <v>152.4</v>
      </c>
      <c r="J360" s="3">
        <f ca="1">INT(RAND()*50+1)</f>
        <v>28</v>
      </c>
      <c r="K360" s="4" t="s">
        <v>11132</v>
      </c>
      <c r="L360" s="5">
        <v>41380</v>
      </c>
      <c r="M360" s="3"/>
      <c r="N360" s="3"/>
      <c r="O360" s="3" t="str">
        <f>"101454A"</f>
        <v>101454A</v>
      </c>
      <c r="P360" s="3" t="s">
        <v>11133</v>
      </c>
      <c r="Q360" s="3" t="s">
        <v>11145</v>
      </c>
      <c r="R360" s="6" t="s">
        <v>12127</v>
      </c>
      <c r="S360" s="7" t="str">
        <f>"1CN00210522"</f>
        <v>1CN00210522</v>
      </c>
      <c r="T360" s="6" t="s">
        <v>12128</v>
      </c>
      <c r="U360" s="4" t="s">
        <v>11137</v>
      </c>
      <c r="V360" s="3" t="s">
        <v>11148</v>
      </c>
    </row>
    <row r="361" spans="1:22">
      <c r="A361" s="3">
        <v>360</v>
      </c>
      <c r="B361" s="3"/>
      <c r="C361" s="3" t="s">
        <v>7981</v>
      </c>
      <c r="D361" s="3" t="s">
        <v>12129</v>
      </c>
      <c r="E361" s="3" t="s">
        <v>12130</v>
      </c>
      <c r="F361" s="3" t="s">
        <v>11151</v>
      </c>
      <c r="G361" s="3" t="s">
        <v>11267</v>
      </c>
      <c r="H361" s="3" t="s">
        <v>11153</v>
      </c>
      <c r="I361" s="3">
        <v>73.04</v>
      </c>
      <c r="J361" s="3">
        <f ca="1">INT(RAND()*50+1)</f>
        <v>21</v>
      </c>
      <c r="K361" s="4" t="s">
        <v>11132</v>
      </c>
      <c r="L361" s="5">
        <v>41391</v>
      </c>
      <c r="M361" s="3"/>
      <c r="N361" s="3"/>
      <c r="O361" s="3" t="str">
        <f>"33024A"</f>
        <v>33024A</v>
      </c>
      <c r="P361" s="3" t="s">
        <v>11144</v>
      </c>
      <c r="Q361" s="3" t="s">
        <v>11134</v>
      </c>
      <c r="R361" s="6" t="s">
        <v>11352</v>
      </c>
      <c r="S361" s="7" t="str">
        <f>"1CN00210522"</f>
        <v>1CN00210522</v>
      </c>
      <c r="T361" s="6" t="s">
        <v>12131</v>
      </c>
      <c r="U361" s="4" t="s">
        <v>11137</v>
      </c>
      <c r="V361" s="3" t="s">
        <v>11148</v>
      </c>
    </row>
    <row r="362" spans="1:22">
      <c r="A362" s="3">
        <v>361</v>
      </c>
      <c r="B362" s="3"/>
      <c r="C362" s="3" t="s">
        <v>5442</v>
      </c>
      <c r="D362" s="3" t="s">
        <v>12132</v>
      </c>
      <c r="E362" s="3" t="s">
        <v>12133</v>
      </c>
      <c r="F362" s="3" t="s">
        <v>11141</v>
      </c>
      <c r="G362" s="3" t="s">
        <v>11172</v>
      </c>
      <c r="H362" s="3" t="s">
        <v>11168</v>
      </c>
      <c r="I362" s="3">
        <v>123.76</v>
      </c>
      <c r="J362" s="3">
        <f ca="1">INT(RAND()*50+1)</f>
        <v>29</v>
      </c>
      <c r="K362" s="4" t="s">
        <v>11132</v>
      </c>
      <c r="L362" s="5">
        <v>41380</v>
      </c>
      <c r="M362" s="3"/>
      <c r="N362" s="3"/>
      <c r="O362" s="3" t="str">
        <f>"SY001685-25G"</f>
        <v>SY001685-25G</v>
      </c>
      <c r="P362" s="3" t="s">
        <v>11133</v>
      </c>
      <c r="Q362" s="3" t="s">
        <v>11145</v>
      </c>
      <c r="R362" s="6" t="s">
        <v>11357</v>
      </c>
      <c r="S362" s="7" t="str">
        <f t="shared" ref="S362:S366" si="70">"1CN00210518"</f>
        <v>1CN00210518</v>
      </c>
      <c r="T362" s="6" t="s">
        <v>12134</v>
      </c>
      <c r="U362" s="4" t="s">
        <v>11137</v>
      </c>
      <c r="V362" s="3" t="s">
        <v>11138</v>
      </c>
    </row>
    <row r="363" spans="1:22">
      <c r="A363" s="3">
        <v>362</v>
      </c>
      <c r="B363" s="3"/>
      <c r="C363" s="3" t="s">
        <v>12135</v>
      </c>
      <c r="D363" s="3" t="s">
        <v>12136</v>
      </c>
      <c r="E363" s="3" t="s">
        <v>12137</v>
      </c>
      <c r="F363" s="3" t="s">
        <v>11240</v>
      </c>
      <c r="G363" s="3" t="s">
        <v>11241</v>
      </c>
      <c r="H363" s="3" t="s">
        <v>11242</v>
      </c>
      <c r="I363" s="3">
        <v>240</v>
      </c>
      <c r="J363" s="3">
        <f ca="1">INT(RAND()*50+1)</f>
        <v>38</v>
      </c>
      <c r="K363" s="4" t="s">
        <v>11132</v>
      </c>
      <c r="L363" s="5">
        <v>41353</v>
      </c>
      <c r="M363" s="3"/>
      <c r="N363" s="3"/>
      <c r="O363" s="3" t="str">
        <f>"PB00015"</f>
        <v>PB00015</v>
      </c>
      <c r="P363" s="3" t="s">
        <v>11144</v>
      </c>
      <c r="Q363" s="3" t="s">
        <v>11134</v>
      </c>
      <c r="R363" s="6" t="s">
        <v>12063</v>
      </c>
      <c r="S363" s="7" t="str">
        <f>"1CN00510468"</f>
        <v>1CN00510468</v>
      </c>
      <c r="T363" s="6" t="s">
        <v>11367</v>
      </c>
      <c r="U363" s="4" t="s">
        <v>11137</v>
      </c>
      <c r="V363" s="3" t="s">
        <v>11148</v>
      </c>
    </row>
    <row r="364" spans="1:22">
      <c r="A364" s="3">
        <v>363</v>
      </c>
      <c r="B364" s="3"/>
      <c r="C364" s="3" t="s">
        <v>12135</v>
      </c>
      <c r="D364" s="3" t="s">
        <v>12138</v>
      </c>
      <c r="E364" s="3" t="s">
        <v>12139</v>
      </c>
      <c r="F364" s="3" t="s">
        <v>11141</v>
      </c>
      <c r="G364" s="3" t="s">
        <v>11232</v>
      </c>
      <c r="H364" s="3" t="s">
        <v>11168</v>
      </c>
      <c r="I364" s="3">
        <v>1100.03</v>
      </c>
      <c r="J364" s="3">
        <f ca="1">INT(RAND()*50+1)</f>
        <v>50</v>
      </c>
      <c r="K364" s="4" t="s">
        <v>11132</v>
      </c>
      <c r="L364" s="5">
        <v>41353</v>
      </c>
      <c r="M364" s="3" t="str">
        <f t="shared" ref="M364:M366" si="71">"MFCD03788435"</f>
        <v>MFCD03788435</v>
      </c>
      <c r="N364" s="3"/>
      <c r="O364" s="3" t="str">
        <f t="shared" ref="O364:O366" si="72">"SY003473-5G"</f>
        <v>SY003473-5G</v>
      </c>
      <c r="P364" s="3" t="s">
        <v>11133</v>
      </c>
      <c r="Q364" s="3" t="s">
        <v>11134</v>
      </c>
      <c r="R364" s="6" t="s">
        <v>12068</v>
      </c>
      <c r="S364" s="7" t="str">
        <f>"1CN00210518"</f>
        <v>1CN00210518</v>
      </c>
      <c r="T364" s="6" t="s">
        <v>11207</v>
      </c>
      <c r="U364" s="4" t="s">
        <v>11137</v>
      </c>
      <c r="V364" s="3" t="s">
        <v>11138</v>
      </c>
    </row>
    <row r="365" spans="1:22">
      <c r="A365" s="3">
        <v>364</v>
      </c>
      <c r="B365" s="3"/>
      <c r="C365" s="3" t="s">
        <v>12135</v>
      </c>
      <c r="D365" s="3" t="s">
        <v>12138</v>
      </c>
      <c r="E365" s="3" t="s">
        <v>12139</v>
      </c>
      <c r="F365" s="3" t="s">
        <v>11141</v>
      </c>
      <c r="G365" s="3" t="s">
        <v>11232</v>
      </c>
      <c r="H365" s="3" t="s">
        <v>11168</v>
      </c>
      <c r="I365" s="3">
        <v>1100.03</v>
      </c>
      <c r="J365" s="3">
        <f ca="1">INT(RAND()*50+1)</f>
        <v>17</v>
      </c>
      <c r="K365" s="4" t="s">
        <v>11132</v>
      </c>
      <c r="L365" s="5">
        <v>41360</v>
      </c>
      <c r="M365" s="3" t="str">
        <f>"MFCD03788435"</f>
        <v>MFCD03788435</v>
      </c>
      <c r="N365" s="3"/>
      <c r="O365" s="3" t="str">
        <f>"SY003473-5G"</f>
        <v>SY003473-5G</v>
      </c>
      <c r="P365" s="3" t="s">
        <v>11144</v>
      </c>
      <c r="Q365" s="3" t="s">
        <v>11134</v>
      </c>
      <c r="R365" s="6" t="s">
        <v>12108</v>
      </c>
      <c r="S365" s="7" t="str">
        <f>"1CN00210518"</f>
        <v>1CN00210518</v>
      </c>
      <c r="T365" s="6" t="s">
        <v>12140</v>
      </c>
      <c r="U365" s="4" t="s">
        <v>11137</v>
      </c>
      <c r="V365" s="3" t="s">
        <v>11148</v>
      </c>
    </row>
    <row r="366" spans="1:22">
      <c r="A366" s="3">
        <v>365</v>
      </c>
      <c r="B366" s="3"/>
      <c r="C366" s="3" t="s">
        <v>12135</v>
      </c>
      <c r="D366" s="3" t="s">
        <v>12138</v>
      </c>
      <c r="E366" s="3" t="s">
        <v>12139</v>
      </c>
      <c r="F366" s="3" t="s">
        <v>11141</v>
      </c>
      <c r="G366" s="3" t="s">
        <v>11232</v>
      </c>
      <c r="H366" s="3" t="s">
        <v>11168</v>
      </c>
      <c r="I366" s="3">
        <v>1100.03</v>
      </c>
      <c r="J366" s="3">
        <f ca="1">INT(RAND()*50+1)</f>
        <v>44</v>
      </c>
      <c r="K366" s="4" t="s">
        <v>11132</v>
      </c>
      <c r="L366" s="5">
        <v>41365</v>
      </c>
      <c r="M366" s="3" t="str">
        <f>"MFCD03788435"</f>
        <v>MFCD03788435</v>
      </c>
      <c r="N366" s="3"/>
      <c r="O366" s="3" t="str">
        <f>"SY003473-5G"</f>
        <v>SY003473-5G</v>
      </c>
      <c r="P366" s="3" t="s">
        <v>11133</v>
      </c>
      <c r="Q366" s="3" t="s">
        <v>11134</v>
      </c>
      <c r="R366" s="6" t="s">
        <v>12109</v>
      </c>
      <c r="S366" s="7" t="str">
        <f>"1CN00210518"</f>
        <v>1CN00210518</v>
      </c>
      <c r="T366" s="6" t="s">
        <v>11771</v>
      </c>
      <c r="U366" s="4" t="s">
        <v>11137</v>
      </c>
      <c r="V366" s="3" t="s">
        <v>11148</v>
      </c>
    </row>
    <row r="367" spans="1:22">
      <c r="A367" s="3">
        <v>366</v>
      </c>
      <c r="B367" s="3"/>
      <c r="C367" s="3" t="s">
        <v>12141</v>
      </c>
      <c r="D367" s="3" t="s">
        <v>12142</v>
      </c>
      <c r="E367" s="3" t="s">
        <v>12143</v>
      </c>
      <c r="F367" s="3" t="s">
        <v>11373</v>
      </c>
      <c r="G367" s="3" t="s">
        <v>11285</v>
      </c>
      <c r="H367" s="3" t="s">
        <v>11193</v>
      </c>
      <c r="I367" s="3">
        <v>511.56</v>
      </c>
      <c r="J367" s="3">
        <f ca="1">INT(RAND()*50+1)</f>
        <v>28</v>
      </c>
      <c r="K367" s="4" t="s">
        <v>11132</v>
      </c>
      <c r="L367" s="5">
        <v>41473</v>
      </c>
      <c r="M367" s="3" t="str">
        <f>"MFCD00044916"</f>
        <v>MFCD00044916</v>
      </c>
      <c r="N367" s="3"/>
      <c r="O367" s="3" t="str">
        <f>"B25057.06"</f>
        <v>B25057.06</v>
      </c>
      <c r="P367" s="3" t="s">
        <v>11144</v>
      </c>
      <c r="Q367" s="3" t="s">
        <v>11145</v>
      </c>
      <c r="R367" s="6" t="s">
        <v>12068</v>
      </c>
      <c r="S367" s="7" t="str">
        <f>"1CN00220006"</f>
        <v>1CN00220006</v>
      </c>
      <c r="T367" s="6" t="s">
        <v>11981</v>
      </c>
      <c r="U367" s="4" t="s">
        <v>11137</v>
      </c>
      <c r="V367" s="3" t="s">
        <v>11148</v>
      </c>
    </row>
    <row r="368" spans="1:22">
      <c r="A368" s="3">
        <v>367</v>
      </c>
      <c r="B368" s="3"/>
      <c r="C368" s="3" t="s">
        <v>9630</v>
      </c>
      <c r="D368" s="3" t="s">
        <v>12144</v>
      </c>
      <c r="E368" s="3" t="s">
        <v>12145</v>
      </c>
      <c r="F368" s="3" t="s">
        <v>11151</v>
      </c>
      <c r="G368" s="3" t="s">
        <v>11152</v>
      </c>
      <c r="H368" s="3" t="s">
        <v>11153</v>
      </c>
      <c r="I368" s="3">
        <v>307.8</v>
      </c>
      <c r="J368" s="3">
        <f ca="1">INT(RAND()*50+1)</f>
        <v>22</v>
      </c>
      <c r="K368" s="4" t="s">
        <v>11132</v>
      </c>
      <c r="L368" s="5">
        <v>41449</v>
      </c>
      <c r="M368" s="3"/>
      <c r="N368" s="3"/>
      <c r="O368" s="3" t="str">
        <f>"33676B"</f>
        <v>33676B</v>
      </c>
      <c r="P368" s="3" t="s">
        <v>11133</v>
      </c>
      <c r="Q368" s="3" t="s">
        <v>11134</v>
      </c>
      <c r="R368" s="6" t="s">
        <v>11352</v>
      </c>
      <c r="S368" s="7" t="str">
        <f t="shared" ref="S368:S371" si="73">"1CN00210522"</f>
        <v>1CN00210522</v>
      </c>
      <c r="T368" s="6" t="s">
        <v>12146</v>
      </c>
      <c r="U368" s="4" t="s">
        <v>11137</v>
      </c>
      <c r="V368" s="3" t="s">
        <v>11148</v>
      </c>
    </row>
    <row r="369" spans="1:22">
      <c r="A369" s="3">
        <v>368</v>
      </c>
      <c r="B369" s="3"/>
      <c r="C369" s="3" t="s">
        <v>12147</v>
      </c>
      <c r="D369" s="3" t="s">
        <v>12148</v>
      </c>
      <c r="E369" s="3" t="s">
        <v>12149</v>
      </c>
      <c r="F369" s="3" t="s">
        <v>11151</v>
      </c>
      <c r="G369" s="3" t="s">
        <v>11152</v>
      </c>
      <c r="H369" s="3" t="s">
        <v>11153</v>
      </c>
      <c r="I369" s="3">
        <v>156</v>
      </c>
      <c r="J369" s="3">
        <f ca="1">INT(RAND()*50+1)</f>
        <v>37</v>
      </c>
      <c r="K369" s="4" t="s">
        <v>11132</v>
      </c>
      <c r="L369" s="5">
        <v>41618</v>
      </c>
      <c r="M369" s="3"/>
      <c r="N369" s="3"/>
      <c r="O369" s="3" t="str">
        <f>"33949A"</f>
        <v>33949A</v>
      </c>
      <c r="P369" s="3" t="s">
        <v>11144</v>
      </c>
      <c r="Q369" s="3" t="s">
        <v>11145</v>
      </c>
      <c r="R369" s="6" t="s">
        <v>11357</v>
      </c>
      <c r="S369" s="7" t="str">
        <f>"1CN00210522"</f>
        <v>1CN00210522</v>
      </c>
      <c r="T369" s="6" t="s">
        <v>11396</v>
      </c>
      <c r="U369" s="4" t="s">
        <v>11137</v>
      </c>
      <c r="V369" s="3" t="s">
        <v>11148</v>
      </c>
    </row>
    <row r="370" spans="1:22">
      <c r="A370" s="3">
        <v>369</v>
      </c>
      <c r="B370" s="3"/>
      <c r="C370" s="3" t="s">
        <v>12150</v>
      </c>
      <c r="D370" s="3" t="s">
        <v>12151</v>
      </c>
      <c r="E370" s="3" t="s">
        <v>12152</v>
      </c>
      <c r="F370" s="3" t="s">
        <v>11373</v>
      </c>
      <c r="G370" s="3" t="s">
        <v>12153</v>
      </c>
      <c r="H370" s="3" t="s">
        <v>11193</v>
      </c>
      <c r="I370" s="3">
        <v>121</v>
      </c>
      <c r="J370" s="3">
        <f ca="1">INT(RAND()*50+1)</f>
        <v>24</v>
      </c>
      <c r="K370" s="4" t="s">
        <v>11132</v>
      </c>
      <c r="L370" s="5">
        <v>41522</v>
      </c>
      <c r="M370" s="3" t="str">
        <f>"MFCD00071599"</f>
        <v>MFCD00071599</v>
      </c>
      <c r="N370" s="3"/>
      <c r="O370" s="3" t="str">
        <f>"A16853.09"</f>
        <v>A16853.09</v>
      </c>
      <c r="P370" s="3" t="s">
        <v>11133</v>
      </c>
      <c r="Q370" s="3" t="s">
        <v>11134</v>
      </c>
      <c r="R370" s="6" t="s">
        <v>12123</v>
      </c>
      <c r="S370" s="7" t="str">
        <f>"1CN00220006"</f>
        <v>1CN00220006</v>
      </c>
      <c r="T370" s="6" t="s">
        <v>11992</v>
      </c>
      <c r="U370" s="4" t="s">
        <v>11137</v>
      </c>
      <c r="V370" s="3" t="s">
        <v>11138</v>
      </c>
    </row>
    <row r="371" spans="1:22">
      <c r="A371" s="3">
        <v>370</v>
      </c>
      <c r="B371" s="3"/>
      <c r="C371" s="3" t="s">
        <v>3424</v>
      </c>
      <c r="D371" s="3" t="s">
        <v>12154</v>
      </c>
      <c r="E371" s="3" t="s">
        <v>12155</v>
      </c>
      <c r="F371" s="3" t="s">
        <v>11349</v>
      </c>
      <c r="G371" s="3" t="s">
        <v>12156</v>
      </c>
      <c r="H371" s="3" t="s">
        <v>11153</v>
      </c>
      <c r="I371" s="3">
        <v>237.01</v>
      </c>
      <c r="J371" s="3">
        <f ca="1">INT(RAND()*50+1)</f>
        <v>5</v>
      </c>
      <c r="K371" s="4" t="s">
        <v>11132</v>
      </c>
      <c r="L371" s="5">
        <v>41367</v>
      </c>
      <c r="M371" s="3"/>
      <c r="N371" s="3"/>
      <c r="O371" s="3" t="str">
        <f>"34087A"</f>
        <v>34087A</v>
      </c>
      <c r="P371" s="3" t="s">
        <v>11144</v>
      </c>
      <c r="Q371" s="3" t="s">
        <v>11134</v>
      </c>
      <c r="R371" s="6" t="s">
        <v>12127</v>
      </c>
      <c r="S371" s="7" t="str">
        <f>"1CN00210522"</f>
        <v>1CN00210522</v>
      </c>
      <c r="T371" s="6" t="s">
        <v>12157</v>
      </c>
      <c r="U371" s="4" t="s">
        <v>11137</v>
      </c>
      <c r="V371" s="3" t="s">
        <v>11148</v>
      </c>
    </row>
    <row r="372" spans="1:22">
      <c r="A372" s="3">
        <v>371</v>
      </c>
      <c r="B372" s="3"/>
      <c r="C372" s="3" t="s">
        <v>12158</v>
      </c>
      <c r="D372" s="3" t="s">
        <v>12159</v>
      </c>
      <c r="E372" s="3" t="s">
        <v>12160</v>
      </c>
      <c r="F372" s="3" t="s">
        <v>11141</v>
      </c>
      <c r="G372" s="3" t="s">
        <v>11232</v>
      </c>
      <c r="H372" s="3" t="s">
        <v>11168</v>
      </c>
      <c r="I372" s="3">
        <v>225.95</v>
      </c>
      <c r="J372" s="3">
        <f ca="1">INT(RAND()*50+1)</f>
        <v>16</v>
      </c>
      <c r="K372" s="4" t="s">
        <v>11132</v>
      </c>
      <c r="L372" s="5">
        <v>41604</v>
      </c>
      <c r="M372" s="3"/>
      <c r="N372" s="3"/>
      <c r="O372" s="3" t="str">
        <f>"SY006161-5G"</f>
        <v>SY006161-5G</v>
      </c>
      <c r="P372" s="3" t="s">
        <v>11133</v>
      </c>
      <c r="Q372" s="3" t="s">
        <v>11134</v>
      </c>
      <c r="R372" s="6" t="s">
        <v>12161</v>
      </c>
      <c r="S372" s="7" t="str">
        <f t="shared" ref="S372:S375" si="74">"1CN00210518"</f>
        <v>1CN00210518</v>
      </c>
      <c r="T372" s="6" t="s">
        <v>12162</v>
      </c>
      <c r="U372" s="4" t="s">
        <v>11137</v>
      </c>
      <c r="V372" s="3" t="s">
        <v>11138</v>
      </c>
    </row>
    <row r="373" spans="1:22">
      <c r="A373" s="3">
        <v>372</v>
      </c>
      <c r="B373" s="3"/>
      <c r="C373" s="3" t="s">
        <v>12163</v>
      </c>
      <c r="D373" s="3" t="s">
        <v>12164</v>
      </c>
      <c r="E373" s="3" t="s">
        <v>12165</v>
      </c>
      <c r="F373" s="3" t="s">
        <v>12166</v>
      </c>
      <c r="G373" s="3" t="s">
        <v>11232</v>
      </c>
      <c r="H373" s="3" t="s">
        <v>11168</v>
      </c>
      <c r="I373" s="3">
        <v>320.84</v>
      </c>
      <c r="J373" s="3">
        <f ca="1">INT(RAND()*50+1)</f>
        <v>13</v>
      </c>
      <c r="K373" s="4" t="s">
        <v>11132</v>
      </c>
      <c r="L373" s="5">
        <v>41474</v>
      </c>
      <c r="M373" s="3" t="str">
        <f>"MFCD00002888"</f>
        <v>MFCD00002888</v>
      </c>
      <c r="N373" s="3"/>
      <c r="O373" s="3" t="str">
        <f>"SY005018-5G"</f>
        <v>SY005018-5G</v>
      </c>
      <c r="P373" s="3" t="s">
        <v>11144</v>
      </c>
      <c r="Q373" s="3" t="s">
        <v>11134</v>
      </c>
      <c r="R373" s="6" t="s">
        <v>12167</v>
      </c>
      <c r="S373" s="7" t="str">
        <f>"1CN00210518"</f>
        <v>1CN00210518</v>
      </c>
      <c r="T373" s="6" t="s">
        <v>11869</v>
      </c>
      <c r="U373" s="4" t="s">
        <v>11137</v>
      </c>
      <c r="V373" s="3" t="s">
        <v>11148</v>
      </c>
    </row>
    <row r="374" spans="1:22">
      <c r="A374" s="3">
        <v>373</v>
      </c>
      <c r="B374" s="3"/>
      <c r="C374" s="3" t="s">
        <v>12163</v>
      </c>
      <c r="D374" s="3" t="s">
        <v>12164</v>
      </c>
      <c r="E374" s="3" t="s">
        <v>12165</v>
      </c>
      <c r="F374" s="3" t="s">
        <v>12166</v>
      </c>
      <c r="G374" s="3" t="s">
        <v>11232</v>
      </c>
      <c r="H374" s="3" t="s">
        <v>11168</v>
      </c>
      <c r="I374" s="3">
        <v>320.84</v>
      </c>
      <c r="J374" s="3">
        <f ca="1">INT(RAND()*50+1)</f>
        <v>14</v>
      </c>
      <c r="K374" s="4" t="s">
        <v>11132</v>
      </c>
      <c r="L374" s="5">
        <v>41544</v>
      </c>
      <c r="M374" s="3" t="str">
        <f>"MFCD00002888"</f>
        <v>MFCD00002888</v>
      </c>
      <c r="N374" s="3"/>
      <c r="O374" s="3" t="str">
        <f>"SY005018-5G"</f>
        <v>SY005018-5G</v>
      </c>
      <c r="P374" s="3" t="s">
        <v>11133</v>
      </c>
      <c r="Q374" s="3" t="s">
        <v>11145</v>
      </c>
      <c r="R374" s="6" t="s">
        <v>12127</v>
      </c>
      <c r="S374" s="7" t="str">
        <f>"1CN00210518"</f>
        <v>1CN00210518</v>
      </c>
      <c r="T374" s="6" t="s">
        <v>12168</v>
      </c>
      <c r="U374" s="4" t="s">
        <v>11137</v>
      </c>
      <c r="V374" s="3" t="s">
        <v>11148</v>
      </c>
    </row>
    <row r="375" spans="1:22">
      <c r="A375" s="3">
        <v>374</v>
      </c>
      <c r="B375" s="3"/>
      <c r="C375" s="3" t="s">
        <v>2228</v>
      </c>
      <c r="D375" s="3" t="s">
        <v>12169</v>
      </c>
      <c r="E375" s="3" t="s">
        <v>12170</v>
      </c>
      <c r="F375" s="3" t="s">
        <v>11178</v>
      </c>
      <c r="G375" s="3" t="s">
        <v>11356</v>
      </c>
      <c r="H375" s="3" t="s">
        <v>11168</v>
      </c>
      <c r="I375" s="3">
        <v>137.5</v>
      </c>
      <c r="J375" s="3">
        <f ca="1">INT(RAND()*50+1)</f>
        <v>38</v>
      </c>
      <c r="K375" s="4" t="s">
        <v>11132</v>
      </c>
      <c r="L375" s="5">
        <v>41408</v>
      </c>
      <c r="M375" s="3" t="str">
        <f>"MFCD00000214"</f>
        <v>MFCD00000214</v>
      </c>
      <c r="N375" s="3"/>
      <c r="O375" s="3" t="str">
        <f>"SY002187-100G"</f>
        <v>SY002187-100G</v>
      </c>
      <c r="P375" s="3" t="s">
        <v>11144</v>
      </c>
      <c r="Q375" s="3" t="s">
        <v>11134</v>
      </c>
      <c r="R375" s="6" t="s">
        <v>11352</v>
      </c>
      <c r="S375" s="7" t="str">
        <f>"1CN00210518"</f>
        <v>1CN00210518</v>
      </c>
      <c r="T375" s="6" t="s">
        <v>12171</v>
      </c>
      <c r="U375" s="4" t="s">
        <v>11137</v>
      </c>
      <c r="V375" s="3" t="s">
        <v>11148</v>
      </c>
    </row>
    <row r="376" spans="1:22">
      <c r="A376" s="3">
        <v>375</v>
      </c>
      <c r="B376" s="3"/>
      <c r="C376" s="3" t="s">
        <v>12172</v>
      </c>
      <c r="D376" s="3" t="s">
        <v>12173</v>
      </c>
      <c r="E376" s="3" t="s">
        <v>12174</v>
      </c>
      <c r="F376" s="3" t="s">
        <v>11178</v>
      </c>
      <c r="G376" s="3" t="s">
        <v>11179</v>
      </c>
      <c r="H376" s="3" t="s">
        <v>11262</v>
      </c>
      <c r="I376" s="3">
        <v>700</v>
      </c>
      <c r="J376" s="3">
        <f ca="1">INT(RAND()*50+1)</f>
        <v>40</v>
      </c>
      <c r="K376" s="4" t="s">
        <v>11132</v>
      </c>
      <c r="L376" s="5">
        <v>41514</v>
      </c>
      <c r="M376" s="3"/>
      <c r="N376" s="3"/>
      <c r="O376" s="3" t="str">
        <f>"apollo-OR0184"</f>
        <v>apollo-OR0184</v>
      </c>
      <c r="P376" s="3" t="s">
        <v>11133</v>
      </c>
      <c r="Q376" s="3" t="s">
        <v>11145</v>
      </c>
      <c r="R376" s="6" t="s">
        <v>11357</v>
      </c>
      <c r="S376" s="7" t="str">
        <f>"1CN00100128"</f>
        <v>1CN00100128</v>
      </c>
      <c r="T376" s="6" t="s">
        <v>12175</v>
      </c>
      <c r="U376" s="4" t="s">
        <v>11137</v>
      </c>
      <c r="V376" s="3" t="s">
        <v>11148</v>
      </c>
    </row>
    <row r="377" spans="1:22">
      <c r="A377" s="3">
        <v>376</v>
      </c>
      <c r="B377" s="3"/>
      <c r="C377" s="3" t="s">
        <v>12176</v>
      </c>
      <c r="D377" s="3" t="s">
        <v>12177</v>
      </c>
      <c r="E377" s="3" t="s">
        <v>12178</v>
      </c>
      <c r="F377" s="3" t="s">
        <v>12179</v>
      </c>
      <c r="G377" s="3" t="s">
        <v>11285</v>
      </c>
      <c r="H377" s="3" t="s">
        <v>11153</v>
      </c>
      <c r="I377" s="3">
        <v>180</v>
      </c>
      <c r="J377" s="3">
        <f ca="1">INT(RAND()*50+1)</f>
        <v>29</v>
      </c>
      <c r="K377" s="4" t="s">
        <v>11132</v>
      </c>
      <c r="L377" s="5">
        <v>41628</v>
      </c>
      <c r="M377" s="3"/>
      <c r="N377" s="3"/>
      <c r="O377" s="3" t="str">
        <f>"35498A"</f>
        <v>35498A</v>
      </c>
      <c r="P377" s="3" t="s">
        <v>11144</v>
      </c>
      <c r="Q377" s="3" t="s">
        <v>11134</v>
      </c>
      <c r="R377" s="6" t="s">
        <v>12180</v>
      </c>
      <c r="S377" s="7" t="str">
        <f t="shared" ref="S377:S382" si="75">"1CN00210522"</f>
        <v>1CN00210522</v>
      </c>
      <c r="T377" s="6" t="s">
        <v>12181</v>
      </c>
      <c r="U377" s="4" t="s">
        <v>11137</v>
      </c>
      <c r="V377" s="3" t="s">
        <v>11148</v>
      </c>
    </row>
    <row r="378" spans="1:22">
      <c r="A378" s="3">
        <v>377</v>
      </c>
      <c r="B378" s="3"/>
      <c r="C378" s="3" t="s">
        <v>3689</v>
      </c>
      <c r="D378" s="3" t="s">
        <v>12182</v>
      </c>
      <c r="E378" s="3" t="s">
        <v>12183</v>
      </c>
      <c r="F378" s="3" t="s">
        <v>12184</v>
      </c>
      <c r="G378" s="3" t="s">
        <v>11232</v>
      </c>
      <c r="H378" s="3" t="s">
        <v>11168</v>
      </c>
      <c r="I378" s="3">
        <v>64.13</v>
      </c>
      <c r="J378" s="3">
        <f ca="1">INT(RAND()*50+1)</f>
        <v>46</v>
      </c>
      <c r="K378" s="4" t="s">
        <v>11132</v>
      </c>
      <c r="L378" s="5">
        <v>41418</v>
      </c>
      <c r="M378" s="3"/>
      <c r="N378" s="3"/>
      <c r="O378" s="3" t="str">
        <f>"SY008659-5G"</f>
        <v>SY008659-5G</v>
      </c>
      <c r="P378" s="3" t="s">
        <v>11133</v>
      </c>
      <c r="Q378" s="3" t="s">
        <v>11134</v>
      </c>
      <c r="R378" s="6" t="s">
        <v>12185</v>
      </c>
      <c r="S378" s="7" t="str">
        <f>"1CN00210518"</f>
        <v>1CN00210518</v>
      </c>
      <c r="T378" s="6" t="s">
        <v>11410</v>
      </c>
      <c r="U378" s="4" t="s">
        <v>11137</v>
      </c>
      <c r="V378" s="3" t="s">
        <v>11138</v>
      </c>
    </row>
    <row r="379" spans="1:22">
      <c r="A379" s="3">
        <v>378</v>
      </c>
      <c r="B379" s="3"/>
      <c r="C379" s="3" t="s">
        <v>7382</v>
      </c>
      <c r="D379" s="3" t="s">
        <v>12186</v>
      </c>
      <c r="E379" s="3" t="s">
        <v>12187</v>
      </c>
      <c r="F379" s="3" t="s">
        <v>11178</v>
      </c>
      <c r="G379" s="3" t="s">
        <v>11232</v>
      </c>
      <c r="H379" s="3" t="s">
        <v>11168</v>
      </c>
      <c r="I379" s="3">
        <v>110.01</v>
      </c>
      <c r="J379" s="3">
        <f ca="1">INT(RAND()*50+1)</f>
        <v>8</v>
      </c>
      <c r="K379" s="4" t="s">
        <v>11132</v>
      </c>
      <c r="L379" s="5">
        <v>41365</v>
      </c>
      <c r="M379" s="3" t="str">
        <f>"MFCD00459999"</f>
        <v>MFCD00459999</v>
      </c>
      <c r="N379" s="3"/>
      <c r="O379" s="3" t="str">
        <f>"SY002049-5G"</f>
        <v>SY002049-5G</v>
      </c>
      <c r="P379" s="3" t="s">
        <v>11144</v>
      </c>
      <c r="Q379" s="3" t="s">
        <v>11134</v>
      </c>
      <c r="R379" s="6" t="s">
        <v>11352</v>
      </c>
      <c r="S379" s="7" t="str">
        <f>"1CN00210518"</f>
        <v>1CN00210518</v>
      </c>
      <c r="T379" s="6" t="s">
        <v>11268</v>
      </c>
      <c r="U379" s="4" t="s">
        <v>11137</v>
      </c>
      <c r="V379" s="3" t="s">
        <v>11148</v>
      </c>
    </row>
    <row r="380" spans="1:22">
      <c r="A380" s="3">
        <v>379</v>
      </c>
      <c r="B380" s="3"/>
      <c r="C380" s="3" t="s">
        <v>12188</v>
      </c>
      <c r="D380" s="3" t="s">
        <v>12189</v>
      </c>
      <c r="E380" s="3" t="s">
        <v>12189</v>
      </c>
      <c r="F380" s="3"/>
      <c r="G380" s="3" t="s">
        <v>11142</v>
      </c>
      <c r="H380" s="3" t="s">
        <v>11280</v>
      </c>
      <c r="I380" s="3">
        <v>687.4</v>
      </c>
      <c r="J380" s="3">
        <f ca="1">INT(RAND()*50+1)</f>
        <v>9</v>
      </c>
      <c r="K380" s="4" t="s">
        <v>11132</v>
      </c>
      <c r="L380" s="5">
        <v>41386</v>
      </c>
      <c r="M380" s="3"/>
      <c r="N380" s="3"/>
      <c r="O380" s="3" t="str">
        <f>"708364-1G"</f>
        <v>708364-1G</v>
      </c>
      <c r="P380" s="3" t="s">
        <v>11133</v>
      </c>
      <c r="Q380" s="3" t="s">
        <v>11134</v>
      </c>
      <c r="R380" s="6" t="s">
        <v>11357</v>
      </c>
      <c r="S380" s="7" t="str">
        <f>"1CN00210153"</f>
        <v>1CN00210153</v>
      </c>
      <c r="T380" s="6" t="s">
        <v>12190</v>
      </c>
      <c r="U380" s="4" t="s">
        <v>11137</v>
      </c>
      <c r="V380" s="3" t="s">
        <v>11138</v>
      </c>
    </row>
    <row r="381" spans="1:22">
      <c r="A381" s="3">
        <v>380</v>
      </c>
      <c r="B381" s="3"/>
      <c r="C381" s="3" t="s">
        <v>3683</v>
      </c>
      <c r="D381" s="3" t="s">
        <v>12191</v>
      </c>
      <c r="E381" s="3" t="s">
        <v>12192</v>
      </c>
      <c r="F381" s="3" t="s">
        <v>11151</v>
      </c>
      <c r="G381" s="3" t="s">
        <v>11152</v>
      </c>
      <c r="H381" s="3" t="s">
        <v>11153</v>
      </c>
      <c r="I381" s="3">
        <v>132</v>
      </c>
      <c r="J381" s="3">
        <f ca="1">INT(RAND()*50+1)</f>
        <v>2</v>
      </c>
      <c r="K381" s="4" t="s">
        <v>11132</v>
      </c>
      <c r="L381" s="5">
        <v>41388</v>
      </c>
      <c r="M381" s="3"/>
      <c r="N381" s="3"/>
      <c r="O381" s="3" t="str">
        <f>"36234B"</f>
        <v>36234B</v>
      </c>
      <c r="P381" s="3" t="s">
        <v>11144</v>
      </c>
      <c r="Q381" s="3" t="s">
        <v>11145</v>
      </c>
      <c r="R381" s="6" t="s">
        <v>12123</v>
      </c>
      <c r="S381" s="7" t="str">
        <f>"1CN00210522"</f>
        <v>1CN00210522</v>
      </c>
      <c r="T381" s="6" t="s">
        <v>11814</v>
      </c>
      <c r="U381" s="4" t="s">
        <v>11137</v>
      </c>
      <c r="V381" s="3" t="s">
        <v>11148</v>
      </c>
    </row>
    <row r="382" spans="1:22">
      <c r="A382" s="3">
        <v>381</v>
      </c>
      <c r="B382" s="3"/>
      <c r="C382" s="3" t="s">
        <v>12193</v>
      </c>
      <c r="D382" s="3" t="s">
        <v>12194</v>
      </c>
      <c r="E382" s="3" t="s">
        <v>12195</v>
      </c>
      <c r="F382" s="3" t="s">
        <v>11349</v>
      </c>
      <c r="G382" s="3" t="s">
        <v>11285</v>
      </c>
      <c r="H382" s="3" t="s">
        <v>11153</v>
      </c>
      <c r="I382" s="3">
        <v>593.4</v>
      </c>
      <c r="J382" s="3">
        <f ca="1">INT(RAND()*50+1)</f>
        <v>39</v>
      </c>
      <c r="K382" s="4" t="s">
        <v>11132</v>
      </c>
      <c r="L382" s="5">
        <v>41358</v>
      </c>
      <c r="M382" s="3"/>
      <c r="N382" s="3"/>
      <c r="O382" s="3" t="str">
        <f>"36788B"</f>
        <v>36788B</v>
      </c>
      <c r="P382" s="3" t="s">
        <v>11133</v>
      </c>
      <c r="Q382" s="3" t="s">
        <v>11134</v>
      </c>
      <c r="R382" s="6" t="s">
        <v>12127</v>
      </c>
      <c r="S382" s="7" t="str">
        <f>"1CN00210522"</f>
        <v>1CN00210522</v>
      </c>
      <c r="T382" s="6" t="s">
        <v>12028</v>
      </c>
      <c r="U382" s="4" t="s">
        <v>11137</v>
      </c>
      <c r="V382" s="3" t="s">
        <v>11148</v>
      </c>
    </row>
    <row r="383" spans="1:22">
      <c r="A383" s="3">
        <v>382</v>
      </c>
      <c r="B383" s="3"/>
      <c r="C383" s="3" t="s">
        <v>12196</v>
      </c>
      <c r="D383" s="3" t="s">
        <v>12197</v>
      </c>
      <c r="E383" s="3" t="s">
        <v>12197</v>
      </c>
      <c r="F383" s="3" t="s">
        <v>11178</v>
      </c>
      <c r="G383" s="3" t="s">
        <v>11179</v>
      </c>
      <c r="H383" s="3" t="s">
        <v>11319</v>
      </c>
      <c r="I383" s="3">
        <v>600</v>
      </c>
      <c r="J383" s="3">
        <f ca="1">INT(RAND()*50+1)</f>
        <v>14</v>
      </c>
      <c r="K383" s="4" t="s">
        <v>11132</v>
      </c>
      <c r="L383" s="5">
        <v>41631</v>
      </c>
      <c r="M383" s="3"/>
      <c r="N383" s="3"/>
      <c r="O383" s="3" t="str">
        <f>"Bellen003030-1G"</f>
        <v>Bellen003030-1G</v>
      </c>
      <c r="P383" s="3" t="s">
        <v>11144</v>
      </c>
      <c r="Q383" s="3" t="s">
        <v>11145</v>
      </c>
      <c r="R383" s="6" t="s">
        <v>12161</v>
      </c>
      <c r="S383" s="7" t="str">
        <f>"1CN00100128"</f>
        <v>1CN00100128</v>
      </c>
      <c r="T383" s="6" t="s">
        <v>12198</v>
      </c>
      <c r="U383" s="4" t="s">
        <v>11137</v>
      </c>
      <c r="V383" s="3" t="s">
        <v>11148</v>
      </c>
    </row>
    <row r="384" spans="1:22">
      <c r="A384" s="3">
        <v>383</v>
      </c>
      <c r="B384" s="3"/>
      <c r="C384" s="3" t="s">
        <v>12199</v>
      </c>
      <c r="D384" s="3" t="s">
        <v>12200</v>
      </c>
      <c r="E384" s="3" t="s">
        <v>12201</v>
      </c>
      <c r="F384" s="3" t="s">
        <v>11211</v>
      </c>
      <c r="G384" s="3" t="s">
        <v>11142</v>
      </c>
      <c r="H384" s="3" t="s">
        <v>11168</v>
      </c>
      <c r="I384" s="3">
        <v>71.46</v>
      </c>
      <c r="J384" s="3">
        <f ca="1">INT(RAND()*50+1)</f>
        <v>26</v>
      </c>
      <c r="K384" s="4" t="s">
        <v>11132</v>
      </c>
      <c r="L384" s="5">
        <v>41535</v>
      </c>
      <c r="M384" s="3"/>
      <c r="N384" s="3"/>
      <c r="O384" s="3" t="str">
        <f>"SY004383-1G"</f>
        <v>SY004383-1G</v>
      </c>
      <c r="P384" s="3" t="s">
        <v>11133</v>
      </c>
      <c r="Q384" s="3" t="s">
        <v>11134</v>
      </c>
      <c r="R384" s="6" t="s">
        <v>12167</v>
      </c>
      <c r="S384" s="7" t="str">
        <f>"1CN00210518"</f>
        <v>1CN00210518</v>
      </c>
      <c r="T384" s="6" t="s">
        <v>11449</v>
      </c>
      <c r="U384" s="4" t="s">
        <v>11137</v>
      </c>
      <c r="V384" s="3" t="s">
        <v>11148</v>
      </c>
    </row>
    <row r="385" spans="1:22">
      <c r="A385" s="3">
        <v>384</v>
      </c>
      <c r="B385" s="3"/>
      <c r="C385" s="3" t="s">
        <v>12202</v>
      </c>
      <c r="D385" s="3" t="s">
        <v>12203</v>
      </c>
      <c r="E385" s="3" t="s">
        <v>12204</v>
      </c>
      <c r="F385" s="3" t="s">
        <v>11178</v>
      </c>
      <c r="G385" s="3" t="s">
        <v>11179</v>
      </c>
      <c r="H385" s="3" t="s">
        <v>11249</v>
      </c>
      <c r="I385" s="3">
        <v>267</v>
      </c>
      <c r="J385" s="3">
        <f ca="1">INT(RAND()*50+1)</f>
        <v>40</v>
      </c>
      <c r="K385" s="4" t="s">
        <v>11132</v>
      </c>
      <c r="L385" s="5">
        <v>41374</v>
      </c>
      <c r="M385" s="3"/>
      <c r="N385" s="3"/>
      <c r="O385" s="3" t="str">
        <f>"2780293"</f>
        <v>2780293</v>
      </c>
      <c r="P385" s="3" t="s">
        <v>11144</v>
      </c>
      <c r="Q385" s="3" t="s">
        <v>11134</v>
      </c>
      <c r="R385" s="6" t="s">
        <v>12127</v>
      </c>
      <c r="S385" s="7" t="str">
        <f>"1CN00211236"</f>
        <v>1CN00211236</v>
      </c>
      <c r="T385" s="6" t="s">
        <v>12032</v>
      </c>
      <c r="U385" s="4" t="s">
        <v>11137</v>
      </c>
      <c r="V385" s="3" t="s">
        <v>11148</v>
      </c>
    </row>
    <row r="386" spans="1:22">
      <c r="A386" s="3">
        <v>385</v>
      </c>
      <c r="B386" s="3"/>
      <c r="C386" s="3" t="s">
        <v>12202</v>
      </c>
      <c r="D386" s="3" t="s">
        <v>12203</v>
      </c>
      <c r="E386" s="3" t="s">
        <v>12205</v>
      </c>
      <c r="F386" s="3" t="s">
        <v>11178</v>
      </c>
      <c r="G386" s="3" t="s">
        <v>11185</v>
      </c>
      <c r="H386" s="3" t="s">
        <v>11249</v>
      </c>
      <c r="I386" s="3">
        <v>800</v>
      </c>
      <c r="J386" s="3">
        <f ca="1">INT(RAND()*50+1)</f>
        <v>24</v>
      </c>
      <c r="K386" s="4" t="s">
        <v>11132</v>
      </c>
      <c r="L386" s="5">
        <v>41408</v>
      </c>
      <c r="M386" s="3"/>
      <c r="N386" s="3"/>
      <c r="O386" s="3" t="str">
        <f>"2790088"</f>
        <v>2790088</v>
      </c>
      <c r="P386" s="3" t="s">
        <v>11133</v>
      </c>
      <c r="Q386" s="3" t="s">
        <v>11134</v>
      </c>
      <c r="R386" s="6" t="s">
        <v>11352</v>
      </c>
      <c r="S386" s="7" t="str">
        <f>"1CN00211236"</f>
        <v>1CN00211236</v>
      </c>
      <c r="T386" s="6" t="s">
        <v>12206</v>
      </c>
      <c r="U386" s="4" t="s">
        <v>11137</v>
      </c>
      <c r="V386" s="3" t="s">
        <v>11138</v>
      </c>
    </row>
    <row r="387" spans="1:22">
      <c r="A387" s="3">
        <v>386</v>
      </c>
      <c r="B387" s="3"/>
      <c r="C387" s="3" t="s">
        <v>12207</v>
      </c>
      <c r="D387" s="3" t="s">
        <v>12208</v>
      </c>
      <c r="E387" s="3" t="s">
        <v>12209</v>
      </c>
      <c r="F387" s="3" t="s">
        <v>11349</v>
      </c>
      <c r="G387" s="3" t="s">
        <v>11267</v>
      </c>
      <c r="H387" s="3" t="s">
        <v>11153</v>
      </c>
      <c r="I387" s="3">
        <v>338.87</v>
      </c>
      <c r="J387" s="3">
        <f ca="1" t="shared" ref="J387:J450" si="76">INT(RAND()*50+1)</f>
        <v>35</v>
      </c>
      <c r="K387" s="4" t="s">
        <v>11132</v>
      </c>
      <c r="L387" s="5">
        <v>41360</v>
      </c>
      <c r="M387" s="3"/>
      <c r="N387" s="3"/>
      <c r="O387" s="3" t="str">
        <f>"92842A"</f>
        <v>92842A</v>
      </c>
      <c r="P387" s="3" t="s">
        <v>11144</v>
      </c>
      <c r="Q387" s="3" t="s">
        <v>11134</v>
      </c>
      <c r="R387" s="6" t="s">
        <v>11357</v>
      </c>
      <c r="S387" s="7" t="str">
        <f t="shared" ref="S387:S392" si="77">"1CN00210522"</f>
        <v>1CN00210522</v>
      </c>
      <c r="T387" s="6" t="s">
        <v>12210</v>
      </c>
      <c r="U387" s="4" t="s">
        <v>11137</v>
      </c>
      <c r="V387" s="3" t="s">
        <v>11148</v>
      </c>
    </row>
    <row r="388" spans="1:22">
      <c r="A388" s="3">
        <v>387</v>
      </c>
      <c r="B388" s="3"/>
      <c r="C388" s="3" t="s">
        <v>12211</v>
      </c>
      <c r="D388" s="3" t="s">
        <v>12212</v>
      </c>
      <c r="E388" s="3" t="s">
        <v>12213</v>
      </c>
      <c r="F388" s="3" t="s">
        <v>11141</v>
      </c>
      <c r="G388" s="3" t="s">
        <v>11232</v>
      </c>
      <c r="H388" s="3" t="s">
        <v>11168</v>
      </c>
      <c r="I388" s="3">
        <v>137.5</v>
      </c>
      <c r="J388" s="3">
        <f ca="1">INT(RAND()*50+1)</f>
        <v>35</v>
      </c>
      <c r="K388" s="4" t="s">
        <v>11132</v>
      </c>
      <c r="L388" s="5">
        <v>41416</v>
      </c>
      <c r="M388" s="3" t="str">
        <f>"MFCD00817049"</f>
        <v>MFCD00817049</v>
      </c>
      <c r="N388" s="3"/>
      <c r="O388" s="3" t="str">
        <f>"SY006751-5G"</f>
        <v>SY006751-5G</v>
      </c>
      <c r="P388" s="3" t="s">
        <v>11133</v>
      </c>
      <c r="Q388" s="3" t="s">
        <v>11145</v>
      </c>
      <c r="R388" s="6" t="s">
        <v>12180</v>
      </c>
      <c r="S388" s="7" t="str">
        <f>"1CN00210518"</f>
        <v>1CN00210518</v>
      </c>
      <c r="T388" s="6" t="s">
        <v>11883</v>
      </c>
      <c r="U388" s="4" t="s">
        <v>11137</v>
      </c>
      <c r="V388" s="3" t="s">
        <v>11138</v>
      </c>
    </row>
    <row r="389" spans="1:22">
      <c r="A389" s="3">
        <v>388</v>
      </c>
      <c r="B389" s="3"/>
      <c r="C389" s="3" t="s">
        <v>12214</v>
      </c>
      <c r="D389" s="3" t="s">
        <v>12215</v>
      </c>
      <c r="E389" s="3" t="s">
        <v>12216</v>
      </c>
      <c r="F389" s="3" t="s">
        <v>12217</v>
      </c>
      <c r="G389" s="3" t="s">
        <v>12218</v>
      </c>
      <c r="H389" s="3" t="s">
        <v>11153</v>
      </c>
      <c r="I389" s="3">
        <v>555</v>
      </c>
      <c r="J389" s="3">
        <f ca="1">INT(RAND()*50+1)</f>
        <v>35</v>
      </c>
      <c r="K389" s="4" t="s">
        <v>11132</v>
      </c>
      <c r="L389" s="5">
        <v>41381</v>
      </c>
      <c r="M389" s="3"/>
      <c r="N389" s="3"/>
      <c r="O389" s="3" t="str">
        <f t="shared" ref="O389:O392" si="78">"38114D_"</f>
        <v>38114D_</v>
      </c>
      <c r="P389" s="3" t="s">
        <v>11144</v>
      </c>
      <c r="Q389" s="3" t="s">
        <v>11134</v>
      </c>
      <c r="R389" s="6" t="s">
        <v>12185</v>
      </c>
      <c r="S389" s="7" t="str">
        <f>"1CN00210522"</f>
        <v>1CN00210522</v>
      </c>
      <c r="T389" s="6" t="s">
        <v>12219</v>
      </c>
      <c r="U389" s="4" t="s">
        <v>11137</v>
      </c>
      <c r="V389" s="3" t="s">
        <v>11148</v>
      </c>
    </row>
    <row r="390" spans="1:22">
      <c r="A390" s="3">
        <v>389</v>
      </c>
      <c r="B390" s="3"/>
      <c r="C390" s="3" t="s">
        <v>12214</v>
      </c>
      <c r="D390" s="3" t="s">
        <v>12215</v>
      </c>
      <c r="E390" s="3" t="s">
        <v>12216</v>
      </c>
      <c r="F390" s="3" t="s">
        <v>12217</v>
      </c>
      <c r="G390" s="3" t="s">
        <v>12218</v>
      </c>
      <c r="H390" s="3" t="s">
        <v>11153</v>
      </c>
      <c r="I390" s="3">
        <v>555</v>
      </c>
      <c r="J390" s="3">
        <f ca="1">INT(RAND()*50+1)</f>
        <v>35</v>
      </c>
      <c r="K390" s="4" t="s">
        <v>11132</v>
      </c>
      <c r="L390" s="5">
        <v>41433</v>
      </c>
      <c r="M390" s="3"/>
      <c r="N390" s="3"/>
      <c r="O390" s="3" t="str">
        <f>"38114D_"</f>
        <v>38114D_</v>
      </c>
      <c r="P390" s="3" t="s">
        <v>11133</v>
      </c>
      <c r="Q390" s="3" t="s">
        <v>11145</v>
      </c>
      <c r="R390" s="6" t="s">
        <v>12220</v>
      </c>
      <c r="S390" s="7" t="str">
        <f>"1CN00210522"</f>
        <v>1CN00210522</v>
      </c>
      <c r="T390" s="6" t="s">
        <v>12221</v>
      </c>
      <c r="U390" s="4" t="s">
        <v>11137</v>
      </c>
      <c r="V390" s="3" t="s">
        <v>11148</v>
      </c>
    </row>
    <row r="391" spans="1:22">
      <c r="A391" s="3">
        <v>390</v>
      </c>
      <c r="B391" s="3"/>
      <c r="C391" s="3" t="s">
        <v>12214</v>
      </c>
      <c r="D391" s="3" t="s">
        <v>12215</v>
      </c>
      <c r="E391" s="3" t="s">
        <v>12216</v>
      </c>
      <c r="F391" s="3" t="s">
        <v>12217</v>
      </c>
      <c r="G391" s="3" t="s">
        <v>12218</v>
      </c>
      <c r="H391" s="3" t="s">
        <v>11153</v>
      </c>
      <c r="I391" s="3">
        <v>555</v>
      </c>
      <c r="J391" s="3">
        <f ca="1">INT(RAND()*50+1)</f>
        <v>41</v>
      </c>
      <c r="K391" s="4" t="s">
        <v>11132</v>
      </c>
      <c r="L391" s="5">
        <v>41463</v>
      </c>
      <c r="M391" s="3"/>
      <c r="N391" s="3"/>
      <c r="O391" s="3" t="str">
        <f>"38114D_"</f>
        <v>38114D_</v>
      </c>
      <c r="P391" s="3" t="s">
        <v>11144</v>
      </c>
      <c r="Q391" s="3" t="s">
        <v>11134</v>
      </c>
      <c r="R391" s="6" t="s">
        <v>12222</v>
      </c>
      <c r="S391" s="7" t="str">
        <f>"1CN00210522"</f>
        <v>1CN00210522</v>
      </c>
      <c r="T391" s="6" t="s">
        <v>12223</v>
      </c>
      <c r="U391" s="4" t="s">
        <v>11137</v>
      </c>
      <c r="V391" s="3" t="s">
        <v>11148</v>
      </c>
    </row>
    <row r="392" spans="1:22">
      <c r="A392" s="3">
        <v>391</v>
      </c>
      <c r="B392" s="3"/>
      <c r="C392" s="3" t="s">
        <v>12214</v>
      </c>
      <c r="D392" s="3" t="s">
        <v>12215</v>
      </c>
      <c r="E392" s="3" t="s">
        <v>12216</v>
      </c>
      <c r="F392" s="3" t="s">
        <v>12217</v>
      </c>
      <c r="G392" s="3" t="s">
        <v>12218</v>
      </c>
      <c r="H392" s="3" t="s">
        <v>11153</v>
      </c>
      <c r="I392" s="3">
        <v>555</v>
      </c>
      <c r="J392" s="3">
        <f ca="1">INT(RAND()*50+1)</f>
        <v>17</v>
      </c>
      <c r="K392" s="4" t="s">
        <v>11132</v>
      </c>
      <c r="L392" s="5">
        <v>41477</v>
      </c>
      <c r="M392" s="3"/>
      <c r="N392" s="3"/>
      <c r="O392" s="3" t="str">
        <f>"38114D_"</f>
        <v>38114D_</v>
      </c>
      <c r="P392" s="3" t="s">
        <v>11133</v>
      </c>
      <c r="Q392" s="3" t="s">
        <v>11134</v>
      </c>
      <c r="R392" s="6" t="s">
        <v>12185</v>
      </c>
      <c r="S392" s="7" t="str">
        <f>"1CN00210522"</f>
        <v>1CN00210522</v>
      </c>
      <c r="T392" s="6" t="s">
        <v>12224</v>
      </c>
      <c r="U392" s="4" t="s">
        <v>11137</v>
      </c>
      <c r="V392" s="3" t="s">
        <v>11148</v>
      </c>
    </row>
    <row r="393" spans="1:22">
      <c r="A393" s="3">
        <v>392</v>
      </c>
      <c r="B393" s="3"/>
      <c r="C393" s="3" t="s">
        <v>12214</v>
      </c>
      <c r="D393" s="3" t="s">
        <v>12225</v>
      </c>
      <c r="E393" s="3" t="s">
        <v>12225</v>
      </c>
      <c r="F393" s="3" t="s">
        <v>12226</v>
      </c>
      <c r="G393" s="3" t="s">
        <v>12227</v>
      </c>
      <c r="H393" s="3" t="s">
        <v>12058</v>
      </c>
      <c r="I393" s="3">
        <v>70</v>
      </c>
      <c r="J393" s="3">
        <f ca="1">INT(RAND()*50+1)</f>
        <v>43</v>
      </c>
      <c r="K393" s="4" t="s">
        <v>11132</v>
      </c>
      <c r="L393" s="5">
        <v>41347</v>
      </c>
      <c r="M393" s="3"/>
      <c r="N393" s="3"/>
      <c r="O393" s="3" t="str">
        <f>"296147-10X0.6ML_"</f>
        <v>296147-10X0.6ML_</v>
      </c>
      <c r="P393" s="3" t="s">
        <v>11144</v>
      </c>
      <c r="Q393" s="3" t="s">
        <v>11134</v>
      </c>
      <c r="R393" s="6" t="s">
        <v>11352</v>
      </c>
      <c r="S393" s="7" t="str">
        <f t="shared" ref="S393:S400" si="79">"1CN00210153"</f>
        <v>1CN00210153</v>
      </c>
      <c r="T393" s="6" t="s">
        <v>11463</v>
      </c>
      <c r="U393" s="4" t="s">
        <v>11137</v>
      </c>
      <c r="V393" s="3" t="s">
        <v>11148</v>
      </c>
    </row>
    <row r="394" spans="1:22">
      <c r="A394" s="3">
        <v>393</v>
      </c>
      <c r="B394" s="3"/>
      <c r="C394" s="3" t="s">
        <v>12214</v>
      </c>
      <c r="D394" s="3" t="s">
        <v>12225</v>
      </c>
      <c r="E394" s="3" t="s">
        <v>12225</v>
      </c>
      <c r="F394" s="3" t="s">
        <v>12226</v>
      </c>
      <c r="G394" s="3" t="s">
        <v>12227</v>
      </c>
      <c r="H394" s="3" t="s">
        <v>12058</v>
      </c>
      <c r="I394" s="3">
        <v>70</v>
      </c>
      <c r="J394" s="3">
        <f ca="1">INT(RAND()*50+1)</f>
        <v>26</v>
      </c>
      <c r="K394" s="4" t="s">
        <v>11132</v>
      </c>
      <c r="L394" s="5">
        <v>41381</v>
      </c>
      <c r="M394" s="3"/>
      <c r="N394" s="3"/>
      <c r="O394" s="3" t="str">
        <f>"296147-10X0.6ML_"</f>
        <v>296147-10X0.6ML_</v>
      </c>
      <c r="P394" s="3" t="s">
        <v>11133</v>
      </c>
      <c r="Q394" s="3" t="s">
        <v>11134</v>
      </c>
      <c r="R394" s="6" t="s">
        <v>11357</v>
      </c>
      <c r="S394" s="7" t="str">
        <f>"1CN00210153"</f>
        <v>1CN00210153</v>
      </c>
      <c r="T394" s="6" t="s">
        <v>11299</v>
      </c>
      <c r="U394" s="4" t="s">
        <v>11137</v>
      </c>
      <c r="V394" s="3" t="s">
        <v>11138</v>
      </c>
    </row>
    <row r="395" spans="1:22">
      <c r="A395" s="3">
        <v>394</v>
      </c>
      <c r="B395" s="3"/>
      <c r="C395" s="3" t="s">
        <v>12214</v>
      </c>
      <c r="D395" s="3" t="s">
        <v>12225</v>
      </c>
      <c r="E395" s="3" t="s">
        <v>12225</v>
      </c>
      <c r="F395" s="3" t="s">
        <v>12226</v>
      </c>
      <c r="G395" s="3" t="s">
        <v>12227</v>
      </c>
      <c r="H395" s="3" t="s">
        <v>11280</v>
      </c>
      <c r="I395" s="3">
        <v>70</v>
      </c>
      <c r="J395" s="3">
        <f ca="1">INT(RAND()*50+1)</f>
        <v>3</v>
      </c>
      <c r="K395" s="4" t="s">
        <v>11132</v>
      </c>
      <c r="L395" s="5">
        <v>41403</v>
      </c>
      <c r="M395" s="3"/>
      <c r="N395" s="3"/>
      <c r="O395" s="3" t="str">
        <f t="shared" ref="O395:O400" si="80">"296147-10X0.6ML"</f>
        <v>296147-10X0.6ML</v>
      </c>
      <c r="P395" s="3" t="s">
        <v>11144</v>
      </c>
      <c r="Q395" s="3" t="s">
        <v>11145</v>
      </c>
      <c r="R395" s="6" t="s">
        <v>12228</v>
      </c>
      <c r="S395" s="7" t="str">
        <f>"1CN00210153"</f>
        <v>1CN00210153</v>
      </c>
      <c r="T395" s="6" t="s">
        <v>12229</v>
      </c>
      <c r="U395" s="4" t="s">
        <v>11137</v>
      </c>
      <c r="V395" s="3" t="s">
        <v>11148</v>
      </c>
    </row>
    <row r="396" spans="1:22">
      <c r="A396" s="3">
        <v>395</v>
      </c>
      <c r="B396" s="3"/>
      <c r="C396" s="3" t="s">
        <v>12214</v>
      </c>
      <c r="D396" s="3" t="s">
        <v>12225</v>
      </c>
      <c r="E396" s="3" t="s">
        <v>12225</v>
      </c>
      <c r="F396" s="3" t="s">
        <v>12226</v>
      </c>
      <c r="G396" s="3" t="s">
        <v>12227</v>
      </c>
      <c r="H396" s="3" t="s">
        <v>11280</v>
      </c>
      <c r="I396" s="3">
        <v>70</v>
      </c>
      <c r="J396" s="3">
        <f ca="1">INT(RAND()*50+1)</f>
        <v>44</v>
      </c>
      <c r="K396" s="4" t="s">
        <v>11132</v>
      </c>
      <c r="L396" s="5">
        <v>41477</v>
      </c>
      <c r="M396" s="3"/>
      <c r="N396" s="3"/>
      <c r="O396" s="3" t="str">
        <f>"296147-10X0.6ML"</f>
        <v>296147-10X0.6ML</v>
      </c>
      <c r="P396" s="3" t="s">
        <v>11133</v>
      </c>
      <c r="Q396" s="3" t="s">
        <v>11134</v>
      </c>
      <c r="R396" s="6" t="s">
        <v>12230</v>
      </c>
      <c r="S396" s="7" t="str">
        <f>"1CN00210153"</f>
        <v>1CN00210153</v>
      </c>
      <c r="T396" s="6" t="s">
        <v>11853</v>
      </c>
      <c r="U396" s="4" t="s">
        <v>11137</v>
      </c>
      <c r="V396" s="3" t="s">
        <v>11138</v>
      </c>
    </row>
    <row r="397" spans="1:22">
      <c r="A397" s="3">
        <v>396</v>
      </c>
      <c r="B397" s="3"/>
      <c r="C397" s="3" t="s">
        <v>12214</v>
      </c>
      <c r="D397" s="3" t="s">
        <v>12225</v>
      </c>
      <c r="E397" s="3" t="s">
        <v>12225</v>
      </c>
      <c r="F397" s="3" t="s">
        <v>12226</v>
      </c>
      <c r="G397" s="3" t="s">
        <v>12227</v>
      </c>
      <c r="H397" s="3" t="s">
        <v>11280</v>
      </c>
      <c r="I397" s="3">
        <v>70</v>
      </c>
      <c r="J397" s="3">
        <f ca="1">INT(RAND()*50+1)</f>
        <v>27</v>
      </c>
      <c r="K397" s="4" t="s">
        <v>11132</v>
      </c>
      <c r="L397" s="5">
        <v>41500</v>
      </c>
      <c r="M397" s="3"/>
      <c r="N397" s="3"/>
      <c r="O397" s="3" t="str">
        <f>"296147-10X0.6ML"</f>
        <v>296147-10X0.6ML</v>
      </c>
      <c r="P397" s="3" t="s">
        <v>11144</v>
      </c>
      <c r="Q397" s="3" t="s">
        <v>11145</v>
      </c>
      <c r="R397" s="6" t="s">
        <v>11352</v>
      </c>
      <c r="S397" s="7" t="str">
        <f>"1CN00210153"</f>
        <v>1CN00210153</v>
      </c>
      <c r="T397" s="6" t="s">
        <v>12064</v>
      </c>
      <c r="U397" s="4" t="s">
        <v>11137</v>
      </c>
      <c r="V397" s="3" t="s">
        <v>11148</v>
      </c>
    </row>
    <row r="398" spans="1:22">
      <c r="A398" s="3">
        <v>397</v>
      </c>
      <c r="B398" s="3"/>
      <c r="C398" s="3" t="s">
        <v>12214</v>
      </c>
      <c r="D398" s="3" t="s">
        <v>12225</v>
      </c>
      <c r="E398" s="3" t="s">
        <v>12225</v>
      </c>
      <c r="F398" s="3" t="s">
        <v>12226</v>
      </c>
      <c r="G398" s="3" t="s">
        <v>12227</v>
      </c>
      <c r="H398" s="3" t="s">
        <v>11280</v>
      </c>
      <c r="I398" s="3">
        <v>70</v>
      </c>
      <c r="J398" s="3">
        <f ca="1">INT(RAND()*50+1)</f>
        <v>47</v>
      </c>
      <c r="K398" s="4" t="s">
        <v>11132</v>
      </c>
      <c r="L398" s="5">
        <v>41514</v>
      </c>
      <c r="M398" s="3"/>
      <c r="N398" s="3"/>
      <c r="O398" s="3" t="str">
        <f>"296147-10X0.6ML"</f>
        <v>296147-10X0.6ML</v>
      </c>
      <c r="P398" s="3" t="s">
        <v>11133</v>
      </c>
      <c r="Q398" s="3" t="s">
        <v>11134</v>
      </c>
      <c r="R398" s="6" t="s">
        <v>11357</v>
      </c>
      <c r="S398" s="7" t="str">
        <f>"1CN00210153"</f>
        <v>1CN00210153</v>
      </c>
      <c r="T398" s="6" t="s">
        <v>12231</v>
      </c>
      <c r="U398" s="4" t="s">
        <v>11137</v>
      </c>
      <c r="V398" s="3" t="s">
        <v>11148</v>
      </c>
    </row>
    <row r="399" spans="1:22">
      <c r="A399" s="3">
        <v>398</v>
      </c>
      <c r="B399" s="3"/>
      <c r="C399" s="3" t="s">
        <v>12214</v>
      </c>
      <c r="D399" s="3" t="s">
        <v>12225</v>
      </c>
      <c r="E399" s="3" t="s">
        <v>12225</v>
      </c>
      <c r="F399" s="3" t="s">
        <v>12226</v>
      </c>
      <c r="G399" s="3" t="s">
        <v>12227</v>
      </c>
      <c r="H399" s="3" t="s">
        <v>11280</v>
      </c>
      <c r="I399" s="3">
        <v>70</v>
      </c>
      <c r="J399" s="3">
        <f ca="1">INT(RAND()*50+1)</f>
        <v>48</v>
      </c>
      <c r="K399" s="4" t="s">
        <v>11132</v>
      </c>
      <c r="L399" s="5">
        <v>41540</v>
      </c>
      <c r="M399" s="3"/>
      <c r="N399" s="3"/>
      <c r="O399" s="3" t="str">
        <f>"296147-10X0.6ML"</f>
        <v>296147-10X0.6ML</v>
      </c>
      <c r="P399" s="3" t="s">
        <v>11144</v>
      </c>
      <c r="Q399" s="3" t="s">
        <v>11134</v>
      </c>
      <c r="R399" s="6" t="s">
        <v>12180</v>
      </c>
      <c r="S399" s="7" t="str">
        <f>"1CN00210153"</f>
        <v>1CN00210153</v>
      </c>
      <c r="T399" s="6" t="s">
        <v>11493</v>
      </c>
      <c r="U399" s="4" t="s">
        <v>11137</v>
      </c>
      <c r="V399" s="3" t="s">
        <v>11148</v>
      </c>
    </row>
    <row r="400" spans="1:22">
      <c r="A400" s="3">
        <v>399</v>
      </c>
      <c r="B400" s="3"/>
      <c r="C400" s="3" t="s">
        <v>12214</v>
      </c>
      <c r="D400" s="3" t="s">
        <v>12225</v>
      </c>
      <c r="E400" s="3" t="s">
        <v>12225</v>
      </c>
      <c r="F400" s="3" t="s">
        <v>12226</v>
      </c>
      <c r="G400" s="3" t="s">
        <v>12227</v>
      </c>
      <c r="H400" s="3" t="s">
        <v>11280</v>
      </c>
      <c r="I400" s="3">
        <v>70</v>
      </c>
      <c r="J400" s="3">
        <f ca="1">INT(RAND()*50+1)</f>
        <v>15</v>
      </c>
      <c r="K400" s="4" t="s">
        <v>11132</v>
      </c>
      <c r="L400" s="5">
        <v>41584</v>
      </c>
      <c r="M400" s="3"/>
      <c r="N400" s="3"/>
      <c r="O400" s="3" t="str">
        <f>"296147-10X0.6ML"</f>
        <v>296147-10X0.6ML</v>
      </c>
      <c r="P400" s="3" t="s">
        <v>11133</v>
      </c>
      <c r="Q400" s="3" t="s">
        <v>11134</v>
      </c>
      <c r="R400" s="6" t="s">
        <v>12185</v>
      </c>
      <c r="S400" s="7" t="str">
        <f>"1CN00210153"</f>
        <v>1CN00210153</v>
      </c>
      <c r="T400" s="6" t="s">
        <v>12076</v>
      </c>
      <c r="U400" s="4" t="s">
        <v>11137</v>
      </c>
      <c r="V400" s="3" t="s">
        <v>11148</v>
      </c>
    </row>
    <row r="401" spans="1:22">
      <c r="A401" s="3">
        <v>400</v>
      </c>
      <c r="B401" s="3"/>
      <c r="C401" s="3" t="s">
        <v>8921</v>
      </c>
      <c r="D401" s="3" t="s">
        <v>12232</v>
      </c>
      <c r="E401" s="3" t="s">
        <v>12233</v>
      </c>
      <c r="F401" s="3" t="s">
        <v>11373</v>
      </c>
      <c r="G401" s="3" t="s">
        <v>11185</v>
      </c>
      <c r="H401" s="3" t="s">
        <v>11143</v>
      </c>
      <c r="I401" s="3">
        <v>231.88</v>
      </c>
      <c r="J401" s="3">
        <f ca="1">INT(RAND()*50+1)</f>
        <v>33</v>
      </c>
      <c r="K401" s="4" t="s">
        <v>11132</v>
      </c>
      <c r="L401" s="5">
        <v>41507</v>
      </c>
      <c r="M401" s="3"/>
      <c r="N401" s="3"/>
      <c r="O401" s="3" t="str">
        <f>"261597"</f>
        <v>261597</v>
      </c>
      <c r="P401" s="3" t="s">
        <v>11144</v>
      </c>
      <c r="Q401" s="3" t="s">
        <v>11134</v>
      </c>
      <c r="R401" s="6" t="s">
        <v>12220</v>
      </c>
      <c r="S401" s="7" t="str">
        <f>"1CN00100005"</f>
        <v>1CN00100005</v>
      </c>
      <c r="T401" s="6" t="s">
        <v>12234</v>
      </c>
      <c r="U401" s="4" t="s">
        <v>11137</v>
      </c>
      <c r="V401" s="3" t="s">
        <v>11148</v>
      </c>
    </row>
    <row r="402" spans="1:22">
      <c r="A402" s="3">
        <v>401</v>
      </c>
      <c r="B402" s="3"/>
      <c r="C402" s="3" t="s">
        <v>12235</v>
      </c>
      <c r="D402" s="3" t="s">
        <v>12236</v>
      </c>
      <c r="E402" s="3" t="s">
        <v>12236</v>
      </c>
      <c r="F402" s="3" t="s">
        <v>11141</v>
      </c>
      <c r="G402" s="3" t="s">
        <v>11232</v>
      </c>
      <c r="H402" s="3" t="s">
        <v>11168</v>
      </c>
      <c r="I402" s="3">
        <v>276.6</v>
      </c>
      <c r="J402" s="3">
        <f ca="1">INT(RAND()*50+1)</f>
        <v>48</v>
      </c>
      <c r="K402" s="4" t="s">
        <v>11132</v>
      </c>
      <c r="L402" s="5">
        <v>41589</v>
      </c>
      <c r="M402" s="3"/>
      <c r="N402" s="3"/>
      <c r="O402" s="3" t="str">
        <f>"SY007554-5G"</f>
        <v>SY007554-5G</v>
      </c>
      <c r="P402" s="3" t="s">
        <v>11133</v>
      </c>
      <c r="Q402" s="3" t="s">
        <v>11145</v>
      </c>
      <c r="R402" s="6" t="s">
        <v>12222</v>
      </c>
      <c r="S402" s="7" t="str">
        <f>"1CN00210518"</f>
        <v>1CN00210518</v>
      </c>
      <c r="T402" s="6" t="s">
        <v>12237</v>
      </c>
      <c r="U402" s="4" t="s">
        <v>11137</v>
      </c>
      <c r="V402" s="3" t="s">
        <v>11138</v>
      </c>
    </row>
    <row r="403" spans="1:22">
      <c r="A403" s="3">
        <v>402</v>
      </c>
      <c r="B403" s="3"/>
      <c r="C403" s="3" t="s">
        <v>39</v>
      </c>
      <c r="D403" s="3" t="s">
        <v>12238</v>
      </c>
      <c r="E403" s="3" t="s">
        <v>12239</v>
      </c>
      <c r="F403" s="3" t="s">
        <v>11151</v>
      </c>
      <c r="G403" s="3" t="s">
        <v>11285</v>
      </c>
      <c r="H403" s="3" t="s">
        <v>11153</v>
      </c>
      <c r="I403" s="3">
        <v>39</v>
      </c>
      <c r="J403" s="3">
        <f ca="1">INT(RAND()*50+1)</f>
        <v>23</v>
      </c>
      <c r="K403" s="4" t="s">
        <v>11132</v>
      </c>
      <c r="L403" s="5">
        <v>41614</v>
      </c>
      <c r="M403" s="3"/>
      <c r="N403" s="3"/>
      <c r="O403" s="3" t="str">
        <f>"38469A"</f>
        <v>38469A</v>
      </c>
      <c r="P403" s="3" t="s">
        <v>11144</v>
      </c>
      <c r="Q403" s="3" t="s">
        <v>11134</v>
      </c>
      <c r="R403" s="6" t="s">
        <v>12185</v>
      </c>
      <c r="S403" s="7" t="str">
        <f t="shared" ref="S403:S408" si="81">"1CN00210522"</f>
        <v>1CN00210522</v>
      </c>
      <c r="T403" s="6" t="s">
        <v>11912</v>
      </c>
      <c r="U403" s="4" t="s">
        <v>11137</v>
      </c>
      <c r="V403" s="3" t="s">
        <v>11148</v>
      </c>
    </row>
    <row r="404" spans="1:22">
      <c r="A404" s="3">
        <v>403</v>
      </c>
      <c r="B404" s="3"/>
      <c r="C404" s="3" t="s">
        <v>12240</v>
      </c>
      <c r="D404" s="3" t="s">
        <v>12241</v>
      </c>
      <c r="E404" s="3" t="s">
        <v>12241</v>
      </c>
      <c r="F404" s="3" t="s">
        <v>11293</v>
      </c>
      <c r="G404" s="3" t="s">
        <v>11142</v>
      </c>
      <c r="H404" s="3" t="s">
        <v>11143</v>
      </c>
      <c r="I404" s="3">
        <v>475</v>
      </c>
      <c r="J404" s="3">
        <f ca="1">INT(RAND()*50+1)</f>
        <v>29</v>
      </c>
      <c r="K404" s="4" t="s">
        <v>11132</v>
      </c>
      <c r="L404" s="5">
        <v>41507</v>
      </c>
      <c r="M404" s="3"/>
      <c r="N404" s="3"/>
      <c r="O404" s="3" t="str">
        <f>"JK117511-1G"</f>
        <v>JK117511-1G</v>
      </c>
      <c r="P404" s="3" t="s">
        <v>11133</v>
      </c>
      <c r="Q404" s="3" t="s">
        <v>11145</v>
      </c>
      <c r="R404" s="6" t="s">
        <v>11352</v>
      </c>
      <c r="S404" s="7" t="str">
        <f>"1CN00100005"</f>
        <v>1CN00100005</v>
      </c>
      <c r="T404" s="6" t="s">
        <v>12242</v>
      </c>
      <c r="U404" s="4" t="s">
        <v>11137</v>
      </c>
      <c r="V404" s="3" t="s">
        <v>11138</v>
      </c>
    </row>
    <row r="405" spans="1:22">
      <c r="A405" s="3">
        <v>404</v>
      </c>
      <c r="B405" s="3"/>
      <c r="C405" s="3" t="s">
        <v>12243</v>
      </c>
      <c r="D405" s="3" t="s">
        <v>12244</v>
      </c>
      <c r="E405" s="3" t="s">
        <v>12245</v>
      </c>
      <c r="F405" s="3" t="s">
        <v>11151</v>
      </c>
      <c r="G405" s="3" t="s">
        <v>11267</v>
      </c>
      <c r="H405" s="3" t="s">
        <v>11153</v>
      </c>
      <c r="I405" s="3">
        <v>131.1</v>
      </c>
      <c r="J405" s="3">
        <f ca="1">INT(RAND()*50+1)</f>
        <v>39</v>
      </c>
      <c r="K405" s="4" t="s">
        <v>11132</v>
      </c>
      <c r="L405" s="5">
        <v>41409</v>
      </c>
      <c r="M405" s="3"/>
      <c r="N405" s="3"/>
      <c r="O405" s="3" t="str">
        <f>"94110A"</f>
        <v>94110A</v>
      </c>
      <c r="P405" s="3" t="s">
        <v>11144</v>
      </c>
      <c r="Q405" s="3" t="s">
        <v>11134</v>
      </c>
      <c r="R405" s="6" t="s">
        <v>11357</v>
      </c>
      <c r="S405" s="7" t="str">
        <f>"1CN00210522"</f>
        <v>1CN00210522</v>
      </c>
      <c r="T405" s="6" t="s">
        <v>12246</v>
      </c>
      <c r="U405" s="4" t="s">
        <v>11137</v>
      </c>
      <c r="V405" s="3" t="s">
        <v>11148</v>
      </c>
    </row>
    <row r="406" spans="1:22">
      <c r="A406" s="3">
        <v>405</v>
      </c>
      <c r="B406" s="3"/>
      <c r="C406" s="3" t="s">
        <v>12247</v>
      </c>
      <c r="D406" s="3" t="s">
        <v>12248</v>
      </c>
      <c r="E406" s="3" t="s">
        <v>12249</v>
      </c>
      <c r="F406" s="3" t="s">
        <v>12250</v>
      </c>
      <c r="G406" s="3" t="s">
        <v>12153</v>
      </c>
      <c r="H406" s="3" t="s">
        <v>11193</v>
      </c>
      <c r="I406" s="3">
        <v>471.24</v>
      </c>
      <c r="J406" s="3">
        <f ca="1">INT(RAND()*50+1)</f>
        <v>10</v>
      </c>
      <c r="K406" s="4" t="s">
        <v>11132</v>
      </c>
      <c r="L406" s="5">
        <v>41519</v>
      </c>
      <c r="M406" s="3" t="str">
        <f>"MFCD00143514"</f>
        <v>MFCD00143514</v>
      </c>
      <c r="N406" s="3"/>
      <c r="O406" s="3" t="str">
        <f>"L14875.09"</f>
        <v>L14875.09</v>
      </c>
      <c r="P406" s="3" t="s">
        <v>11133</v>
      </c>
      <c r="Q406" s="3" t="s">
        <v>11134</v>
      </c>
      <c r="R406" s="6" t="s">
        <v>12228</v>
      </c>
      <c r="S406" s="7" t="str">
        <f>"1CN00220006"</f>
        <v>1CN00220006</v>
      </c>
      <c r="T406" s="6" t="s">
        <v>12251</v>
      </c>
      <c r="U406" s="4" t="s">
        <v>11137</v>
      </c>
      <c r="V406" s="3" t="s">
        <v>11148</v>
      </c>
    </row>
    <row r="407" spans="1:22">
      <c r="A407" s="3">
        <v>406</v>
      </c>
      <c r="B407" s="3"/>
      <c r="C407" s="3" t="s">
        <v>12252</v>
      </c>
      <c r="D407" s="3" t="s">
        <v>12253</v>
      </c>
      <c r="E407" s="3" t="s">
        <v>12254</v>
      </c>
      <c r="F407" s="3" t="s">
        <v>11141</v>
      </c>
      <c r="G407" s="3" t="s">
        <v>11232</v>
      </c>
      <c r="H407" s="3" t="s">
        <v>11168</v>
      </c>
      <c r="I407" s="3">
        <v>687.52</v>
      </c>
      <c r="J407" s="3">
        <f ca="1">INT(RAND()*50+1)</f>
        <v>3</v>
      </c>
      <c r="K407" s="4" t="s">
        <v>11132</v>
      </c>
      <c r="L407" s="5">
        <v>41428</v>
      </c>
      <c r="M407" s="3" t="str">
        <f>"MFCD00067791"</f>
        <v>MFCD00067791</v>
      </c>
      <c r="N407" s="3"/>
      <c r="O407" s="3" t="str">
        <f>"SY006828-5G"</f>
        <v>SY006828-5G</v>
      </c>
      <c r="P407" s="3" t="s">
        <v>11144</v>
      </c>
      <c r="Q407" s="3" t="s">
        <v>11134</v>
      </c>
      <c r="R407" s="6" t="s">
        <v>12230</v>
      </c>
      <c r="S407" s="7" t="str">
        <f>"1CN00210518"</f>
        <v>1CN00210518</v>
      </c>
      <c r="T407" s="6" t="s">
        <v>12255</v>
      </c>
      <c r="U407" s="4" t="s">
        <v>11137</v>
      </c>
      <c r="V407" s="3" t="s">
        <v>11148</v>
      </c>
    </row>
    <row r="408" spans="1:22">
      <c r="A408" s="3">
        <v>407</v>
      </c>
      <c r="B408" s="3"/>
      <c r="C408" s="3" t="s">
        <v>12256</v>
      </c>
      <c r="D408" s="3" t="s">
        <v>12257</v>
      </c>
      <c r="E408" s="3" t="s">
        <v>12258</v>
      </c>
      <c r="F408" s="3" t="s">
        <v>11151</v>
      </c>
      <c r="G408" s="3" t="s">
        <v>11285</v>
      </c>
      <c r="H408" s="3" t="s">
        <v>11153</v>
      </c>
      <c r="I408" s="3">
        <v>199.57</v>
      </c>
      <c r="J408" s="3">
        <f ca="1">INT(RAND()*50+1)</f>
        <v>20</v>
      </c>
      <c r="K408" s="4" t="s">
        <v>11132</v>
      </c>
      <c r="L408" s="5">
        <v>41402</v>
      </c>
      <c r="M408" s="3"/>
      <c r="N408" s="3"/>
      <c r="O408" s="3" t="str">
        <f>"39225B"</f>
        <v>39225B</v>
      </c>
      <c r="P408" s="3" t="s">
        <v>11133</v>
      </c>
      <c r="Q408" s="3" t="s">
        <v>11134</v>
      </c>
      <c r="R408" s="6" t="s">
        <v>12259</v>
      </c>
      <c r="S408" s="7" t="str">
        <f>"1CN00210522"</f>
        <v>1CN00210522</v>
      </c>
      <c r="T408" s="6" t="s">
        <v>11507</v>
      </c>
      <c r="U408" s="4" t="s">
        <v>11137</v>
      </c>
      <c r="V408" s="3" t="s">
        <v>11148</v>
      </c>
    </row>
    <row r="409" spans="1:22">
      <c r="A409" s="3">
        <v>408</v>
      </c>
      <c r="B409" s="3"/>
      <c r="C409" s="3" t="s">
        <v>12260</v>
      </c>
      <c r="D409" s="3" t="s">
        <v>12261</v>
      </c>
      <c r="E409" s="3" t="s">
        <v>12261</v>
      </c>
      <c r="F409" s="3" t="s">
        <v>11373</v>
      </c>
      <c r="G409" s="3" t="s">
        <v>11232</v>
      </c>
      <c r="H409" s="3" t="s">
        <v>11143</v>
      </c>
      <c r="I409" s="3">
        <v>469.88</v>
      </c>
      <c r="J409" s="3">
        <f ca="1">INT(RAND()*50+1)</f>
        <v>29</v>
      </c>
      <c r="K409" s="4" t="s">
        <v>11132</v>
      </c>
      <c r="L409" s="5">
        <v>41361</v>
      </c>
      <c r="M409" s="3"/>
      <c r="N409" s="3"/>
      <c r="O409" s="3" t="str">
        <f>"JK987051-5G"</f>
        <v>JK987051-5G</v>
      </c>
      <c r="P409" s="3" t="s">
        <v>11144</v>
      </c>
      <c r="Q409" s="3" t="s">
        <v>11145</v>
      </c>
      <c r="R409" s="6" t="s">
        <v>12262</v>
      </c>
      <c r="S409" s="7" t="str">
        <f>"1CN00100005"</f>
        <v>1CN00100005</v>
      </c>
      <c r="T409" s="6" t="s">
        <v>11345</v>
      </c>
      <c r="U409" s="4" t="s">
        <v>11137</v>
      </c>
      <c r="V409" s="3" t="s">
        <v>11148</v>
      </c>
    </row>
    <row r="410" spans="1:22">
      <c r="A410" s="3">
        <v>409</v>
      </c>
      <c r="B410" s="3"/>
      <c r="C410" s="3" t="s">
        <v>12263</v>
      </c>
      <c r="D410" s="3" t="s">
        <v>12264</v>
      </c>
      <c r="E410" s="3" t="s">
        <v>12265</v>
      </c>
      <c r="F410" s="3" t="s">
        <v>11178</v>
      </c>
      <c r="G410" s="3" t="s">
        <v>11185</v>
      </c>
      <c r="H410" s="3" t="s">
        <v>11249</v>
      </c>
      <c r="I410" s="3">
        <v>72</v>
      </c>
      <c r="J410" s="3">
        <f ca="1">INT(RAND()*50+1)</f>
        <v>27</v>
      </c>
      <c r="K410" s="4" t="s">
        <v>11132</v>
      </c>
      <c r="L410" s="5">
        <v>41530</v>
      </c>
      <c r="M410" s="3"/>
      <c r="N410" s="3"/>
      <c r="O410" s="3" t="str">
        <f>"2739643"</f>
        <v>2739643</v>
      </c>
      <c r="P410" s="3" t="s">
        <v>11133</v>
      </c>
      <c r="Q410" s="3" t="s">
        <v>11134</v>
      </c>
      <c r="R410" s="6" t="s">
        <v>12230</v>
      </c>
      <c r="S410" s="7" t="str">
        <f>"1CN00211236"</f>
        <v>1CN00211236</v>
      </c>
      <c r="T410" s="6" t="s">
        <v>12266</v>
      </c>
      <c r="U410" s="4" t="s">
        <v>11137</v>
      </c>
      <c r="V410" s="3" t="s">
        <v>11138</v>
      </c>
    </row>
    <row r="411" spans="1:22">
      <c r="A411" s="3">
        <v>410</v>
      </c>
      <c r="B411" s="3"/>
      <c r="C411" s="3" t="s">
        <v>12267</v>
      </c>
      <c r="D411" s="3" t="s">
        <v>12268</v>
      </c>
      <c r="E411" s="3" t="s">
        <v>12269</v>
      </c>
      <c r="F411" s="3" t="s">
        <v>11141</v>
      </c>
      <c r="G411" s="3" t="s">
        <v>11232</v>
      </c>
      <c r="H411" s="3" t="s">
        <v>11168</v>
      </c>
      <c r="I411" s="3">
        <v>178.64</v>
      </c>
      <c r="J411" s="3">
        <f ca="1">INT(RAND()*50+1)</f>
        <v>3</v>
      </c>
      <c r="K411" s="4" t="s">
        <v>11132</v>
      </c>
      <c r="L411" s="5">
        <v>41507</v>
      </c>
      <c r="M411" s="3" t="str">
        <f>"MFCD00233711"</f>
        <v>MFCD00233711</v>
      </c>
      <c r="N411" s="3"/>
      <c r="O411" s="3" t="str">
        <f>"SY005202-5G"</f>
        <v>SY005202-5G</v>
      </c>
      <c r="P411" s="3" t="s">
        <v>11144</v>
      </c>
      <c r="Q411" s="3" t="s">
        <v>11145</v>
      </c>
      <c r="R411" s="6" t="s">
        <v>11352</v>
      </c>
      <c r="S411" s="7" t="str">
        <f>"1CN00210518"</f>
        <v>1CN00210518</v>
      </c>
      <c r="T411" s="6" t="s">
        <v>11869</v>
      </c>
      <c r="U411" s="4" t="s">
        <v>11137</v>
      </c>
      <c r="V411" s="3" t="s">
        <v>11148</v>
      </c>
    </row>
    <row r="412" spans="1:22">
      <c r="A412" s="3">
        <v>411</v>
      </c>
      <c r="B412" s="3"/>
      <c r="C412" s="3" t="s">
        <v>2296</v>
      </c>
      <c r="D412" s="3" t="s">
        <v>12270</v>
      </c>
      <c r="E412" s="3" t="s">
        <v>12270</v>
      </c>
      <c r="F412" s="3"/>
      <c r="G412" s="3" t="s">
        <v>11356</v>
      </c>
      <c r="H412" s="3" t="s">
        <v>11280</v>
      </c>
      <c r="I412" s="3">
        <v>97.29</v>
      </c>
      <c r="J412" s="3">
        <f ca="1">INT(RAND()*50+1)</f>
        <v>25</v>
      </c>
      <c r="K412" s="4" t="s">
        <v>11132</v>
      </c>
      <c r="L412" s="5">
        <v>41589</v>
      </c>
      <c r="M412" s="3" t="str">
        <f t="shared" ref="M412:M414" si="82">"MFCD00004873"</f>
        <v>MFCD00004873</v>
      </c>
      <c r="N412" s="3"/>
      <c r="O412" s="3" t="str">
        <f>"108995-100G"</f>
        <v>108995-100G</v>
      </c>
      <c r="P412" s="3" t="s">
        <v>11133</v>
      </c>
      <c r="Q412" s="3" t="s">
        <v>11134</v>
      </c>
      <c r="R412" s="6" t="s">
        <v>11357</v>
      </c>
      <c r="S412" s="7" t="str">
        <f>"1CN00210153"</f>
        <v>1CN00210153</v>
      </c>
      <c r="T412" s="6" t="s">
        <v>12113</v>
      </c>
      <c r="U412" s="4" t="s">
        <v>11137</v>
      </c>
      <c r="V412" s="3" t="s">
        <v>11138</v>
      </c>
    </row>
    <row r="413" spans="1:22">
      <c r="A413" s="3">
        <v>412</v>
      </c>
      <c r="B413" s="3"/>
      <c r="C413" s="3" t="s">
        <v>2296</v>
      </c>
      <c r="D413" s="3" t="s">
        <v>12271</v>
      </c>
      <c r="E413" s="3" t="s">
        <v>12272</v>
      </c>
      <c r="F413" s="3" t="s">
        <v>11373</v>
      </c>
      <c r="G413" s="3" t="s">
        <v>11152</v>
      </c>
      <c r="H413" s="3" t="s">
        <v>11193</v>
      </c>
      <c r="I413" s="3">
        <v>64.89</v>
      </c>
      <c r="J413" s="3">
        <f ca="1">INT(RAND()*50+1)</f>
        <v>9</v>
      </c>
      <c r="K413" s="4" t="s">
        <v>11132</v>
      </c>
      <c r="L413" s="5">
        <v>41526</v>
      </c>
      <c r="M413" s="3" t="str">
        <f>"MFCD00004873"</f>
        <v>MFCD00004873</v>
      </c>
      <c r="N413" s="3"/>
      <c r="O413" s="3" t="str">
        <f>"L03783.14"</f>
        <v>L03783.14</v>
      </c>
      <c r="P413" s="3" t="s">
        <v>11144</v>
      </c>
      <c r="Q413" s="3" t="s">
        <v>11134</v>
      </c>
      <c r="R413" s="6" t="s">
        <v>12273</v>
      </c>
      <c r="S413" s="7" t="str">
        <f t="shared" ref="S413:S417" si="83">"1CN00220006"</f>
        <v>1CN00220006</v>
      </c>
      <c r="T413" s="6" t="s">
        <v>12274</v>
      </c>
      <c r="U413" s="4" t="s">
        <v>11137</v>
      </c>
      <c r="V413" s="3" t="s">
        <v>11148</v>
      </c>
    </row>
    <row r="414" spans="1:22">
      <c r="A414" s="3">
        <v>413</v>
      </c>
      <c r="B414" s="3"/>
      <c r="C414" s="3" t="s">
        <v>2296</v>
      </c>
      <c r="D414" s="3" t="s">
        <v>12271</v>
      </c>
      <c r="E414" s="3" t="s">
        <v>12272</v>
      </c>
      <c r="F414" s="3" t="s">
        <v>11373</v>
      </c>
      <c r="G414" s="3" t="s">
        <v>11130</v>
      </c>
      <c r="H414" s="3" t="s">
        <v>11193</v>
      </c>
      <c r="I414" s="3">
        <v>95.76</v>
      </c>
      <c r="J414" s="3">
        <f ca="1">INT(RAND()*50+1)</f>
        <v>35</v>
      </c>
      <c r="K414" s="4" t="s">
        <v>11132</v>
      </c>
      <c r="L414" s="5">
        <v>41631</v>
      </c>
      <c r="M414" s="3" t="str">
        <f>"MFCD00004873"</f>
        <v>MFCD00004873</v>
      </c>
      <c r="N414" s="3"/>
      <c r="O414" s="3" t="str">
        <f>"L03783.22"</f>
        <v>L03783.22</v>
      </c>
      <c r="P414" s="3" t="s">
        <v>11133</v>
      </c>
      <c r="Q414" s="3" t="s">
        <v>11134</v>
      </c>
      <c r="R414" s="6" t="s">
        <v>12275</v>
      </c>
      <c r="S414" s="7" t="str">
        <f>"1CN00220006"</f>
        <v>1CN00220006</v>
      </c>
      <c r="T414" s="6" t="s">
        <v>11529</v>
      </c>
      <c r="U414" s="4" t="s">
        <v>11137</v>
      </c>
      <c r="V414" s="3" t="s">
        <v>11148</v>
      </c>
    </row>
    <row r="415" spans="1:22">
      <c r="A415" s="3">
        <v>414</v>
      </c>
      <c r="B415" s="3"/>
      <c r="C415" s="3" t="s">
        <v>2296</v>
      </c>
      <c r="D415" s="3" t="s">
        <v>12276</v>
      </c>
      <c r="E415" s="3" t="s">
        <v>12276</v>
      </c>
      <c r="F415" s="3" t="s">
        <v>11293</v>
      </c>
      <c r="G415" s="3" t="s">
        <v>11356</v>
      </c>
      <c r="H415" s="3" t="s">
        <v>11143</v>
      </c>
      <c r="I415" s="3">
        <v>97.92</v>
      </c>
      <c r="J415" s="3">
        <f ca="1">INT(RAND()*50+1)</f>
        <v>42</v>
      </c>
      <c r="K415" s="4" t="s">
        <v>11132</v>
      </c>
      <c r="L415" s="5">
        <v>41583</v>
      </c>
      <c r="M415" s="3"/>
      <c r="N415" s="3"/>
      <c r="O415" s="3" t="str">
        <f>"JK184407-100G"</f>
        <v>JK184407-100G</v>
      </c>
      <c r="P415" s="3" t="s">
        <v>11144</v>
      </c>
      <c r="Q415" s="3" t="s">
        <v>11134</v>
      </c>
      <c r="R415" s="6" t="s">
        <v>11352</v>
      </c>
      <c r="S415" s="7" t="str">
        <f>"1CN00100005"</f>
        <v>1CN00100005</v>
      </c>
      <c r="T415" s="6" t="s">
        <v>12124</v>
      </c>
      <c r="U415" s="4" t="s">
        <v>11137</v>
      </c>
      <c r="V415" s="3" t="s">
        <v>11148</v>
      </c>
    </row>
    <row r="416" spans="1:22">
      <c r="A416" s="3">
        <v>415</v>
      </c>
      <c r="B416" s="3"/>
      <c r="C416" s="3" t="s">
        <v>12277</v>
      </c>
      <c r="D416" s="3" t="s">
        <v>12278</v>
      </c>
      <c r="E416" s="3" t="s">
        <v>12279</v>
      </c>
      <c r="F416" s="3" t="s">
        <v>12184</v>
      </c>
      <c r="G416" s="3" t="s">
        <v>11142</v>
      </c>
      <c r="H416" s="3" t="s">
        <v>11168</v>
      </c>
      <c r="I416" s="3">
        <v>687.52</v>
      </c>
      <c r="J416" s="3">
        <f ca="1">INT(RAND()*50+1)</f>
        <v>45</v>
      </c>
      <c r="K416" s="4" t="s">
        <v>11132</v>
      </c>
      <c r="L416" s="5">
        <v>41348</v>
      </c>
      <c r="M416" s="3"/>
      <c r="N416" s="3"/>
      <c r="O416" s="3" t="str">
        <f>"SY017455-1G"</f>
        <v>SY017455-1G</v>
      </c>
      <c r="P416" s="3" t="s">
        <v>11133</v>
      </c>
      <c r="Q416" s="3" t="s">
        <v>11145</v>
      </c>
      <c r="R416" s="6" t="s">
        <v>11357</v>
      </c>
      <c r="S416" s="7" t="str">
        <f>"1CN00210518"</f>
        <v>1CN00210518</v>
      </c>
      <c r="T416" s="6" t="s">
        <v>12280</v>
      </c>
      <c r="U416" s="4" t="s">
        <v>11137</v>
      </c>
      <c r="V416" s="3" t="s">
        <v>11148</v>
      </c>
    </row>
    <row r="417" spans="1:22">
      <c r="A417" s="3">
        <v>416</v>
      </c>
      <c r="B417" s="3"/>
      <c r="C417" s="3" t="s">
        <v>12281</v>
      </c>
      <c r="D417" s="3" t="s">
        <v>12282</v>
      </c>
      <c r="E417" s="3" t="s">
        <v>12283</v>
      </c>
      <c r="F417" s="3" t="s">
        <v>12284</v>
      </c>
      <c r="G417" s="3" t="s">
        <v>12103</v>
      </c>
      <c r="H417" s="3" t="s">
        <v>11193</v>
      </c>
      <c r="I417" s="3">
        <v>528.57</v>
      </c>
      <c r="J417" s="3">
        <f ca="1">INT(RAND()*50+1)</f>
        <v>43</v>
      </c>
      <c r="K417" s="4" t="s">
        <v>11132</v>
      </c>
      <c r="L417" s="5">
        <v>41596</v>
      </c>
      <c r="M417" s="3" t="str">
        <f>"MFCD00672094"</f>
        <v>MFCD00672094</v>
      </c>
      <c r="N417" s="3"/>
      <c r="O417" s="3" t="str">
        <f>"H26273.AC"</f>
        <v>H26273.AC</v>
      </c>
      <c r="P417" s="3" t="s">
        <v>11144</v>
      </c>
      <c r="Q417" s="3" t="s">
        <v>11134</v>
      </c>
      <c r="R417" s="6" t="s">
        <v>12228</v>
      </c>
      <c r="S417" s="7" t="str">
        <f>"1CN00220006"</f>
        <v>1CN00220006</v>
      </c>
      <c r="T417" s="6" t="s">
        <v>12285</v>
      </c>
      <c r="U417" s="4" t="s">
        <v>11137</v>
      </c>
      <c r="V417" s="3" t="s">
        <v>11148</v>
      </c>
    </row>
    <row r="418" spans="1:22">
      <c r="A418" s="3">
        <v>417</v>
      </c>
      <c r="B418" s="3"/>
      <c r="C418" s="3" t="s">
        <v>5729</v>
      </c>
      <c r="D418" s="3" t="s">
        <v>5728</v>
      </c>
      <c r="E418" s="3" t="s">
        <v>5728</v>
      </c>
      <c r="F418" s="3"/>
      <c r="G418" s="3" t="s">
        <v>11142</v>
      </c>
      <c r="H418" s="3" t="s">
        <v>11280</v>
      </c>
      <c r="I418" s="3">
        <v>423.68</v>
      </c>
      <c r="J418" s="3">
        <f ca="1">INT(RAND()*50+1)</f>
        <v>29</v>
      </c>
      <c r="K418" s="4" t="s">
        <v>11132</v>
      </c>
      <c r="L418" s="5">
        <v>41428</v>
      </c>
      <c r="M418" s="3" t="str">
        <f>"MFCD00161360"</f>
        <v>MFCD00161360</v>
      </c>
      <c r="N418" s="3"/>
      <c r="O418" s="3" t="str">
        <f>"673854-1G"</f>
        <v>673854-1G</v>
      </c>
      <c r="P418" s="3" t="s">
        <v>11133</v>
      </c>
      <c r="Q418" s="3" t="s">
        <v>11145</v>
      </c>
      <c r="R418" s="6" t="s">
        <v>12230</v>
      </c>
      <c r="S418" s="7" t="str">
        <f>"1CN00210153"</f>
        <v>1CN00210153</v>
      </c>
      <c r="T418" s="6" t="s">
        <v>11957</v>
      </c>
      <c r="U418" s="4" t="s">
        <v>11137</v>
      </c>
      <c r="V418" s="3" t="s">
        <v>11138</v>
      </c>
    </row>
    <row r="419" spans="1:22">
      <c r="A419" s="3">
        <v>418</v>
      </c>
      <c r="B419" s="3"/>
      <c r="C419" s="3" t="s">
        <v>12286</v>
      </c>
      <c r="D419" s="3" t="s">
        <v>12287</v>
      </c>
      <c r="E419" s="3" t="s">
        <v>12288</v>
      </c>
      <c r="F419" s="3" t="s">
        <v>11151</v>
      </c>
      <c r="G419" s="3" t="s">
        <v>11267</v>
      </c>
      <c r="H419" s="3" t="s">
        <v>11153</v>
      </c>
      <c r="I419" s="3">
        <v>274.2</v>
      </c>
      <c r="J419" s="3">
        <f ca="1">INT(RAND()*50+1)</f>
        <v>27</v>
      </c>
      <c r="K419" s="4" t="s">
        <v>11132</v>
      </c>
      <c r="L419" s="5">
        <v>41464</v>
      </c>
      <c r="M419" s="3"/>
      <c r="N419" s="3"/>
      <c r="O419" s="3" t="str">
        <f>"40472A"</f>
        <v>40472A</v>
      </c>
      <c r="P419" s="3" t="s">
        <v>11144</v>
      </c>
      <c r="Q419" s="3" t="s">
        <v>11134</v>
      </c>
      <c r="R419" s="6" t="s">
        <v>12259</v>
      </c>
      <c r="S419" s="7" t="str">
        <f>"1CN00210522"</f>
        <v>1CN00210522</v>
      </c>
      <c r="T419" s="6" t="s">
        <v>12289</v>
      </c>
      <c r="U419" s="4" t="s">
        <v>11137</v>
      </c>
      <c r="V419" s="3" t="s">
        <v>11148</v>
      </c>
    </row>
    <row r="420" spans="1:22">
      <c r="A420" s="3">
        <v>419</v>
      </c>
      <c r="B420" s="3"/>
      <c r="C420" s="3" t="s">
        <v>12286</v>
      </c>
      <c r="D420" s="3" t="s">
        <v>12287</v>
      </c>
      <c r="E420" s="3" t="s">
        <v>12288</v>
      </c>
      <c r="F420" s="3" t="s">
        <v>11151</v>
      </c>
      <c r="G420" s="3" t="s">
        <v>11267</v>
      </c>
      <c r="H420" s="3" t="s">
        <v>11153</v>
      </c>
      <c r="I420" s="3">
        <v>274.2</v>
      </c>
      <c r="J420" s="3">
        <f ca="1">INT(RAND()*50+1)</f>
        <v>24</v>
      </c>
      <c r="K420" s="4" t="s">
        <v>11132</v>
      </c>
      <c r="L420" s="5">
        <v>41480</v>
      </c>
      <c r="M420" s="3"/>
      <c r="N420" s="3"/>
      <c r="O420" s="3" t="str">
        <f>"40472A"</f>
        <v>40472A</v>
      </c>
      <c r="P420" s="3" t="s">
        <v>11133</v>
      </c>
      <c r="Q420" s="3" t="s">
        <v>11134</v>
      </c>
      <c r="R420" s="6" t="s">
        <v>12262</v>
      </c>
      <c r="S420" s="7" t="str">
        <f>"1CN00210522"</f>
        <v>1CN00210522</v>
      </c>
      <c r="T420" s="6" t="s">
        <v>12290</v>
      </c>
      <c r="U420" s="4" t="s">
        <v>11137</v>
      </c>
      <c r="V420" s="3" t="s">
        <v>11138</v>
      </c>
    </row>
    <row r="421" spans="1:22">
      <c r="A421" s="3">
        <v>420</v>
      </c>
      <c r="B421" s="3"/>
      <c r="C421" s="3" t="s">
        <v>5394</v>
      </c>
      <c r="D421" s="3" t="s">
        <v>12291</v>
      </c>
      <c r="E421" s="3" t="s">
        <v>12292</v>
      </c>
      <c r="F421" s="3" t="s">
        <v>11293</v>
      </c>
      <c r="G421" s="3" t="s">
        <v>12293</v>
      </c>
      <c r="H421" s="3" t="s">
        <v>11689</v>
      </c>
      <c r="I421" s="3">
        <v>88</v>
      </c>
      <c r="J421" s="3">
        <f ca="1">INT(RAND()*50+1)</f>
        <v>10</v>
      </c>
      <c r="K421" s="4" t="s">
        <v>11132</v>
      </c>
      <c r="L421" s="5">
        <v>41367</v>
      </c>
      <c r="M421" s="3"/>
      <c r="N421" s="3"/>
      <c r="O421" s="3" t="str">
        <f>"2765173"</f>
        <v>2765173</v>
      </c>
      <c r="P421" s="3" t="s">
        <v>11144</v>
      </c>
      <c r="Q421" s="3" t="s">
        <v>11134</v>
      </c>
      <c r="R421" s="6" t="s">
        <v>12230</v>
      </c>
      <c r="S421" s="7" t="str">
        <f>"1CN00830106"</f>
        <v>1CN00830106</v>
      </c>
      <c r="T421" s="6" t="s">
        <v>12294</v>
      </c>
      <c r="U421" s="4" t="s">
        <v>11137</v>
      </c>
      <c r="V421" s="3" t="s">
        <v>11148</v>
      </c>
    </row>
    <row r="422" spans="1:22">
      <c r="A422" s="3">
        <v>421</v>
      </c>
      <c r="B422" s="3"/>
      <c r="C422" s="3" t="s">
        <v>12295</v>
      </c>
      <c r="D422" s="3" t="s">
        <v>12296</v>
      </c>
      <c r="E422" s="3" t="s">
        <v>12297</v>
      </c>
      <c r="F422" s="3" t="s">
        <v>11373</v>
      </c>
      <c r="G422" s="3" t="s">
        <v>11629</v>
      </c>
      <c r="H422" s="3" t="s">
        <v>12298</v>
      </c>
      <c r="I422" s="3">
        <v>270</v>
      </c>
      <c r="J422" s="3">
        <f ca="1">INT(RAND()*50+1)</f>
        <v>23</v>
      </c>
      <c r="K422" s="4" t="s">
        <v>11132</v>
      </c>
      <c r="L422" s="5">
        <v>41424</v>
      </c>
      <c r="M422" s="3"/>
      <c r="N422" s="3"/>
      <c r="O422" s="3" t="str">
        <f>"129261000"</f>
        <v>129261000</v>
      </c>
      <c r="P422" s="3" t="s">
        <v>11133</v>
      </c>
      <c r="Q422" s="3" t="s">
        <v>11134</v>
      </c>
      <c r="R422" s="6" t="s">
        <v>11352</v>
      </c>
      <c r="S422" s="7" t="str">
        <f>"1CN00100186"</f>
        <v>1CN00100186</v>
      </c>
      <c r="T422" s="6" t="s">
        <v>12299</v>
      </c>
      <c r="U422" s="4" t="s">
        <v>11137</v>
      </c>
      <c r="V422" s="3" t="s">
        <v>11148</v>
      </c>
    </row>
    <row r="423" spans="1:22">
      <c r="A423" s="3">
        <v>422</v>
      </c>
      <c r="B423" s="3"/>
      <c r="C423" s="3" t="s">
        <v>117</v>
      </c>
      <c r="D423" s="3" t="s">
        <v>12300</v>
      </c>
      <c r="E423" s="3" t="s">
        <v>12301</v>
      </c>
      <c r="F423" s="3" t="s">
        <v>11373</v>
      </c>
      <c r="G423" s="3" t="s">
        <v>11400</v>
      </c>
      <c r="H423" s="3" t="s">
        <v>11168</v>
      </c>
      <c r="I423" s="3">
        <v>504.18</v>
      </c>
      <c r="J423" s="3">
        <f ca="1">INT(RAND()*50+1)</f>
        <v>4</v>
      </c>
      <c r="K423" s="4" t="s">
        <v>11132</v>
      </c>
      <c r="L423" s="5">
        <v>41371</v>
      </c>
      <c r="M423" s="3" t="str">
        <f>"MFCD00008198"</f>
        <v>MFCD00008198</v>
      </c>
      <c r="N423" s="3"/>
      <c r="O423" s="3" t="str">
        <f>"SY002930-25ML"</f>
        <v>SY002930-25ML</v>
      </c>
      <c r="P423" s="3" t="s">
        <v>11144</v>
      </c>
      <c r="Q423" s="3" t="s">
        <v>11145</v>
      </c>
      <c r="R423" s="6" t="s">
        <v>11357</v>
      </c>
      <c r="S423" s="7" t="str">
        <f t="shared" ref="S423:S427" si="84">"1CN00210518"</f>
        <v>1CN00210518</v>
      </c>
      <c r="T423" s="6" t="s">
        <v>11541</v>
      </c>
      <c r="U423" s="4" t="s">
        <v>11137</v>
      </c>
      <c r="V423" s="3" t="s">
        <v>11148</v>
      </c>
    </row>
    <row r="424" spans="1:22">
      <c r="A424" s="3">
        <v>423</v>
      </c>
      <c r="B424" s="3"/>
      <c r="C424" s="3" t="s">
        <v>12302</v>
      </c>
      <c r="D424" s="3" t="s">
        <v>12303</v>
      </c>
      <c r="E424" s="3" t="s">
        <v>12303</v>
      </c>
      <c r="F424" s="3"/>
      <c r="G424" s="3" t="s">
        <v>11142</v>
      </c>
      <c r="H424" s="3" t="s">
        <v>11280</v>
      </c>
      <c r="I424" s="3">
        <v>550.56</v>
      </c>
      <c r="J424" s="3">
        <f ca="1">INT(RAND()*50+1)</f>
        <v>9</v>
      </c>
      <c r="K424" s="4" t="s">
        <v>11132</v>
      </c>
      <c r="L424" s="5">
        <v>41360</v>
      </c>
      <c r="M424" s="3" t="str">
        <f>"MFCD00015759"</f>
        <v>MFCD00015759</v>
      </c>
      <c r="N424" s="3"/>
      <c r="O424" s="3" t="str">
        <f>"433047-1G"</f>
        <v>433047-1G</v>
      </c>
      <c r="P424" s="3" t="s">
        <v>11133</v>
      </c>
      <c r="Q424" s="3" t="s">
        <v>11134</v>
      </c>
      <c r="R424" s="6" t="s">
        <v>12273</v>
      </c>
      <c r="S424" s="7" t="str">
        <f>"1CN00210153"</f>
        <v>1CN00210153</v>
      </c>
      <c r="T424" s="6" t="s">
        <v>11396</v>
      </c>
      <c r="U424" s="4" t="s">
        <v>11137</v>
      </c>
      <c r="V424" s="3" t="s">
        <v>11148</v>
      </c>
    </row>
    <row r="425" spans="1:22">
      <c r="A425" s="3">
        <v>424</v>
      </c>
      <c r="B425" s="3"/>
      <c r="C425" s="3" t="s">
        <v>12302</v>
      </c>
      <c r="D425" s="3" t="s">
        <v>12304</v>
      </c>
      <c r="E425" s="3" t="s">
        <v>12305</v>
      </c>
      <c r="F425" s="3" t="s">
        <v>11178</v>
      </c>
      <c r="G425" s="3" t="s">
        <v>11185</v>
      </c>
      <c r="H425" s="3" t="s">
        <v>11249</v>
      </c>
      <c r="I425" s="3">
        <v>1200</v>
      </c>
      <c r="J425" s="3">
        <f ca="1">INT(RAND()*50+1)</f>
        <v>50</v>
      </c>
      <c r="K425" s="4" t="s">
        <v>11132</v>
      </c>
      <c r="L425" s="5">
        <v>41422</v>
      </c>
      <c r="M425" s="3"/>
      <c r="N425" s="3"/>
      <c r="O425" s="3" t="str">
        <f>"2790981"</f>
        <v>2790981</v>
      </c>
      <c r="P425" s="3" t="s">
        <v>11144</v>
      </c>
      <c r="Q425" s="3" t="s">
        <v>11145</v>
      </c>
      <c r="R425" s="6" t="s">
        <v>12275</v>
      </c>
      <c r="S425" s="7" t="str">
        <f>"1CN00211236"</f>
        <v>1CN00211236</v>
      </c>
      <c r="T425" s="6" t="s">
        <v>12306</v>
      </c>
      <c r="U425" s="4" t="s">
        <v>11137</v>
      </c>
      <c r="V425" s="3" t="s">
        <v>11148</v>
      </c>
    </row>
    <row r="426" spans="1:22">
      <c r="A426" s="3">
        <v>425</v>
      </c>
      <c r="B426" s="3"/>
      <c r="C426" s="3" t="s">
        <v>12307</v>
      </c>
      <c r="D426" s="3" t="s">
        <v>12308</v>
      </c>
      <c r="E426" s="3" t="s">
        <v>12309</v>
      </c>
      <c r="F426" s="3" t="s">
        <v>11141</v>
      </c>
      <c r="G426" s="3" t="s">
        <v>11172</v>
      </c>
      <c r="H426" s="3" t="s">
        <v>11168</v>
      </c>
      <c r="I426" s="3">
        <v>100.83</v>
      </c>
      <c r="J426" s="3">
        <f ca="1">INT(RAND()*50+1)</f>
        <v>40</v>
      </c>
      <c r="K426" s="4" t="s">
        <v>11132</v>
      </c>
      <c r="L426" s="5">
        <v>41453</v>
      </c>
      <c r="M426" s="3" t="str">
        <f>"MFCD00042021"</f>
        <v>MFCD00042021</v>
      </c>
      <c r="N426" s="3"/>
      <c r="O426" s="3" t="str">
        <f>"SY005513-25G"</f>
        <v>SY005513-25G</v>
      </c>
      <c r="P426" s="3" t="s">
        <v>11133</v>
      </c>
      <c r="Q426" s="3" t="s">
        <v>11134</v>
      </c>
      <c r="R426" s="6" t="s">
        <v>12310</v>
      </c>
      <c r="S426" s="7" t="str">
        <f>"1CN00210518"</f>
        <v>1CN00210518</v>
      </c>
      <c r="T426" s="6" t="s">
        <v>11883</v>
      </c>
      <c r="U426" s="4" t="s">
        <v>11137</v>
      </c>
      <c r="V426" s="3" t="s">
        <v>11138</v>
      </c>
    </row>
    <row r="427" spans="1:22">
      <c r="A427" s="3">
        <v>426</v>
      </c>
      <c r="B427" s="3"/>
      <c r="C427" s="3" t="s">
        <v>997</v>
      </c>
      <c r="D427" s="3" t="s">
        <v>12311</v>
      </c>
      <c r="E427" s="3" t="s">
        <v>12312</v>
      </c>
      <c r="F427" s="3" t="s">
        <v>11141</v>
      </c>
      <c r="G427" s="3" t="s">
        <v>11232</v>
      </c>
      <c r="H427" s="3" t="s">
        <v>11168</v>
      </c>
      <c r="I427" s="3">
        <v>201.68</v>
      </c>
      <c r="J427" s="3">
        <f ca="1">INT(RAND()*50+1)</f>
        <v>31</v>
      </c>
      <c r="K427" s="4" t="s">
        <v>11132</v>
      </c>
      <c r="L427" s="5">
        <v>41446</v>
      </c>
      <c r="M427" s="3" t="str">
        <f>"MFCD00037147"</f>
        <v>MFCD00037147</v>
      </c>
      <c r="N427" s="3"/>
      <c r="O427" s="3" t="str">
        <f>"SY001050-5G"</f>
        <v>SY001050-5G</v>
      </c>
      <c r="P427" s="3" t="s">
        <v>11144</v>
      </c>
      <c r="Q427" s="3" t="s">
        <v>11134</v>
      </c>
      <c r="R427" s="6" t="s">
        <v>12313</v>
      </c>
      <c r="S427" s="7" t="str">
        <f>"1CN00210518"</f>
        <v>1CN00210518</v>
      </c>
      <c r="T427" s="6" t="s">
        <v>12157</v>
      </c>
      <c r="U427" s="4" t="s">
        <v>11137</v>
      </c>
      <c r="V427" s="3" t="s">
        <v>11148</v>
      </c>
    </row>
    <row r="428" spans="1:22">
      <c r="A428" s="3">
        <v>427</v>
      </c>
      <c r="B428" s="3"/>
      <c r="C428" s="3" t="s">
        <v>3559</v>
      </c>
      <c r="D428" s="3" t="s">
        <v>12314</v>
      </c>
      <c r="E428" s="3" t="s">
        <v>12315</v>
      </c>
      <c r="F428" s="3" t="s">
        <v>11151</v>
      </c>
      <c r="G428" s="3" t="s">
        <v>11267</v>
      </c>
      <c r="H428" s="3" t="s">
        <v>11153</v>
      </c>
      <c r="I428" s="3">
        <v>85.8</v>
      </c>
      <c r="J428" s="3">
        <f ca="1">INT(RAND()*50+1)</f>
        <v>30</v>
      </c>
      <c r="K428" s="4" t="s">
        <v>11132</v>
      </c>
      <c r="L428" s="5">
        <v>41375</v>
      </c>
      <c r="M428" s="3"/>
      <c r="N428" s="3"/>
      <c r="O428" s="3" t="str">
        <f>"41896A"</f>
        <v>41896A</v>
      </c>
      <c r="P428" s="3" t="s">
        <v>11133</v>
      </c>
      <c r="Q428" s="3" t="s">
        <v>11134</v>
      </c>
      <c r="R428" s="6" t="s">
        <v>12275</v>
      </c>
      <c r="S428" s="7" t="str">
        <f>"1CN00210522"</f>
        <v>1CN00210522</v>
      </c>
      <c r="T428" s="6" t="s">
        <v>12316</v>
      </c>
      <c r="U428" s="4" t="s">
        <v>11137</v>
      </c>
      <c r="V428" s="3" t="s">
        <v>11138</v>
      </c>
    </row>
    <row r="429" spans="1:22">
      <c r="A429" s="3">
        <v>428</v>
      </c>
      <c r="B429" s="3"/>
      <c r="C429" s="3" t="s">
        <v>3559</v>
      </c>
      <c r="D429" s="3" t="s">
        <v>12317</v>
      </c>
      <c r="E429" s="3" t="s">
        <v>12315</v>
      </c>
      <c r="F429" s="3" t="s">
        <v>11141</v>
      </c>
      <c r="G429" s="3" t="s">
        <v>11232</v>
      </c>
      <c r="H429" s="3" t="s">
        <v>11168</v>
      </c>
      <c r="I429" s="3">
        <v>114.59</v>
      </c>
      <c r="J429" s="3">
        <f ca="1">INT(RAND()*50+1)</f>
        <v>32</v>
      </c>
      <c r="K429" s="4" t="s">
        <v>11132</v>
      </c>
      <c r="L429" s="5">
        <v>41380</v>
      </c>
      <c r="M429" s="3" t="str">
        <f>"MFCD00036833"</f>
        <v>MFCD00036833</v>
      </c>
      <c r="N429" s="3"/>
      <c r="O429" s="3" t="str">
        <f>"SY003279-5G"</f>
        <v>SY003279-5G</v>
      </c>
      <c r="P429" s="3" t="s">
        <v>11144</v>
      </c>
      <c r="Q429" s="3" t="s">
        <v>11134</v>
      </c>
      <c r="R429" s="6" t="s">
        <v>11352</v>
      </c>
      <c r="S429" s="7" t="str">
        <f>"1CN00210518"</f>
        <v>1CN00210518</v>
      </c>
      <c r="T429" s="6" t="s">
        <v>11568</v>
      </c>
      <c r="U429" s="4" t="s">
        <v>11137</v>
      </c>
      <c r="V429" s="3" t="s">
        <v>11148</v>
      </c>
    </row>
    <row r="430" spans="1:22">
      <c r="A430" s="3">
        <v>429</v>
      </c>
      <c r="B430" s="3"/>
      <c r="C430" s="3" t="s">
        <v>12318</v>
      </c>
      <c r="D430" s="3" t="s">
        <v>12319</v>
      </c>
      <c r="E430" s="3" t="s">
        <v>12320</v>
      </c>
      <c r="F430" s="3" t="s">
        <v>12250</v>
      </c>
      <c r="G430" s="3" t="s">
        <v>11285</v>
      </c>
      <c r="H430" s="3" t="s">
        <v>11193</v>
      </c>
      <c r="I430" s="3">
        <v>248.85</v>
      </c>
      <c r="J430" s="3">
        <f ca="1">INT(RAND()*50+1)</f>
        <v>13</v>
      </c>
      <c r="K430" s="4" t="s">
        <v>11132</v>
      </c>
      <c r="L430" s="5">
        <v>41351</v>
      </c>
      <c r="M430" s="3" t="str">
        <f>"MFCD01230986"</f>
        <v>MFCD01230986</v>
      </c>
      <c r="N430" s="3"/>
      <c r="O430" s="3" t="str">
        <f>"L19526.06"</f>
        <v>L19526.06</v>
      </c>
      <c r="P430" s="3" t="s">
        <v>11133</v>
      </c>
      <c r="Q430" s="3" t="s">
        <v>11145</v>
      </c>
      <c r="R430" s="6" t="s">
        <v>11357</v>
      </c>
      <c r="S430" s="7" t="str">
        <f>"1CN00220006"</f>
        <v>1CN00220006</v>
      </c>
      <c r="T430" s="6" t="s">
        <v>12168</v>
      </c>
      <c r="U430" s="4" t="s">
        <v>11137</v>
      </c>
      <c r="V430" s="3" t="s">
        <v>11148</v>
      </c>
    </row>
    <row r="431" spans="1:22">
      <c r="A431" s="3">
        <v>430</v>
      </c>
      <c r="B431" s="3"/>
      <c r="C431" s="3" t="s">
        <v>12321</v>
      </c>
      <c r="D431" s="3" t="s">
        <v>12322</v>
      </c>
      <c r="E431" s="3" t="s">
        <v>12323</v>
      </c>
      <c r="F431" s="3" t="s">
        <v>12324</v>
      </c>
      <c r="G431" s="3" t="s">
        <v>11152</v>
      </c>
      <c r="H431" s="3" t="s">
        <v>11153</v>
      </c>
      <c r="I431" s="3">
        <v>135.91</v>
      </c>
      <c r="J431" s="3">
        <f ca="1">INT(RAND()*50+1)</f>
        <v>42</v>
      </c>
      <c r="K431" s="4" t="s">
        <v>11132</v>
      </c>
      <c r="L431" s="5">
        <v>41434</v>
      </c>
      <c r="M431" s="3"/>
      <c r="N431" s="3"/>
      <c r="O431" s="3" t="str">
        <f>"42329B"</f>
        <v>42329B</v>
      </c>
      <c r="P431" s="3" t="s">
        <v>11144</v>
      </c>
      <c r="Q431" s="3" t="s">
        <v>11134</v>
      </c>
      <c r="R431" s="6" t="s">
        <v>12325</v>
      </c>
      <c r="S431" s="7" t="str">
        <f>"1CN00210522"</f>
        <v>1CN00210522</v>
      </c>
      <c r="T431" s="6" t="s">
        <v>12326</v>
      </c>
      <c r="U431" s="4" t="s">
        <v>11137</v>
      </c>
      <c r="V431" s="3" t="s">
        <v>11148</v>
      </c>
    </row>
    <row r="432" spans="1:22">
      <c r="A432" s="3">
        <v>431</v>
      </c>
      <c r="B432" s="3"/>
      <c r="C432" s="3" t="s">
        <v>2925</v>
      </c>
      <c r="D432" s="3" t="s">
        <v>12327</v>
      </c>
      <c r="E432" s="3" t="s">
        <v>12328</v>
      </c>
      <c r="F432" s="3" t="s">
        <v>11293</v>
      </c>
      <c r="G432" s="3" t="s">
        <v>11335</v>
      </c>
      <c r="H432" s="3" t="s">
        <v>11689</v>
      </c>
      <c r="I432" s="3">
        <v>35</v>
      </c>
      <c r="J432" s="3">
        <f ca="1">INT(RAND()*50+1)</f>
        <v>10</v>
      </c>
      <c r="K432" s="4" t="s">
        <v>11132</v>
      </c>
      <c r="L432" s="5">
        <v>41501</v>
      </c>
      <c r="M432" s="3"/>
      <c r="N432" s="3"/>
      <c r="O432" s="3" t="str">
        <f>"2765175"</f>
        <v>2765175</v>
      </c>
      <c r="P432" s="3" t="s">
        <v>11133</v>
      </c>
      <c r="Q432" s="3" t="s">
        <v>11145</v>
      </c>
      <c r="R432" s="6" t="s">
        <v>12329</v>
      </c>
      <c r="S432" s="7" t="str">
        <f t="shared" ref="S432:S435" si="85">"1CN00830106"</f>
        <v>1CN00830106</v>
      </c>
      <c r="T432" s="6" t="s">
        <v>12330</v>
      </c>
      <c r="U432" s="4" t="s">
        <v>11137</v>
      </c>
      <c r="V432" s="3" t="s">
        <v>11148</v>
      </c>
    </row>
    <row r="433" spans="1:22">
      <c r="A433" s="3">
        <v>432</v>
      </c>
      <c r="B433" s="3"/>
      <c r="C433" s="3" t="s">
        <v>2925</v>
      </c>
      <c r="D433" s="3" t="s">
        <v>12327</v>
      </c>
      <c r="E433" s="3" t="s">
        <v>12328</v>
      </c>
      <c r="F433" s="3" t="s">
        <v>11293</v>
      </c>
      <c r="G433" s="3" t="s">
        <v>11335</v>
      </c>
      <c r="H433" s="3" t="s">
        <v>11689</v>
      </c>
      <c r="I433" s="3">
        <v>35</v>
      </c>
      <c r="J433" s="3">
        <f ca="1">INT(RAND()*50+1)</f>
        <v>19</v>
      </c>
      <c r="K433" s="4" t="s">
        <v>11132</v>
      </c>
      <c r="L433" s="5">
        <v>41509</v>
      </c>
      <c r="M433" s="3"/>
      <c r="N433" s="3"/>
      <c r="O433" s="3" t="str">
        <f>"2765175"</f>
        <v>2765175</v>
      </c>
      <c r="P433" s="3" t="s">
        <v>11144</v>
      </c>
      <c r="Q433" s="3" t="s">
        <v>11134</v>
      </c>
      <c r="R433" s="6" t="s">
        <v>11352</v>
      </c>
      <c r="S433" s="7" t="str">
        <f>"1CN00830106"</f>
        <v>1CN00830106</v>
      </c>
      <c r="T433" s="6" t="s">
        <v>12000</v>
      </c>
      <c r="U433" s="4" t="s">
        <v>11137</v>
      </c>
      <c r="V433" s="3" t="s">
        <v>11148</v>
      </c>
    </row>
    <row r="434" spans="1:22">
      <c r="A434" s="3">
        <v>433</v>
      </c>
      <c r="B434" s="3"/>
      <c r="C434" s="3" t="s">
        <v>1215</v>
      </c>
      <c r="D434" s="3" t="s">
        <v>12331</v>
      </c>
      <c r="E434" s="3" t="s">
        <v>12332</v>
      </c>
      <c r="F434" s="3" t="s">
        <v>11293</v>
      </c>
      <c r="G434" s="3" t="s">
        <v>11335</v>
      </c>
      <c r="H434" s="3" t="s">
        <v>11689</v>
      </c>
      <c r="I434" s="3">
        <v>105</v>
      </c>
      <c r="J434" s="3">
        <f ca="1">INT(RAND()*50+1)</f>
        <v>2</v>
      </c>
      <c r="K434" s="4" t="s">
        <v>11132</v>
      </c>
      <c r="L434" s="5">
        <v>41354</v>
      </c>
      <c r="M434" s="3"/>
      <c r="N434" s="3"/>
      <c r="O434" s="3" t="str">
        <f>"2765168"</f>
        <v>2765168</v>
      </c>
      <c r="P434" s="3" t="s">
        <v>11133</v>
      </c>
      <c r="Q434" s="3" t="s">
        <v>11134</v>
      </c>
      <c r="R434" s="6" t="s">
        <v>11357</v>
      </c>
      <c r="S434" s="7" t="str">
        <f>"1CN00830106"</f>
        <v>1CN00830106</v>
      </c>
      <c r="T434" s="6" t="s">
        <v>12333</v>
      </c>
      <c r="U434" s="4" t="s">
        <v>11137</v>
      </c>
      <c r="V434" s="3" t="s">
        <v>11138</v>
      </c>
    </row>
    <row r="435" spans="1:22">
      <c r="A435" s="3">
        <v>434</v>
      </c>
      <c r="B435" s="3"/>
      <c r="C435" s="3" t="s">
        <v>1215</v>
      </c>
      <c r="D435" s="3" t="s">
        <v>12331</v>
      </c>
      <c r="E435" s="3" t="s">
        <v>12332</v>
      </c>
      <c r="F435" s="3" t="s">
        <v>11293</v>
      </c>
      <c r="G435" s="3" t="s">
        <v>11335</v>
      </c>
      <c r="H435" s="3" t="s">
        <v>11689</v>
      </c>
      <c r="I435" s="3">
        <v>105</v>
      </c>
      <c r="J435" s="3">
        <f ca="1">INT(RAND()*50+1)</f>
        <v>5</v>
      </c>
      <c r="K435" s="4" t="s">
        <v>11132</v>
      </c>
      <c r="L435" s="5">
        <v>41355</v>
      </c>
      <c r="M435" s="3"/>
      <c r="N435" s="3"/>
      <c r="O435" s="3" t="str">
        <f>"2765168"</f>
        <v>2765168</v>
      </c>
      <c r="P435" s="3" t="s">
        <v>11144</v>
      </c>
      <c r="Q435" s="3" t="s">
        <v>11134</v>
      </c>
      <c r="R435" s="6" t="s">
        <v>12273</v>
      </c>
      <c r="S435" s="7" t="str">
        <f>"1CN00830106"</f>
        <v>1CN00830106</v>
      </c>
      <c r="T435" s="6" t="s">
        <v>12334</v>
      </c>
      <c r="U435" s="4" t="s">
        <v>11137</v>
      </c>
      <c r="V435" s="3" t="s">
        <v>11148</v>
      </c>
    </row>
    <row r="436" spans="1:22">
      <c r="A436" s="3">
        <v>435</v>
      </c>
      <c r="B436" s="3"/>
      <c r="C436" s="3" t="s">
        <v>12335</v>
      </c>
      <c r="D436" s="3" t="s">
        <v>12336</v>
      </c>
      <c r="E436" s="3" t="s">
        <v>12337</v>
      </c>
      <c r="F436" s="3" t="s">
        <v>11141</v>
      </c>
      <c r="G436" s="3" t="s">
        <v>11232</v>
      </c>
      <c r="H436" s="3" t="s">
        <v>11168</v>
      </c>
      <c r="I436" s="3">
        <v>110.01</v>
      </c>
      <c r="J436" s="3">
        <f ca="1">INT(RAND()*50+1)</f>
        <v>17</v>
      </c>
      <c r="K436" s="4" t="s">
        <v>11132</v>
      </c>
      <c r="L436" s="5">
        <v>41533</v>
      </c>
      <c r="M436" s="3" t="str">
        <f>"MFCD00002459"</f>
        <v>MFCD00002459</v>
      </c>
      <c r="N436" s="3"/>
      <c r="O436" s="3" t="str">
        <f>"SY003499-5G"</f>
        <v>SY003499-5G</v>
      </c>
      <c r="P436" s="3" t="s">
        <v>11133</v>
      </c>
      <c r="Q436" s="3" t="s">
        <v>11134</v>
      </c>
      <c r="R436" s="6" t="s">
        <v>12275</v>
      </c>
      <c r="S436" s="7" t="str">
        <f t="shared" ref="S436:S441" si="86">"1CN00210518"</f>
        <v>1CN00210518</v>
      </c>
      <c r="T436" s="6" t="s">
        <v>12338</v>
      </c>
      <c r="U436" s="4" t="s">
        <v>11137</v>
      </c>
      <c r="V436" s="3" t="s">
        <v>11138</v>
      </c>
    </row>
    <row r="437" spans="1:22">
      <c r="A437" s="3">
        <v>436</v>
      </c>
      <c r="B437" s="3"/>
      <c r="C437" s="3" t="s">
        <v>3109</v>
      </c>
      <c r="D437" s="3" t="s">
        <v>12339</v>
      </c>
      <c r="E437" s="3" t="s">
        <v>12340</v>
      </c>
      <c r="F437" s="3" t="s">
        <v>11373</v>
      </c>
      <c r="G437" s="3" t="s">
        <v>11130</v>
      </c>
      <c r="H437" s="3" t="s">
        <v>11153</v>
      </c>
      <c r="I437" s="3">
        <v>129</v>
      </c>
      <c r="J437" s="3">
        <f ca="1">INT(RAND()*50+1)</f>
        <v>7</v>
      </c>
      <c r="K437" s="4" t="s">
        <v>11132</v>
      </c>
      <c r="L437" s="5">
        <v>41358</v>
      </c>
      <c r="M437" s="3"/>
      <c r="N437" s="3"/>
      <c r="O437" s="3" t="str">
        <f>"42911B"</f>
        <v>42911B</v>
      </c>
      <c r="P437" s="3" t="s">
        <v>11144</v>
      </c>
      <c r="Q437" s="3" t="s">
        <v>11145</v>
      </c>
      <c r="R437" s="6" t="s">
        <v>12310</v>
      </c>
      <c r="S437" s="7" t="str">
        <f>"1CN00210522"</f>
        <v>1CN00210522</v>
      </c>
      <c r="T437" s="6" t="s">
        <v>12341</v>
      </c>
      <c r="U437" s="4" t="s">
        <v>11137</v>
      </c>
      <c r="V437" s="3" t="s">
        <v>11148</v>
      </c>
    </row>
    <row r="438" spans="1:22">
      <c r="A438" s="3">
        <v>437</v>
      </c>
      <c r="B438" s="3"/>
      <c r="C438" s="3" t="s">
        <v>12342</v>
      </c>
      <c r="D438" s="3" t="s">
        <v>12343</v>
      </c>
      <c r="E438" s="3" t="s">
        <v>12344</v>
      </c>
      <c r="F438" s="3"/>
      <c r="G438" s="3" t="s">
        <v>11356</v>
      </c>
      <c r="H438" s="3" t="s">
        <v>11280</v>
      </c>
      <c r="I438" s="3">
        <v>192</v>
      </c>
      <c r="J438" s="3">
        <f ca="1">INT(RAND()*50+1)</f>
        <v>2</v>
      </c>
      <c r="K438" s="4" t="s">
        <v>11132</v>
      </c>
      <c r="L438" s="5">
        <v>41493</v>
      </c>
      <c r="M438" s="3" t="str">
        <f>"MFCD00001987"</f>
        <v>MFCD00001987</v>
      </c>
      <c r="N438" s="3"/>
      <c r="O438" s="3" t="str">
        <f>"178756-100G"</f>
        <v>178756-100G</v>
      </c>
      <c r="P438" s="3" t="s">
        <v>11133</v>
      </c>
      <c r="Q438" s="3" t="s">
        <v>11134</v>
      </c>
      <c r="R438" s="6" t="s">
        <v>12313</v>
      </c>
      <c r="S438" s="7" t="str">
        <f>"1CN00210153"</f>
        <v>1CN00210153</v>
      </c>
      <c r="T438" s="6" t="s">
        <v>11581</v>
      </c>
      <c r="U438" s="4" t="s">
        <v>11137</v>
      </c>
      <c r="V438" s="3" t="s">
        <v>11148</v>
      </c>
    </row>
    <row r="439" spans="1:22">
      <c r="A439" s="3">
        <v>438</v>
      </c>
      <c r="B439" s="3"/>
      <c r="C439" s="3" t="s">
        <v>12345</v>
      </c>
      <c r="D439" s="3" t="s">
        <v>12346</v>
      </c>
      <c r="E439" s="3" t="s">
        <v>12347</v>
      </c>
      <c r="F439" s="3" t="s">
        <v>11349</v>
      </c>
      <c r="G439" s="3" t="s">
        <v>11267</v>
      </c>
      <c r="H439" s="3" t="s">
        <v>11153</v>
      </c>
      <c r="I439" s="3">
        <v>160</v>
      </c>
      <c r="J439" s="3">
        <f ca="1">INT(RAND()*50+1)</f>
        <v>25</v>
      </c>
      <c r="K439" s="4" t="s">
        <v>11132</v>
      </c>
      <c r="L439" s="5">
        <v>41528</v>
      </c>
      <c r="M439" s="3"/>
      <c r="N439" s="3"/>
      <c r="O439" s="3" t="str">
        <f>"93141A"</f>
        <v>93141A</v>
      </c>
      <c r="P439" s="3" t="s">
        <v>11144</v>
      </c>
      <c r="Q439" s="3" t="s">
        <v>11145</v>
      </c>
      <c r="R439" s="6" t="s">
        <v>12275</v>
      </c>
      <c r="S439" s="7" t="str">
        <f>"1CN00210522"</f>
        <v>1CN00210522</v>
      </c>
      <c r="T439" s="6" t="s">
        <v>11449</v>
      </c>
      <c r="U439" s="4" t="s">
        <v>11137</v>
      </c>
      <c r="V439" s="3" t="s">
        <v>11148</v>
      </c>
    </row>
    <row r="440" spans="1:22">
      <c r="A440" s="3">
        <v>439</v>
      </c>
      <c r="B440" s="3"/>
      <c r="C440" s="3" t="s">
        <v>12345</v>
      </c>
      <c r="D440" s="3" t="s">
        <v>12346</v>
      </c>
      <c r="E440" s="3" t="s">
        <v>12348</v>
      </c>
      <c r="F440" s="3" t="s">
        <v>11141</v>
      </c>
      <c r="G440" s="3" t="s">
        <v>11142</v>
      </c>
      <c r="H440" s="3" t="s">
        <v>11168</v>
      </c>
      <c r="I440" s="3">
        <v>160.42</v>
      </c>
      <c r="J440" s="3">
        <f ca="1">INT(RAND()*50+1)</f>
        <v>37</v>
      </c>
      <c r="K440" s="4" t="s">
        <v>11132</v>
      </c>
      <c r="L440" s="5">
        <v>41409</v>
      </c>
      <c r="M440" s="3"/>
      <c r="N440" s="3"/>
      <c r="O440" s="3" t="str">
        <f>"SY007551-1G"</f>
        <v>SY007551-1G</v>
      </c>
      <c r="P440" s="3" t="s">
        <v>11133</v>
      </c>
      <c r="Q440" s="3" t="s">
        <v>11134</v>
      </c>
      <c r="R440" s="6" t="s">
        <v>11352</v>
      </c>
      <c r="S440" s="7" t="str">
        <f>"1CN00210518"</f>
        <v>1CN00210518</v>
      </c>
      <c r="T440" s="6" t="s">
        <v>12349</v>
      </c>
      <c r="U440" s="4" t="s">
        <v>11137</v>
      </c>
      <c r="V440" s="3" t="s">
        <v>11148</v>
      </c>
    </row>
    <row r="441" spans="1:22">
      <c r="A441" s="3">
        <v>440</v>
      </c>
      <c r="B441" s="3"/>
      <c r="C441" s="3" t="s">
        <v>12345</v>
      </c>
      <c r="D441" s="3" t="s">
        <v>12346</v>
      </c>
      <c r="E441" s="3" t="s">
        <v>12348</v>
      </c>
      <c r="F441" s="3" t="s">
        <v>11141</v>
      </c>
      <c r="G441" s="3" t="s">
        <v>11142</v>
      </c>
      <c r="H441" s="3" t="s">
        <v>11168</v>
      </c>
      <c r="I441" s="3">
        <v>160.42</v>
      </c>
      <c r="J441" s="3">
        <f ca="1">INT(RAND()*50+1)</f>
        <v>4</v>
      </c>
      <c r="K441" s="4" t="s">
        <v>11132</v>
      </c>
      <c r="L441" s="5">
        <v>41421</v>
      </c>
      <c r="M441" s="3"/>
      <c r="N441" s="3"/>
      <c r="O441" s="3" t="str">
        <f>"SY007551-1G"</f>
        <v>SY007551-1G</v>
      </c>
      <c r="P441" s="3" t="s">
        <v>11144</v>
      </c>
      <c r="Q441" s="3" t="s">
        <v>11134</v>
      </c>
      <c r="R441" s="6" t="s">
        <v>11357</v>
      </c>
      <c r="S441" s="7" t="str">
        <f>"1CN00210518"</f>
        <v>1CN00210518</v>
      </c>
      <c r="T441" s="6" t="s">
        <v>11912</v>
      </c>
      <c r="U441" s="4" t="s">
        <v>11137</v>
      </c>
      <c r="V441" s="3" t="s">
        <v>11148</v>
      </c>
    </row>
    <row r="442" spans="1:22">
      <c r="A442" s="3">
        <v>441</v>
      </c>
      <c r="B442" s="3"/>
      <c r="C442" s="3" t="s">
        <v>12350</v>
      </c>
      <c r="D442" s="3" t="s">
        <v>12351</v>
      </c>
      <c r="E442" s="3" t="s">
        <v>12352</v>
      </c>
      <c r="F442" s="3" t="s">
        <v>11273</v>
      </c>
      <c r="G442" s="3" t="s">
        <v>11179</v>
      </c>
      <c r="H442" s="3" t="s">
        <v>11319</v>
      </c>
      <c r="I442" s="3">
        <v>150</v>
      </c>
      <c r="J442" s="3">
        <f ca="1">INT(RAND()*50+1)</f>
        <v>41</v>
      </c>
      <c r="K442" s="4" t="s">
        <v>11132</v>
      </c>
      <c r="L442" s="5">
        <v>41477</v>
      </c>
      <c r="M442" s="3"/>
      <c r="N442" s="3"/>
      <c r="O442" s="3" t="str">
        <f>"Bellen_000011"</f>
        <v>Bellen_000011</v>
      </c>
      <c r="P442" s="3" t="s">
        <v>11133</v>
      </c>
      <c r="Q442" s="3" t="s">
        <v>11134</v>
      </c>
      <c r="R442" s="6" t="s">
        <v>12325</v>
      </c>
      <c r="S442" s="7" t="str">
        <f t="shared" ref="S442:S444" si="87">"1CN00100128"</f>
        <v>1CN00100128</v>
      </c>
      <c r="T442" s="6" t="s">
        <v>12206</v>
      </c>
      <c r="U442" s="4" t="s">
        <v>11137</v>
      </c>
      <c r="V442" s="3" t="s">
        <v>11138</v>
      </c>
    </row>
    <row r="443" spans="1:22">
      <c r="A443" s="3">
        <v>442</v>
      </c>
      <c r="B443" s="3"/>
      <c r="C443" s="3" t="s">
        <v>12353</v>
      </c>
      <c r="D443" s="3" t="s">
        <v>12354</v>
      </c>
      <c r="E443" s="3" t="s">
        <v>12355</v>
      </c>
      <c r="F443" s="3" t="s">
        <v>11273</v>
      </c>
      <c r="G443" s="3" t="s">
        <v>11179</v>
      </c>
      <c r="H443" s="3" t="s">
        <v>11319</v>
      </c>
      <c r="I443" s="3">
        <v>150</v>
      </c>
      <c r="J443" s="3">
        <f ca="1">INT(RAND()*50+1)</f>
        <v>40</v>
      </c>
      <c r="K443" s="4" t="s">
        <v>11132</v>
      </c>
      <c r="L443" s="5">
        <v>41477</v>
      </c>
      <c r="M443" s="3"/>
      <c r="N443" s="3"/>
      <c r="O443" s="3" t="str">
        <f>"Bellen_000010"</f>
        <v>Bellen_000010</v>
      </c>
      <c r="P443" s="3" t="s">
        <v>11144</v>
      </c>
      <c r="Q443" s="3" t="s">
        <v>11134</v>
      </c>
      <c r="R443" s="6" t="s">
        <v>12329</v>
      </c>
      <c r="S443" s="7" t="str">
        <f>"1CN00100128"</f>
        <v>1CN00100128</v>
      </c>
      <c r="T443" s="6" t="s">
        <v>12356</v>
      </c>
      <c r="U443" s="4" t="s">
        <v>11137</v>
      </c>
      <c r="V443" s="3" t="s">
        <v>11148</v>
      </c>
    </row>
    <row r="444" spans="1:22">
      <c r="A444" s="3">
        <v>443</v>
      </c>
      <c r="B444" s="3"/>
      <c r="C444" s="3" t="s">
        <v>12357</v>
      </c>
      <c r="D444" s="3" t="s">
        <v>12358</v>
      </c>
      <c r="E444" s="3" t="s">
        <v>12359</v>
      </c>
      <c r="F444" s="3" t="s">
        <v>11273</v>
      </c>
      <c r="G444" s="3" t="s">
        <v>11179</v>
      </c>
      <c r="H444" s="3" t="s">
        <v>11319</v>
      </c>
      <c r="I444" s="3">
        <v>150</v>
      </c>
      <c r="J444" s="3">
        <f ca="1">INT(RAND()*50+1)</f>
        <v>29</v>
      </c>
      <c r="K444" s="4" t="s">
        <v>11132</v>
      </c>
      <c r="L444" s="5">
        <v>41477</v>
      </c>
      <c r="M444" s="3"/>
      <c r="N444" s="3"/>
      <c r="O444" s="3" t="str">
        <f>"Bellen_000355"</f>
        <v>Bellen_000355</v>
      </c>
      <c r="P444" s="3" t="s">
        <v>11133</v>
      </c>
      <c r="Q444" s="3" t="s">
        <v>11145</v>
      </c>
      <c r="R444" s="6" t="s">
        <v>12360</v>
      </c>
      <c r="S444" s="7" t="str">
        <f>"1CN00100128"</f>
        <v>1CN00100128</v>
      </c>
      <c r="T444" s="6" t="s">
        <v>11614</v>
      </c>
      <c r="U444" s="4" t="s">
        <v>11137</v>
      </c>
      <c r="V444" s="3" t="s">
        <v>11138</v>
      </c>
    </row>
    <row r="445" spans="1:22">
      <c r="A445" s="3">
        <v>444</v>
      </c>
      <c r="B445" s="3"/>
      <c r="C445" s="3" t="s">
        <v>4019</v>
      </c>
      <c r="D445" s="3" t="s">
        <v>12361</v>
      </c>
      <c r="E445" s="3" t="s">
        <v>12361</v>
      </c>
      <c r="F445" s="3" t="s">
        <v>11373</v>
      </c>
      <c r="G445" s="3" t="s">
        <v>11172</v>
      </c>
      <c r="H445" s="3" t="s">
        <v>11774</v>
      </c>
      <c r="I445" s="3">
        <v>40.76</v>
      </c>
      <c r="J445" s="3">
        <f ca="1">INT(RAND()*50+1)</f>
        <v>35</v>
      </c>
      <c r="K445" s="4" t="s">
        <v>11132</v>
      </c>
      <c r="L445" s="5">
        <v>41428</v>
      </c>
      <c r="M445" s="3"/>
      <c r="N445" s="3"/>
      <c r="O445" s="3" t="str">
        <f>"V900155-25G"</f>
        <v>V900155-25G</v>
      </c>
      <c r="P445" s="3" t="s">
        <v>11144</v>
      </c>
      <c r="Q445" s="3" t="s">
        <v>11134</v>
      </c>
      <c r="R445" s="6" t="s">
        <v>12362</v>
      </c>
      <c r="S445" s="7" t="str">
        <f>"1CN00210153"</f>
        <v>1CN00210153</v>
      </c>
      <c r="T445" s="6" t="s">
        <v>12219</v>
      </c>
      <c r="U445" s="4" t="s">
        <v>11137</v>
      </c>
      <c r="V445" s="3" t="s">
        <v>11148</v>
      </c>
    </row>
    <row r="446" spans="1:22">
      <c r="A446" s="3">
        <v>445</v>
      </c>
      <c r="B446" s="3"/>
      <c r="C446" s="3" t="s">
        <v>12363</v>
      </c>
      <c r="D446" s="3" t="s">
        <v>12364</v>
      </c>
      <c r="E446" s="3" t="s">
        <v>12365</v>
      </c>
      <c r="F446" s="3" t="s">
        <v>11151</v>
      </c>
      <c r="G446" s="3" t="s">
        <v>11267</v>
      </c>
      <c r="H446" s="3" t="s">
        <v>11153</v>
      </c>
      <c r="I446" s="3">
        <v>309.6</v>
      </c>
      <c r="J446" s="3">
        <f ca="1">INT(RAND()*50+1)</f>
        <v>31</v>
      </c>
      <c r="K446" s="4" t="s">
        <v>11132</v>
      </c>
      <c r="L446" s="5">
        <v>41429</v>
      </c>
      <c r="M446" s="3"/>
      <c r="N446" s="3"/>
      <c r="O446" s="3" t="str">
        <f>"44469A"</f>
        <v>44469A</v>
      </c>
      <c r="P446" s="3" t="s">
        <v>11133</v>
      </c>
      <c r="Q446" s="3" t="s">
        <v>11145</v>
      </c>
      <c r="R446" s="6" t="s">
        <v>12329</v>
      </c>
      <c r="S446" s="7" t="str">
        <f t="shared" ref="S446:S451" si="88">"1CN00210522"</f>
        <v>1CN00210522</v>
      </c>
      <c r="T446" s="6" t="s">
        <v>12366</v>
      </c>
      <c r="U446" s="4" t="s">
        <v>11137</v>
      </c>
      <c r="V446" s="3" t="s">
        <v>11148</v>
      </c>
    </row>
    <row r="447" spans="1:22">
      <c r="A447" s="3">
        <v>446</v>
      </c>
      <c r="B447" s="3"/>
      <c r="C447" s="3" t="s">
        <v>12367</v>
      </c>
      <c r="D447" s="3" t="s">
        <v>12368</v>
      </c>
      <c r="E447" s="3" t="s">
        <v>12368</v>
      </c>
      <c r="F447" s="3" t="s">
        <v>11141</v>
      </c>
      <c r="G447" s="3" t="s">
        <v>11232</v>
      </c>
      <c r="H447" s="3" t="s">
        <v>11168</v>
      </c>
      <c r="I447" s="3">
        <v>110.01</v>
      </c>
      <c r="J447" s="3">
        <f ca="1">INT(RAND()*50+1)</f>
        <v>32</v>
      </c>
      <c r="K447" s="4" t="s">
        <v>11132</v>
      </c>
      <c r="L447" s="5">
        <v>41477</v>
      </c>
      <c r="M447" s="3"/>
      <c r="N447" s="3"/>
      <c r="O447" s="3" t="str">
        <f>"SY014479-5G"</f>
        <v>SY014479-5G</v>
      </c>
      <c r="P447" s="3" t="s">
        <v>11144</v>
      </c>
      <c r="Q447" s="3" t="s">
        <v>11134</v>
      </c>
      <c r="R447" s="6" t="s">
        <v>11352</v>
      </c>
      <c r="S447" s="7" t="str">
        <f t="shared" ref="S447:S449" si="89">"1CN00210518"</f>
        <v>1CN00210518</v>
      </c>
      <c r="T447" s="6" t="s">
        <v>12369</v>
      </c>
      <c r="U447" s="4" t="s">
        <v>11137</v>
      </c>
      <c r="V447" s="3" t="s">
        <v>11148</v>
      </c>
    </row>
    <row r="448" spans="1:22">
      <c r="A448" s="3">
        <v>447</v>
      </c>
      <c r="B448" s="3"/>
      <c r="C448" s="3" t="s">
        <v>12370</v>
      </c>
      <c r="D448" s="3" t="s">
        <v>12371</v>
      </c>
      <c r="E448" s="3" t="s">
        <v>12372</v>
      </c>
      <c r="F448" s="3" t="s">
        <v>11141</v>
      </c>
      <c r="G448" s="3" t="s">
        <v>11232</v>
      </c>
      <c r="H448" s="3" t="s">
        <v>11168</v>
      </c>
      <c r="I448" s="3">
        <v>183.34</v>
      </c>
      <c r="J448" s="3">
        <f ca="1">INT(RAND()*50+1)</f>
        <v>44</v>
      </c>
      <c r="K448" s="4" t="s">
        <v>11132</v>
      </c>
      <c r="L448" s="5">
        <v>41480</v>
      </c>
      <c r="M448" s="3"/>
      <c r="N448" s="3"/>
      <c r="O448" s="3" t="str">
        <f>"SY006105-5G"</f>
        <v>SY006105-5G</v>
      </c>
      <c r="P448" s="3" t="s">
        <v>11133</v>
      </c>
      <c r="Q448" s="3" t="s">
        <v>11134</v>
      </c>
      <c r="R448" s="6" t="s">
        <v>11357</v>
      </c>
      <c r="S448" s="7" t="str">
        <f>"1CN00210518"</f>
        <v>1CN00210518</v>
      </c>
      <c r="T448" s="6" t="s">
        <v>12038</v>
      </c>
      <c r="U448" s="4" t="s">
        <v>11137</v>
      </c>
      <c r="V448" s="3" t="s">
        <v>11148</v>
      </c>
    </row>
    <row r="449" spans="1:22">
      <c r="A449" s="3">
        <v>448</v>
      </c>
      <c r="B449" s="3"/>
      <c r="C449" s="3" t="s">
        <v>12370</v>
      </c>
      <c r="D449" s="3" t="s">
        <v>12371</v>
      </c>
      <c r="E449" s="3" t="s">
        <v>12372</v>
      </c>
      <c r="F449" s="3" t="s">
        <v>11141</v>
      </c>
      <c r="G449" s="3" t="s">
        <v>11172</v>
      </c>
      <c r="H449" s="3" t="s">
        <v>11168</v>
      </c>
      <c r="I449" s="3">
        <v>387.34</v>
      </c>
      <c r="J449" s="3">
        <f ca="1">INT(RAND()*50+1)</f>
        <v>48</v>
      </c>
      <c r="K449" s="4" t="s">
        <v>11132</v>
      </c>
      <c r="L449" s="5">
        <v>41641</v>
      </c>
      <c r="M449" s="3"/>
      <c r="N449" s="3"/>
      <c r="O449" s="3" t="str">
        <f>"SY006105-25G"</f>
        <v>SY006105-25G</v>
      </c>
      <c r="P449" s="3" t="s">
        <v>11144</v>
      </c>
      <c r="Q449" s="3" t="s">
        <v>11134</v>
      </c>
      <c r="R449" s="6" t="s">
        <v>12373</v>
      </c>
      <c r="S449" s="7" t="str">
        <f>"1CN00210518"</f>
        <v>1CN00210518</v>
      </c>
      <c r="T449" s="6" t="s">
        <v>12374</v>
      </c>
      <c r="U449" s="4" t="s">
        <v>11137</v>
      </c>
      <c r="V449" s="3" t="s">
        <v>11148</v>
      </c>
    </row>
    <row r="450" spans="1:22">
      <c r="A450" s="3">
        <v>449</v>
      </c>
      <c r="B450" s="3"/>
      <c r="C450" s="3" t="s">
        <v>12375</v>
      </c>
      <c r="D450" s="3" t="s">
        <v>12376</v>
      </c>
      <c r="E450" s="3" t="s">
        <v>12377</v>
      </c>
      <c r="F450" s="3" t="s">
        <v>11151</v>
      </c>
      <c r="G450" s="3" t="s">
        <v>11285</v>
      </c>
      <c r="H450" s="3" t="s">
        <v>11153</v>
      </c>
      <c r="I450" s="3">
        <v>426.6</v>
      </c>
      <c r="J450" s="3">
        <f ca="1">INT(RAND()*50+1)</f>
        <v>44</v>
      </c>
      <c r="K450" s="4" t="s">
        <v>11132</v>
      </c>
      <c r="L450" s="5">
        <v>41408</v>
      </c>
      <c r="M450" s="3"/>
      <c r="N450" s="3"/>
      <c r="O450" s="3" t="str">
        <f>"44697A"</f>
        <v>44697A</v>
      </c>
      <c r="P450" s="3" t="s">
        <v>11133</v>
      </c>
      <c r="Q450" s="3" t="s">
        <v>11134</v>
      </c>
      <c r="R450" s="6" t="s">
        <v>12378</v>
      </c>
      <c r="S450" s="7" t="str">
        <f>"1CN00210522"</f>
        <v>1CN00210522</v>
      </c>
      <c r="T450" s="6" t="s">
        <v>12379</v>
      </c>
      <c r="U450" s="4" t="s">
        <v>11137</v>
      </c>
      <c r="V450" s="3" t="s">
        <v>11138</v>
      </c>
    </row>
    <row r="451" spans="1:22">
      <c r="A451" s="3">
        <v>450</v>
      </c>
      <c r="B451" s="3"/>
      <c r="C451" s="3" t="s">
        <v>12375</v>
      </c>
      <c r="D451" s="3" t="s">
        <v>12376</v>
      </c>
      <c r="E451" s="3" t="s">
        <v>12377</v>
      </c>
      <c r="F451" s="3" t="s">
        <v>11151</v>
      </c>
      <c r="G451" s="3" t="s">
        <v>11285</v>
      </c>
      <c r="H451" s="3" t="s">
        <v>11153</v>
      </c>
      <c r="I451" s="3">
        <v>426.6</v>
      </c>
      <c r="J451" s="3">
        <f ca="1" t="shared" ref="J451:J514" si="90">INT(RAND()*50+1)</f>
        <v>4</v>
      </c>
      <c r="K451" s="4" t="s">
        <v>11132</v>
      </c>
      <c r="L451" s="5">
        <v>41485</v>
      </c>
      <c r="M451" s="3"/>
      <c r="N451" s="3"/>
      <c r="O451" s="3" t="str">
        <f>"44697A"</f>
        <v>44697A</v>
      </c>
      <c r="P451" s="3" t="s">
        <v>11144</v>
      </c>
      <c r="Q451" s="3" t="s">
        <v>11145</v>
      </c>
      <c r="R451" s="6" t="s">
        <v>11352</v>
      </c>
      <c r="S451" s="7" t="str">
        <f>"1CN00210522"</f>
        <v>1CN00210522</v>
      </c>
      <c r="T451" s="6" t="s">
        <v>12380</v>
      </c>
      <c r="U451" s="4" t="s">
        <v>11137</v>
      </c>
      <c r="V451" s="3" t="s">
        <v>11148</v>
      </c>
    </row>
    <row r="452" spans="1:22">
      <c r="A452" s="3">
        <v>451</v>
      </c>
      <c r="B452" s="3"/>
      <c r="C452" s="3" t="s">
        <v>2928</v>
      </c>
      <c r="D452" s="3" t="s">
        <v>12381</v>
      </c>
      <c r="E452" s="3" t="s">
        <v>12382</v>
      </c>
      <c r="F452" s="3" t="s">
        <v>11373</v>
      </c>
      <c r="G452" s="3" t="s">
        <v>11172</v>
      </c>
      <c r="H452" s="3" t="s">
        <v>11168</v>
      </c>
      <c r="I452" s="3">
        <v>62.3</v>
      </c>
      <c r="J452" s="3">
        <f ca="1">INT(RAND()*50+1)</f>
        <v>38</v>
      </c>
      <c r="K452" s="4" t="s">
        <v>11132</v>
      </c>
      <c r="L452" s="5">
        <v>41439</v>
      </c>
      <c r="M452" s="3"/>
      <c r="N452" s="3"/>
      <c r="O452" s="3" t="str">
        <f>"SY001882-25G"</f>
        <v>SY001882-25G</v>
      </c>
      <c r="P452" s="3" t="s">
        <v>11133</v>
      </c>
      <c r="Q452" s="3" t="s">
        <v>11134</v>
      </c>
      <c r="R452" s="6" t="s">
        <v>11357</v>
      </c>
      <c r="S452" s="7" t="str">
        <f>"1CN00210518"</f>
        <v>1CN00210518</v>
      </c>
      <c r="T452" s="6" t="s">
        <v>12383</v>
      </c>
      <c r="U452" s="4" t="s">
        <v>11137</v>
      </c>
      <c r="V452" s="3" t="s">
        <v>11138</v>
      </c>
    </row>
    <row r="453" spans="1:22">
      <c r="A453" s="3">
        <v>452</v>
      </c>
      <c r="B453" s="3"/>
      <c r="C453" s="3" t="s">
        <v>12384</v>
      </c>
      <c r="D453" s="3" t="s">
        <v>12385</v>
      </c>
      <c r="E453" s="3" t="s">
        <v>12385</v>
      </c>
      <c r="F453" s="3"/>
      <c r="G453" s="3" t="s">
        <v>11142</v>
      </c>
      <c r="H453" s="3" t="s">
        <v>11280</v>
      </c>
      <c r="I453" s="3">
        <v>293.58</v>
      </c>
      <c r="J453" s="3">
        <f ca="1">INT(RAND()*50+1)</f>
        <v>19</v>
      </c>
      <c r="K453" s="4" t="s">
        <v>11132</v>
      </c>
      <c r="L453" s="5">
        <v>41521</v>
      </c>
      <c r="M453" s="3"/>
      <c r="N453" s="3"/>
      <c r="O453" s="3" t="str">
        <f>"696668-1G"</f>
        <v>696668-1G</v>
      </c>
      <c r="P453" s="3" t="s">
        <v>11144</v>
      </c>
      <c r="Q453" s="3" t="s">
        <v>11145</v>
      </c>
      <c r="R453" s="6" t="s">
        <v>12325</v>
      </c>
      <c r="S453" s="7" t="str">
        <f>"1CN00210153"</f>
        <v>1CN00210153</v>
      </c>
      <c r="T453" s="6" t="s">
        <v>11630</v>
      </c>
      <c r="U453" s="4" t="s">
        <v>11137</v>
      </c>
      <c r="V453" s="3" t="s">
        <v>11148</v>
      </c>
    </row>
    <row r="454" spans="1:22">
      <c r="A454" s="3">
        <v>453</v>
      </c>
      <c r="B454" s="3"/>
      <c r="C454" s="3" t="s">
        <v>12386</v>
      </c>
      <c r="D454" s="3" t="s">
        <v>12387</v>
      </c>
      <c r="E454" s="3" t="s">
        <v>12387</v>
      </c>
      <c r="F454" s="3" t="s">
        <v>11141</v>
      </c>
      <c r="G454" s="3" t="s">
        <v>11142</v>
      </c>
      <c r="H454" s="3" t="s">
        <v>11143</v>
      </c>
      <c r="I454" s="3">
        <v>758.88</v>
      </c>
      <c r="J454" s="3">
        <f ca="1">INT(RAND()*50+1)</f>
        <v>7</v>
      </c>
      <c r="K454" s="4" t="s">
        <v>11132</v>
      </c>
      <c r="L454" s="5">
        <v>41409</v>
      </c>
      <c r="M454" s="3"/>
      <c r="N454" s="3"/>
      <c r="O454" s="3" t="str">
        <f>"JK204752-1G"</f>
        <v>JK204752-1G</v>
      </c>
      <c r="P454" s="3" t="s">
        <v>11133</v>
      </c>
      <c r="Q454" s="3" t="s">
        <v>11134</v>
      </c>
      <c r="R454" s="6" t="s">
        <v>12329</v>
      </c>
      <c r="S454" s="7" t="str">
        <f>"1CN00100005"</f>
        <v>1CN00100005</v>
      </c>
      <c r="T454" s="6" t="s">
        <v>11493</v>
      </c>
      <c r="U454" s="4" t="s">
        <v>11137</v>
      </c>
      <c r="V454" s="3" t="s">
        <v>11148</v>
      </c>
    </row>
    <row r="455" spans="1:22">
      <c r="A455" s="3">
        <v>454</v>
      </c>
      <c r="B455" s="3"/>
      <c r="C455" s="3" t="s">
        <v>12388</v>
      </c>
      <c r="D455" s="3" t="s">
        <v>12389</v>
      </c>
      <c r="E455" s="3" t="s">
        <v>12390</v>
      </c>
      <c r="F455" s="3" t="s">
        <v>11349</v>
      </c>
      <c r="G455" s="3" t="s">
        <v>11267</v>
      </c>
      <c r="H455" s="3" t="s">
        <v>11153</v>
      </c>
      <c r="I455" s="3">
        <v>618.6</v>
      </c>
      <c r="J455" s="3">
        <f ca="1">INT(RAND()*50+1)</f>
        <v>21</v>
      </c>
      <c r="K455" s="4" t="s">
        <v>11132</v>
      </c>
      <c r="L455" s="5">
        <v>41360</v>
      </c>
      <c r="M455" s="3"/>
      <c r="N455" s="3"/>
      <c r="O455" s="3" t="str">
        <f t="shared" ref="O455:O457" si="91">"94152A"</f>
        <v>94152A</v>
      </c>
      <c r="P455" s="3" t="s">
        <v>11144</v>
      </c>
      <c r="Q455" s="3" t="s">
        <v>11134</v>
      </c>
      <c r="R455" s="6" t="s">
        <v>12360</v>
      </c>
      <c r="S455" s="7" t="str">
        <f t="shared" ref="S455:S457" si="92">"1CN00210522"</f>
        <v>1CN00210522</v>
      </c>
      <c r="T455" s="6" t="s">
        <v>12391</v>
      </c>
      <c r="U455" s="4" t="s">
        <v>11137</v>
      </c>
      <c r="V455" s="3" t="s">
        <v>11148</v>
      </c>
    </row>
    <row r="456" spans="1:22">
      <c r="A456" s="3">
        <v>455</v>
      </c>
      <c r="B456" s="3"/>
      <c r="C456" s="3" t="s">
        <v>12388</v>
      </c>
      <c r="D456" s="3" t="s">
        <v>12389</v>
      </c>
      <c r="E456" s="3" t="s">
        <v>12390</v>
      </c>
      <c r="F456" s="3" t="s">
        <v>11349</v>
      </c>
      <c r="G456" s="3" t="s">
        <v>11267</v>
      </c>
      <c r="H456" s="3" t="s">
        <v>11153</v>
      </c>
      <c r="I456" s="3">
        <v>618.6</v>
      </c>
      <c r="J456" s="3">
        <f ca="1">INT(RAND()*50+1)</f>
        <v>21</v>
      </c>
      <c r="K456" s="4" t="s">
        <v>11132</v>
      </c>
      <c r="L456" s="5">
        <v>41373</v>
      </c>
      <c r="M456" s="3"/>
      <c r="N456" s="3"/>
      <c r="O456" s="3" t="str">
        <f>"94152A"</f>
        <v>94152A</v>
      </c>
      <c r="P456" s="3" t="s">
        <v>11133</v>
      </c>
      <c r="Q456" s="3" t="s">
        <v>11134</v>
      </c>
      <c r="R456" s="6" t="s">
        <v>12362</v>
      </c>
      <c r="S456" s="7" t="str">
        <f>"1CN00210522"</f>
        <v>1CN00210522</v>
      </c>
      <c r="T456" s="6" t="s">
        <v>11957</v>
      </c>
      <c r="U456" s="4" t="s">
        <v>11137</v>
      </c>
      <c r="V456" s="3" t="s">
        <v>11148</v>
      </c>
    </row>
    <row r="457" spans="1:22">
      <c r="A457" s="3">
        <v>456</v>
      </c>
      <c r="B457" s="3"/>
      <c r="C457" s="3" t="s">
        <v>12388</v>
      </c>
      <c r="D457" s="3" t="s">
        <v>12389</v>
      </c>
      <c r="E457" s="3" t="s">
        <v>12390</v>
      </c>
      <c r="F457" s="3" t="s">
        <v>11349</v>
      </c>
      <c r="G457" s="3" t="s">
        <v>11267</v>
      </c>
      <c r="H457" s="3" t="s">
        <v>11153</v>
      </c>
      <c r="I457" s="3">
        <v>618.6</v>
      </c>
      <c r="J457" s="3">
        <f ca="1">INT(RAND()*50+1)</f>
        <v>23</v>
      </c>
      <c r="K457" s="4" t="s">
        <v>11132</v>
      </c>
      <c r="L457" s="5">
        <v>41392</v>
      </c>
      <c r="M457" s="3"/>
      <c r="N457" s="3"/>
      <c r="O457" s="3" t="str">
        <f>"94152A"</f>
        <v>94152A</v>
      </c>
      <c r="P457" s="3" t="s">
        <v>11144</v>
      </c>
      <c r="Q457" s="3" t="s">
        <v>11134</v>
      </c>
      <c r="R457" s="6" t="s">
        <v>12329</v>
      </c>
      <c r="S457" s="7" t="str">
        <f>"1CN00210522"</f>
        <v>1CN00210522</v>
      </c>
      <c r="T457" s="6" t="s">
        <v>12234</v>
      </c>
      <c r="U457" s="4" t="s">
        <v>11137</v>
      </c>
      <c r="V457" s="3" t="s">
        <v>11148</v>
      </c>
    </row>
    <row r="458" spans="1:22">
      <c r="A458" s="3">
        <v>457</v>
      </c>
      <c r="B458" s="3"/>
      <c r="C458" s="3" t="s">
        <v>12388</v>
      </c>
      <c r="D458" s="3" t="s">
        <v>12389</v>
      </c>
      <c r="E458" s="3" t="s">
        <v>12392</v>
      </c>
      <c r="F458" s="3" t="s">
        <v>11273</v>
      </c>
      <c r="G458" s="3" t="s">
        <v>11185</v>
      </c>
      <c r="H458" s="3" t="s">
        <v>11249</v>
      </c>
      <c r="I458" s="3">
        <v>650</v>
      </c>
      <c r="J458" s="3">
        <f ca="1">INT(RAND()*50+1)</f>
        <v>16</v>
      </c>
      <c r="K458" s="4" t="s">
        <v>11132</v>
      </c>
      <c r="L458" s="5">
        <v>41407</v>
      </c>
      <c r="M458" s="3"/>
      <c r="N458" s="3"/>
      <c r="O458" s="3" t="str">
        <f>"2439680"</f>
        <v>2439680</v>
      </c>
      <c r="P458" s="3" t="s">
        <v>11133</v>
      </c>
      <c r="Q458" s="3" t="s">
        <v>11145</v>
      </c>
      <c r="R458" s="6" t="s">
        <v>11352</v>
      </c>
      <c r="S458" s="7" t="str">
        <f>"1CN00211236"</f>
        <v>1CN00211236</v>
      </c>
      <c r="T458" s="6" t="s">
        <v>12393</v>
      </c>
      <c r="U458" s="4" t="s">
        <v>11137</v>
      </c>
      <c r="V458" s="3" t="s">
        <v>11138</v>
      </c>
    </row>
    <row r="459" spans="1:22">
      <c r="A459" s="3">
        <v>458</v>
      </c>
      <c r="B459" s="3"/>
      <c r="C459" s="3" t="s">
        <v>12388</v>
      </c>
      <c r="D459" s="3" t="s">
        <v>12389</v>
      </c>
      <c r="E459" s="3" t="s">
        <v>12392</v>
      </c>
      <c r="F459" s="3" t="s">
        <v>11273</v>
      </c>
      <c r="G459" s="3" t="s">
        <v>11185</v>
      </c>
      <c r="H459" s="3" t="s">
        <v>11249</v>
      </c>
      <c r="I459" s="3">
        <v>650</v>
      </c>
      <c r="J459" s="3">
        <f ca="1">INT(RAND()*50+1)</f>
        <v>19</v>
      </c>
      <c r="K459" s="4" t="s">
        <v>11132</v>
      </c>
      <c r="L459" s="5">
        <v>41495</v>
      </c>
      <c r="M459" s="3"/>
      <c r="N459" s="3"/>
      <c r="O459" s="3" t="str">
        <f>"2439680"</f>
        <v>2439680</v>
      </c>
      <c r="P459" s="3" t="s">
        <v>11144</v>
      </c>
      <c r="Q459" s="3" t="s">
        <v>11134</v>
      </c>
      <c r="R459" s="6" t="s">
        <v>11357</v>
      </c>
      <c r="S459" s="7" t="str">
        <f>"1CN00211236"</f>
        <v>1CN00211236</v>
      </c>
      <c r="T459" s="6" t="s">
        <v>11655</v>
      </c>
      <c r="U459" s="4" t="s">
        <v>11137</v>
      </c>
      <c r="V459" s="3" t="s">
        <v>11148</v>
      </c>
    </row>
    <row r="460" spans="1:22">
      <c r="A460" s="3">
        <v>459</v>
      </c>
      <c r="B460" s="3"/>
      <c r="C460" s="3" t="s">
        <v>12394</v>
      </c>
      <c r="D460" s="3" t="s">
        <v>12395</v>
      </c>
      <c r="E460" s="3" t="s">
        <v>12395</v>
      </c>
      <c r="F460" s="3" t="s">
        <v>11273</v>
      </c>
      <c r="G460" s="3" t="s">
        <v>11285</v>
      </c>
      <c r="H460" s="3" t="s">
        <v>11153</v>
      </c>
      <c r="I460" s="3">
        <v>193.2</v>
      </c>
      <c r="J460" s="3">
        <f ca="1">INT(RAND()*50+1)</f>
        <v>35</v>
      </c>
      <c r="K460" s="4" t="s">
        <v>11132</v>
      </c>
      <c r="L460" s="5">
        <v>41591</v>
      </c>
      <c r="M460" s="3"/>
      <c r="N460" s="3"/>
      <c r="O460" s="3" t="str">
        <f>"45314B"</f>
        <v>45314B</v>
      </c>
      <c r="P460" s="3" t="s">
        <v>11133</v>
      </c>
      <c r="Q460" s="3" t="s">
        <v>11145</v>
      </c>
      <c r="R460" s="6" t="s">
        <v>12373</v>
      </c>
      <c r="S460" s="7" t="str">
        <f>"1CN00210522"</f>
        <v>1CN00210522</v>
      </c>
      <c r="T460" s="6" t="s">
        <v>12242</v>
      </c>
      <c r="U460" s="4" t="s">
        <v>11137</v>
      </c>
      <c r="V460" s="3" t="s">
        <v>11138</v>
      </c>
    </row>
    <row r="461" spans="1:22">
      <c r="A461" s="3">
        <v>460</v>
      </c>
      <c r="B461" s="3"/>
      <c r="C461" s="3" t="s">
        <v>12396</v>
      </c>
      <c r="D461" s="3" t="s">
        <v>12397</v>
      </c>
      <c r="E461" s="3" t="s">
        <v>12398</v>
      </c>
      <c r="F461" s="3" t="s">
        <v>12166</v>
      </c>
      <c r="G461" s="3" t="s">
        <v>11267</v>
      </c>
      <c r="H461" s="3" t="s">
        <v>11193</v>
      </c>
      <c r="I461" s="3">
        <v>334.53</v>
      </c>
      <c r="J461" s="3">
        <f ca="1">INT(RAND()*50+1)</f>
        <v>25</v>
      </c>
      <c r="K461" s="4" t="s">
        <v>11132</v>
      </c>
      <c r="L461" s="5">
        <v>41577</v>
      </c>
      <c r="M461" s="3"/>
      <c r="N461" s="3"/>
      <c r="O461" s="3" t="str">
        <f>"H33249.03"</f>
        <v>H33249.03</v>
      </c>
      <c r="P461" s="3" t="s">
        <v>11144</v>
      </c>
      <c r="Q461" s="3" t="s">
        <v>11134</v>
      </c>
      <c r="R461" s="6" t="s">
        <v>12378</v>
      </c>
      <c r="S461" s="7" t="str">
        <f t="shared" ref="S461:S467" si="93">"1CN00220006"</f>
        <v>1CN00220006</v>
      </c>
      <c r="T461" s="6" t="s">
        <v>12399</v>
      </c>
      <c r="U461" s="4" t="s">
        <v>11137</v>
      </c>
      <c r="V461" s="3" t="s">
        <v>11148</v>
      </c>
    </row>
    <row r="462" spans="1:22">
      <c r="A462" s="3">
        <v>461</v>
      </c>
      <c r="B462" s="3"/>
      <c r="C462" s="3" t="s">
        <v>5478</v>
      </c>
      <c r="D462" s="3" t="s">
        <v>12400</v>
      </c>
      <c r="E462" s="3" t="s">
        <v>12401</v>
      </c>
      <c r="F462" s="3" t="s">
        <v>11141</v>
      </c>
      <c r="G462" s="3" t="s">
        <v>11232</v>
      </c>
      <c r="H462" s="3" t="s">
        <v>11168</v>
      </c>
      <c r="I462" s="3">
        <v>73.29</v>
      </c>
      <c r="J462" s="3">
        <f ca="1">INT(RAND()*50+1)</f>
        <v>1</v>
      </c>
      <c r="K462" s="4" t="s">
        <v>11132</v>
      </c>
      <c r="L462" s="5">
        <v>41501</v>
      </c>
      <c r="M462" s="3" t="str">
        <f>"MFCD00006581"</f>
        <v>MFCD00006581</v>
      </c>
      <c r="N462" s="3"/>
      <c r="O462" s="3" t="str">
        <f>"SY001793-5G"</f>
        <v>SY001793-5G</v>
      </c>
      <c r="P462" s="3" t="s">
        <v>11133</v>
      </c>
      <c r="Q462" s="3" t="s">
        <v>11134</v>
      </c>
      <c r="R462" s="6" t="s">
        <v>12402</v>
      </c>
      <c r="S462" s="7" t="str">
        <f>"1CN00210518"</f>
        <v>1CN00210518</v>
      </c>
      <c r="T462" s="6" t="s">
        <v>12403</v>
      </c>
      <c r="U462" s="4" t="s">
        <v>11137</v>
      </c>
      <c r="V462" s="3" t="s">
        <v>11148</v>
      </c>
    </row>
    <row r="463" spans="1:22">
      <c r="A463" s="3">
        <v>462</v>
      </c>
      <c r="B463" s="3"/>
      <c r="C463" s="3" t="s">
        <v>12404</v>
      </c>
      <c r="D463" s="3" t="s">
        <v>12405</v>
      </c>
      <c r="E463" s="3" t="s">
        <v>12406</v>
      </c>
      <c r="F463" s="3" t="s">
        <v>11141</v>
      </c>
      <c r="G463" s="3" t="s">
        <v>11232</v>
      </c>
      <c r="H463" s="3" t="s">
        <v>11168</v>
      </c>
      <c r="I463" s="3">
        <v>183.34</v>
      </c>
      <c r="J463" s="3">
        <f ca="1">INT(RAND()*50+1)</f>
        <v>28</v>
      </c>
      <c r="K463" s="4" t="s">
        <v>11132</v>
      </c>
      <c r="L463" s="5">
        <v>41391</v>
      </c>
      <c r="M463" s="3" t="str">
        <f>"MFCD00017598"</f>
        <v>MFCD00017598</v>
      </c>
      <c r="N463" s="3"/>
      <c r="O463" s="3" t="str">
        <f>"SY003712-5G"</f>
        <v>SY003712-5G</v>
      </c>
      <c r="P463" s="3" t="s">
        <v>11144</v>
      </c>
      <c r="Q463" s="3" t="s">
        <v>11134</v>
      </c>
      <c r="R463" s="6" t="s">
        <v>12407</v>
      </c>
      <c r="S463" s="7" t="str">
        <f>"1CN00210518"</f>
        <v>1CN00210518</v>
      </c>
      <c r="T463" s="6" t="s">
        <v>12081</v>
      </c>
      <c r="U463" s="4" t="s">
        <v>11137</v>
      </c>
      <c r="V463" s="3" t="s">
        <v>11148</v>
      </c>
    </row>
    <row r="464" spans="1:22">
      <c r="A464" s="3">
        <v>463</v>
      </c>
      <c r="B464" s="3"/>
      <c r="C464" s="3" t="s">
        <v>8732</v>
      </c>
      <c r="D464" s="3" t="s">
        <v>12408</v>
      </c>
      <c r="E464" s="3" t="s">
        <v>12409</v>
      </c>
      <c r="F464" s="3" t="s">
        <v>11141</v>
      </c>
      <c r="G464" s="3" t="s">
        <v>12410</v>
      </c>
      <c r="H464" s="3" t="s">
        <v>11193</v>
      </c>
      <c r="I464" s="3">
        <v>181.43</v>
      </c>
      <c r="J464" s="3">
        <f ca="1">INT(RAND()*50+1)</f>
        <v>23</v>
      </c>
      <c r="K464" s="4" t="s">
        <v>11132</v>
      </c>
      <c r="L464" s="5">
        <v>41460</v>
      </c>
      <c r="M464" s="3" t="str">
        <f t="shared" ref="M464:M466" si="94">"MFCD00002033"</f>
        <v>MFCD00002033</v>
      </c>
      <c r="N464" s="3"/>
      <c r="O464" s="3" t="str">
        <f>"L00226.04"</f>
        <v>L00226.04</v>
      </c>
      <c r="P464" s="3" t="s">
        <v>11133</v>
      </c>
      <c r="Q464" s="3" t="s">
        <v>11134</v>
      </c>
      <c r="R464" s="6" t="s">
        <v>12378</v>
      </c>
      <c r="S464" s="7" t="str">
        <f>"1CN00220006"</f>
        <v>1CN00220006</v>
      </c>
      <c r="T464" s="6" t="s">
        <v>12411</v>
      </c>
      <c r="U464" s="4" t="s">
        <v>11137</v>
      </c>
      <c r="V464" s="3" t="s">
        <v>11148</v>
      </c>
    </row>
    <row r="465" spans="1:22">
      <c r="A465" s="3">
        <v>464</v>
      </c>
      <c r="B465" s="3"/>
      <c r="C465" s="3" t="s">
        <v>8732</v>
      </c>
      <c r="D465" s="3" t="s">
        <v>12408</v>
      </c>
      <c r="E465" s="3" t="s">
        <v>12409</v>
      </c>
      <c r="F465" s="3" t="s">
        <v>11141</v>
      </c>
      <c r="G465" s="3" t="s">
        <v>12153</v>
      </c>
      <c r="H465" s="3" t="s">
        <v>11193</v>
      </c>
      <c r="I465" s="3">
        <v>561.96</v>
      </c>
      <c r="J465" s="3">
        <f ca="1">INT(RAND()*50+1)</f>
        <v>33</v>
      </c>
      <c r="K465" s="4" t="s">
        <v>11132</v>
      </c>
      <c r="L465" s="5">
        <v>41509</v>
      </c>
      <c r="M465" s="3" t="str">
        <f>"MFCD00002033"</f>
        <v>MFCD00002033</v>
      </c>
      <c r="N465" s="3"/>
      <c r="O465" s="3" t="str">
        <f>"L00226.09"</f>
        <v>L00226.09</v>
      </c>
      <c r="P465" s="3" t="s">
        <v>11144</v>
      </c>
      <c r="Q465" s="3" t="s">
        <v>11145</v>
      </c>
      <c r="R465" s="6" t="s">
        <v>11352</v>
      </c>
      <c r="S465" s="7" t="str">
        <f>"1CN00220006"</f>
        <v>1CN00220006</v>
      </c>
      <c r="T465" s="6" t="s">
        <v>12412</v>
      </c>
      <c r="U465" s="4" t="s">
        <v>11137</v>
      </c>
      <c r="V465" s="3" t="s">
        <v>11148</v>
      </c>
    </row>
    <row r="466" spans="1:22">
      <c r="A466" s="3">
        <v>465</v>
      </c>
      <c r="B466" s="3"/>
      <c r="C466" s="3" t="s">
        <v>8732</v>
      </c>
      <c r="D466" s="3" t="s">
        <v>12408</v>
      </c>
      <c r="E466" s="3" t="s">
        <v>12409</v>
      </c>
      <c r="F466" s="3" t="s">
        <v>11141</v>
      </c>
      <c r="G466" s="3" t="s">
        <v>12153</v>
      </c>
      <c r="H466" s="3" t="s">
        <v>11193</v>
      </c>
      <c r="I466" s="3">
        <v>561.96</v>
      </c>
      <c r="J466" s="3">
        <f ca="1">INT(RAND()*50+1)</f>
        <v>7</v>
      </c>
      <c r="K466" s="4" t="s">
        <v>11132</v>
      </c>
      <c r="L466" s="5">
        <v>41561</v>
      </c>
      <c r="M466" s="3" t="str">
        <f>"MFCD00002033"</f>
        <v>MFCD00002033</v>
      </c>
      <c r="N466" s="3"/>
      <c r="O466" s="3" t="str">
        <f>"L00226.09"</f>
        <v>L00226.09</v>
      </c>
      <c r="P466" s="3" t="s">
        <v>11133</v>
      </c>
      <c r="Q466" s="3" t="s">
        <v>11134</v>
      </c>
      <c r="R466" s="6" t="s">
        <v>11357</v>
      </c>
      <c r="S466" s="7" t="str">
        <f>"1CN00220006"</f>
        <v>1CN00220006</v>
      </c>
      <c r="T466" s="6" t="s">
        <v>12413</v>
      </c>
      <c r="U466" s="4" t="s">
        <v>11137</v>
      </c>
      <c r="V466" s="3" t="s">
        <v>11138</v>
      </c>
    </row>
    <row r="467" spans="1:22">
      <c r="A467" s="3">
        <v>466</v>
      </c>
      <c r="B467" s="3"/>
      <c r="C467" s="3" t="s">
        <v>12414</v>
      </c>
      <c r="D467" s="3" t="s">
        <v>12415</v>
      </c>
      <c r="E467" s="3" t="s">
        <v>12416</v>
      </c>
      <c r="F467" s="3" t="s">
        <v>11141</v>
      </c>
      <c r="G467" s="3" t="s">
        <v>11267</v>
      </c>
      <c r="H467" s="3" t="s">
        <v>11193</v>
      </c>
      <c r="I467" s="3">
        <v>242.55</v>
      </c>
      <c r="J467" s="3">
        <f ca="1">INT(RAND()*50+1)</f>
        <v>7</v>
      </c>
      <c r="K467" s="4" t="s">
        <v>11132</v>
      </c>
      <c r="L467" s="5">
        <v>41519</v>
      </c>
      <c r="M467" s="3" t="str">
        <f>"MFCD00008771"</f>
        <v>MFCD00008771</v>
      </c>
      <c r="N467" s="3"/>
      <c r="O467" s="3" t="str">
        <f>"B20916.03"</f>
        <v>B20916.03</v>
      </c>
      <c r="P467" s="3" t="s">
        <v>11144</v>
      </c>
      <c r="Q467" s="3" t="s">
        <v>11145</v>
      </c>
      <c r="R467" s="6" t="s">
        <v>12417</v>
      </c>
      <c r="S467" s="7" t="str">
        <f>"1CN00220006"</f>
        <v>1CN00220006</v>
      </c>
      <c r="T467" s="6" t="s">
        <v>12418</v>
      </c>
      <c r="U467" s="4" t="s">
        <v>11137</v>
      </c>
      <c r="V467" s="3" t="s">
        <v>11148</v>
      </c>
    </row>
    <row r="468" spans="1:22">
      <c r="A468" s="3">
        <v>467</v>
      </c>
      <c r="B468" s="3"/>
      <c r="C468" s="3" t="s">
        <v>12419</v>
      </c>
      <c r="D468" s="3" t="s">
        <v>12420</v>
      </c>
      <c r="E468" s="3" t="s">
        <v>12421</v>
      </c>
      <c r="F468" s="3" t="s">
        <v>11158</v>
      </c>
      <c r="G468" s="3" t="s">
        <v>11152</v>
      </c>
      <c r="H468" s="3" t="s">
        <v>11153</v>
      </c>
      <c r="I468" s="3">
        <v>108</v>
      </c>
      <c r="J468" s="3">
        <f ca="1">INT(RAND()*50+1)</f>
        <v>27</v>
      </c>
      <c r="K468" s="4" t="s">
        <v>11132</v>
      </c>
      <c r="L468" s="5">
        <v>41610</v>
      </c>
      <c r="M468" s="3"/>
      <c r="N468" s="3"/>
      <c r="O468" s="3" t="str">
        <f>"47187A"</f>
        <v>47187A</v>
      </c>
      <c r="P468" s="3" t="s">
        <v>11133</v>
      </c>
      <c r="Q468" s="3" t="s">
        <v>11134</v>
      </c>
      <c r="R468" s="6" t="s">
        <v>12422</v>
      </c>
      <c r="S468" s="7" t="str">
        <f t="shared" ref="S468:S470" si="95">"1CN00210522"</f>
        <v>1CN00210522</v>
      </c>
      <c r="T468" s="6" t="s">
        <v>11666</v>
      </c>
      <c r="U468" s="4" t="s">
        <v>11137</v>
      </c>
      <c r="V468" s="3" t="s">
        <v>11138</v>
      </c>
    </row>
    <row r="469" spans="1:22">
      <c r="A469" s="3">
        <v>468</v>
      </c>
      <c r="B469" s="3"/>
      <c r="C469" s="3" t="s">
        <v>12419</v>
      </c>
      <c r="D469" s="3" t="s">
        <v>12420</v>
      </c>
      <c r="E469" s="3" t="s">
        <v>12421</v>
      </c>
      <c r="F469" s="3" t="s">
        <v>11158</v>
      </c>
      <c r="G469" s="3" t="s">
        <v>11152</v>
      </c>
      <c r="H469" s="3" t="s">
        <v>11153</v>
      </c>
      <c r="I469" s="3">
        <v>108</v>
      </c>
      <c r="J469" s="3">
        <f ca="1">INT(RAND()*50+1)</f>
        <v>16</v>
      </c>
      <c r="K469" s="4" t="s">
        <v>11132</v>
      </c>
      <c r="L469" s="5">
        <v>41620</v>
      </c>
      <c r="M469" s="3"/>
      <c r="N469" s="3"/>
      <c r="O469" s="3" t="str">
        <f>"47187A"</f>
        <v>47187A</v>
      </c>
      <c r="P469" s="3" t="s">
        <v>11144</v>
      </c>
      <c r="Q469" s="3" t="s">
        <v>11134</v>
      </c>
      <c r="R469" s="6" t="s">
        <v>11352</v>
      </c>
      <c r="S469" s="7" t="str">
        <f>"1CN00210522"</f>
        <v>1CN00210522</v>
      </c>
      <c r="T469" s="6" t="s">
        <v>11529</v>
      </c>
      <c r="U469" s="4" t="s">
        <v>11137</v>
      </c>
      <c r="V469" s="3" t="s">
        <v>11148</v>
      </c>
    </row>
    <row r="470" spans="1:22">
      <c r="A470" s="3">
        <v>469</v>
      </c>
      <c r="B470" s="3"/>
      <c r="C470" s="3" t="s">
        <v>12423</v>
      </c>
      <c r="D470" s="3" t="s">
        <v>12424</v>
      </c>
      <c r="E470" s="3" t="s">
        <v>12425</v>
      </c>
      <c r="F470" s="3" t="s">
        <v>12179</v>
      </c>
      <c r="G470" s="3" t="s">
        <v>11285</v>
      </c>
      <c r="H470" s="3" t="s">
        <v>11153</v>
      </c>
      <c r="I470" s="3">
        <v>40.8</v>
      </c>
      <c r="J470" s="3">
        <f ca="1">INT(RAND()*50+1)</f>
        <v>7</v>
      </c>
      <c r="K470" s="4" t="s">
        <v>11132</v>
      </c>
      <c r="L470" s="5">
        <v>41539</v>
      </c>
      <c r="M470" s="3"/>
      <c r="N470" s="3"/>
      <c r="O470" s="3" t="str">
        <f>"47195A"</f>
        <v>47195A</v>
      </c>
      <c r="P470" s="3" t="s">
        <v>11133</v>
      </c>
      <c r="Q470" s="3" t="s">
        <v>11134</v>
      </c>
      <c r="R470" s="6" t="s">
        <v>11357</v>
      </c>
      <c r="S470" s="7" t="str">
        <f>"1CN00210522"</f>
        <v>1CN00210522</v>
      </c>
      <c r="T470" s="6" t="s">
        <v>12426</v>
      </c>
      <c r="U470" s="4" t="s">
        <v>11137</v>
      </c>
      <c r="V470" s="3" t="s">
        <v>11148</v>
      </c>
    </row>
    <row r="471" spans="1:22">
      <c r="A471" s="3">
        <v>470</v>
      </c>
      <c r="B471" s="3"/>
      <c r="C471" s="3" t="s">
        <v>12427</v>
      </c>
      <c r="D471" s="3" t="s">
        <v>12428</v>
      </c>
      <c r="E471" s="3" t="s">
        <v>12428</v>
      </c>
      <c r="F471" s="3"/>
      <c r="G471" s="3" t="s">
        <v>11232</v>
      </c>
      <c r="H471" s="3" t="s">
        <v>11280</v>
      </c>
      <c r="I471" s="3">
        <v>271.36</v>
      </c>
      <c r="J471" s="3">
        <f ca="1">INT(RAND()*50+1)</f>
        <v>17</v>
      </c>
      <c r="K471" s="4" t="s">
        <v>11132</v>
      </c>
      <c r="L471" s="5">
        <v>41585</v>
      </c>
      <c r="M471" s="3" t="str">
        <f>"MFCD00040335"</f>
        <v>MFCD00040335</v>
      </c>
      <c r="N471" s="3"/>
      <c r="O471" s="3" t="str">
        <f>"475955-5G"</f>
        <v>475955-5G</v>
      </c>
      <c r="P471" s="3" t="s">
        <v>11144</v>
      </c>
      <c r="Q471" s="3" t="s">
        <v>11134</v>
      </c>
      <c r="R471" s="6" t="s">
        <v>12373</v>
      </c>
      <c r="S471" s="7" t="str">
        <f>"1CN00210153"</f>
        <v>1CN00210153</v>
      </c>
      <c r="T471" s="6" t="s">
        <v>12000</v>
      </c>
      <c r="U471" s="4" t="s">
        <v>11137</v>
      </c>
      <c r="V471" s="3" t="s">
        <v>11148</v>
      </c>
    </row>
    <row r="472" spans="1:22">
      <c r="A472" s="3">
        <v>471</v>
      </c>
      <c r="B472" s="3"/>
      <c r="C472" s="3" t="s">
        <v>12427</v>
      </c>
      <c r="D472" s="3" t="s">
        <v>12429</v>
      </c>
      <c r="E472" s="3" t="s">
        <v>12429</v>
      </c>
      <c r="F472" s="3" t="s">
        <v>11293</v>
      </c>
      <c r="G472" s="3" t="s">
        <v>11142</v>
      </c>
      <c r="H472" s="3" t="s">
        <v>11143</v>
      </c>
      <c r="I472" s="3">
        <v>68.68</v>
      </c>
      <c r="J472" s="3">
        <f ca="1">INT(RAND()*50+1)</f>
        <v>2</v>
      </c>
      <c r="K472" s="4" t="s">
        <v>11132</v>
      </c>
      <c r="L472" s="5">
        <v>41529</v>
      </c>
      <c r="M472" s="3"/>
      <c r="N472" s="3"/>
      <c r="O472" s="3" t="str">
        <f>"JK289373-1G"</f>
        <v>JK289373-1G</v>
      </c>
      <c r="P472" s="3" t="s">
        <v>11133</v>
      </c>
      <c r="Q472" s="3" t="s">
        <v>11145</v>
      </c>
      <c r="R472" s="6" t="s">
        <v>12378</v>
      </c>
      <c r="S472" s="7" t="str">
        <f>"1CN00100005"</f>
        <v>1CN00100005</v>
      </c>
      <c r="T472" s="6" t="s">
        <v>12280</v>
      </c>
      <c r="U472" s="4" t="s">
        <v>11137</v>
      </c>
      <c r="V472" s="3" t="s">
        <v>11148</v>
      </c>
    </row>
    <row r="473" spans="1:22">
      <c r="A473" s="3">
        <v>472</v>
      </c>
      <c r="B473" s="3"/>
      <c r="C473" s="3" t="s">
        <v>12430</v>
      </c>
      <c r="D473" s="3" t="s">
        <v>12431</v>
      </c>
      <c r="E473" s="3" t="s">
        <v>12432</v>
      </c>
      <c r="F473" s="3" t="s">
        <v>11141</v>
      </c>
      <c r="G473" s="3" t="s">
        <v>11267</v>
      </c>
      <c r="H473" s="3" t="s">
        <v>11193</v>
      </c>
      <c r="I473" s="3">
        <v>427.76</v>
      </c>
      <c r="J473" s="3">
        <f ca="1">INT(RAND()*50+1)</f>
        <v>15</v>
      </c>
      <c r="K473" s="4" t="s">
        <v>11132</v>
      </c>
      <c r="L473" s="5">
        <v>41515</v>
      </c>
      <c r="M473" s="3" t="str">
        <f>"MFCD00017125"</f>
        <v>MFCD00017125</v>
      </c>
      <c r="N473" s="3"/>
      <c r="O473" s="3" t="str">
        <f>"L08424.03"</f>
        <v>L08424.03</v>
      </c>
      <c r="P473" s="3" t="s">
        <v>11144</v>
      </c>
      <c r="Q473" s="3" t="s">
        <v>11134</v>
      </c>
      <c r="R473" s="6" t="s">
        <v>12402</v>
      </c>
      <c r="S473" s="7" t="str">
        <f>"1CN00220006"</f>
        <v>1CN00220006</v>
      </c>
      <c r="T473" s="6" t="s">
        <v>12433</v>
      </c>
      <c r="U473" s="4" t="s">
        <v>11137</v>
      </c>
      <c r="V473" s="3" t="s">
        <v>11148</v>
      </c>
    </row>
    <row r="474" spans="1:22">
      <c r="A474" s="3">
        <v>473</v>
      </c>
      <c r="B474" s="3"/>
      <c r="C474" s="3" t="s">
        <v>12434</v>
      </c>
      <c r="D474" s="3" t="s">
        <v>12435</v>
      </c>
      <c r="E474" s="3" t="s">
        <v>12435</v>
      </c>
      <c r="F474" s="3"/>
      <c r="G474" s="3" t="s">
        <v>11142</v>
      </c>
      <c r="H474" s="3" t="s">
        <v>11280</v>
      </c>
      <c r="I474" s="3">
        <v>287.21</v>
      </c>
      <c r="J474" s="3">
        <f ca="1">INT(RAND()*50+1)</f>
        <v>13</v>
      </c>
      <c r="K474" s="4" t="s">
        <v>11132</v>
      </c>
      <c r="L474" s="5">
        <v>41528</v>
      </c>
      <c r="M474" s="3" t="str">
        <f>"MFCD00674090"</f>
        <v>MFCD00674090</v>
      </c>
      <c r="N474" s="3"/>
      <c r="O474" s="3" t="str">
        <f>"464139-1G"</f>
        <v>464139-1G</v>
      </c>
      <c r="P474" s="3" t="s">
        <v>11133</v>
      </c>
      <c r="Q474" s="3" t="s">
        <v>11145</v>
      </c>
      <c r="R474" s="6" t="s">
        <v>12407</v>
      </c>
      <c r="S474" s="7" t="str">
        <f>"1CN00210153"</f>
        <v>1CN00210153</v>
      </c>
      <c r="T474" s="6" t="s">
        <v>11698</v>
      </c>
      <c r="U474" s="4" t="s">
        <v>11137</v>
      </c>
      <c r="V474" s="3" t="s">
        <v>11138</v>
      </c>
    </row>
    <row r="475" spans="1:22">
      <c r="A475" s="3">
        <v>474</v>
      </c>
      <c r="B475" s="3"/>
      <c r="C475" s="3" t="s">
        <v>12436</v>
      </c>
      <c r="D475" s="3" t="s">
        <v>12437</v>
      </c>
      <c r="E475" s="3" t="s">
        <v>12437</v>
      </c>
      <c r="F475" s="3" t="s">
        <v>11240</v>
      </c>
      <c r="G475" s="3" t="s">
        <v>11241</v>
      </c>
      <c r="H475" s="3" t="s">
        <v>11242</v>
      </c>
      <c r="I475" s="3">
        <v>203</v>
      </c>
      <c r="J475" s="3">
        <f ca="1">INT(RAND()*50+1)</f>
        <v>11</v>
      </c>
      <c r="K475" s="4" t="s">
        <v>11132</v>
      </c>
      <c r="L475" s="5">
        <v>41421</v>
      </c>
      <c r="M475" s="3"/>
      <c r="N475" s="3"/>
      <c r="O475" s="3" t="str">
        <f>"PB00377"</f>
        <v>PB00377</v>
      </c>
      <c r="P475" s="3" t="s">
        <v>11144</v>
      </c>
      <c r="Q475" s="3" t="s">
        <v>11134</v>
      </c>
      <c r="R475" s="6" t="s">
        <v>12378</v>
      </c>
      <c r="S475" s="7" t="str">
        <f>"1CN00510468"</f>
        <v>1CN00510468</v>
      </c>
      <c r="T475" s="6" t="s">
        <v>12289</v>
      </c>
      <c r="U475" s="4" t="s">
        <v>11137</v>
      </c>
      <c r="V475" s="3" t="s">
        <v>11148</v>
      </c>
    </row>
    <row r="476" spans="1:22">
      <c r="A476" s="3">
        <v>475</v>
      </c>
      <c r="B476" s="3"/>
      <c r="C476" s="3" t="s">
        <v>5105</v>
      </c>
      <c r="D476" s="3" t="s">
        <v>12438</v>
      </c>
      <c r="E476" s="3" t="s">
        <v>12439</v>
      </c>
      <c r="F476" s="3" t="s">
        <v>11151</v>
      </c>
      <c r="G476" s="3" t="s">
        <v>11285</v>
      </c>
      <c r="H476" s="3" t="s">
        <v>11153</v>
      </c>
      <c r="I476" s="3">
        <v>158.4</v>
      </c>
      <c r="J476" s="3">
        <f ca="1">INT(RAND()*50+1)</f>
        <v>44</v>
      </c>
      <c r="K476" s="4" t="s">
        <v>11132</v>
      </c>
      <c r="L476" s="5">
        <v>41493</v>
      </c>
      <c r="M476" s="3"/>
      <c r="N476" s="3"/>
      <c r="O476" s="3" t="str">
        <f>"47736B"</f>
        <v>47736B</v>
      </c>
      <c r="P476" s="3" t="s">
        <v>11133</v>
      </c>
      <c r="Q476" s="3" t="s">
        <v>11134</v>
      </c>
      <c r="R476" s="6" t="s">
        <v>11352</v>
      </c>
      <c r="S476" s="7" t="str">
        <f>"1CN00210522"</f>
        <v>1CN00210522</v>
      </c>
      <c r="T476" s="6" t="s">
        <v>12440</v>
      </c>
      <c r="U476" s="4" t="s">
        <v>11137</v>
      </c>
      <c r="V476" s="3" t="s">
        <v>11138</v>
      </c>
    </row>
    <row r="477" spans="1:22">
      <c r="A477" s="3">
        <v>476</v>
      </c>
      <c r="B477" s="3"/>
      <c r="C477" s="3" t="s">
        <v>12441</v>
      </c>
      <c r="D477" s="3" t="s">
        <v>12442</v>
      </c>
      <c r="E477" s="3" t="s">
        <v>12443</v>
      </c>
      <c r="F477" s="3" t="s">
        <v>11178</v>
      </c>
      <c r="G477" s="3" t="s">
        <v>11179</v>
      </c>
      <c r="H477" s="3" t="s">
        <v>12444</v>
      </c>
      <c r="I477" s="3">
        <v>2500</v>
      </c>
      <c r="J477" s="3">
        <f ca="1">INT(RAND()*50+1)</f>
        <v>26</v>
      </c>
      <c r="K477" s="4" t="s">
        <v>11132</v>
      </c>
      <c r="L477" s="5">
        <v>41367</v>
      </c>
      <c r="M477" s="3"/>
      <c r="N477" s="3"/>
      <c r="O477" s="3" t="str">
        <f>"EN300-08602"</f>
        <v>EN300-08602</v>
      </c>
      <c r="P477" s="3" t="s">
        <v>11144</v>
      </c>
      <c r="Q477" s="3" t="s">
        <v>11134</v>
      </c>
      <c r="R477" s="6" t="s">
        <v>11357</v>
      </c>
      <c r="S477" s="7" t="str">
        <f>"1CN00510387"</f>
        <v>1CN00510387</v>
      </c>
      <c r="T477" s="6" t="s">
        <v>12445</v>
      </c>
      <c r="U477" s="4" t="s">
        <v>11137</v>
      </c>
      <c r="V477" s="3" t="s">
        <v>11148</v>
      </c>
    </row>
    <row r="478" spans="1:22">
      <c r="A478" s="3">
        <v>477</v>
      </c>
      <c r="B478" s="3"/>
      <c r="C478" s="3" t="s">
        <v>12446</v>
      </c>
      <c r="D478" s="3" t="s">
        <v>12447</v>
      </c>
      <c r="E478" s="3" t="s">
        <v>12448</v>
      </c>
      <c r="F478" s="3" t="s">
        <v>12449</v>
      </c>
      <c r="G478" s="3" t="s">
        <v>11267</v>
      </c>
      <c r="H478" s="3" t="s">
        <v>11153</v>
      </c>
      <c r="I478" s="3">
        <v>140</v>
      </c>
      <c r="J478" s="3">
        <f ca="1">INT(RAND()*50+1)</f>
        <v>19</v>
      </c>
      <c r="K478" s="4" t="s">
        <v>11132</v>
      </c>
      <c r="L478" s="5">
        <v>41607</v>
      </c>
      <c r="M478" s="3"/>
      <c r="N478" s="3"/>
      <c r="O478" s="3" t="str">
        <f>"47826A"</f>
        <v>47826A</v>
      </c>
      <c r="P478" s="3" t="s">
        <v>11133</v>
      </c>
      <c r="Q478" s="3" t="s">
        <v>11134</v>
      </c>
      <c r="R478" s="6" t="s">
        <v>12417</v>
      </c>
      <c r="S478" s="7" t="str">
        <f>"1CN00210522"</f>
        <v>1CN00210522</v>
      </c>
      <c r="T478" s="6" t="s">
        <v>12131</v>
      </c>
      <c r="U478" s="4" t="s">
        <v>11137</v>
      </c>
      <c r="V478" s="3" t="s">
        <v>11148</v>
      </c>
    </row>
    <row r="479" spans="1:22">
      <c r="A479" s="3">
        <v>478</v>
      </c>
      <c r="B479" s="3"/>
      <c r="C479" s="3" t="s">
        <v>12450</v>
      </c>
      <c r="D479" s="3" t="s">
        <v>12451</v>
      </c>
      <c r="E479" s="3" t="s">
        <v>12452</v>
      </c>
      <c r="F479" s="3" t="s">
        <v>11141</v>
      </c>
      <c r="G479" s="3" t="s">
        <v>11142</v>
      </c>
      <c r="H479" s="3" t="s">
        <v>11168</v>
      </c>
      <c r="I479" s="3">
        <v>290.5</v>
      </c>
      <c r="J479" s="3">
        <f ca="1">INT(RAND()*50+1)</f>
        <v>23</v>
      </c>
      <c r="K479" s="4" t="s">
        <v>11132</v>
      </c>
      <c r="L479" s="5">
        <v>41610</v>
      </c>
      <c r="M479" s="3"/>
      <c r="N479" s="3"/>
      <c r="O479" s="3" t="str">
        <f>"SY005240-1G"</f>
        <v>SY005240-1G</v>
      </c>
      <c r="P479" s="3" t="s">
        <v>11144</v>
      </c>
      <c r="Q479" s="3" t="s">
        <v>11145</v>
      </c>
      <c r="R479" s="6" t="s">
        <v>12422</v>
      </c>
      <c r="S479" s="7" t="str">
        <f t="shared" ref="S479:S482" si="96">"1CN00210518"</f>
        <v>1CN00210518</v>
      </c>
      <c r="T479" s="6" t="s">
        <v>12453</v>
      </c>
      <c r="U479" s="4" t="s">
        <v>11137</v>
      </c>
      <c r="V479" s="3" t="s">
        <v>11148</v>
      </c>
    </row>
    <row r="480" spans="1:22">
      <c r="A480" s="3">
        <v>479</v>
      </c>
      <c r="B480" s="3"/>
      <c r="C480" s="3" t="s">
        <v>9301</v>
      </c>
      <c r="D480" s="3" t="s">
        <v>12454</v>
      </c>
      <c r="E480" s="3" t="s">
        <v>12455</v>
      </c>
      <c r="F480" s="3" t="s">
        <v>11141</v>
      </c>
      <c r="G480" s="3" t="s">
        <v>11142</v>
      </c>
      <c r="H480" s="3" t="s">
        <v>11168</v>
      </c>
      <c r="I480" s="3">
        <v>137.5</v>
      </c>
      <c r="J480" s="3">
        <f ca="1">INT(RAND()*50+1)</f>
        <v>2</v>
      </c>
      <c r="K480" s="4" t="s">
        <v>11132</v>
      </c>
      <c r="L480" s="5">
        <v>41429</v>
      </c>
      <c r="M480" s="3"/>
      <c r="N480" s="3"/>
      <c r="O480" s="3" t="str">
        <f>"SY003132-1G"</f>
        <v>SY003132-1G</v>
      </c>
      <c r="P480" s="3" t="s">
        <v>11133</v>
      </c>
      <c r="Q480" s="3" t="s">
        <v>11134</v>
      </c>
      <c r="R480" s="6" t="s">
        <v>12456</v>
      </c>
      <c r="S480" s="7" t="str">
        <f>"1CN00210518"</f>
        <v>1CN00210518</v>
      </c>
      <c r="T480" s="6" t="s">
        <v>12457</v>
      </c>
      <c r="U480" s="4" t="s">
        <v>11137</v>
      </c>
      <c r="V480" s="3" t="s">
        <v>11148</v>
      </c>
    </row>
    <row r="481" spans="1:22">
      <c r="A481" s="3">
        <v>480</v>
      </c>
      <c r="B481" s="3"/>
      <c r="C481" s="3" t="s">
        <v>9301</v>
      </c>
      <c r="D481" s="3" t="s">
        <v>12454</v>
      </c>
      <c r="E481" s="3" t="s">
        <v>12455</v>
      </c>
      <c r="F481" s="3" t="s">
        <v>11141</v>
      </c>
      <c r="G481" s="3" t="s">
        <v>11142</v>
      </c>
      <c r="H481" s="3" t="s">
        <v>11168</v>
      </c>
      <c r="I481" s="3">
        <v>137.51</v>
      </c>
      <c r="J481" s="3">
        <f ca="1">INT(RAND()*50+1)</f>
        <v>8</v>
      </c>
      <c r="K481" s="4" t="s">
        <v>11132</v>
      </c>
      <c r="L481" s="5">
        <v>41452</v>
      </c>
      <c r="M481" s="3"/>
      <c r="N481" s="3"/>
      <c r="O481" s="3" t="str">
        <f>"SY003132-1G"</f>
        <v>SY003132-1G</v>
      </c>
      <c r="P481" s="3" t="s">
        <v>11144</v>
      </c>
      <c r="Q481" s="3" t="s">
        <v>11145</v>
      </c>
      <c r="R481" s="6" t="s">
        <v>12458</v>
      </c>
      <c r="S481" s="7" t="str">
        <f>"1CN00210518"</f>
        <v>1CN00210518</v>
      </c>
      <c r="T481" s="6" t="s">
        <v>12459</v>
      </c>
      <c r="U481" s="4" t="s">
        <v>11137</v>
      </c>
      <c r="V481" s="3" t="s">
        <v>11148</v>
      </c>
    </row>
    <row r="482" spans="1:22">
      <c r="A482" s="3">
        <v>481</v>
      </c>
      <c r="B482" s="3"/>
      <c r="C482" s="3" t="s">
        <v>9301</v>
      </c>
      <c r="D482" s="3" t="s">
        <v>12460</v>
      </c>
      <c r="E482" s="3" t="s">
        <v>12455</v>
      </c>
      <c r="F482" s="3" t="s">
        <v>11141</v>
      </c>
      <c r="G482" s="3" t="s">
        <v>11232</v>
      </c>
      <c r="H482" s="3" t="s">
        <v>11168</v>
      </c>
      <c r="I482" s="3">
        <v>385.01</v>
      </c>
      <c r="J482" s="3">
        <f ca="1">INT(RAND()*50+1)</f>
        <v>37</v>
      </c>
      <c r="K482" s="4" t="s">
        <v>11132</v>
      </c>
      <c r="L482" s="5">
        <v>41507</v>
      </c>
      <c r="M482" s="3" t="str">
        <f>"MFCD01321244"</f>
        <v>MFCD01321244</v>
      </c>
      <c r="N482" s="3"/>
      <c r="O482" s="3" t="str">
        <f>"SY003132-5G"</f>
        <v>SY003132-5G</v>
      </c>
      <c r="P482" s="3" t="s">
        <v>11133</v>
      </c>
      <c r="Q482" s="3" t="s">
        <v>11134</v>
      </c>
      <c r="R482" s="6" t="s">
        <v>12422</v>
      </c>
      <c r="S482" s="7" t="str">
        <f>"1CN00210518"</f>
        <v>1CN00210518</v>
      </c>
      <c r="T482" s="6" t="s">
        <v>12461</v>
      </c>
      <c r="U482" s="4" t="s">
        <v>11137</v>
      </c>
      <c r="V482" s="3" t="s">
        <v>11138</v>
      </c>
    </row>
    <row r="483" spans="1:22">
      <c r="A483" s="3">
        <v>482</v>
      </c>
      <c r="B483" s="3"/>
      <c r="C483" s="3" t="s">
        <v>9301</v>
      </c>
      <c r="D483" s="3" t="s">
        <v>12462</v>
      </c>
      <c r="E483" s="3" t="s">
        <v>9300</v>
      </c>
      <c r="F483" s="3" t="s">
        <v>11178</v>
      </c>
      <c r="G483" s="3" t="s">
        <v>11167</v>
      </c>
      <c r="H483" s="3" t="s">
        <v>11249</v>
      </c>
      <c r="I483" s="3">
        <v>420</v>
      </c>
      <c r="J483" s="3">
        <f ca="1">INT(RAND()*50+1)</f>
        <v>4</v>
      </c>
      <c r="K483" s="4" t="s">
        <v>11132</v>
      </c>
      <c r="L483" s="5">
        <v>41456</v>
      </c>
      <c r="M483" s="3"/>
      <c r="N483" s="3"/>
      <c r="O483" s="3" t="str">
        <f>"2793522"</f>
        <v>2793522</v>
      </c>
      <c r="P483" s="3" t="s">
        <v>11144</v>
      </c>
      <c r="Q483" s="3" t="s">
        <v>11134</v>
      </c>
      <c r="R483" s="6" t="s">
        <v>11352</v>
      </c>
      <c r="S483" s="7" t="str">
        <f>"1CN00211236"</f>
        <v>1CN00211236</v>
      </c>
      <c r="T483" s="6" t="s">
        <v>11712</v>
      </c>
      <c r="U483" s="4" t="s">
        <v>11137</v>
      </c>
      <c r="V483" s="3" t="s">
        <v>11138</v>
      </c>
    </row>
    <row r="484" spans="1:22">
      <c r="A484" s="3">
        <v>483</v>
      </c>
      <c r="B484" s="3"/>
      <c r="C484" s="3" t="s">
        <v>12463</v>
      </c>
      <c r="D484" s="3" t="s">
        <v>12464</v>
      </c>
      <c r="E484" s="3" t="s">
        <v>12465</v>
      </c>
      <c r="F484" s="3" t="s">
        <v>11151</v>
      </c>
      <c r="G484" s="3" t="s">
        <v>11285</v>
      </c>
      <c r="H484" s="3" t="s">
        <v>11153</v>
      </c>
      <c r="I484" s="3">
        <v>96</v>
      </c>
      <c r="J484" s="3">
        <f ca="1">INT(RAND()*50+1)</f>
        <v>47</v>
      </c>
      <c r="K484" s="4" t="s">
        <v>11132</v>
      </c>
      <c r="L484" s="5">
        <v>41374</v>
      </c>
      <c r="M484" s="3"/>
      <c r="N484" s="3"/>
      <c r="O484" s="3" t="str">
        <f>"48227A"</f>
        <v>48227A</v>
      </c>
      <c r="P484" s="3" t="s">
        <v>11133</v>
      </c>
      <c r="Q484" s="3" t="s">
        <v>11134</v>
      </c>
      <c r="R484" s="6" t="s">
        <v>11357</v>
      </c>
      <c r="S484" s="7" t="str">
        <f>"1CN00210522"</f>
        <v>1CN00210522</v>
      </c>
      <c r="T484" s="6" t="s">
        <v>11568</v>
      </c>
      <c r="U484" s="4" t="s">
        <v>11137</v>
      </c>
      <c r="V484" s="3" t="s">
        <v>11148</v>
      </c>
    </row>
    <row r="485" spans="1:22">
      <c r="A485" s="3">
        <v>484</v>
      </c>
      <c r="B485" s="3"/>
      <c r="C485" s="3" t="s">
        <v>2961</v>
      </c>
      <c r="D485" s="3" t="s">
        <v>12466</v>
      </c>
      <c r="E485" s="3" t="s">
        <v>12467</v>
      </c>
      <c r="F485" s="3" t="s">
        <v>11141</v>
      </c>
      <c r="G485" s="3" t="s">
        <v>11356</v>
      </c>
      <c r="H485" s="3" t="s">
        <v>11168</v>
      </c>
      <c r="I485" s="3">
        <v>82.5</v>
      </c>
      <c r="J485" s="3">
        <f ca="1">INT(RAND()*50+1)</f>
        <v>45</v>
      </c>
      <c r="K485" s="4" t="s">
        <v>11132</v>
      </c>
      <c r="L485" s="5">
        <v>41376</v>
      </c>
      <c r="M485" s="3" t="str">
        <f>"MFCD00000709"</f>
        <v>MFCD00000709</v>
      </c>
      <c r="N485" s="3"/>
      <c r="O485" s="3" t="str">
        <f>"SY001667-100G"</f>
        <v>SY001667-100G</v>
      </c>
      <c r="P485" s="3" t="s">
        <v>11144</v>
      </c>
      <c r="Q485" s="3" t="s">
        <v>11134</v>
      </c>
      <c r="R485" s="6" t="s">
        <v>12468</v>
      </c>
      <c r="S485" s="7" t="str">
        <f>"1CN00210518"</f>
        <v>1CN00210518</v>
      </c>
      <c r="T485" s="6" t="s">
        <v>12469</v>
      </c>
      <c r="U485" s="4" t="s">
        <v>11137</v>
      </c>
      <c r="V485" s="3" t="s">
        <v>11138</v>
      </c>
    </row>
    <row r="486" spans="1:22">
      <c r="A486" s="3">
        <v>485</v>
      </c>
      <c r="B486" s="3"/>
      <c r="C486" s="3" t="s">
        <v>12470</v>
      </c>
      <c r="D486" s="3" t="s">
        <v>12471</v>
      </c>
      <c r="E486" s="3" t="s">
        <v>12472</v>
      </c>
      <c r="F486" s="3" t="s">
        <v>11293</v>
      </c>
      <c r="G486" s="3" t="s">
        <v>11267</v>
      </c>
      <c r="H486" s="3" t="s">
        <v>11193</v>
      </c>
      <c r="I486" s="3">
        <v>315.63</v>
      </c>
      <c r="J486" s="3">
        <f ca="1">INT(RAND()*50+1)</f>
        <v>12</v>
      </c>
      <c r="K486" s="4" t="s">
        <v>11132</v>
      </c>
      <c r="L486" s="5">
        <v>41577</v>
      </c>
      <c r="M486" s="3" t="str">
        <f>"MFCD00006327"</f>
        <v>MFCD00006327</v>
      </c>
      <c r="N486" s="3"/>
      <c r="O486" s="3" t="str">
        <f>"L06692.03"</f>
        <v>L06692.03</v>
      </c>
      <c r="P486" s="3" t="s">
        <v>11133</v>
      </c>
      <c r="Q486" s="3" t="s">
        <v>11145</v>
      </c>
      <c r="R486" s="6" t="s">
        <v>12473</v>
      </c>
      <c r="S486" s="7" t="str">
        <f t="shared" ref="S486:S490" si="97">"1CN00220006"</f>
        <v>1CN00220006</v>
      </c>
      <c r="T486" s="6" t="s">
        <v>12038</v>
      </c>
      <c r="U486" s="4" t="s">
        <v>11137</v>
      </c>
      <c r="V486" s="3" t="s">
        <v>11148</v>
      </c>
    </row>
    <row r="487" spans="1:22">
      <c r="A487" s="3">
        <v>486</v>
      </c>
      <c r="B487" s="3"/>
      <c r="C487" s="3" t="s">
        <v>12474</v>
      </c>
      <c r="D487" s="3" t="s">
        <v>12475</v>
      </c>
      <c r="E487" s="3" t="s">
        <v>12476</v>
      </c>
      <c r="F487" s="3" t="s">
        <v>11141</v>
      </c>
      <c r="G487" s="3" t="s">
        <v>11232</v>
      </c>
      <c r="H487" s="3" t="s">
        <v>11168</v>
      </c>
      <c r="I487" s="3">
        <v>114.59</v>
      </c>
      <c r="J487" s="3">
        <f ca="1">INT(RAND()*50+1)</f>
        <v>16</v>
      </c>
      <c r="K487" s="4" t="s">
        <v>11132</v>
      </c>
      <c r="L487" s="5">
        <v>41360</v>
      </c>
      <c r="M487" s="3"/>
      <c r="N487" s="3"/>
      <c r="O487" s="3" t="str">
        <f>"SY014937-5G"</f>
        <v>SY014937-5G</v>
      </c>
      <c r="P487" s="3" t="s">
        <v>11144</v>
      </c>
      <c r="Q487" s="3" t="s">
        <v>11134</v>
      </c>
      <c r="R487" s="6" t="s">
        <v>11352</v>
      </c>
      <c r="S487" s="7" t="str">
        <f>"1CN00210518"</f>
        <v>1CN00210518</v>
      </c>
      <c r="T487" s="6" t="s">
        <v>12326</v>
      </c>
      <c r="U487" s="4" t="s">
        <v>11137</v>
      </c>
      <c r="V487" s="3" t="s">
        <v>11148</v>
      </c>
    </row>
    <row r="488" spans="1:22">
      <c r="A488" s="3">
        <v>487</v>
      </c>
      <c r="B488" s="3"/>
      <c r="C488" s="3" t="s">
        <v>12477</v>
      </c>
      <c r="D488" s="3" t="s">
        <v>12478</v>
      </c>
      <c r="E488" s="3" t="s">
        <v>12479</v>
      </c>
      <c r="F488" s="3" t="s">
        <v>11373</v>
      </c>
      <c r="G488" s="3" t="s">
        <v>11267</v>
      </c>
      <c r="H488" s="3" t="s">
        <v>11193</v>
      </c>
      <c r="I488" s="3">
        <v>290.43</v>
      </c>
      <c r="J488" s="3">
        <f ca="1">INT(RAND()*50+1)</f>
        <v>1</v>
      </c>
      <c r="K488" s="4" t="s">
        <v>11132</v>
      </c>
      <c r="L488" s="5">
        <v>41362</v>
      </c>
      <c r="M488" s="3" t="str">
        <f>"MFCD00047209"</f>
        <v>MFCD00047209</v>
      </c>
      <c r="N488" s="3"/>
      <c r="O488" s="3" t="str">
        <f>"L06660.03"</f>
        <v>L06660.03</v>
      </c>
      <c r="P488" s="3" t="s">
        <v>11133</v>
      </c>
      <c r="Q488" s="3" t="s">
        <v>11145</v>
      </c>
      <c r="R488" s="6" t="s">
        <v>11357</v>
      </c>
      <c r="S488" s="7" t="str">
        <f>"1CN00220006"</f>
        <v>1CN00220006</v>
      </c>
      <c r="T488" s="6" t="s">
        <v>12480</v>
      </c>
      <c r="U488" s="4" t="s">
        <v>11137</v>
      </c>
      <c r="V488" s="3" t="s">
        <v>11148</v>
      </c>
    </row>
    <row r="489" spans="1:22">
      <c r="A489" s="3">
        <v>488</v>
      </c>
      <c r="B489" s="3"/>
      <c r="C489" s="3" t="s">
        <v>12481</v>
      </c>
      <c r="D489" s="3" t="s">
        <v>12482</v>
      </c>
      <c r="E489" s="3" t="s">
        <v>12483</v>
      </c>
      <c r="F489" s="3" t="s">
        <v>11141</v>
      </c>
      <c r="G489" s="3" t="s">
        <v>12484</v>
      </c>
      <c r="H489" s="3" t="s">
        <v>11193</v>
      </c>
      <c r="I489" s="3">
        <v>471.24</v>
      </c>
      <c r="J489" s="3">
        <f ca="1">INT(RAND()*50+1)</f>
        <v>7</v>
      </c>
      <c r="K489" s="4" t="s">
        <v>11132</v>
      </c>
      <c r="L489" s="5">
        <v>41579</v>
      </c>
      <c r="M489" s="3" t="str">
        <f>"MFCD00129025"</f>
        <v>MFCD00129025</v>
      </c>
      <c r="N489" s="3"/>
      <c r="O489" s="3" t="str">
        <f>"A18754.88"</f>
        <v>A18754.88</v>
      </c>
      <c r="P489" s="3" t="s">
        <v>11144</v>
      </c>
      <c r="Q489" s="3" t="s">
        <v>11134</v>
      </c>
      <c r="R489" s="6" t="s">
        <v>12417</v>
      </c>
      <c r="S489" s="7" t="str">
        <f>"1CN00220006"</f>
        <v>1CN00220006</v>
      </c>
      <c r="T489" s="6" t="s">
        <v>11723</v>
      </c>
      <c r="U489" s="4" t="s">
        <v>11137</v>
      </c>
      <c r="V489" s="3" t="s">
        <v>11148</v>
      </c>
    </row>
    <row r="490" spans="1:22">
      <c r="A490" s="3">
        <v>489</v>
      </c>
      <c r="B490" s="3"/>
      <c r="C490" s="3" t="s">
        <v>12485</v>
      </c>
      <c r="D490" s="3" t="s">
        <v>12486</v>
      </c>
      <c r="E490" s="3" t="s">
        <v>12487</v>
      </c>
      <c r="F490" s="3" t="s">
        <v>11373</v>
      </c>
      <c r="G490" s="3" t="s">
        <v>11267</v>
      </c>
      <c r="H490" s="3" t="s">
        <v>11193</v>
      </c>
      <c r="I490" s="3">
        <v>316.88</v>
      </c>
      <c r="J490" s="3">
        <f ca="1">INT(RAND()*50+1)</f>
        <v>33</v>
      </c>
      <c r="K490" s="4" t="s">
        <v>11132</v>
      </c>
      <c r="L490" s="5">
        <v>41611</v>
      </c>
      <c r="M490" s="3" t="str">
        <f>"MFCD00040877"</f>
        <v>MFCD00040877</v>
      </c>
      <c r="N490" s="3"/>
      <c r="O490" s="3" t="str">
        <f>"A11745.03"</f>
        <v>A11745.03</v>
      </c>
      <c r="P490" s="3" t="s">
        <v>11133</v>
      </c>
      <c r="Q490" s="3" t="s">
        <v>11134</v>
      </c>
      <c r="R490" s="6" t="s">
        <v>12422</v>
      </c>
      <c r="S490" s="7" t="str">
        <f>"1CN00220006"</f>
        <v>1CN00220006</v>
      </c>
      <c r="T490" s="6" t="s">
        <v>12333</v>
      </c>
      <c r="U490" s="4" t="s">
        <v>11137</v>
      </c>
      <c r="V490" s="3" t="s">
        <v>11148</v>
      </c>
    </row>
    <row r="491" spans="1:22">
      <c r="A491" s="3">
        <v>490</v>
      </c>
      <c r="B491" s="3"/>
      <c r="C491" s="3" t="s">
        <v>12488</v>
      </c>
      <c r="D491" s="3" t="s">
        <v>12489</v>
      </c>
      <c r="E491" s="3" t="s">
        <v>12490</v>
      </c>
      <c r="F491" s="3" t="s">
        <v>11141</v>
      </c>
      <c r="G491" s="3" t="s">
        <v>11142</v>
      </c>
      <c r="H491" s="3" t="s">
        <v>11168</v>
      </c>
      <c r="I491" s="3">
        <v>275</v>
      </c>
      <c r="J491" s="3">
        <f ca="1">INT(RAND()*50+1)</f>
        <v>18</v>
      </c>
      <c r="K491" s="4" t="s">
        <v>11132</v>
      </c>
      <c r="L491" s="5">
        <v>41519</v>
      </c>
      <c r="M491" s="3" t="str">
        <f>"MFCD04114161"</f>
        <v>MFCD04114161</v>
      </c>
      <c r="N491" s="3"/>
      <c r="O491" s="3" t="str">
        <f>"SY007078-1G"</f>
        <v>SY007078-1G</v>
      </c>
      <c r="P491" s="3" t="s">
        <v>11144</v>
      </c>
      <c r="Q491" s="3" t="s">
        <v>11134</v>
      </c>
      <c r="R491" s="6" t="s">
        <v>12456</v>
      </c>
      <c r="S491" s="7" t="str">
        <f t="shared" ref="S491:S497" si="98">"1CN00210518"</f>
        <v>1CN00210518</v>
      </c>
      <c r="T491" s="6" t="s">
        <v>12491</v>
      </c>
      <c r="U491" s="4" t="s">
        <v>11137</v>
      </c>
      <c r="V491" s="3" t="s">
        <v>11138</v>
      </c>
    </row>
    <row r="492" spans="1:22">
      <c r="A492" s="3">
        <v>491</v>
      </c>
      <c r="B492" s="3"/>
      <c r="C492" s="3" t="s">
        <v>12492</v>
      </c>
      <c r="D492" s="3" t="s">
        <v>12493</v>
      </c>
      <c r="E492" s="3" t="s">
        <v>12494</v>
      </c>
      <c r="F492" s="3" t="s">
        <v>12495</v>
      </c>
      <c r="G492" s="3" t="s">
        <v>11267</v>
      </c>
      <c r="H492" s="3" t="s">
        <v>11153</v>
      </c>
      <c r="I492" s="3">
        <v>240</v>
      </c>
      <c r="J492" s="3">
        <f ca="1">INT(RAND()*50+1)</f>
        <v>4</v>
      </c>
      <c r="K492" s="4" t="s">
        <v>11132</v>
      </c>
      <c r="L492" s="5">
        <v>41422</v>
      </c>
      <c r="M492" s="3"/>
      <c r="N492" s="3"/>
      <c r="O492" s="3" t="str">
        <f>"49429A"</f>
        <v>49429A</v>
      </c>
      <c r="P492" s="3" t="s">
        <v>11133</v>
      </c>
      <c r="Q492" s="3" t="s">
        <v>11134</v>
      </c>
      <c r="R492" s="6" t="s">
        <v>12458</v>
      </c>
      <c r="S492" s="7" t="str">
        <f>"1CN00210522"</f>
        <v>1CN00210522</v>
      </c>
      <c r="T492" s="6" t="s">
        <v>12496</v>
      </c>
      <c r="U492" s="4" t="s">
        <v>11137</v>
      </c>
      <c r="V492" s="3" t="s">
        <v>11148</v>
      </c>
    </row>
    <row r="493" spans="1:22">
      <c r="A493" s="3">
        <v>492</v>
      </c>
      <c r="B493" s="3"/>
      <c r="C493" s="3" t="s">
        <v>12497</v>
      </c>
      <c r="D493" s="3" t="s">
        <v>12498</v>
      </c>
      <c r="E493" s="3" t="s">
        <v>12499</v>
      </c>
      <c r="F493" s="3" t="s">
        <v>11141</v>
      </c>
      <c r="G493" s="3" t="s">
        <v>11232</v>
      </c>
      <c r="H493" s="3" t="s">
        <v>11168</v>
      </c>
      <c r="I493" s="3">
        <v>275.01</v>
      </c>
      <c r="J493" s="3">
        <f ca="1">INT(RAND()*50+1)</f>
        <v>48</v>
      </c>
      <c r="K493" s="4" t="s">
        <v>11132</v>
      </c>
      <c r="L493" s="5">
        <v>41376</v>
      </c>
      <c r="M493" s="3"/>
      <c r="N493" s="3"/>
      <c r="O493" s="3" t="str">
        <f>"SY014651-5G"</f>
        <v>SY014651-5G</v>
      </c>
      <c r="P493" s="3" t="s">
        <v>11144</v>
      </c>
      <c r="Q493" s="3" t="s">
        <v>11145</v>
      </c>
      <c r="R493" s="6" t="s">
        <v>12422</v>
      </c>
      <c r="S493" s="7" t="str">
        <f>"1CN00210518"</f>
        <v>1CN00210518</v>
      </c>
      <c r="T493" s="6" t="s">
        <v>12175</v>
      </c>
      <c r="U493" s="4" t="s">
        <v>11137</v>
      </c>
      <c r="V493" s="3" t="s">
        <v>11138</v>
      </c>
    </row>
    <row r="494" spans="1:22">
      <c r="A494" s="3">
        <v>493</v>
      </c>
      <c r="B494" s="3"/>
      <c r="C494" s="3" t="s">
        <v>12500</v>
      </c>
      <c r="D494" s="3" t="s">
        <v>12501</v>
      </c>
      <c r="E494" s="3" t="s">
        <v>12501</v>
      </c>
      <c r="F494" s="3" t="s">
        <v>11373</v>
      </c>
      <c r="G494" s="3" t="s">
        <v>11142</v>
      </c>
      <c r="H494" s="3" t="s">
        <v>11143</v>
      </c>
      <c r="I494" s="3">
        <v>822.8</v>
      </c>
      <c r="J494" s="3">
        <f ca="1">INT(RAND()*50+1)</f>
        <v>38</v>
      </c>
      <c r="K494" s="4" t="s">
        <v>11132</v>
      </c>
      <c r="L494" s="5">
        <v>41361</v>
      </c>
      <c r="M494" s="3"/>
      <c r="N494" s="3"/>
      <c r="O494" s="3" t="str">
        <f>"JK119880-1G"</f>
        <v>JK119880-1G</v>
      </c>
      <c r="P494" s="3" t="s">
        <v>11133</v>
      </c>
      <c r="Q494" s="3" t="s">
        <v>11134</v>
      </c>
      <c r="R494" s="6" t="s">
        <v>11352</v>
      </c>
      <c r="S494" s="7" t="str">
        <f>"1CN00100005"</f>
        <v>1CN00100005</v>
      </c>
      <c r="T494" s="6" t="s">
        <v>12502</v>
      </c>
      <c r="U494" s="4" t="s">
        <v>11137</v>
      </c>
      <c r="V494" s="3" t="s">
        <v>11148</v>
      </c>
    </row>
    <row r="495" spans="1:22">
      <c r="A495" s="3">
        <v>494</v>
      </c>
      <c r="B495" s="3"/>
      <c r="C495" s="3" t="s">
        <v>12503</v>
      </c>
      <c r="D495" s="3" t="s">
        <v>12504</v>
      </c>
      <c r="E495" s="3" t="s">
        <v>12505</v>
      </c>
      <c r="F495" s="3" t="s">
        <v>12015</v>
      </c>
      <c r="G495" s="3" t="s">
        <v>11285</v>
      </c>
      <c r="H495" s="3" t="s">
        <v>11153</v>
      </c>
      <c r="I495" s="3">
        <v>94.7</v>
      </c>
      <c r="J495" s="3">
        <f ca="1">INT(RAND()*50+1)</f>
        <v>3</v>
      </c>
      <c r="K495" s="4" t="s">
        <v>11132</v>
      </c>
      <c r="L495" s="5">
        <v>41417</v>
      </c>
      <c r="M495" s="3"/>
      <c r="N495" s="3"/>
      <c r="O495" s="3" t="str">
        <f>"50124B"</f>
        <v>50124B</v>
      </c>
      <c r="P495" s="3" t="s">
        <v>11144</v>
      </c>
      <c r="Q495" s="3" t="s">
        <v>11145</v>
      </c>
      <c r="R495" s="6" t="s">
        <v>11357</v>
      </c>
      <c r="S495" s="7" t="str">
        <f t="shared" ref="S495:S500" si="99">"1CN00210522"</f>
        <v>1CN00210522</v>
      </c>
      <c r="T495" s="6" t="s">
        <v>12506</v>
      </c>
      <c r="U495" s="4" t="s">
        <v>11137</v>
      </c>
      <c r="V495" s="3" t="s">
        <v>11148</v>
      </c>
    </row>
    <row r="496" spans="1:22">
      <c r="A496" s="3">
        <v>495</v>
      </c>
      <c r="B496" s="3"/>
      <c r="C496" s="3" t="s">
        <v>2225</v>
      </c>
      <c r="D496" s="3" t="s">
        <v>12507</v>
      </c>
      <c r="E496" s="3" t="s">
        <v>12508</v>
      </c>
      <c r="F496" s="3" t="s">
        <v>11141</v>
      </c>
      <c r="G496" s="3" t="s">
        <v>11232</v>
      </c>
      <c r="H496" s="3" t="s">
        <v>11168</v>
      </c>
      <c r="I496" s="3">
        <v>100.84</v>
      </c>
      <c r="J496" s="3">
        <f ca="1">INT(RAND()*50+1)</f>
        <v>20</v>
      </c>
      <c r="K496" s="4" t="s">
        <v>11132</v>
      </c>
      <c r="L496" s="5">
        <v>41407</v>
      </c>
      <c r="M496" s="3"/>
      <c r="N496" s="3"/>
      <c r="O496" s="3" t="str">
        <f>"SY004083-5G"</f>
        <v>SY004083-5G</v>
      </c>
      <c r="P496" s="3" t="s">
        <v>11133</v>
      </c>
      <c r="Q496" s="3" t="s">
        <v>11134</v>
      </c>
      <c r="R496" s="6" t="s">
        <v>12468</v>
      </c>
      <c r="S496" s="7" t="str">
        <f>"1CN00210518"</f>
        <v>1CN00210518</v>
      </c>
      <c r="T496" s="6" t="s">
        <v>12509</v>
      </c>
      <c r="U496" s="4" t="s">
        <v>11137</v>
      </c>
      <c r="V496" s="3" t="s">
        <v>11148</v>
      </c>
    </row>
    <row r="497" spans="1:22">
      <c r="A497" s="3">
        <v>496</v>
      </c>
      <c r="B497" s="3"/>
      <c r="C497" s="3" t="s">
        <v>2225</v>
      </c>
      <c r="D497" s="3" t="s">
        <v>12507</v>
      </c>
      <c r="E497" s="3" t="s">
        <v>12508</v>
      </c>
      <c r="F497" s="3" t="s">
        <v>11141</v>
      </c>
      <c r="G497" s="3" t="s">
        <v>11172</v>
      </c>
      <c r="H497" s="3" t="s">
        <v>11168</v>
      </c>
      <c r="I497" s="3">
        <v>270.42</v>
      </c>
      <c r="J497" s="3">
        <f ca="1">INT(RAND()*50+1)</f>
        <v>5</v>
      </c>
      <c r="K497" s="4" t="s">
        <v>11132</v>
      </c>
      <c r="L497" s="5">
        <v>41430</v>
      </c>
      <c r="M497" s="3" t="str">
        <f>"MFCD00005244"</f>
        <v>MFCD00005244</v>
      </c>
      <c r="N497" s="3"/>
      <c r="O497" s="3" t="str">
        <f>"SY004083-25G"</f>
        <v>SY004083-25G</v>
      </c>
      <c r="P497" s="3" t="s">
        <v>11144</v>
      </c>
      <c r="Q497" s="3" t="s">
        <v>11134</v>
      </c>
      <c r="R497" s="6" t="s">
        <v>12473</v>
      </c>
      <c r="S497" s="7" t="str">
        <f>"1CN00210518"</f>
        <v>1CN00210518</v>
      </c>
      <c r="T497" s="6" t="s">
        <v>12510</v>
      </c>
      <c r="U497" s="4" t="s">
        <v>11137</v>
      </c>
      <c r="V497" s="3" t="s">
        <v>11148</v>
      </c>
    </row>
    <row r="498" spans="1:22">
      <c r="A498" s="3">
        <v>497</v>
      </c>
      <c r="B498" s="3"/>
      <c r="C498" s="3" t="s">
        <v>12511</v>
      </c>
      <c r="D498" s="3" t="s">
        <v>12512</v>
      </c>
      <c r="E498" s="3" t="s">
        <v>12512</v>
      </c>
      <c r="F498" s="3" t="s">
        <v>11151</v>
      </c>
      <c r="G498" s="3" t="s">
        <v>11267</v>
      </c>
      <c r="H498" s="3" t="s">
        <v>11153</v>
      </c>
      <c r="I498" s="3">
        <v>265.2</v>
      </c>
      <c r="J498" s="3">
        <f ca="1">INT(RAND()*50+1)</f>
        <v>21</v>
      </c>
      <c r="K498" s="4" t="s">
        <v>11132</v>
      </c>
      <c r="L498" s="5">
        <v>41539</v>
      </c>
      <c r="M498" s="3"/>
      <c r="N498" s="3"/>
      <c r="O498" s="3" t="str">
        <f>"50430A"</f>
        <v>50430A</v>
      </c>
      <c r="P498" s="3" t="s">
        <v>11133</v>
      </c>
      <c r="Q498" s="3" t="s">
        <v>11134</v>
      </c>
      <c r="R498" s="6" t="s">
        <v>12513</v>
      </c>
      <c r="S498" s="7" t="str">
        <f>"1CN00210522"</f>
        <v>1CN00210522</v>
      </c>
      <c r="T498" s="6" t="s">
        <v>11739</v>
      </c>
      <c r="U498" s="4" t="s">
        <v>11137</v>
      </c>
      <c r="V498" s="3" t="s">
        <v>11148</v>
      </c>
    </row>
    <row r="499" spans="1:22">
      <c r="A499" s="3">
        <v>498</v>
      </c>
      <c r="B499" s="3"/>
      <c r="C499" s="3" t="s">
        <v>12514</v>
      </c>
      <c r="D499" s="3" t="s">
        <v>12515</v>
      </c>
      <c r="E499" s="3" t="s">
        <v>12516</v>
      </c>
      <c r="F499" s="3" t="s">
        <v>11151</v>
      </c>
      <c r="G499" s="3" t="s">
        <v>11285</v>
      </c>
      <c r="H499" s="3" t="s">
        <v>11153</v>
      </c>
      <c r="I499" s="3">
        <v>43.3</v>
      </c>
      <c r="J499" s="3">
        <f ca="1">INT(RAND()*50+1)</f>
        <v>6</v>
      </c>
      <c r="K499" s="4" t="s">
        <v>11132</v>
      </c>
      <c r="L499" s="5">
        <v>41408</v>
      </c>
      <c r="M499" s="3"/>
      <c r="N499" s="3"/>
      <c r="O499" s="3" t="str">
        <f>"50452A"</f>
        <v>50452A</v>
      </c>
      <c r="P499" s="3" t="s">
        <v>11144</v>
      </c>
      <c r="Q499" s="3" t="s">
        <v>11134</v>
      </c>
      <c r="R499" s="6" t="s">
        <v>12517</v>
      </c>
      <c r="S499" s="7" t="str">
        <f>"1CN00210522"</f>
        <v>1CN00210522</v>
      </c>
      <c r="T499" s="6" t="s">
        <v>11614</v>
      </c>
      <c r="U499" s="4" t="s">
        <v>11137</v>
      </c>
      <c r="V499" s="3" t="s">
        <v>11138</v>
      </c>
    </row>
    <row r="500" spans="1:22">
      <c r="A500" s="3">
        <v>499</v>
      </c>
      <c r="B500" s="3"/>
      <c r="C500" s="3" t="s">
        <v>2949</v>
      </c>
      <c r="D500" s="3" t="s">
        <v>12518</v>
      </c>
      <c r="E500" s="3" t="s">
        <v>12519</v>
      </c>
      <c r="F500" s="3" t="s">
        <v>11293</v>
      </c>
      <c r="G500" s="3" t="s">
        <v>11152</v>
      </c>
      <c r="H500" s="3" t="s">
        <v>11153</v>
      </c>
      <c r="I500" s="3">
        <v>142.8</v>
      </c>
      <c r="J500" s="3">
        <f ca="1">INT(RAND()*50+1)</f>
        <v>15</v>
      </c>
      <c r="K500" s="4" t="s">
        <v>11132</v>
      </c>
      <c r="L500" s="5">
        <v>41472</v>
      </c>
      <c r="M500" s="3"/>
      <c r="N500" s="3"/>
      <c r="O500" s="3" t="str">
        <f>"50575A"</f>
        <v>50575A</v>
      </c>
      <c r="P500" s="3" t="s">
        <v>11133</v>
      </c>
      <c r="Q500" s="3" t="s">
        <v>11145</v>
      </c>
      <c r="R500" s="6" t="s">
        <v>12473</v>
      </c>
      <c r="S500" s="7" t="str">
        <f>"1CN00210522"</f>
        <v>1CN00210522</v>
      </c>
      <c r="T500" s="6" t="s">
        <v>12520</v>
      </c>
      <c r="U500" s="4" t="s">
        <v>11137</v>
      </c>
      <c r="V500" s="3" t="s">
        <v>11148</v>
      </c>
    </row>
    <row r="501" spans="1:22">
      <c r="A501" s="3">
        <v>500</v>
      </c>
      <c r="B501" s="3"/>
      <c r="C501" s="3" t="s">
        <v>1742</v>
      </c>
      <c r="D501" s="3" t="s">
        <v>12521</v>
      </c>
      <c r="E501" s="3" t="s">
        <v>12522</v>
      </c>
      <c r="F501" s="3" t="s">
        <v>11141</v>
      </c>
      <c r="G501" s="3" t="s">
        <v>11172</v>
      </c>
      <c r="H501" s="3" t="s">
        <v>11168</v>
      </c>
      <c r="I501" s="3">
        <v>64.17</v>
      </c>
      <c r="J501" s="3">
        <f ca="1">INT(RAND()*50+1)</f>
        <v>3</v>
      </c>
      <c r="K501" s="4" t="s">
        <v>11132</v>
      </c>
      <c r="L501" s="5">
        <v>41434</v>
      </c>
      <c r="M501" s="3" t="str">
        <f>"MFCD00007282"</f>
        <v>MFCD00007282</v>
      </c>
      <c r="N501" s="3"/>
      <c r="O501" s="3" t="str">
        <f>"SY001381-25G"</f>
        <v>SY001381-25G</v>
      </c>
      <c r="P501" s="3" t="s">
        <v>11144</v>
      </c>
      <c r="Q501" s="3" t="s">
        <v>11134</v>
      </c>
      <c r="R501" s="6" t="s">
        <v>11352</v>
      </c>
      <c r="S501" s="7" t="str">
        <f t="shared" ref="S501:S505" si="100">"1CN00210518"</f>
        <v>1CN00210518</v>
      </c>
      <c r="T501" s="6" t="s">
        <v>12081</v>
      </c>
      <c r="U501" s="4" t="s">
        <v>11137</v>
      </c>
      <c r="V501" s="3" t="s">
        <v>11138</v>
      </c>
    </row>
    <row r="502" spans="1:22">
      <c r="A502" s="3">
        <v>501</v>
      </c>
      <c r="B502" s="3"/>
      <c r="C502" s="3" t="s">
        <v>12523</v>
      </c>
      <c r="D502" s="3" t="s">
        <v>12524</v>
      </c>
      <c r="E502" s="3" t="s">
        <v>12524</v>
      </c>
      <c r="F502" s="3"/>
      <c r="G502" s="3" t="s">
        <v>11142</v>
      </c>
      <c r="H502" s="3" t="s">
        <v>11280</v>
      </c>
      <c r="I502" s="3">
        <v>348.47</v>
      </c>
      <c r="J502" s="3">
        <f ca="1">INT(RAND()*50+1)</f>
        <v>30</v>
      </c>
      <c r="K502" s="4" t="s">
        <v>11132</v>
      </c>
      <c r="L502" s="5">
        <v>41387</v>
      </c>
      <c r="M502" s="3" t="str">
        <f>"MFCD00008573"</f>
        <v>MFCD00008573</v>
      </c>
      <c r="N502" s="3"/>
      <c r="O502" s="3" t="str">
        <f>"150223-1G"</f>
        <v>150223-1G</v>
      </c>
      <c r="P502" s="3" t="s">
        <v>11133</v>
      </c>
      <c r="Q502" s="3" t="s">
        <v>11145</v>
      </c>
      <c r="R502" s="6" t="s">
        <v>11357</v>
      </c>
      <c r="S502" s="7" t="str">
        <f>"1CN00210153"</f>
        <v>1CN00210153</v>
      </c>
      <c r="T502" s="6" t="s">
        <v>12366</v>
      </c>
      <c r="U502" s="4" t="s">
        <v>11137</v>
      </c>
      <c r="V502" s="3" t="s">
        <v>11148</v>
      </c>
    </row>
    <row r="503" spans="1:22">
      <c r="A503" s="3">
        <v>502</v>
      </c>
      <c r="B503" s="3"/>
      <c r="C503" s="3" t="s">
        <v>12525</v>
      </c>
      <c r="D503" s="3" t="s">
        <v>12526</v>
      </c>
      <c r="E503" s="3" t="s">
        <v>12527</v>
      </c>
      <c r="F503" s="3" t="s">
        <v>11141</v>
      </c>
      <c r="G503" s="3" t="s">
        <v>11142</v>
      </c>
      <c r="H503" s="3" t="s">
        <v>11168</v>
      </c>
      <c r="I503" s="3">
        <v>458.35</v>
      </c>
      <c r="J503" s="3">
        <f ca="1">INT(RAND()*50+1)</f>
        <v>48</v>
      </c>
      <c r="K503" s="4" t="s">
        <v>11132</v>
      </c>
      <c r="L503" s="5">
        <v>41522</v>
      </c>
      <c r="M503" s="3" t="str">
        <f>"MFCD03764428"</f>
        <v>MFCD03764428</v>
      </c>
      <c r="N503" s="3"/>
      <c r="O503" s="3" t="str">
        <f>"SY006327-1G"</f>
        <v>SY006327-1G</v>
      </c>
      <c r="P503" s="3" t="s">
        <v>11144</v>
      </c>
      <c r="Q503" s="3" t="s">
        <v>11134</v>
      </c>
      <c r="R503" s="6" t="s">
        <v>12528</v>
      </c>
      <c r="S503" s="7" t="str">
        <f>"1CN00210518"</f>
        <v>1CN00210518</v>
      </c>
      <c r="T503" s="6" t="s">
        <v>12529</v>
      </c>
      <c r="U503" s="4" t="s">
        <v>11137</v>
      </c>
      <c r="V503" s="3" t="s">
        <v>11148</v>
      </c>
    </row>
    <row r="504" spans="1:22">
      <c r="A504" s="3">
        <v>503</v>
      </c>
      <c r="B504" s="3"/>
      <c r="C504" s="3" t="s">
        <v>12530</v>
      </c>
      <c r="D504" s="3" t="s">
        <v>12531</v>
      </c>
      <c r="E504" s="3" t="s">
        <v>12532</v>
      </c>
      <c r="F504" s="3" t="s">
        <v>12184</v>
      </c>
      <c r="G504" s="3" t="s">
        <v>11232</v>
      </c>
      <c r="H504" s="3" t="s">
        <v>11168</v>
      </c>
      <c r="I504" s="3">
        <v>320.64</v>
      </c>
      <c r="J504" s="3">
        <f ca="1">INT(RAND()*50+1)</f>
        <v>36</v>
      </c>
      <c r="K504" s="4" t="s">
        <v>11132</v>
      </c>
      <c r="L504" s="5">
        <v>41600</v>
      </c>
      <c r="M504" s="3"/>
      <c r="N504" s="3"/>
      <c r="O504" s="3" t="str">
        <f>"2791532"</f>
        <v>2791532</v>
      </c>
      <c r="P504" s="3" t="s">
        <v>11133</v>
      </c>
      <c r="Q504" s="3" t="s">
        <v>11134</v>
      </c>
      <c r="R504" s="6" t="s">
        <v>12533</v>
      </c>
      <c r="S504" s="7" t="str">
        <f>"1CN00210518"</f>
        <v>1CN00210518</v>
      </c>
      <c r="T504" s="6" t="s">
        <v>11769</v>
      </c>
      <c r="U504" s="4" t="s">
        <v>11137</v>
      </c>
      <c r="V504" s="3" t="s">
        <v>11148</v>
      </c>
    </row>
    <row r="505" spans="1:22">
      <c r="A505" s="3">
        <v>504</v>
      </c>
      <c r="B505" s="3"/>
      <c r="C505" s="3" t="s">
        <v>12534</v>
      </c>
      <c r="D505" s="3" t="s">
        <v>12535</v>
      </c>
      <c r="E505" s="3" t="s">
        <v>12536</v>
      </c>
      <c r="F505" s="3" t="s">
        <v>11141</v>
      </c>
      <c r="G505" s="3" t="s">
        <v>11232</v>
      </c>
      <c r="H505" s="3" t="s">
        <v>11168</v>
      </c>
      <c r="I505" s="3">
        <v>174.17</v>
      </c>
      <c r="J505" s="3">
        <f ca="1">INT(RAND()*50+1)</f>
        <v>42</v>
      </c>
      <c r="K505" s="4" t="s">
        <v>11132</v>
      </c>
      <c r="L505" s="5">
        <v>41410</v>
      </c>
      <c r="M505" s="3"/>
      <c r="N505" s="3"/>
      <c r="O505" s="3" t="str">
        <f>"SY013110-5G"</f>
        <v>SY013110-5G</v>
      </c>
      <c r="P505" s="3" t="s">
        <v>11144</v>
      </c>
      <c r="Q505" s="3" t="s">
        <v>11134</v>
      </c>
      <c r="R505" s="6" t="s">
        <v>11352</v>
      </c>
      <c r="S505" s="7" t="str">
        <f>"1CN00210518"</f>
        <v>1CN00210518</v>
      </c>
      <c r="T505" s="6" t="s">
        <v>12374</v>
      </c>
      <c r="U505" s="4" t="s">
        <v>11137</v>
      </c>
      <c r="V505" s="3" t="s">
        <v>11148</v>
      </c>
    </row>
    <row r="506" spans="1:22">
      <c r="A506" s="3">
        <v>505</v>
      </c>
      <c r="B506" s="3"/>
      <c r="C506" s="3" t="s">
        <v>12537</v>
      </c>
      <c r="D506" s="3" t="s">
        <v>12538</v>
      </c>
      <c r="E506" s="3" t="s">
        <v>12539</v>
      </c>
      <c r="F506" s="3" t="s">
        <v>11178</v>
      </c>
      <c r="G506" s="3" t="s">
        <v>11629</v>
      </c>
      <c r="H506" s="3" t="s">
        <v>11249</v>
      </c>
      <c r="I506" s="3">
        <v>220</v>
      </c>
      <c r="J506" s="3">
        <f ca="1">INT(RAND()*50+1)</f>
        <v>10</v>
      </c>
      <c r="K506" s="4" t="s">
        <v>11132</v>
      </c>
      <c r="L506" s="5">
        <v>41502</v>
      </c>
      <c r="M506" s="3"/>
      <c r="N506" s="3"/>
      <c r="O506" s="3" t="str">
        <f>"2798175"</f>
        <v>2798175</v>
      </c>
      <c r="P506" s="3" t="s">
        <v>11133</v>
      </c>
      <c r="Q506" s="3" t="s">
        <v>11134</v>
      </c>
      <c r="R506" s="6" t="s">
        <v>11357</v>
      </c>
      <c r="S506" s="7" t="str">
        <f>"1CN00211236"</f>
        <v>1CN00211236</v>
      </c>
      <c r="T506" s="6" t="s">
        <v>12540</v>
      </c>
      <c r="U506" s="4" t="s">
        <v>11137</v>
      </c>
      <c r="V506" s="3" t="s">
        <v>11148</v>
      </c>
    </row>
    <row r="507" spans="1:22">
      <c r="A507" s="3">
        <v>506</v>
      </c>
      <c r="B507" s="3"/>
      <c r="C507" s="3" t="s">
        <v>12541</v>
      </c>
      <c r="D507" s="3" t="s">
        <v>12542</v>
      </c>
      <c r="E507" s="3" t="s">
        <v>12543</v>
      </c>
      <c r="F507" s="3" t="s">
        <v>11373</v>
      </c>
      <c r="G507" s="3" t="s">
        <v>11232</v>
      </c>
      <c r="H507" s="3" t="s">
        <v>11168</v>
      </c>
      <c r="I507" s="3">
        <v>146.67</v>
      </c>
      <c r="J507" s="3">
        <f ca="1">INT(RAND()*50+1)</f>
        <v>4</v>
      </c>
      <c r="K507" s="4" t="s">
        <v>11132</v>
      </c>
      <c r="L507" s="5">
        <v>41428</v>
      </c>
      <c r="M507" s="3" t="str">
        <f>"MFCD00040309"</f>
        <v>MFCD00040309</v>
      </c>
      <c r="N507" s="3"/>
      <c r="O507" s="3" t="str">
        <f>"SY006081-5G"</f>
        <v>SY006081-5G</v>
      </c>
      <c r="P507" s="3" t="s">
        <v>11144</v>
      </c>
      <c r="Q507" s="3" t="s">
        <v>11145</v>
      </c>
      <c r="R507" s="6" t="s">
        <v>12468</v>
      </c>
      <c r="S507" s="7" t="str">
        <f t="shared" ref="S507:S510" si="101">"1CN00210518"</f>
        <v>1CN00210518</v>
      </c>
      <c r="T507" s="6" t="s">
        <v>12544</v>
      </c>
      <c r="U507" s="4" t="s">
        <v>11137</v>
      </c>
      <c r="V507" s="3" t="s">
        <v>11138</v>
      </c>
    </row>
    <row r="508" spans="1:22">
      <c r="A508" s="3">
        <v>507</v>
      </c>
      <c r="B508" s="3"/>
      <c r="C508" s="3" t="s">
        <v>12545</v>
      </c>
      <c r="D508" s="3" t="s">
        <v>12546</v>
      </c>
      <c r="E508" s="3" t="s">
        <v>12547</v>
      </c>
      <c r="F508" s="3" t="s">
        <v>11141</v>
      </c>
      <c r="G508" s="3" t="s">
        <v>11142</v>
      </c>
      <c r="H508" s="3" t="s">
        <v>11168</v>
      </c>
      <c r="I508" s="3">
        <v>183.34</v>
      </c>
      <c r="J508" s="3">
        <f ca="1">INT(RAND()*50+1)</f>
        <v>47</v>
      </c>
      <c r="K508" s="4" t="s">
        <v>11132</v>
      </c>
      <c r="L508" s="5">
        <v>41407</v>
      </c>
      <c r="M508" s="3"/>
      <c r="N508" s="3"/>
      <c r="O508" s="3" t="str">
        <f>"SY021292-1G"</f>
        <v>SY021292-1G</v>
      </c>
      <c r="P508" s="3" t="s">
        <v>11133</v>
      </c>
      <c r="Q508" s="3" t="s">
        <v>11134</v>
      </c>
      <c r="R508" s="6" t="s">
        <v>12473</v>
      </c>
      <c r="S508" s="7" t="str">
        <f>"1CN00210518"</f>
        <v>1CN00210518</v>
      </c>
      <c r="T508" s="6" t="s">
        <v>12223</v>
      </c>
      <c r="U508" s="4" t="s">
        <v>11137</v>
      </c>
      <c r="V508" s="3" t="s">
        <v>11148</v>
      </c>
    </row>
    <row r="509" spans="1:22">
      <c r="A509" s="3">
        <v>508</v>
      </c>
      <c r="B509" s="3"/>
      <c r="C509" s="3" t="s">
        <v>12548</v>
      </c>
      <c r="D509" s="3" t="s">
        <v>12549</v>
      </c>
      <c r="E509" s="3" t="s">
        <v>12550</v>
      </c>
      <c r="F509" s="3" t="s">
        <v>11746</v>
      </c>
      <c r="G509" s="3" t="s">
        <v>11267</v>
      </c>
      <c r="H509" s="3" t="s">
        <v>11153</v>
      </c>
      <c r="I509" s="3">
        <v>270</v>
      </c>
      <c r="J509" s="3">
        <f ca="1">INT(RAND()*50+1)</f>
        <v>20</v>
      </c>
      <c r="K509" s="4" t="s">
        <v>11132</v>
      </c>
      <c r="L509" s="5">
        <v>41463</v>
      </c>
      <c r="M509" s="3"/>
      <c r="N509" s="3"/>
      <c r="O509" s="3" t="str">
        <f>"51898A"</f>
        <v>51898A</v>
      </c>
      <c r="P509" s="3" t="s">
        <v>11144</v>
      </c>
      <c r="Q509" s="3" t="s">
        <v>11145</v>
      </c>
      <c r="R509" s="6" t="s">
        <v>12513</v>
      </c>
      <c r="S509" s="7" t="str">
        <f>"1CN00210522"</f>
        <v>1CN00210522</v>
      </c>
      <c r="T509" s="6" t="s">
        <v>12551</v>
      </c>
      <c r="U509" s="4" t="s">
        <v>11137</v>
      </c>
      <c r="V509" s="3" t="s">
        <v>11138</v>
      </c>
    </row>
    <row r="510" spans="1:22">
      <c r="A510" s="3">
        <v>509</v>
      </c>
      <c r="B510" s="3"/>
      <c r="C510" s="3" t="s">
        <v>5227</v>
      </c>
      <c r="D510" s="3" t="s">
        <v>12552</v>
      </c>
      <c r="E510" s="3" t="s">
        <v>12553</v>
      </c>
      <c r="F510" s="3" t="s">
        <v>11141</v>
      </c>
      <c r="G510" s="3" t="s">
        <v>11172</v>
      </c>
      <c r="H510" s="3" t="s">
        <v>11168</v>
      </c>
      <c r="I510" s="3">
        <v>114.59</v>
      </c>
      <c r="J510" s="3">
        <f ca="1">INT(RAND()*50+1)</f>
        <v>32</v>
      </c>
      <c r="K510" s="4" t="s">
        <v>11132</v>
      </c>
      <c r="L510" s="5">
        <v>41381</v>
      </c>
      <c r="M510" s="3" t="str">
        <f>"MFCD00129165"</f>
        <v>MFCD00129165</v>
      </c>
      <c r="N510" s="3"/>
      <c r="O510" s="3" t="str">
        <f>"SY001842-25G"</f>
        <v>SY001842-25G</v>
      </c>
      <c r="P510" s="3" t="s">
        <v>11133</v>
      </c>
      <c r="Q510" s="3" t="s">
        <v>11134</v>
      </c>
      <c r="R510" s="6" t="s">
        <v>12517</v>
      </c>
      <c r="S510" s="7" t="str">
        <f>"1CN00210518"</f>
        <v>1CN00210518</v>
      </c>
      <c r="T510" s="6" t="s">
        <v>12554</v>
      </c>
      <c r="U510" s="4" t="s">
        <v>11137</v>
      </c>
      <c r="V510" s="3" t="s">
        <v>11148</v>
      </c>
    </row>
    <row r="511" spans="1:22">
      <c r="A511" s="3">
        <v>510</v>
      </c>
      <c r="B511" s="3"/>
      <c r="C511" s="3" t="s">
        <v>12555</v>
      </c>
      <c r="D511" s="3" t="s">
        <v>12556</v>
      </c>
      <c r="E511" s="3" t="s">
        <v>12556</v>
      </c>
      <c r="F511" s="3" t="s">
        <v>11141</v>
      </c>
      <c r="G511" s="3" t="s">
        <v>11232</v>
      </c>
      <c r="H511" s="3" t="s">
        <v>11143</v>
      </c>
      <c r="I511" s="3">
        <v>130.56</v>
      </c>
      <c r="J511" s="3">
        <f ca="1">INT(RAND()*50+1)</f>
        <v>37</v>
      </c>
      <c r="K511" s="4" t="s">
        <v>11132</v>
      </c>
      <c r="L511" s="5">
        <v>41446</v>
      </c>
      <c r="M511" s="3"/>
      <c r="N511" s="3"/>
      <c r="O511" s="3" t="str">
        <f>"JK476046-5G"</f>
        <v>JK476046-5G</v>
      </c>
      <c r="P511" s="3" t="s">
        <v>11144</v>
      </c>
      <c r="Q511" s="3" t="s">
        <v>11134</v>
      </c>
      <c r="R511" s="6" t="s">
        <v>12473</v>
      </c>
      <c r="S511" s="7" t="str">
        <f>"1CN00100005"</f>
        <v>1CN00100005</v>
      </c>
      <c r="T511" s="6" t="s">
        <v>12557</v>
      </c>
      <c r="U511" s="4" t="s">
        <v>11137</v>
      </c>
      <c r="V511" s="3" t="s">
        <v>11148</v>
      </c>
    </row>
    <row r="512" spans="1:22">
      <c r="A512" s="3">
        <v>511</v>
      </c>
      <c r="B512" s="3"/>
      <c r="C512" s="3" t="s">
        <v>12558</v>
      </c>
      <c r="D512" s="3" t="s">
        <v>12559</v>
      </c>
      <c r="E512" s="3" t="s">
        <v>12560</v>
      </c>
      <c r="F512" s="3" t="s">
        <v>11151</v>
      </c>
      <c r="G512" s="3" t="s">
        <v>11130</v>
      </c>
      <c r="H512" s="3" t="s">
        <v>11153</v>
      </c>
      <c r="I512" s="3">
        <v>129</v>
      </c>
      <c r="J512" s="3">
        <f ca="1">INT(RAND()*50+1)</f>
        <v>17</v>
      </c>
      <c r="K512" s="4" t="s">
        <v>11132</v>
      </c>
      <c r="L512" s="5">
        <v>41367</v>
      </c>
      <c r="M512" s="3"/>
      <c r="N512" s="3"/>
      <c r="O512" s="3" t="str">
        <f>"52070B"</f>
        <v>52070B</v>
      </c>
      <c r="P512" s="3" t="s">
        <v>11133</v>
      </c>
      <c r="Q512" s="3" t="s">
        <v>11134</v>
      </c>
      <c r="R512" s="6" t="s">
        <v>11352</v>
      </c>
      <c r="S512" s="7" t="str">
        <f>"1CN00210522"</f>
        <v>1CN00210522</v>
      </c>
      <c r="T512" s="6" t="s">
        <v>12561</v>
      </c>
      <c r="U512" s="4" t="s">
        <v>11137</v>
      </c>
      <c r="V512" s="3" t="s">
        <v>11148</v>
      </c>
    </row>
    <row r="513" spans="1:22">
      <c r="A513" s="3">
        <v>512</v>
      </c>
      <c r="B513" s="3"/>
      <c r="C513" s="3" t="s">
        <v>12562</v>
      </c>
      <c r="D513" s="3" t="s">
        <v>12563</v>
      </c>
      <c r="E513" s="3" t="s">
        <v>12564</v>
      </c>
      <c r="F513" s="3" t="s">
        <v>11373</v>
      </c>
      <c r="G513" s="3" t="s">
        <v>11267</v>
      </c>
      <c r="H513" s="3" t="s">
        <v>11193</v>
      </c>
      <c r="I513" s="3">
        <v>236.5</v>
      </c>
      <c r="J513" s="3">
        <f ca="1">INT(RAND()*50+1)</f>
        <v>14</v>
      </c>
      <c r="K513" s="4" t="s">
        <v>11132</v>
      </c>
      <c r="L513" s="5">
        <v>41620</v>
      </c>
      <c r="M513" s="3" t="str">
        <f>"MFCD00022476"</f>
        <v>MFCD00022476</v>
      </c>
      <c r="N513" s="3"/>
      <c r="O513" s="3" t="str">
        <f>"L09878.03"</f>
        <v>L09878.03</v>
      </c>
      <c r="P513" s="3" t="s">
        <v>11144</v>
      </c>
      <c r="Q513" s="3" t="s">
        <v>11134</v>
      </c>
      <c r="R513" s="6" t="s">
        <v>11357</v>
      </c>
      <c r="S513" s="7" t="str">
        <f>"1CN00220006"</f>
        <v>1CN00220006</v>
      </c>
      <c r="T513" s="6" t="s">
        <v>11780</v>
      </c>
      <c r="U513" s="4" t="s">
        <v>11137</v>
      </c>
      <c r="V513" s="3" t="s">
        <v>11148</v>
      </c>
    </row>
    <row r="514" spans="1:22">
      <c r="A514" s="3">
        <v>513</v>
      </c>
      <c r="B514" s="3"/>
      <c r="C514" s="3" t="s">
        <v>12565</v>
      </c>
      <c r="D514" s="3" t="s">
        <v>12566</v>
      </c>
      <c r="E514" s="3" t="s">
        <v>12566</v>
      </c>
      <c r="F514" s="3" t="s">
        <v>11141</v>
      </c>
      <c r="G514" s="3" t="s">
        <v>11232</v>
      </c>
      <c r="H514" s="3" t="s">
        <v>11168</v>
      </c>
      <c r="I514" s="3">
        <v>935.03</v>
      </c>
      <c r="J514" s="3">
        <f ca="1">INT(RAND()*50+1)</f>
        <v>37</v>
      </c>
      <c r="K514" s="4" t="s">
        <v>11132</v>
      </c>
      <c r="L514" s="5">
        <v>41372</v>
      </c>
      <c r="M514" s="3"/>
      <c r="N514" s="3"/>
      <c r="O514" s="3" t="str">
        <f>"SY019938-5G"</f>
        <v>SY019938-5G</v>
      </c>
      <c r="P514" s="3" t="s">
        <v>11133</v>
      </c>
      <c r="Q514" s="3" t="s">
        <v>11145</v>
      </c>
      <c r="R514" s="6" t="s">
        <v>12528</v>
      </c>
      <c r="S514" s="7" t="str">
        <f t="shared" ref="S514:S518" si="102">"1CN00210518"</f>
        <v>1CN00210518</v>
      </c>
      <c r="T514" s="6" t="s">
        <v>11655</v>
      </c>
      <c r="U514" s="4" t="s">
        <v>11137</v>
      </c>
      <c r="V514" s="3" t="s">
        <v>11148</v>
      </c>
    </row>
    <row r="515" spans="1:22">
      <c r="A515" s="3">
        <v>514</v>
      </c>
      <c r="B515" s="3"/>
      <c r="C515" s="3" t="s">
        <v>231</v>
      </c>
      <c r="D515" s="3" t="s">
        <v>12567</v>
      </c>
      <c r="E515" s="3" t="s">
        <v>12568</v>
      </c>
      <c r="F515" s="3" t="s">
        <v>11211</v>
      </c>
      <c r="G515" s="3" t="s">
        <v>11172</v>
      </c>
      <c r="H515" s="3" t="s">
        <v>11168</v>
      </c>
      <c r="I515" s="3">
        <v>54.97</v>
      </c>
      <c r="J515" s="3">
        <f ca="1" t="shared" ref="J515:J578" si="103">INT(RAND()*50+1)</f>
        <v>46</v>
      </c>
      <c r="K515" s="4" t="s">
        <v>11132</v>
      </c>
      <c r="L515" s="5">
        <v>41453</v>
      </c>
      <c r="M515" s="3"/>
      <c r="N515" s="3"/>
      <c r="O515" s="3" t="str">
        <f>"SY001052-25G"</f>
        <v>SY001052-25G</v>
      </c>
      <c r="P515" s="3" t="s">
        <v>11144</v>
      </c>
      <c r="Q515" s="3" t="s">
        <v>11134</v>
      </c>
      <c r="R515" s="6" t="s">
        <v>12533</v>
      </c>
      <c r="S515" s="7" t="str">
        <f>"1CN00210518"</f>
        <v>1CN00210518</v>
      </c>
      <c r="T515" s="6" t="s">
        <v>12569</v>
      </c>
      <c r="U515" s="4" t="s">
        <v>11137</v>
      </c>
      <c r="V515" s="3" t="s">
        <v>11138</v>
      </c>
    </row>
    <row r="516" spans="1:22">
      <c r="A516" s="3">
        <v>515</v>
      </c>
      <c r="B516" s="3"/>
      <c r="C516" s="3" t="s">
        <v>2674</v>
      </c>
      <c r="D516" s="3" t="s">
        <v>12570</v>
      </c>
      <c r="E516" s="3" t="s">
        <v>12570</v>
      </c>
      <c r="F516" s="3" t="s">
        <v>11293</v>
      </c>
      <c r="G516" s="3" t="s">
        <v>11232</v>
      </c>
      <c r="H516" s="3" t="s">
        <v>11143</v>
      </c>
      <c r="I516" s="3">
        <v>70.04</v>
      </c>
      <c r="J516" s="3">
        <f ca="1">INT(RAND()*50+1)</f>
        <v>21</v>
      </c>
      <c r="K516" s="4" t="s">
        <v>11132</v>
      </c>
      <c r="L516" s="5">
        <v>41390</v>
      </c>
      <c r="M516" s="3"/>
      <c r="N516" s="3"/>
      <c r="O516" s="3" t="str">
        <f>"JK248686-5G"</f>
        <v>JK248686-5G</v>
      </c>
      <c r="P516" s="3" t="s">
        <v>11133</v>
      </c>
      <c r="Q516" s="3" t="s">
        <v>11145</v>
      </c>
      <c r="R516" s="6" t="s">
        <v>12571</v>
      </c>
      <c r="S516" s="7" t="str">
        <f>"1CN00100005"</f>
        <v>1CN00100005</v>
      </c>
      <c r="T516" s="6" t="s">
        <v>12131</v>
      </c>
      <c r="U516" s="4" t="s">
        <v>11137</v>
      </c>
      <c r="V516" s="3" t="s">
        <v>11148</v>
      </c>
    </row>
    <row r="517" spans="1:22">
      <c r="A517" s="3">
        <v>516</v>
      </c>
      <c r="B517" s="3"/>
      <c r="C517" s="3" t="s">
        <v>2674</v>
      </c>
      <c r="D517" s="3" t="s">
        <v>12572</v>
      </c>
      <c r="E517" s="3" t="s">
        <v>12573</v>
      </c>
      <c r="F517" s="3" t="s">
        <v>11141</v>
      </c>
      <c r="G517" s="3" t="s">
        <v>11172</v>
      </c>
      <c r="H517" s="3" t="s">
        <v>11168</v>
      </c>
      <c r="I517" s="3">
        <v>123.75</v>
      </c>
      <c r="J517" s="3">
        <f ca="1">INT(RAND()*50+1)</f>
        <v>5</v>
      </c>
      <c r="K517" s="4" t="s">
        <v>11132</v>
      </c>
      <c r="L517" s="5">
        <v>41529</v>
      </c>
      <c r="M517" s="3" t="str">
        <f>"MFCD00007758"</f>
        <v>MFCD00007758</v>
      </c>
      <c r="N517" s="3"/>
      <c r="O517" s="3" t="str">
        <f>"SY001596-25G"</f>
        <v>SY001596-25G</v>
      </c>
      <c r="P517" s="3" t="s">
        <v>11144</v>
      </c>
      <c r="Q517" s="3" t="s">
        <v>11134</v>
      </c>
      <c r="R517" s="6" t="s">
        <v>12574</v>
      </c>
      <c r="S517" s="7" t="str">
        <f>"1CN00210518"</f>
        <v>1CN00210518</v>
      </c>
      <c r="T517" s="6" t="s">
        <v>12399</v>
      </c>
      <c r="U517" s="4" t="s">
        <v>11137</v>
      </c>
      <c r="V517" s="3" t="s">
        <v>11138</v>
      </c>
    </row>
    <row r="518" spans="1:22">
      <c r="A518" s="3">
        <v>517</v>
      </c>
      <c r="B518" s="3"/>
      <c r="C518" s="3" t="s">
        <v>12575</v>
      </c>
      <c r="D518" s="3" t="s">
        <v>12576</v>
      </c>
      <c r="E518" s="3" t="s">
        <v>12576</v>
      </c>
      <c r="F518" s="3" t="s">
        <v>11141</v>
      </c>
      <c r="G518" s="3" t="s">
        <v>11142</v>
      </c>
      <c r="H518" s="3" t="s">
        <v>11168</v>
      </c>
      <c r="I518" s="3">
        <v>183.34</v>
      </c>
      <c r="J518" s="3">
        <f ca="1">INT(RAND()*50+1)</f>
        <v>6</v>
      </c>
      <c r="K518" s="4" t="s">
        <v>11132</v>
      </c>
      <c r="L518" s="5">
        <v>41534</v>
      </c>
      <c r="M518" s="3"/>
      <c r="N518" s="3"/>
      <c r="O518" s="3" t="str">
        <f>"SY002450-1G"</f>
        <v>SY002450-1G</v>
      </c>
      <c r="P518" s="3" t="s">
        <v>11133</v>
      </c>
      <c r="Q518" s="3" t="s">
        <v>11134</v>
      </c>
      <c r="R518" s="6" t="s">
        <v>12533</v>
      </c>
      <c r="S518" s="7" t="str">
        <f>"1CN00210518"</f>
        <v>1CN00210518</v>
      </c>
      <c r="T518" s="6" t="s">
        <v>12577</v>
      </c>
      <c r="U518" s="4" t="s">
        <v>11137</v>
      </c>
      <c r="V518" s="3" t="s">
        <v>11148</v>
      </c>
    </row>
    <row r="519" spans="1:22">
      <c r="A519" s="3">
        <v>518</v>
      </c>
      <c r="B519" s="3"/>
      <c r="C519" s="3" t="s">
        <v>12578</v>
      </c>
      <c r="D519" s="3" t="s">
        <v>12579</v>
      </c>
      <c r="E519" s="3" t="s">
        <v>12580</v>
      </c>
      <c r="F519" s="3" t="s">
        <v>11141</v>
      </c>
      <c r="G519" s="3" t="s">
        <v>11431</v>
      </c>
      <c r="H519" s="3" t="s">
        <v>11948</v>
      </c>
      <c r="I519" s="3">
        <v>300</v>
      </c>
      <c r="J519" s="3">
        <f ca="1">INT(RAND()*50+1)</f>
        <v>49</v>
      </c>
      <c r="K519" s="4" t="s">
        <v>11132</v>
      </c>
      <c r="L519" s="5">
        <v>41478</v>
      </c>
      <c r="M519" s="3"/>
      <c r="N519" s="3"/>
      <c r="O519" s="3" t="str">
        <f>"2794854"</f>
        <v>2794854</v>
      </c>
      <c r="P519" s="3" t="s">
        <v>11144</v>
      </c>
      <c r="Q519" s="3" t="s">
        <v>11134</v>
      </c>
      <c r="R519" s="6" t="s">
        <v>11352</v>
      </c>
      <c r="S519" s="7" t="str">
        <f>"1CN00510387"</f>
        <v>1CN00510387</v>
      </c>
      <c r="T519" s="6" t="s">
        <v>11813</v>
      </c>
      <c r="U519" s="4" t="s">
        <v>11137</v>
      </c>
      <c r="V519" s="3" t="s">
        <v>11148</v>
      </c>
    </row>
    <row r="520" spans="1:22">
      <c r="A520" s="3">
        <v>519</v>
      </c>
      <c r="B520" s="3"/>
      <c r="C520" s="3" t="s">
        <v>12578</v>
      </c>
      <c r="D520" s="3" t="s">
        <v>12581</v>
      </c>
      <c r="E520" s="3" t="s">
        <v>12582</v>
      </c>
      <c r="F520" s="3" t="s">
        <v>11141</v>
      </c>
      <c r="G520" s="3" t="s">
        <v>11142</v>
      </c>
      <c r="H520" s="3" t="s">
        <v>11168</v>
      </c>
      <c r="I520" s="3">
        <v>137.5</v>
      </c>
      <c r="J520" s="3">
        <f ca="1">INT(RAND()*50+1)</f>
        <v>21</v>
      </c>
      <c r="K520" s="4" t="s">
        <v>11132</v>
      </c>
      <c r="L520" s="5">
        <v>41372</v>
      </c>
      <c r="M520" s="3"/>
      <c r="N520" s="3"/>
      <c r="O520" s="3" t="str">
        <f>"SY018302-1G"</f>
        <v>SY018302-1G</v>
      </c>
      <c r="P520" s="3" t="s">
        <v>11133</v>
      </c>
      <c r="Q520" s="3" t="s">
        <v>11134</v>
      </c>
      <c r="R520" s="6" t="s">
        <v>11357</v>
      </c>
      <c r="S520" s="7" t="str">
        <f t="shared" ref="S520:S522" si="104">"1CN00210518"</f>
        <v>1CN00210518</v>
      </c>
      <c r="T520" s="6" t="s">
        <v>12411</v>
      </c>
      <c r="U520" s="4" t="s">
        <v>11137</v>
      </c>
      <c r="V520" s="3" t="s">
        <v>11148</v>
      </c>
    </row>
    <row r="521" spans="1:22">
      <c r="A521" s="3">
        <v>520</v>
      </c>
      <c r="B521" s="3"/>
      <c r="C521" s="3" t="s">
        <v>12578</v>
      </c>
      <c r="D521" s="3" t="s">
        <v>12581</v>
      </c>
      <c r="E521" s="3" t="s">
        <v>12582</v>
      </c>
      <c r="F521" s="3" t="s">
        <v>11141</v>
      </c>
      <c r="G521" s="3" t="s">
        <v>11232</v>
      </c>
      <c r="H521" s="3" t="s">
        <v>11168</v>
      </c>
      <c r="I521" s="3">
        <v>366.68</v>
      </c>
      <c r="J521" s="3">
        <f ca="1">INT(RAND()*50+1)</f>
        <v>15</v>
      </c>
      <c r="K521" s="4" t="s">
        <v>11132</v>
      </c>
      <c r="L521" s="5">
        <v>41382</v>
      </c>
      <c r="M521" s="3"/>
      <c r="N521" s="3"/>
      <c r="O521" s="3" t="str">
        <f>"SY018302-5G"</f>
        <v>SY018302-5G</v>
      </c>
      <c r="P521" s="3" t="s">
        <v>11144</v>
      </c>
      <c r="Q521" s="3" t="s">
        <v>11145</v>
      </c>
      <c r="R521" s="6" t="s">
        <v>12583</v>
      </c>
      <c r="S521" s="7" t="str">
        <f>"1CN00210518"</f>
        <v>1CN00210518</v>
      </c>
      <c r="T521" s="6" t="s">
        <v>12584</v>
      </c>
      <c r="U521" s="4" t="s">
        <v>11137</v>
      </c>
      <c r="V521" s="3" t="s">
        <v>11148</v>
      </c>
    </row>
    <row r="522" spans="1:22">
      <c r="A522" s="3">
        <v>521</v>
      </c>
      <c r="B522" s="3"/>
      <c r="C522" s="3" t="s">
        <v>12578</v>
      </c>
      <c r="D522" s="3" t="s">
        <v>12581</v>
      </c>
      <c r="E522" s="3" t="s">
        <v>12582</v>
      </c>
      <c r="F522" s="3" t="s">
        <v>11141</v>
      </c>
      <c r="G522" s="3" t="s">
        <v>11232</v>
      </c>
      <c r="H522" s="3" t="s">
        <v>11168</v>
      </c>
      <c r="I522" s="3">
        <v>366.68</v>
      </c>
      <c r="J522" s="3">
        <f ca="1">INT(RAND()*50+1)</f>
        <v>16</v>
      </c>
      <c r="K522" s="4" t="s">
        <v>11132</v>
      </c>
      <c r="L522" s="5">
        <v>41470</v>
      </c>
      <c r="M522" s="3"/>
      <c r="N522" s="3"/>
      <c r="O522" s="3" t="str">
        <f>"SY018302-5G"</f>
        <v>SY018302-5G</v>
      </c>
      <c r="P522" s="3" t="s">
        <v>11133</v>
      </c>
      <c r="Q522" s="3" t="s">
        <v>11134</v>
      </c>
      <c r="R522" s="6" t="s">
        <v>12585</v>
      </c>
      <c r="S522" s="7" t="str">
        <f>"1CN00210518"</f>
        <v>1CN00210518</v>
      </c>
      <c r="T522" s="6" t="s">
        <v>12586</v>
      </c>
      <c r="U522" s="4" t="s">
        <v>11137</v>
      </c>
      <c r="V522" s="3" t="s">
        <v>11148</v>
      </c>
    </row>
    <row r="523" spans="1:22">
      <c r="A523" s="3">
        <v>522</v>
      </c>
      <c r="B523" s="3"/>
      <c r="C523" s="3" t="s">
        <v>12578</v>
      </c>
      <c r="D523" s="3" t="s">
        <v>12579</v>
      </c>
      <c r="E523" s="3" t="s">
        <v>12587</v>
      </c>
      <c r="F523" s="3" t="s">
        <v>11141</v>
      </c>
      <c r="G523" s="3" t="s">
        <v>11431</v>
      </c>
      <c r="H523" s="3" t="s">
        <v>11432</v>
      </c>
      <c r="I523" s="3">
        <v>300</v>
      </c>
      <c r="J523" s="3">
        <f ca="1">INT(RAND()*50+1)</f>
        <v>19</v>
      </c>
      <c r="K523" s="4" t="s">
        <v>11132</v>
      </c>
      <c r="L523" s="5">
        <v>41409</v>
      </c>
      <c r="M523" s="3"/>
      <c r="N523" s="3"/>
      <c r="O523" s="3" t="str">
        <f>"2790087"</f>
        <v>2790087</v>
      </c>
      <c r="P523" s="3" t="s">
        <v>11144</v>
      </c>
      <c r="Q523" s="3" t="s">
        <v>11145</v>
      </c>
      <c r="R523" s="6" t="s">
        <v>11352</v>
      </c>
      <c r="S523" s="7" t="str">
        <f>"1CN00211697"</f>
        <v>1CN00211697</v>
      </c>
      <c r="T523" s="6" t="s">
        <v>12251</v>
      </c>
      <c r="U523" s="4" t="s">
        <v>11137</v>
      </c>
      <c r="V523" s="3" t="s">
        <v>11138</v>
      </c>
    </row>
    <row r="524" spans="1:22">
      <c r="A524" s="3">
        <v>523</v>
      </c>
      <c r="B524" s="3"/>
      <c r="C524" s="3" t="s">
        <v>2237</v>
      </c>
      <c r="D524" s="3" t="s">
        <v>12588</v>
      </c>
      <c r="E524" s="3" t="s">
        <v>12589</v>
      </c>
      <c r="F524" s="3" t="s">
        <v>11178</v>
      </c>
      <c r="G524" s="3" t="s">
        <v>11167</v>
      </c>
      <c r="H524" s="3" t="s">
        <v>11249</v>
      </c>
      <c r="I524" s="3">
        <v>80</v>
      </c>
      <c r="J524" s="3">
        <f ca="1">INT(RAND()*50+1)</f>
        <v>50</v>
      </c>
      <c r="K524" s="4" t="s">
        <v>11132</v>
      </c>
      <c r="L524" s="5">
        <v>41386</v>
      </c>
      <c r="M524" s="3"/>
      <c r="N524" s="3"/>
      <c r="O524" s="3" t="str">
        <f>"2780894"</f>
        <v>2780894</v>
      </c>
      <c r="P524" s="3" t="s">
        <v>11133</v>
      </c>
      <c r="Q524" s="3" t="s">
        <v>11134</v>
      </c>
      <c r="R524" s="6" t="s">
        <v>11357</v>
      </c>
      <c r="S524" s="7" t="str">
        <f>"1CN00211236"</f>
        <v>1CN00211236</v>
      </c>
      <c r="T524" s="6" t="s">
        <v>12590</v>
      </c>
      <c r="U524" s="4" t="s">
        <v>11137</v>
      </c>
      <c r="V524" s="3" t="s">
        <v>11148</v>
      </c>
    </row>
    <row r="525" spans="1:22">
      <c r="A525" s="3">
        <v>524</v>
      </c>
      <c r="B525" s="3"/>
      <c r="C525" s="3" t="s">
        <v>633</v>
      </c>
      <c r="D525" s="3" t="s">
        <v>12591</v>
      </c>
      <c r="E525" s="3" t="s">
        <v>12592</v>
      </c>
      <c r="F525" s="3" t="s">
        <v>11141</v>
      </c>
      <c r="G525" s="3" t="s">
        <v>11232</v>
      </c>
      <c r="H525" s="3" t="s">
        <v>11168</v>
      </c>
      <c r="I525" s="3">
        <v>104.58</v>
      </c>
      <c r="J525" s="3">
        <f ca="1">INT(RAND()*50+1)</f>
        <v>26</v>
      </c>
      <c r="K525" s="4" t="s">
        <v>11132</v>
      </c>
      <c r="L525" s="5">
        <v>41625</v>
      </c>
      <c r="M525" s="3"/>
      <c r="N525" s="3"/>
      <c r="O525" s="3" t="str">
        <f>"SY002958-5G"</f>
        <v>SY002958-5G</v>
      </c>
      <c r="P525" s="3" t="s">
        <v>11144</v>
      </c>
      <c r="Q525" s="3" t="s">
        <v>11134</v>
      </c>
      <c r="R525" s="6" t="s">
        <v>12528</v>
      </c>
      <c r="S525" s="7" t="str">
        <f t="shared" ref="S525:S530" si="105">"1CN00210518"</f>
        <v>1CN00210518</v>
      </c>
      <c r="T525" s="6" t="s">
        <v>12593</v>
      </c>
      <c r="U525" s="4" t="s">
        <v>11137</v>
      </c>
      <c r="V525" s="3" t="s">
        <v>11138</v>
      </c>
    </row>
    <row r="526" spans="1:22">
      <c r="A526" s="3">
        <v>525</v>
      </c>
      <c r="B526" s="3"/>
      <c r="C526" s="3" t="s">
        <v>12594</v>
      </c>
      <c r="D526" s="3" t="s">
        <v>12595</v>
      </c>
      <c r="E526" s="3" t="s">
        <v>12596</v>
      </c>
      <c r="F526" s="3"/>
      <c r="G526" s="3" t="s">
        <v>11267</v>
      </c>
      <c r="H526" s="3" t="s">
        <v>11153</v>
      </c>
      <c r="I526" s="3">
        <v>102.26</v>
      </c>
      <c r="J526" s="3">
        <f ca="1">INT(RAND()*50+1)</f>
        <v>48</v>
      </c>
      <c r="K526" s="4" t="s">
        <v>11132</v>
      </c>
      <c r="L526" s="5">
        <v>41373</v>
      </c>
      <c r="M526" s="3"/>
      <c r="N526" s="3"/>
      <c r="O526" s="3" t="str">
        <f>"54443A"</f>
        <v>54443A</v>
      </c>
      <c r="P526" s="3" t="s">
        <v>11133</v>
      </c>
      <c r="Q526" s="3" t="s">
        <v>11134</v>
      </c>
      <c r="R526" s="6" t="s">
        <v>12533</v>
      </c>
      <c r="S526" s="7" t="str">
        <f>"1CN00210522"</f>
        <v>1CN00210522</v>
      </c>
      <c r="T526" s="6" t="s">
        <v>12597</v>
      </c>
      <c r="U526" s="4" t="s">
        <v>11137</v>
      </c>
      <c r="V526" s="3" t="s">
        <v>11148</v>
      </c>
    </row>
    <row r="527" spans="1:22">
      <c r="A527" s="3">
        <v>526</v>
      </c>
      <c r="B527" s="3"/>
      <c r="C527" s="3" t="s">
        <v>12594</v>
      </c>
      <c r="D527" s="3" t="s">
        <v>12595</v>
      </c>
      <c r="E527" s="3" t="s">
        <v>12596</v>
      </c>
      <c r="F527" s="3"/>
      <c r="G527" s="3" t="s">
        <v>11267</v>
      </c>
      <c r="H527" s="3" t="s">
        <v>11153</v>
      </c>
      <c r="I527" s="3">
        <v>102.26</v>
      </c>
      <c r="J527" s="3">
        <f ca="1">INT(RAND()*50+1)</f>
        <v>28</v>
      </c>
      <c r="K527" s="4" t="s">
        <v>11132</v>
      </c>
      <c r="L527" s="5">
        <v>41391</v>
      </c>
      <c r="M527" s="3"/>
      <c r="N527" s="3"/>
      <c r="O527" s="3" t="str">
        <f>"54443A"</f>
        <v>54443A</v>
      </c>
      <c r="P527" s="3" t="s">
        <v>11144</v>
      </c>
      <c r="Q527" s="3" t="s">
        <v>11134</v>
      </c>
      <c r="R527" s="6" t="s">
        <v>12571</v>
      </c>
      <c r="S527" s="7" t="str">
        <f>"1CN00210522"</f>
        <v>1CN00210522</v>
      </c>
      <c r="T527" s="6" t="s">
        <v>12598</v>
      </c>
      <c r="U527" s="4" t="s">
        <v>11137</v>
      </c>
      <c r="V527" s="3" t="s">
        <v>11148</v>
      </c>
    </row>
    <row r="528" spans="1:22">
      <c r="A528" s="3">
        <v>527</v>
      </c>
      <c r="B528" s="3"/>
      <c r="C528" s="3" t="s">
        <v>12594</v>
      </c>
      <c r="D528" s="3" t="s">
        <v>12599</v>
      </c>
      <c r="E528" s="3" t="s">
        <v>12600</v>
      </c>
      <c r="F528" s="3" t="s">
        <v>11141</v>
      </c>
      <c r="G528" s="3" t="s">
        <v>11232</v>
      </c>
      <c r="H528" s="3" t="s">
        <v>11168</v>
      </c>
      <c r="I528" s="3">
        <v>458.35</v>
      </c>
      <c r="J528" s="3">
        <f ca="1">INT(RAND()*50+1)</f>
        <v>34</v>
      </c>
      <c r="K528" s="4" t="s">
        <v>11132</v>
      </c>
      <c r="L528" s="5">
        <v>41372</v>
      </c>
      <c r="M528" s="3"/>
      <c r="N528" s="3"/>
      <c r="O528" s="3" t="str">
        <f>"SY008329-5G"</f>
        <v>SY008329-5G</v>
      </c>
      <c r="P528" s="3" t="s">
        <v>11133</v>
      </c>
      <c r="Q528" s="3" t="s">
        <v>11145</v>
      </c>
      <c r="R528" s="6" t="s">
        <v>12574</v>
      </c>
      <c r="S528" s="7" t="str">
        <f>"1CN00210518"</f>
        <v>1CN00210518</v>
      </c>
      <c r="T528" s="6" t="s">
        <v>11826</v>
      </c>
      <c r="U528" s="4" t="s">
        <v>11137</v>
      </c>
      <c r="V528" s="3" t="s">
        <v>11148</v>
      </c>
    </row>
    <row r="529" spans="1:22">
      <c r="A529" s="3">
        <v>528</v>
      </c>
      <c r="B529" s="3"/>
      <c r="C529" s="3" t="s">
        <v>12594</v>
      </c>
      <c r="D529" s="3" t="s">
        <v>12601</v>
      </c>
      <c r="E529" s="3" t="s">
        <v>12602</v>
      </c>
      <c r="F529" s="3" t="s">
        <v>11178</v>
      </c>
      <c r="G529" s="3" t="s">
        <v>11167</v>
      </c>
      <c r="H529" s="3" t="s">
        <v>11249</v>
      </c>
      <c r="I529" s="3">
        <v>880</v>
      </c>
      <c r="J529" s="3">
        <f ca="1">INT(RAND()*50+1)</f>
        <v>38</v>
      </c>
      <c r="K529" s="4" t="s">
        <v>11132</v>
      </c>
      <c r="L529" s="5">
        <v>41408</v>
      </c>
      <c r="M529" s="3"/>
      <c r="N529" s="3"/>
      <c r="O529" s="3" t="str">
        <f>"2790089"</f>
        <v>2790089</v>
      </c>
      <c r="P529" s="3" t="s">
        <v>11144</v>
      </c>
      <c r="Q529" s="3" t="s">
        <v>11134</v>
      </c>
      <c r="R529" s="6" t="s">
        <v>12533</v>
      </c>
      <c r="S529" s="7" t="str">
        <f>"1CN00211236"</f>
        <v>1CN00211236</v>
      </c>
      <c r="T529" s="6" t="s">
        <v>11698</v>
      </c>
      <c r="U529" s="4" t="s">
        <v>11137</v>
      </c>
      <c r="V529" s="3" t="s">
        <v>11148</v>
      </c>
    </row>
    <row r="530" spans="1:22">
      <c r="A530" s="3">
        <v>529</v>
      </c>
      <c r="B530" s="3"/>
      <c r="C530" s="3" t="s">
        <v>12603</v>
      </c>
      <c r="D530" s="3" t="s">
        <v>12604</v>
      </c>
      <c r="E530" s="3" t="s">
        <v>12604</v>
      </c>
      <c r="F530" s="3" t="s">
        <v>11141</v>
      </c>
      <c r="G530" s="3" t="s">
        <v>11232</v>
      </c>
      <c r="H530" s="3" t="s">
        <v>11168</v>
      </c>
      <c r="I530" s="3">
        <v>320.64</v>
      </c>
      <c r="J530" s="3">
        <f ca="1">INT(RAND()*50+1)</f>
        <v>3</v>
      </c>
      <c r="K530" s="4" t="s">
        <v>11132</v>
      </c>
      <c r="L530" s="5">
        <v>41583</v>
      </c>
      <c r="M530" s="3"/>
      <c r="N530" s="3"/>
      <c r="O530" s="3" t="str">
        <f>"SY013790-5G"</f>
        <v>SY013790-5G</v>
      </c>
      <c r="P530" s="3" t="s">
        <v>11133</v>
      </c>
      <c r="Q530" s="3" t="s">
        <v>11145</v>
      </c>
      <c r="R530" s="6" t="s">
        <v>11352</v>
      </c>
      <c r="S530" s="7" t="str">
        <f>"1CN00210518"</f>
        <v>1CN00210518</v>
      </c>
      <c r="T530" s="6" t="s">
        <v>12605</v>
      </c>
      <c r="U530" s="4" t="s">
        <v>11137</v>
      </c>
      <c r="V530" s="3" t="s">
        <v>11148</v>
      </c>
    </row>
    <row r="531" spans="1:22">
      <c r="A531" s="3">
        <v>530</v>
      </c>
      <c r="B531" s="3"/>
      <c r="C531" s="3" t="s">
        <v>12606</v>
      </c>
      <c r="D531" s="3" t="s">
        <v>12607</v>
      </c>
      <c r="E531" s="3" t="s">
        <v>12608</v>
      </c>
      <c r="F531" s="3" t="s">
        <v>11373</v>
      </c>
      <c r="G531" s="3" t="s">
        <v>11179</v>
      </c>
      <c r="H531" s="3" t="s">
        <v>12609</v>
      </c>
      <c r="I531" s="3">
        <v>144</v>
      </c>
      <c r="J531" s="3">
        <f ca="1">INT(RAND()*50+1)</f>
        <v>45</v>
      </c>
      <c r="K531" s="4" t="s">
        <v>11132</v>
      </c>
      <c r="L531" s="5">
        <v>41365</v>
      </c>
      <c r="M531" s="3"/>
      <c r="N531" s="3"/>
      <c r="O531" s="3" t="str">
        <f>"PY-7283"</f>
        <v>PY-7283</v>
      </c>
      <c r="P531" s="3" t="s">
        <v>11144</v>
      </c>
      <c r="Q531" s="3" t="s">
        <v>11134</v>
      </c>
      <c r="R531" s="6" t="s">
        <v>11357</v>
      </c>
      <c r="S531" s="7" t="str">
        <f>"1CN00510506"</f>
        <v>1CN00510506</v>
      </c>
      <c r="T531" s="6" t="s">
        <v>12175</v>
      </c>
      <c r="U531" s="4" t="s">
        <v>11137</v>
      </c>
      <c r="V531" s="3" t="s">
        <v>11138</v>
      </c>
    </row>
    <row r="532" spans="1:22">
      <c r="A532" s="3">
        <v>531</v>
      </c>
      <c r="B532" s="3"/>
      <c r="C532" s="3" t="s">
        <v>12610</v>
      </c>
      <c r="D532" s="3" t="s">
        <v>12611</v>
      </c>
      <c r="E532" s="3" t="s">
        <v>12612</v>
      </c>
      <c r="F532" s="3" t="s">
        <v>11293</v>
      </c>
      <c r="G532" s="3" t="s">
        <v>11152</v>
      </c>
      <c r="H532" s="3" t="s">
        <v>11153</v>
      </c>
      <c r="I532" s="3">
        <v>45</v>
      </c>
      <c r="J532" s="3">
        <f ca="1">INT(RAND()*50+1)</f>
        <v>8</v>
      </c>
      <c r="K532" s="4" t="s">
        <v>11132</v>
      </c>
      <c r="L532" s="5">
        <v>41481</v>
      </c>
      <c r="M532" s="3"/>
      <c r="N532" s="3"/>
      <c r="O532" s="3" t="str">
        <f>"55403A"</f>
        <v>55403A</v>
      </c>
      <c r="P532" s="3" t="s">
        <v>11133</v>
      </c>
      <c r="Q532" s="3" t="s">
        <v>11134</v>
      </c>
      <c r="R532" s="6" t="s">
        <v>12583</v>
      </c>
      <c r="S532" s="7" t="str">
        <f t="shared" ref="S532:S534" si="106">"1CN00210522"</f>
        <v>1CN00210522</v>
      </c>
      <c r="T532" s="6" t="s">
        <v>12440</v>
      </c>
      <c r="U532" s="4" t="s">
        <v>11137</v>
      </c>
      <c r="V532" s="3" t="s">
        <v>11148</v>
      </c>
    </row>
    <row r="533" spans="1:22">
      <c r="A533" s="3">
        <v>532</v>
      </c>
      <c r="B533" s="3"/>
      <c r="C533" s="3" t="s">
        <v>12610</v>
      </c>
      <c r="D533" s="3" t="s">
        <v>12611</v>
      </c>
      <c r="E533" s="3" t="s">
        <v>12612</v>
      </c>
      <c r="F533" s="3" t="s">
        <v>11293</v>
      </c>
      <c r="G533" s="3" t="s">
        <v>11152</v>
      </c>
      <c r="H533" s="3" t="s">
        <v>11153</v>
      </c>
      <c r="I533" s="3">
        <v>45</v>
      </c>
      <c r="J533" s="3">
        <f ca="1">INT(RAND()*50+1)</f>
        <v>48</v>
      </c>
      <c r="K533" s="4" t="s">
        <v>11132</v>
      </c>
      <c r="L533" s="5">
        <v>41485</v>
      </c>
      <c r="M533" s="3"/>
      <c r="N533" s="3"/>
      <c r="O533" s="3" t="str">
        <f>"55403A"</f>
        <v>55403A</v>
      </c>
      <c r="P533" s="3" t="s">
        <v>11144</v>
      </c>
      <c r="Q533" s="3" t="s">
        <v>11134</v>
      </c>
      <c r="R533" s="6" t="s">
        <v>12585</v>
      </c>
      <c r="S533" s="7" t="str">
        <f>"1CN00210522"</f>
        <v>1CN00210522</v>
      </c>
      <c r="T533" s="6" t="s">
        <v>12613</v>
      </c>
      <c r="U533" s="4" t="s">
        <v>11137</v>
      </c>
      <c r="V533" s="3" t="s">
        <v>11138</v>
      </c>
    </row>
    <row r="534" spans="1:22">
      <c r="A534" s="3">
        <v>533</v>
      </c>
      <c r="B534" s="3"/>
      <c r="C534" s="3" t="s">
        <v>2865</v>
      </c>
      <c r="D534" s="3" t="s">
        <v>12614</v>
      </c>
      <c r="E534" s="3" t="s">
        <v>12615</v>
      </c>
      <c r="F534" s="3" t="s">
        <v>11151</v>
      </c>
      <c r="G534" s="3" t="s">
        <v>11152</v>
      </c>
      <c r="H534" s="3" t="s">
        <v>11153</v>
      </c>
      <c r="I534" s="3">
        <v>174</v>
      </c>
      <c r="J534" s="3">
        <f ca="1">INT(RAND()*50+1)</f>
        <v>40</v>
      </c>
      <c r="K534" s="4" t="s">
        <v>11132</v>
      </c>
      <c r="L534" s="5">
        <v>41404</v>
      </c>
      <c r="M534" s="3"/>
      <c r="N534" s="3"/>
      <c r="O534" s="3" t="str">
        <f>"55667B"</f>
        <v>55667B</v>
      </c>
      <c r="P534" s="3" t="s">
        <v>11133</v>
      </c>
      <c r="Q534" s="3" t="s">
        <v>11134</v>
      </c>
      <c r="R534" s="6" t="s">
        <v>12616</v>
      </c>
      <c r="S534" s="7" t="str">
        <f>"1CN00210522"</f>
        <v>1CN00210522</v>
      </c>
      <c r="T534" s="6" t="s">
        <v>11852</v>
      </c>
      <c r="U534" s="4" t="s">
        <v>11137</v>
      </c>
      <c r="V534" s="3" t="s">
        <v>11148</v>
      </c>
    </row>
    <row r="535" spans="1:22">
      <c r="A535" s="3">
        <v>534</v>
      </c>
      <c r="B535" s="3"/>
      <c r="C535" s="3" t="s">
        <v>12617</v>
      </c>
      <c r="D535" s="3" t="s">
        <v>12618</v>
      </c>
      <c r="E535" s="3" t="s">
        <v>12619</v>
      </c>
      <c r="F535" s="3" t="s">
        <v>12250</v>
      </c>
      <c r="G535" s="3" t="s">
        <v>11267</v>
      </c>
      <c r="H535" s="3" t="s">
        <v>11193</v>
      </c>
      <c r="I535" s="3">
        <v>445.41</v>
      </c>
      <c r="J535" s="3">
        <f ca="1">INT(RAND()*50+1)</f>
        <v>44</v>
      </c>
      <c r="K535" s="4" t="s">
        <v>11132</v>
      </c>
      <c r="L535" s="5">
        <v>41396</v>
      </c>
      <c r="M535" s="3" t="str">
        <f>"MFCD00040951"</f>
        <v>MFCD00040951</v>
      </c>
      <c r="N535" s="3"/>
      <c r="O535" s="3" t="str">
        <f>"L10699.03"</f>
        <v>L10699.03</v>
      </c>
      <c r="P535" s="3" t="s">
        <v>11144</v>
      </c>
      <c r="Q535" s="3" t="s">
        <v>11145</v>
      </c>
      <c r="R535" s="6" t="s">
        <v>12620</v>
      </c>
      <c r="S535" s="7" t="str">
        <f>"1CN00220006"</f>
        <v>1CN00220006</v>
      </c>
      <c r="T535" s="6" t="s">
        <v>12453</v>
      </c>
      <c r="U535" s="4" t="s">
        <v>11137</v>
      </c>
      <c r="V535" s="3" t="s">
        <v>11148</v>
      </c>
    </row>
    <row r="536" spans="1:22">
      <c r="A536" s="3">
        <v>535</v>
      </c>
      <c r="B536" s="3"/>
      <c r="C536" s="3" t="s">
        <v>12621</v>
      </c>
      <c r="D536" s="3" t="s">
        <v>12622</v>
      </c>
      <c r="E536" s="3" t="s">
        <v>12623</v>
      </c>
      <c r="F536" s="3" t="s">
        <v>11141</v>
      </c>
      <c r="G536" s="3" t="s">
        <v>11142</v>
      </c>
      <c r="H536" s="3" t="s">
        <v>11168</v>
      </c>
      <c r="I536" s="3">
        <v>129.11</v>
      </c>
      <c r="J536" s="3">
        <f ca="1">INT(RAND()*50+1)</f>
        <v>20</v>
      </c>
      <c r="K536" s="4" t="s">
        <v>11132</v>
      </c>
      <c r="L536" s="5">
        <v>41632</v>
      </c>
      <c r="M536" s="3" t="str">
        <f>"MFCD00005239"</f>
        <v>MFCD00005239</v>
      </c>
      <c r="N536" s="3"/>
      <c r="O536" s="3" t="str">
        <f>"SY002128-1G"</f>
        <v>SY002128-1G</v>
      </c>
      <c r="P536" s="3" t="s">
        <v>11133</v>
      </c>
      <c r="Q536" s="3" t="s">
        <v>11134</v>
      </c>
      <c r="R536" s="6" t="s">
        <v>12585</v>
      </c>
      <c r="S536" s="7" t="str">
        <f>"1CN00210518"</f>
        <v>1CN00210518</v>
      </c>
      <c r="T536" s="6" t="s">
        <v>12624</v>
      </c>
      <c r="U536" s="4" t="s">
        <v>11137</v>
      </c>
      <c r="V536" s="3" t="s">
        <v>11148</v>
      </c>
    </row>
    <row r="537" spans="1:22">
      <c r="A537" s="3">
        <v>536</v>
      </c>
      <c r="B537" s="3"/>
      <c r="C537" s="3" t="s">
        <v>12625</v>
      </c>
      <c r="D537" s="3" t="s">
        <v>12626</v>
      </c>
      <c r="E537" s="3" t="s">
        <v>12627</v>
      </c>
      <c r="F537" s="3" t="s">
        <v>11373</v>
      </c>
      <c r="G537" s="3" t="s">
        <v>11185</v>
      </c>
      <c r="H537" s="3" t="s">
        <v>12609</v>
      </c>
      <c r="I537" s="3">
        <v>144</v>
      </c>
      <c r="J537" s="3">
        <f ca="1">INT(RAND()*50+1)</f>
        <v>27</v>
      </c>
      <c r="K537" s="4" t="s">
        <v>11132</v>
      </c>
      <c r="L537" s="5">
        <v>41522</v>
      </c>
      <c r="M537" s="3"/>
      <c r="N537" s="3"/>
      <c r="O537" s="3" t="str">
        <f>"CA-4537"</f>
        <v>CA-4537</v>
      </c>
      <c r="P537" s="3" t="s">
        <v>11144</v>
      </c>
      <c r="Q537" s="3" t="s">
        <v>11145</v>
      </c>
      <c r="R537" s="6" t="s">
        <v>11352</v>
      </c>
      <c r="S537" s="7" t="str">
        <f>"1CN00510506"</f>
        <v>1CN00510506</v>
      </c>
      <c r="T537" s="6" t="s">
        <v>12628</v>
      </c>
      <c r="U537" s="4" t="s">
        <v>11137</v>
      </c>
      <c r="V537" s="3" t="s">
        <v>11148</v>
      </c>
    </row>
    <row r="538" spans="1:22">
      <c r="A538" s="3">
        <v>537</v>
      </c>
      <c r="B538" s="3"/>
      <c r="C538" s="3" t="s">
        <v>12629</v>
      </c>
      <c r="D538" s="3" t="s">
        <v>12630</v>
      </c>
      <c r="E538" s="3" t="s">
        <v>12631</v>
      </c>
      <c r="F538" s="3" t="s">
        <v>11151</v>
      </c>
      <c r="G538" s="3" t="s">
        <v>11285</v>
      </c>
      <c r="H538" s="3" t="s">
        <v>11153</v>
      </c>
      <c r="I538" s="3">
        <v>295.71</v>
      </c>
      <c r="J538" s="3">
        <f ca="1">INT(RAND()*50+1)</f>
        <v>16</v>
      </c>
      <c r="K538" s="4" t="s">
        <v>11132</v>
      </c>
      <c r="L538" s="5">
        <v>41360</v>
      </c>
      <c r="M538" s="3"/>
      <c r="N538" s="3"/>
      <c r="O538" s="3" t="str">
        <f>"56369A"</f>
        <v>56369A</v>
      </c>
      <c r="P538" s="3" t="s">
        <v>11133</v>
      </c>
      <c r="Q538" s="3" t="s">
        <v>11134</v>
      </c>
      <c r="R538" s="6" t="s">
        <v>11357</v>
      </c>
      <c r="S538" s="7" t="str">
        <f t="shared" ref="S538:S541" si="107">"1CN00210522"</f>
        <v>1CN00210522</v>
      </c>
      <c r="T538" s="6" t="s">
        <v>12294</v>
      </c>
      <c r="U538" s="4" t="s">
        <v>11137</v>
      </c>
      <c r="V538" s="3" t="s">
        <v>11148</v>
      </c>
    </row>
    <row r="539" spans="1:22">
      <c r="A539" s="3">
        <v>538</v>
      </c>
      <c r="B539" s="3"/>
      <c r="C539" s="3" t="s">
        <v>12629</v>
      </c>
      <c r="D539" s="3" t="s">
        <v>12630</v>
      </c>
      <c r="E539" s="3" t="s">
        <v>12631</v>
      </c>
      <c r="F539" s="3" t="s">
        <v>11151</v>
      </c>
      <c r="G539" s="3" t="s">
        <v>11285</v>
      </c>
      <c r="H539" s="3" t="s">
        <v>11153</v>
      </c>
      <c r="I539" s="3">
        <v>295.71</v>
      </c>
      <c r="J539" s="3">
        <f ca="1">INT(RAND()*50+1)</f>
        <v>25</v>
      </c>
      <c r="K539" s="4" t="s">
        <v>11132</v>
      </c>
      <c r="L539" s="5">
        <v>41372</v>
      </c>
      <c r="M539" s="3"/>
      <c r="N539" s="3"/>
      <c r="O539" s="3" t="str">
        <f>"56369A"</f>
        <v>56369A</v>
      </c>
      <c r="P539" s="3" t="s">
        <v>11144</v>
      </c>
      <c r="Q539" s="3" t="s">
        <v>11134</v>
      </c>
      <c r="R539" s="6" t="s">
        <v>12632</v>
      </c>
      <c r="S539" s="7" t="str">
        <f>"1CN00210522"</f>
        <v>1CN00210522</v>
      </c>
      <c r="T539" s="6" t="s">
        <v>12633</v>
      </c>
      <c r="U539" s="4" t="s">
        <v>11137</v>
      </c>
      <c r="V539" s="3" t="s">
        <v>11138</v>
      </c>
    </row>
    <row r="540" spans="1:22">
      <c r="A540" s="3">
        <v>539</v>
      </c>
      <c r="B540" s="3"/>
      <c r="C540" s="3" t="s">
        <v>12634</v>
      </c>
      <c r="D540" s="3" t="s">
        <v>12635</v>
      </c>
      <c r="E540" s="3" t="s">
        <v>12636</v>
      </c>
      <c r="F540" s="3" t="s">
        <v>11151</v>
      </c>
      <c r="G540" s="3" t="s">
        <v>12637</v>
      </c>
      <c r="H540" s="3" t="s">
        <v>12638</v>
      </c>
      <c r="I540" s="3">
        <v>1500</v>
      </c>
      <c r="J540" s="3">
        <f ca="1">INT(RAND()*50+1)</f>
        <v>26</v>
      </c>
      <c r="K540" s="4" t="s">
        <v>11132</v>
      </c>
      <c r="L540" s="5">
        <v>41466</v>
      </c>
      <c r="M540" s="3"/>
      <c r="N540" s="3"/>
      <c r="O540" s="3" t="str">
        <f>"T56783A"</f>
        <v>T56783A</v>
      </c>
      <c r="P540" s="3" t="s">
        <v>11133</v>
      </c>
      <c r="Q540" s="3" t="s">
        <v>11134</v>
      </c>
      <c r="R540" s="6" t="s">
        <v>12639</v>
      </c>
      <c r="S540" s="7" t="str">
        <f>"1CN00210522"</f>
        <v>1CN00210522</v>
      </c>
      <c r="T540" s="6" t="s">
        <v>12640</v>
      </c>
      <c r="U540" s="4" t="s">
        <v>11137</v>
      </c>
      <c r="V540" s="3" t="s">
        <v>11148</v>
      </c>
    </row>
    <row r="541" spans="1:22">
      <c r="A541" s="3">
        <v>540</v>
      </c>
      <c r="B541" s="3"/>
      <c r="C541" s="3" t="s">
        <v>12641</v>
      </c>
      <c r="D541" s="3" t="s">
        <v>12642</v>
      </c>
      <c r="E541" s="3" t="s">
        <v>12643</v>
      </c>
      <c r="F541" s="3"/>
      <c r="G541" s="3" t="s">
        <v>11487</v>
      </c>
      <c r="H541" s="3" t="s">
        <v>11153</v>
      </c>
      <c r="I541" s="3">
        <v>150</v>
      </c>
      <c r="J541" s="3">
        <f ca="1">INT(RAND()*50+1)</f>
        <v>48</v>
      </c>
      <c r="K541" s="4" t="s">
        <v>11132</v>
      </c>
      <c r="L541" s="5">
        <v>41457</v>
      </c>
      <c r="M541" s="3"/>
      <c r="N541" s="3"/>
      <c r="O541" s="3" t="str">
        <f>"56922B"</f>
        <v>56922B</v>
      </c>
      <c r="P541" s="3" t="s">
        <v>11144</v>
      </c>
      <c r="Q541" s="3" t="s">
        <v>11134</v>
      </c>
      <c r="R541" s="6" t="s">
        <v>11352</v>
      </c>
      <c r="S541" s="7" t="str">
        <f>"1CN00210522"</f>
        <v>1CN00210522</v>
      </c>
      <c r="T541" s="6" t="s">
        <v>12644</v>
      </c>
      <c r="U541" s="4" t="s">
        <v>11137</v>
      </c>
      <c r="V541" s="3" t="s">
        <v>11138</v>
      </c>
    </row>
    <row r="542" spans="1:22">
      <c r="A542" s="3">
        <v>541</v>
      </c>
      <c r="B542" s="3"/>
      <c r="C542" s="3" t="s">
        <v>12645</v>
      </c>
      <c r="D542" s="3" t="s">
        <v>12646</v>
      </c>
      <c r="E542" s="3" t="s">
        <v>12647</v>
      </c>
      <c r="F542" s="3" t="s">
        <v>12184</v>
      </c>
      <c r="G542" s="3" t="s">
        <v>11431</v>
      </c>
      <c r="H542" s="3" t="s">
        <v>11249</v>
      </c>
      <c r="I542" s="3">
        <v>420</v>
      </c>
      <c r="J542" s="3">
        <f ca="1">INT(RAND()*50+1)</f>
        <v>11</v>
      </c>
      <c r="K542" s="4" t="s">
        <v>11132</v>
      </c>
      <c r="L542" s="5">
        <v>41543</v>
      </c>
      <c r="M542" s="3"/>
      <c r="N542" s="3"/>
      <c r="O542" s="3" t="str">
        <f>"2779418"</f>
        <v>2779418</v>
      </c>
      <c r="P542" s="3" t="s">
        <v>11133</v>
      </c>
      <c r="Q542" s="3" t="s">
        <v>11145</v>
      </c>
      <c r="R542" s="6" t="s">
        <v>11357</v>
      </c>
      <c r="S542" s="7" t="str">
        <f>"1CN00211236"</f>
        <v>1CN00211236</v>
      </c>
      <c r="T542" s="6" t="s">
        <v>12648</v>
      </c>
      <c r="U542" s="4" t="s">
        <v>11137</v>
      </c>
      <c r="V542" s="3" t="s">
        <v>11148</v>
      </c>
    </row>
    <row r="543" spans="1:22">
      <c r="A543" s="3">
        <v>542</v>
      </c>
      <c r="B543" s="3"/>
      <c r="C543" s="3" t="s">
        <v>12649</v>
      </c>
      <c r="D543" s="3" t="s">
        <v>12650</v>
      </c>
      <c r="E543" s="3" t="s">
        <v>12650</v>
      </c>
      <c r="F543" s="3" t="s">
        <v>11240</v>
      </c>
      <c r="G543" s="3" t="s">
        <v>11172</v>
      </c>
      <c r="H543" s="3" t="s">
        <v>11242</v>
      </c>
      <c r="I543" s="3">
        <v>309</v>
      </c>
      <c r="J543" s="3">
        <f ca="1">INT(RAND()*50+1)</f>
        <v>6</v>
      </c>
      <c r="K543" s="4" t="s">
        <v>11132</v>
      </c>
      <c r="L543" s="5">
        <v>41460</v>
      </c>
      <c r="M543" s="3"/>
      <c r="N543" s="3"/>
      <c r="O543" s="3" t="str">
        <f>"PBY2010211"</f>
        <v>PBY2010211</v>
      </c>
      <c r="P543" s="3" t="s">
        <v>11144</v>
      </c>
      <c r="Q543" s="3" t="s">
        <v>11134</v>
      </c>
      <c r="R543" s="6" t="s">
        <v>12583</v>
      </c>
      <c r="S543" s="7" t="str">
        <f>"1CN00510468"</f>
        <v>1CN00510468</v>
      </c>
      <c r="T543" s="6" t="s">
        <v>11856</v>
      </c>
      <c r="U543" s="4" t="s">
        <v>11137</v>
      </c>
      <c r="V543" s="3" t="s">
        <v>11148</v>
      </c>
    </row>
    <row r="544" spans="1:22">
      <c r="A544" s="3">
        <v>543</v>
      </c>
      <c r="B544" s="3"/>
      <c r="C544" s="3" t="s">
        <v>12651</v>
      </c>
      <c r="D544" s="3" t="s">
        <v>12652</v>
      </c>
      <c r="E544" s="3" t="s">
        <v>12653</v>
      </c>
      <c r="F544" s="3" t="s">
        <v>11349</v>
      </c>
      <c r="G544" s="3" t="s">
        <v>12654</v>
      </c>
      <c r="H544" s="3" t="s">
        <v>11153</v>
      </c>
      <c r="I544" s="3">
        <v>270</v>
      </c>
      <c r="J544" s="3">
        <f ca="1">INT(RAND()*50+1)</f>
        <v>30</v>
      </c>
      <c r="K544" s="4" t="s">
        <v>11132</v>
      </c>
      <c r="L544" s="5">
        <v>41361</v>
      </c>
      <c r="M544" s="3"/>
      <c r="N544" s="3"/>
      <c r="O544" s="3" t="str">
        <f>"57114A"</f>
        <v>57114A</v>
      </c>
      <c r="P544" s="3" t="s">
        <v>11133</v>
      </c>
      <c r="Q544" s="3" t="s">
        <v>11145</v>
      </c>
      <c r="R544" s="6" t="s">
        <v>12585</v>
      </c>
      <c r="S544" s="7" t="str">
        <f>"1CN00210522"</f>
        <v>1CN00210522</v>
      </c>
      <c r="T544" s="6" t="s">
        <v>11723</v>
      </c>
      <c r="U544" s="4" t="s">
        <v>11137</v>
      </c>
      <c r="V544" s="3" t="s">
        <v>11148</v>
      </c>
    </row>
    <row r="545" spans="1:22">
      <c r="A545" s="3">
        <v>544</v>
      </c>
      <c r="B545" s="3"/>
      <c r="C545" s="3" t="s">
        <v>12651</v>
      </c>
      <c r="D545" s="3" t="s">
        <v>12655</v>
      </c>
      <c r="E545" s="3" t="s">
        <v>12655</v>
      </c>
      <c r="F545" s="3"/>
      <c r="G545" s="3" t="s">
        <v>11451</v>
      </c>
      <c r="H545" s="3" t="s">
        <v>11280</v>
      </c>
      <c r="I545" s="3">
        <v>381.89</v>
      </c>
      <c r="J545" s="3">
        <f ca="1">INT(RAND()*50+1)</f>
        <v>33</v>
      </c>
      <c r="K545" s="4" t="s">
        <v>11132</v>
      </c>
      <c r="L545" s="5">
        <v>41347</v>
      </c>
      <c r="M545" s="3" t="str">
        <f>"MFCD00059810"</f>
        <v>MFCD00059810</v>
      </c>
      <c r="N545" s="3"/>
      <c r="O545" s="3" t="str">
        <f>"186090-5ML"</f>
        <v>186090-5ML</v>
      </c>
      <c r="P545" s="3" t="s">
        <v>11144</v>
      </c>
      <c r="Q545" s="3" t="s">
        <v>11134</v>
      </c>
      <c r="R545" s="6" t="s">
        <v>12616</v>
      </c>
      <c r="S545" s="7" t="str">
        <f>"1CN00210153"</f>
        <v>1CN00210153</v>
      </c>
      <c r="T545" s="6" t="s">
        <v>12656</v>
      </c>
      <c r="U545" s="4" t="s">
        <v>11137</v>
      </c>
      <c r="V545" s="3" t="s">
        <v>11148</v>
      </c>
    </row>
    <row r="546" spans="1:22">
      <c r="A546" s="3">
        <v>545</v>
      </c>
      <c r="B546" s="3"/>
      <c r="C546" s="3" t="s">
        <v>12657</v>
      </c>
      <c r="D546" s="3" t="s">
        <v>12658</v>
      </c>
      <c r="E546" s="3" t="s">
        <v>12658</v>
      </c>
      <c r="F546" s="3" t="s">
        <v>11141</v>
      </c>
      <c r="G546" s="3" t="s">
        <v>11142</v>
      </c>
      <c r="H546" s="3" t="s">
        <v>11168</v>
      </c>
      <c r="I546" s="3">
        <v>82.5</v>
      </c>
      <c r="J546" s="3">
        <f ca="1">INT(RAND()*50+1)</f>
        <v>11</v>
      </c>
      <c r="K546" s="4" t="s">
        <v>11132</v>
      </c>
      <c r="L546" s="5">
        <v>41376</v>
      </c>
      <c r="M546" s="3"/>
      <c r="N546" s="3"/>
      <c r="O546" s="3" t="str">
        <f>"SY014657-1G"</f>
        <v>SY014657-1G</v>
      </c>
      <c r="P546" s="3" t="s">
        <v>11133</v>
      </c>
      <c r="Q546" s="3" t="s">
        <v>11134</v>
      </c>
      <c r="R546" s="6" t="s">
        <v>12620</v>
      </c>
      <c r="S546" s="7" t="str">
        <f>"1CN00210518"</f>
        <v>1CN00210518</v>
      </c>
      <c r="T546" s="6" t="s">
        <v>12223</v>
      </c>
      <c r="U546" s="4" t="s">
        <v>11137</v>
      </c>
      <c r="V546" s="3" t="s">
        <v>11148</v>
      </c>
    </row>
    <row r="547" spans="1:22">
      <c r="A547" s="3">
        <v>546</v>
      </c>
      <c r="B547" s="3"/>
      <c r="C547" s="3" t="s">
        <v>12659</v>
      </c>
      <c r="D547" s="3" t="s">
        <v>12660</v>
      </c>
      <c r="E547" s="3" t="s">
        <v>12661</v>
      </c>
      <c r="F547" s="3" t="s">
        <v>11178</v>
      </c>
      <c r="G547" s="3" t="s">
        <v>11185</v>
      </c>
      <c r="H547" s="3" t="s">
        <v>11249</v>
      </c>
      <c r="I547" s="3">
        <v>200</v>
      </c>
      <c r="J547" s="3">
        <f ca="1">INT(RAND()*50+1)</f>
        <v>27</v>
      </c>
      <c r="K547" s="4" t="s">
        <v>11132</v>
      </c>
      <c r="L547" s="5">
        <v>41387</v>
      </c>
      <c r="M547" s="3"/>
      <c r="N547" s="3"/>
      <c r="O547" s="3" t="str">
        <f>"2780992"</f>
        <v>2780992</v>
      </c>
      <c r="P547" s="3" t="s">
        <v>11144</v>
      </c>
      <c r="Q547" s="3" t="s">
        <v>11134</v>
      </c>
      <c r="R547" s="6" t="s">
        <v>12585</v>
      </c>
      <c r="S547" s="7" t="str">
        <f>"1CN00211236"</f>
        <v>1CN00211236</v>
      </c>
      <c r="T547" s="6" t="s">
        <v>12491</v>
      </c>
      <c r="U547" s="4" t="s">
        <v>11137</v>
      </c>
      <c r="V547" s="3" t="s">
        <v>11138</v>
      </c>
    </row>
    <row r="548" spans="1:22">
      <c r="A548" s="3">
        <v>547</v>
      </c>
      <c r="B548" s="3"/>
      <c r="C548" s="3" t="s">
        <v>12662</v>
      </c>
      <c r="D548" s="3" t="s">
        <v>12663</v>
      </c>
      <c r="E548" s="3" t="s">
        <v>12664</v>
      </c>
      <c r="F548" s="3" t="s">
        <v>11151</v>
      </c>
      <c r="G548" s="3" t="s">
        <v>11285</v>
      </c>
      <c r="H548" s="3" t="s">
        <v>11153</v>
      </c>
      <c r="I548" s="3">
        <v>84.6</v>
      </c>
      <c r="J548" s="3">
        <f ca="1">INT(RAND()*50+1)</f>
        <v>47</v>
      </c>
      <c r="K548" s="4" t="s">
        <v>11132</v>
      </c>
      <c r="L548" s="5">
        <v>41360</v>
      </c>
      <c r="M548" s="3"/>
      <c r="N548" s="3"/>
      <c r="O548" s="3" t="str">
        <f>"57245A"</f>
        <v>57245A</v>
      </c>
      <c r="P548" s="3" t="s">
        <v>11133</v>
      </c>
      <c r="Q548" s="3" t="s">
        <v>11134</v>
      </c>
      <c r="R548" s="6" t="s">
        <v>11352</v>
      </c>
      <c r="S548" s="7" t="str">
        <f>"1CN00210522"</f>
        <v>1CN00210522</v>
      </c>
      <c r="T548" s="6" t="s">
        <v>12665</v>
      </c>
      <c r="U548" s="4" t="s">
        <v>11137</v>
      </c>
      <c r="V548" s="3" t="s">
        <v>11148</v>
      </c>
    </row>
    <row r="549" spans="1:22">
      <c r="A549" s="3">
        <v>548</v>
      </c>
      <c r="B549" s="3"/>
      <c r="C549" s="3" t="s">
        <v>12666</v>
      </c>
      <c r="D549" s="3" t="s">
        <v>12667</v>
      </c>
      <c r="E549" s="3" t="s">
        <v>12668</v>
      </c>
      <c r="F549" s="3" t="s">
        <v>11141</v>
      </c>
      <c r="G549" s="3" t="s">
        <v>12153</v>
      </c>
      <c r="H549" s="3" t="s">
        <v>11193</v>
      </c>
      <c r="I549" s="3">
        <v>332.64</v>
      </c>
      <c r="J549" s="3">
        <f ca="1">INT(RAND()*50+1)</f>
        <v>26</v>
      </c>
      <c r="K549" s="4" t="s">
        <v>11132</v>
      </c>
      <c r="L549" s="5">
        <v>41341</v>
      </c>
      <c r="M549" s="3" t="str">
        <f>"MFCD00002466"</f>
        <v>MFCD00002466</v>
      </c>
      <c r="N549" s="3"/>
      <c r="O549" s="3" t="str">
        <f>"A14780.09"</f>
        <v>A14780.09</v>
      </c>
      <c r="P549" s="3" t="s">
        <v>11144</v>
      </c>
      <c r="Q549" s="3" t="s">
        <v>11145</v>
      </c>
      <c r="R549" s="6" t="s">
        <v>11357</v>
      </c>
      <c r="S549" s="7" t="str">
        <f t="shared" ref="S549:S553" si="108">"1CN00220006"</f>
        <v>1CN00220006</v>
      </c>
      <c r="T549" s="6" t="s">
        <v>11868</v>
      </c>
      <c r="U549" s="4" t="s">
        <v>11137</v>
      </c>
      <c r="V549" s="3" t="s">
        <v>11138</v>
      </c>
    </row>
    <row r="550" spans="1:22">
      <c r="A550" s="3">
        <v>549</v>
      </c>
      <c r="B550" s="3"/>
      <c r="C550" s="3" t="s">
        <v>6356</v>
      </c>
      <c r="D550" s="3" t="s">
        <v>12669</v>
      </c>
      <c r="E550" s="3" t="s">
        <v>12669</v>
      </c>
      <c r="F550" s="3" t="s">
        <v>12670</v>
      </c>
      <c r="G550" s="3" t="s">
        <v>12671</v>
      </c>
      <c r="H550" s="3" t="s">
        <v>12672</v>
      </c>
      <c r="I550" s="3">
        <v>574.47</v>
      </c>
      <c r="J550" s="3">
        <f ca="1">INT(RAND()*50+1)</f>
        <v>49</v>
      </c>
      <c r="K550" s="4" t="s">
        <v>11132</v>
      </c>
      <c r="L550" s="5">
        <v>41493</v>
      </c>
      <c r="M550" s="3"/>
      <c r="N550" s="3"/>
      <c r="O550" s="3" t="str">
        <f>"20110527285"</f>
        <v>20110527285</v>
      </c>
      <c r="P550" s="3" t="s">
        <v>11133</v>
      </c>
      <c r="Q550" s="3" t="s">
        <v>11134</v>
      </c>
      <c r="R550" s="6" t="s">
        <v>12632</v>
      </c>
      <c r="S550" s="7" t="str">
        <f>"1CN00210607"</f>
        <v>1CN00210607</v>
      </c>
      <c r="T550" s="6" t="s">
        <v>12502</v>
      </c>
      <c r="U550" s="4" t="s">
        <v>11137</v>
      </c>
      <c r="V550" s="3" t="s">
        <v>11148</v>
      </c>
    </row>
    <row r="551" spans="1:22">
      <c r="A551" s="3">
        <v>550</v>
      </c>
      <c r="B551" s="3"/>
      <c r="C551" s="3" t="s">
        <v>12673</v>
      </c>
      <c r="D551" s="3" t="s">
        <v>12674</v>
      </c>
      <c r="E551" s="3" t="s">
        <v>12675</v>
      </c>
      <c r="F551" s="3" t="s">
        <v>11373</v>
      </c>
      <c r="G551" s="3" t="s">
        <v>11267</v>
      </c>
      <c r="H551" s="3" t="s">
        <v>11193</v>
      </c>
      <c r="I551" s="3">
        <v>407.6</v>
      </c>
      <c r="J551" s="3">
        <f ca="1">INT(RAND()*50+1)</f>
        <v>21</v>
      </c>
      <c r="K551" s="4" t="s">
        <v>11132</v>
      </c>
      <c r="L551" s="5">
        <v>41392</v>
      </c>
      <c r="M551" s="3" t="str">
        <f>"MFCD00051672"</f>
        <v>MFCD00051672</v>
      </c>
      <c r="N551" s="3"/>
      <c r="O551" s="3" t="str">
        <f>"L07948.03"</f>
        <v>L07948.03</v>
      </c>
      <c r="P551" s="3" t="s">
        <v>11144</v>
      </c>
      <c r="Q551" s="3" t="s">
        <v>11145</v>
      </c>
      <c r="R551" s="6" t="s">
        <v>12639</v>
      </c>
      <c r="S551" s="7" t="str">
        <f>"1CN00220006"</f>
        <v>1CN00220006</v>
      </c>
      <c r="T551" s="6" t="s">
        <v>12676</v>
      </c>
      <c r="U551" s="4" t="s">
        <v>11137</v>
      </c>
      <c r="V551" s="3" t="s">
        <v>11148</v>
      </c>
    </row>
    <row r="552" spans="1:22">
      <c r="A552" s="3">
        <v>551</v>
      </c>
      <c r="B552" s="3"/>
      <c r="C552" s="3" t="s">
        <v>12677</v>
      </c>
      <c r="D552" s="3" t="s">
        <v>12678</v>
      </c>
      <c r="E552" s="3" t="s">
        <v>12679</v>
      </c>
      <c r="F552" s="3" t="s">
        <v>11273</v>
      </c>
      <c r="G552" s="3" t="s">
        <v>11179</v>
      </c>
      <c r="H552" s="3" t="s">
        <v>11249</v>
      </c>
      <c r="I552" s="3">
        <v>280</v>
      </c>
      <c r="J552" s="3">
        <f ca="1">INT(RAND()*50+1)</f>
        <v>22</v>
      </c>
      <c r="K552" s="4" t="s">
        <v>11132</v>
      </c>
      <c r="L552" s="5">
        <v>41530</v>
      </c>
      <c r="M552" s="3"/>
      <c r="N552" s="3"/>
      <c r="O552" s="3" t="str">
        <f>"2792263"</f>
        <v>2792263</v>
      </c>
      <c r="P552" s="3" t="s">
        <v>11133</v>
      </c>
      <c r="Q552" s="3" t="s">
        <v>11134</v>
      </c>
      <c r="R552" s="6" t="s">
        <v>12680</v>
      </c>
      <c r="S552" s="7" t="str">
        <f>"1CN00211236"</f>
        <v>1CN00211236</v>
      </c>
      <c r="T552" s="6" t="s">
        <v>12681</v>
      </c>
      <c r="U552" s="4" t="s">
        <v>11137</v>
      </c>
      <c r="V552" s="3" t="s">
        <v>11148</v>
      </c>
    </row>
    <row r="553" spans="1:22">
      <c r="A553" s="3">
        <v>552</v>
      </c>
      <c r="B553" s="3"/>
      <c r="C553" s="3" t="s">
        <v>12682</v>
      </c>
      <c r="D553" s="3" t="s">
        <v>12683</v>
      </c>
      <c r="E553" s="3" t="s">
        <v>12684</v>
      </c>
      <c r="F553" s="3" t="s">
        <v>12685</v>
      </c>
      <c r="G553" s="3" t="s">
        <v>11285</v>
      </c>
      <c r="H553" s="3" t="s">
        <v>11193</v>
      </c>
      <c r="I553" s="3">
        <v>425.25</v>
      </c>
      <c r="J553" s="3">
        <f ca="1">INT(RAND()*50+1)</f>
        <v>13</v>
      </c>
      <c r="K553" s="4" t="s">
        <v>11132</v>
      </c>
      <c r="L553" s="5">
        <v>41371</v>
      </c>
      <c r="M553" s="3" t="str">
        <f>"MFCD00002032"</f>
        <v>MFCD00002032</v>
      </c>
      <c r="N553" s="3"/>
      <c r="O553" s="3" t="str">
        <f>"A11583.06"</f>
        <v>A11583.06</v>
      </c>
      <c r="P553" s="3" t="s">
        <v>11144</v>
      </c>
      <c r="Q553" s="3" t="s">
        <v>11134</v>
      </c>
      <c r="R553" s="6" t="s">
        <v>12686</v>
      </c>
      <c r="S553" s="7" t="str">
        <f>"1CN00220006"</f>
        <v>1CN00220006</v>
      </c>
      <c r="T553" s="6" t="s">
        <v>12338</v>
      </c>
      <c r="U553" s="4" t="s">
        <v>11137</v>
      </c>
      <c r="V553" s="3" t="s">
        <v>11148</v>
      </c>
    </row>
    <row r="554" spans="1:22">
      <c r="A554" s="3">
        <v>553</v>
      </c>
      <c r="B554" s="3"/>
      <c r="C554" s="3" t="s">
        <v>12687</v>
      </c>
      <c r="D554" s="3" t="s">
        <v>12688</v>
      </c>
      <c r="E554" s="3" t="s">
        <v>12689</v>
      </c>
      <c r="F554" s="3" t="s">
        <v>11151</v>
      </c>
      <c r="G554" s="3" t="s">
        <v>11285</v>
      </c>
      <c r="H554" s="3" t="s">
        <v>11153</v>
      </c>
      <c r="I554" s="3">
        <v>111</v>
      </c>
      <c r="J554" s="3">
        <f ca="1">INT(RAND()*50+1)</f>
        <v>7</v>
      </c>
      <c r="K554" s="4" t="s">
        <v>11132</v>
      </c>
      <c r="L554" s="5">
        <v>41339</v>
      </c>
      <c r="M554" s="3"/>
      <c r="N554" s="3"/>
      <c r="O554" s="3" t="str">
        <f>"58139A"</f>
        <v>58139A</v>
      </c>
      <c r="P554" s="3" t="s">
        <v>11133</v>
      </c>
      <c r="Q554" s="3" t="s">
        <v>11134</v>
      </c>
      <c r="R554" s="6" t="s">
        <v>12639</v>
      </c>
      <c r="S554" s="7" t="str">
        <f t="shared" ref="S554:S561" si="109">"1CN00210522"</f>
        <v>1CN00210522</v>
      </c>
      <c r="T554" s="6" t="s">
        <v>12690</v>
      </c>
      <c r="U554" s="4" t="s">
        <v>11137</v>
      </c>
      <c r="V554" s="3" t="s">
        <v>11148</v>
      </c>
    </row>
    <row r="555" spans="1:22">
      <c r="A555" s="3">
        <v>554</v>
      </c>
      <c r="B555" s="3"/>
      <c r="C555" s="3" t="s">
        <v>8464</v>
      </c>
      <c r="D555" s="3" t="s">
        <v>12691</v>
      </c>
      <c r="E555" s="3" t="s">
        <v>12692</v>
      </c>
      <c r="F555" s="3" t="s">
        <v>11373</v>
      </c>
      <c r="G555" s="3" t="s">
        <v>11232</v>
      </c>
      <c r="H555" s="3" t="s">
        <v>11168</v>
      </c>
      <c r="I555" s="3">
        <v>54.97</v>
      </c>
      <c r="J555" s="3">
        <f ca="1">INT(RAND()*50+1)</f>
        <v>24</v>
      </c>
      <c r="K555" s="4" t="s">
        <v>11132</v>
      </c>
      <c r="L555" s="5">
        <v>41442</v>
      </c>
      <c r="M555" s="3"/>
      <c r="N555" s="3"/>
      <c r="O555" s="3" t="str">
        <f>"SY002359-5G"</f>
        <v>SY002359-5G</v>
      </c>
      <c r="P555" s="3" t="s">
        <v>11144</v>
      </c>
      <c r="Q555" s="3" t="s">
        <v>11134</v>
      </c>
      <c r="R555" s="6" t="s">
        <v>11352</v>
      </c>
      <c r="S555" s="7" t="str">
        <f>"1CN00210518"</f>
        <v>1CN00210518</v>
      </c>
      <c r="T555" s="6" t="s">
        <v>12693</v>
      </c>
      <c r="U555" s="4" t="s">
        <v>11137</v>
      </c>
      <c r="V555" s="3" t="s">
        <v>11138</v>
      </c>
    </row>
    <row r="556" spans="1:22">
      <c r="A556" s="3">
        <v>555</v>
      </c>
      <c r="B556" s="3"/>
      <c r="C556" s="3" t="s">
        <v>8464</v>
      </c>
      <c r="D556" s="3" t="s">
        <v>12691</v>
      </c>
      <c r="E556" s="3" t="s">
        <v>12692</v>
      </c>
      <c r="F556" s="3" t="s">
        <v>11141</v>
      </c>
      <c r="G556" s="3" t="s">
        <v>11172</v>
      </c>
      <c r="H556" s="3" t="s">
        <v>11168</v>
      </c>
      <c r="I556" s="3">
        <v>137.51</v>
      </c>
      <c r="J556" s="3">
        <f ca="1">INT(RAND()*50+1)</f>
        <v>21</v>
      </c>
      <c r="K556" s="4" t="s">
        <v>11132</v>
      </c>
      <c r="L556" s="5">
        <v>41507</v>
      </c>
      <c r="M556" s="3" t="str">
        <f>"MFCD00002519"</f>
        <v>MFCD00002519</v>
      </c>
      <c r="N556" s="3"/>
      <c r="O556" s="3" t="str">
        <f>"SY002359-25G"</f>
        <v>SY002359-25G</v>
      </c>
      <c r="P556" s="3" t="s">
        <v>11133</v>
      </c>
      <c r="Q556" s="3" t="s">
        <v>11145</v>
      </c>
      <c r="R556" s="6" t="s">
        <v>11357</v>
      </c>
      <c r="S556" s="7" t="str">
        <f>"1CN00210518"</f>
        <v>1CN00210518</v>
      </c>
      <c r="T556" s="6" t="s">
        <v>12694</v>
      </c>
      <c r="U556" s="4" t="s">
        <v>11137</v>
      </c>
      <c r="V556" s="3" t="s">
        <v>11148</v>
      </c>
    </row>
    <row r="557" spans="1:22">
      <c r="A557" s="3">
        <v>556</v>
      </c>
      <c r="B557" s="3"/>
      <c r="C557" s="3" t="s">
        <v>5571</v>
      </c>
      <c r="D557" s="3" t="s">
        <v>12695</v>
      </c>
      <c r="E557" s="3" t="s">
        <v>12696</v>
      </c>
      <c r="F557" s="3" t="s">
        <v>11158</v>
      </c>
      <c r="G557" s="3" t="s">
        <v>11152</v>
      </c>
      <c r="H557" s="3" t="s">
        <v>11153</v>
      </c>
      <c r="I557" s="3">
        <v>81</v>
      </c>
      <c r="J557" s="3">
        <f ca="1">INT(RAND()*50+1)</f>
        <v>36</v>
      </c>
      <c r="K557" s="4" t="s">
        <v>11132</v>
      </c>
      <c r="L557" s="5">
        <v>41443</v>
      </c>
      <c r="M557" s="3"/>
      <c r="N557" s="3"/>
      <c r="O557" s="3" t="str">
        <f>"58328B"</f>
        <v>58328B</v>
      </c>
      <c r="P557" s="3" t="s">
        <v>11144</v>
      </c>
      <c r="Q557" s="3" t="s">
        <v>11134</v>
      </c>
      <c r="R557" s="6" t="s">
        <v>12697</v>
      </c>
      <c r="S557" s="7" t="str">
        <f>"1CN00210522"</f>
        <v>1CN00210522</v>
      </c>
      <c r="T557" s="6" t="s">
        <v>12698</v>
      </c>
      <c r="U557" s="4" t="s">
        <v>11137</v>
      </c>
      <c r="V557" s="3" t="s">
        <v>11138</v>
      </c>
    </row>
    <row r="558" spans="1:22">
      <c r="A558" s="3">
        <v>557</v>
      </c>
      <c r="B558" s="3"/>
      <c r="C558" s="3" t="s">
        <v>12699</v>
      </c>
      <c r="D558" s="3" t="s">
        <v>12700</v>
      </c>
      <c r="E558" s="3" t="s">
        <v>12701</v>
      </c>
      <c r="F558" s="3" t="s">
        <v>11151</v>
      </c>
      <c r="G558" s="3" t="s">
        <v>11152</v>
      </c>
      <c r="H558" s="3" t="s">
        <v>11153</v>
      </c>
      <c r="I558" s="3">
        <v>295.83</v>
      </c>
      <c r="J558" s="3">
        <f ca="1">INT(RAND()*50+1)</f>
        <v>29</v>
      </c>
      <c r="K558" s="4" t="s">
        <v>11132</v>
      </c>
      <c r="L558" s="5">
        <v>41339</v>
      </c>
      <c r="M558" s="3"/>
      <c r="N558" s="3"/>
      <c r="O558" s="3" t="str">
        <f>"58478C"</f>
        <v>58478C</v>
      </c>
      <c r="P558" s="3" t="s">
        <v>11133</v>
      </c>
      <c r="Q558" s="3" t="s">
        <v>11145</v>
      </c>
      <c r="R558" s="6" t="s">
        <v>12702</v>
      </c>
      <c r="S558" s="7" t="str">
        <f>"1CN00210522"</f>
        <v>1CN00210522</v>
      </c>
      <c r="T558" s="6" t="s">
        <v>11872</v>
      </c>
      <c r="U558" s="4" t="s">
        <v>11137</v>
      </c>
      <c r="V558" s="3" t="s">
        <v>11148</v>
      </c>
    </row>
    <row r="559" spans="1:22">
      <c r="A559" s="3">
        <v>558</v>
      </c>
      <c r="B559" s="3"/>
      <c r="C559" s="3" t="s">
        <v>12699</v>
      </c>
      <c r="D559" s="3" t="s">
        <v>12700</v>
      </c>
      <c r="E559" s="3" t="s">
        <v>12701</v>
      </c>
      <c r="F559" s="3" t="s">
        <v>11151</v>
      </c>
      <c r="G559" s="3" t="s">
        <v>11152</v>
      </c>
      <c r="H559" s="3" t="s">
        <v>11153</v>
      </c>
      <c r="I559" s="3">
        <v>295.83</v>
      </c>
      <c r="J559" s="3">
        <f ca="1">INT(RAND()*50+1)</f>
        <v>45</v>
      </c>
      <c r="K559" s="4" t="s">
        <v>11132</v>
      </c>
      <c r="L559" s="5">
        <v>41371</v>
      </c>
      <c r="M559" s="3"/>
      <c r="N559" s="3"/>
      <c r="O559" s="3" t="str">
        <f>"58478C"</f>
        <v>58478C</v>
      </c>
      <c r="P559" s="3" t="s">
        <v>11144</v>
      </c>
      <c r="Q559" s="3" t="s">
        <v>11134</v>
      </c>
      <c r="R559" s="6" t="s">
        <v>11352</v>
      </c>
      <c r="S559" s="7" t="str">
        <f>"1CN00210522"</f>
        <v>1CN00210522</v>
      </c>
      <c r="T559" s="6" t="s">
        <v>11769</v>
      </c>
      <c r="U559" s="4" t="s">
        <v>11137</v>
      </c>
      <c r="V559" s="3" t="s">
        <v>11148</v>
      </c>
    </row>
    <row r="560" spans="1:22">
      <c r="A560" s="3">
        <v>559</v>
      </c>
      <c r="B560" s="3"/>
      <c r="C560" s="3" t="s">
        <v>12703</v>
      </c>
      <c r="D560" s="3" t="s">
        <v>12704</v>
      </c>
      <c r="E560" s="3" t="s">
        <v>12705</v>
      </c>
      <c r="F560" s="3" t="s">
        <v>11273</v>
      </c>
      <c r="G560" s="3" t="s">
        <v>11152</v>
      </c>
      <c r="H560" s="3" t="s">
        <v>11153</v>
      </c>
      <c r="I560" s="3">
        <v>669.6</v>
      </c>
      <c r="J560" s="3">
        <f ca="1">INT(RAND()*50+1)</f>
        <v>18</v>
      </c>
      <c r="K560" s="4" t="s">
        <v>11132</v>
      </c>
      <c r="L560" s="5">
        <v>41365</v>
      </c>
      <c r="M560" s="3"/>
      <c r="N560" s="3"/>
      <c r="O560" s="3" t="str">
        <f>"58618A"</f>
        <v>58618A</v>
      </c>
      <c r="P560" s="3" t="s">
        <v>11133</v>
      </c>
      <c r="Q560" s="3" t="s">
        <v>11134</v>
      </c>
      <c r="R560" s="6" t="s">
        <v>11357</v>
      </c>
      <c r="S560" s="7" t="str">
        <f>"1CN00210522"</f>
        <v>1CN00210522</v>
      </c>
      <c r="T560" s="6" t="s">
        <v>12706</v>
      </c>
      <c r="U560" s="4" t="s">
        <v>11137</v>
      </c>
      <c r="V560" s="3" t="s">
        <v>11148</v>
      </c>
    </row>
    <row r="561" spans="1:22">
      <c r="A561" s="3">
        <v>560</v>
      </c>
      <c r="B561" s="3"/>
      <c r="C561" s="3" t="s">
        <v>12703</v>
      </c>
      <c r="D561" s="3" t="s">
        <v>12704</v>
      </c>
      <c r="E561" s="3" t="s">
        <v>12705</v>
      </c>
      <c r="F561" s="3" t="s">
        <v>11273</v>
      </c>
      <c r="G561" s="3" t="s">
        <v>12707</v>
      </c>
      <c r="H561" s="3" t="s">
        <v>11153</v>
      </c>
      <c r="I561" s="3">
        <v>600</v>
      </c>
      <c r="J561" s="3">
        <f ca="1">INT(RAND()*50+1)</f>
        <v>34</v>
      </c>
      <c r="K561" s="4" t="s">
        <v>11132</v>
      </c>
      <c r="L561" s="5">
        <v>41606</v>
      </c>
      <c r="M561" s="3"/>
      <c r="N561" s="3"/>
      <c r="O561" s="3" t="str">
        <f>"58618B"</f>
        <v>58618B</v>
      </c>
      <c r="P561" s="3" t="s">
        <v>11144</v>
      </c>
      <c r="Q561" s="3" t="s">
        <v>11134</v>
      </c>
      <c r="R561" s="6" t="s">
        <v>12632</v>
      </c>
      <c r="S561" s="7" t="str">
        <f>"1CN00210522"</f>
        <v>1CN00210522</v>
      </c>
      <c r="T561" s="6" t="s">
        <v>12251</v>
      </c>
      <c r="U561" s="4" t="s">
        <v>11137</v>
      </c>
      <c r="V561" s="3" t="s">
        <v>11148</v>
      </c>
    </row>
    <row r="562" spans="1:22">
      <c r="A562" s="3">
        <v>561</v>
      </c>
      <c r="B562" s="3"/>
      <c r="C562" s="3" t="s">
        <v>681</v>
      </c>
      <c r="D562" s="3" t="s">
        <v>12708</v>
      </c>
      <c r="E562" s="3" t="s">
        <v>12709</v>
      </c>
      <c r="F562" s="3" t="s">
        <v>11373</v>
      </c>
      <c r="G562" s="3" t="s">
        <v>11227</v>
      </c>
      <c r="H562" s="3" t="s">
        <v>11689</v>
      </c>
      <c r="I562" s="3">
        <v>210</v>
      </c>
      <c r="J562" s="3">
        <f ca="1">INT(RAND()*50+1)</f>
        <v>10</v>
      </c>
      <c r="K562" s="4" t="s">
        <v>11132</v>
      </c>
      <c r="L562" s="5">
        <v>41353</v>
      </c>
      <c r="M562" s="3"/>
      <c r="N562" s="3"/>
      <c r="O562" s="3" t="str">
        <f t="shared" ref="O562:O564" si="110">"2765176"</f>
        <v>2765176</v>
      </c>
      <c r="P562" s="3" t="s">
        <v>11133</v>
      </c>
      <c r="Q562" s="3" t="s">
        <v>11134</v>
      </c>
      <c r="R562" s="6" t="s">
        <v>12639</v>
      </c>
      <c r="S562" s="7" t="str">
        <f t="shared" ref="S562:S564" si="111">"1CN00830106"</f>
        <v>1CN00830106</v>
      </c>
      <c r="T562" s="6" t="s">
        <v>12540</v>
      </c>
      <c r="U562" s="4" t="s">
        <v>11137</v>
      </c>
      <c r="V562" s="3" t="s">
        <v>11148</v>
      </c>
    </row>
    <row r="563" spans="1:22">
      <c r="A563" s="3">
        <v>562</v>
      </c>
      <c r="B563" s="3"/>
      <c r="C563" s="3" t="s">
        <v>681</v>
      </c>
      <c r="D563" s="3" t="s">
        <v>12708</v>
      </c>
      <c r="E563" s="3" t="s">
        <v>12709</v>
      </c>
      <c r="F563" s="3" t="s">
        <v>11373</v>
      </c>
      <c r="G563" s="3" t="s">
        <v>11227</v>
      </c>
      <c r="H563" s="3" t="s">
        <v>11689</v>
      </c>
      <c r="I563" s="3">
        <v>210</v>
      </c>
      <c r="J563" s="3">
        <f ca="1">INT(RAND()*50+1)</f>
        <v>32</v>
      </c>
      <c r="K563" s="4" t="s">
        <v>11132</v>
      </c>
      <c r="L563" s="5">
        <v>41354</v>
      </c>
      <c r="M563" s="3"/>
      <c r="N563" s="3"/>
      <c r="O563" s="3" t="str">
        <f>"2765176"</f>
        <v>2765176</v>
      </c>
      <c r="P563" s="3" t="s">
        <v>11144</v>
      </c>
      <c r="Q563" s="3" t="s">
        <v>11145</v>
      </c>
      <c r="R563" s="6" t="s">
        <v>12680</v>
      </c>
      <c r="S563" s="7" t="str">
        <f>"1CN00830106"</f>
        <v>1CN00830106</v>
      </c>
      <c r="T563" s="6" t="s">
        <v>12710</v>
      </c>
      <c r="U563" s="4" t="s">
        <v>11137</v>
      </c>
      <c r="V563" s="3" t="s">
        <v>11138</v>
      </c>
    </row>
    <row r="564" spans="1:22">
      <c r="A564" s="3">
        <v>563</v>
      </c>
      <c r="B564" s="3"/>
      <c r="C564" s="3" t="s">
        <v>681</v>
      </c>
      <c r="D564" s="3" t="s">
        <v>12708</v>
      </c>
      <c r="E564" s="3" t="s">
        <v>12709</v>
      </c>
      <c r="F564" s="3" t="s">
        <v>11373</v>
      </c>
      <c r="G564" s="3" t="s">
        <v>11227</v>
      </c>
      <c r="H564" s="3" t="s">
        <v>11689</v>
      </c>
      <c r="I564" s="3">
        <v>210</v>
      </c>
      <c r="J564" s="3">
        <f ca="1">INT(RAND()*50+1)</f>
        <v>37</v>
      </c>
      <c r="K564" s="4" t="s">
        <v>11132</v>
      </c>
      <c r="L564" s="5">
        <v>41431</v>
      </c>
      <c r="M564" s="3"/>
      <c r="N564" s="3"/>
      <c r="O564" s="3" t="str">
        <f>"2765176"</f>
        <v>2765176</v>
      </c>
      <c r="P564" s="3" t="s">
        <v>11133</v>
      </c>
      <c r="Q564" s="3" t="s">
        <v>11134</v>
      </c>
      <c r="R564" s="6" t="s">
        <v>12686</v>
      </c>
      <c r="S564" s="7" t="str">
        <f>"1CN00830106"</f>
        <v>1CN00830106</v>
      </c>
      <c r="T564" s="6" t="s">
        <v>11882</v>
      </c>
      <c r="U564" s="4" t="s">
        <v>11137</v>
      </c>
      <c r="V564" s="3" t="s">
        <v>11148</v>
      </c>
    </row>
    <row r="565" spans="1:22">
      <c r="A565" s="3">
        <v>564</v>
      </c>
      <c r="B565" s="3"/>
      <c r="C565" s="3" t="s">
        <v>8572</v>
      </c>
      <c r="D565" s="3" t="s">
        <v>12711</v>
      </c>
      <c r="E565" s="3" t="s">
        <v>12712</v>
      </c>
      <c r="F565" s="3" t="s">
        <v>11141</v>
      </c>
      <c r="G565" s="3" t="s">
        <v>11172</v>
      </c>
      <c r="H565" s="3" t="s">
        <v>11168</v>
      </c>
      <c r="I565" s="3">
        <v>412.51</v>
      </c>
      <c r="J565" s="3">
        <f ca="1">INT(RAND()*50+1)</f>
        <v>48</v>
      </c>
      <c r="K565" s="4" t="s">
        <v>11132</v>
      </c>
      <c r="L565" s="5">
        <v>41446</v>
      </c>
      <c r="M565" s="3"/>
      <c r="N565" s="3"/>
      <c r="O565" s="3" t="str">
        <f>"SY003509-25G"</f>
        <v>SY003509-25G</v>
      </c>
      <c r="P565" s="3" t="s">
        <v>11144</v>
      </c>
      <c r="Q565" s="3" t="s">
        <v>11145</v>
      </c>
      <c r="R565" s="6" t="s">
        <v>12639</v>
      </c>
      <c r="S565" s="7" t="str">
        <f>"1CN00210518"</f>
        <v>1CN00210518</v>
      </c>
      <c r="T565" s="6" t="s">
        <v>12551</v>
      </c>
      <c r="U565" s="4" t="s">
        <v>11137</v>
      </c>
      <c r="V565" s="3" t="s">
        <v>11138</v>
      </c>
    </row>
    <row r="566" spans="1:22">
      <c r="A566" s="3">
        <v>565</v>
      </c>
      <c r="B566" s="3"/>
      <c r="C566" s="3" t="s">
        <v>1348</v>
      </c>
      <c r="D566" s="3" t="s">
        <v>12713</v>
      </c>
      <c r="E566" s="3" t="s">
        <v>12713</v>
      </c>
      <c r="F566" s="3"/>
      <c r="G566" s="3" t="s">
        <v>11232</v>
      </c>
      <c r="H566" s="3" t="s">
        <v>11280</v>
      </c>
      <c r="I566" s="3">
        <v>138.24</v>
      </c>
      <c r="J566" s="3">
        <f ca="1">INT(RAND()*50+1)</f>
        <v>3</v>
      </c>
      <c r="K566" s="4" t="s">
        <v>11132</v>
      </c>
      <c r="L566" s="5">
        <v>41367</v>
      </c>
      <c r="M566" s="3" t="str">
        <f>"MFCD00004360"</f>
        <v>MFCD00004360</v>
      </c>
      <c r="N566" s="3"/>
      <c r="O566" s="3" t="str">
        <f>"P51400-5G"</f>
        <v>P51400-5G</v>
      </c>
      <c r="P566" s="3" t="s">
        <v>11133</v>
      </c>
      <c r="Q566" s="3" t="s">
        <v>11134</v>
      </c>
      <c r="R566" s="6" t="s">
        <v>11352</v>
      </c>
      <c r="S566" s="7" t="str">
        <f>"1CN00210153"</f>
        <v>1CN00210153</v>
      </c>
      <c r="T566" s="6" t="s">
        <v>12714</v>
      </c>
      <c r="U566" s="4" t="s">
        <v>11137</v>
      </c>
      <c r="V566" s="3" t="s">
        <v>11148</v>
      </c>
    </row>
    <row r="567" spans="1:22">
      <c r="A567" s="3">
        <v>566</v>
      </c>
      <c r="B567" s="3"/>
      <c r="C567" s="3" t="s">
        <v>1348</v>
      </c>
      <c r="D567" s="3" t="s">
        <v>12713</v>
      </c>
      <c r="E567" s="3" t="s">
        <v>12713</v>
      </c>
      <c r="F567" s="3"/>
      <c r="G567" s="3" t="s">
        <v>11232</v>
      </c>
      <c r="H567" s="3" t="s">
        <v>11280</v>
      </c>
      <c r="I567" s="3">
        <v>138.24</v>
      </c>
      <c r="J567" s="3">
        <f ca="1">INT(RAND()*50+1)</f>
        <v>12</v>
      </c>
      <c r="K567" s="4" t="s">
        <v>11132</v>
      </c>
      <c r="L567" s="5">
        <v>41459</v>
      </c>
      <c r="M567" s="3" t="str">
        <f>"MFCD00004360"</f>
        <v>MFCD00004360</v>
      </c>
      <c r="N567" s="3"/>
      <c r="O567" s="3" t="str">
        <f>"P51400-5G"</f>
        <v>P51400-5G</v>
      </c>
      <c r="P567" s="3" t="s">
        <v>11144</v>
      </c>
      <c r="Q567" s="3" t="s">
        <v>11134</v>
      </c>
      <c r="R567" s="6" t="s">
        <v>11357</v>
      </c>
      <c r="S567" s="7" t="str">
        <f>"1CN00210153"</f>
        <v>1CN00210153</v>
      </c>
      <c r="T567" s="6" t="s">
        <v>12715</v>
      </c>
      <c r="U567" s="4" t="s">
        <v>11137</v>
      </c>
      <c r="V567" s="3" t="s">
        <v>11148</v>
      </c>
    </row>
    <row r="568" spans="1:22">
      <c r="A568" s="3">
        <v>567</v>
      </c>
      <c r="B568" s="3"/>
      <c r="C568" s="3" t="s">
        <v>1348</v>
      </c>
      <c r="D568" s="3" t="s">
        <v>12716</v>
      </c>
      <c r="E568" s="3" t="s">
        <v>12716</v>
      </c>
      <c r="F568" s="3" t="s">
        <v>11691</v>
      </c>
      <c r="G568" s="3" t="s">
        <v>11232</v>
      </c>
      <c r="H568" s="3" t="s">
        <v>11143</v>
      </c>
      <c r="I568" s="3">
        <v>123.08</v>
      </c>
      <c r="J568" s="3">
        <f ca="1">INT(RAND()*50+1)</f>
        <v>28</v>
      </c>
      <c r="K568" s="4" t="s">
        <v>11132</v>
      </c>
      <c r="L568" s="5">
        <v>41391</v>
      </c>
      <c r="M568" s="3"/>
      <c r="N568" s="3"/>
      <c r="O568" s="3" t="str">
        <f>"JK223048-5G"</f>
        <v>JK223048-5G</v>
      </c>
      <c r="P568" s="3" t="s">
        <v>11133</v>
      </c>
      <c r="Q568" s="3" t="s">
        <v>11134</v>
      </c>
      <c r="R568" s="6" t="s">
        <v>12697</v>
      </c>
      <c r="S568" s="7" t="str">
        <f>"1CN00100005"</f>
        <v>1CN00100005</v>
      </c>
      <c r="T568" s="6" t="s">
        <v>12380</v>
      </c>
      <c r="U568" s="4" t="s">
        <v>11137</v>
      </c>
      <c r="V568" s="3" t="s">
        <v>11148</v>
      </c>
    </row>
    <row r="569" spans="1:22">
      <c r="A569" s="3">
        <v>568</v>
      </c>
      <c r="B569" s="3"/>
      <c r="C569" s="3" t="s">
        <v>1348</v>
      </c>
      <c r="D569" s="3" t="s">
        <v>12716</v>
      </c>
      <c r="E569" s="3" t="s">
        <v>12716</v>
      </c>
      <c r="F569" s="3" t="s">
        <v>11691</v>
      </c>
      <c r="G569" s="3" t="s">
        <v>11172</v>
      </c>
      <c r="H569" s="3" t="s">
        <v>11143</v>
      </c>
      <c r="I569" s="3">
        <v>361.76</v>
      </c>
      <c r="J569" s="3">
        <f ca="1">INT(RAND()*50+1)</f>
        <v>45</v>
      </c>
      <c r="K569" s="4" t="s">
        <v>11132</v>
      </c>
      <c r="L569" s="5">
        <v>41428</v>
      </c>
      <c r="M569" s="3"/>
      <c r="N569" s="3"/>
      <c r="O569" s="3" t="str">
        <f>"JK223048-25G"</f>
        <v>JK223048-25G</v>
      </c>
      <c r="P569" s="3" t="s">
        <v>11144</v>
      </c>
      <c r="Q569" s="3" t="s">
        <v>11134</v>
      </c>
      <c r="R569" s="6" t="s">
        <v>12702</v>
      </c>
      <c r="S569" s="7" t="str">
        <f>"1CN00100005"</f>
        <v>1CN00100005</v>
      </c>
      <c r="T569" s="6" t="s">
        <v>12717</v>
      </c>
      <c r="U569" s="4" t="s">
        <v>11137</v>
      </c>
      <c r="V569" s="3" t="s">
        <v>11148</v>
      </c>
    </row>
    <row r="570" spans="1:22">
      <c r="A570" s="3">
        <v>569</v>
      </c>
      <c r="B570" s="3"/>
      <c r="C570" s="3" t="s">
        <v>12718</v>
      </c>
      <c r="D570" s="3" t="s">
        <v>12719</v>
      </c>
      <c r="E570" s="3" t="s">
        <v>12720</v>
      </c>
      <c r="F570" s="3" t="s">
        <v>11205</v>
      </c>
      <c r="G570" s="3" t="s">
        <v>11227</v>
      </c>
      <c r="H570" s="3" t="s">
        <v>11257</v>
      </c>
      <c r="I570" s="3">
        <v>10.8</v>
      </c>
      <c r="J570" s="3">
        <f ca="1">INT(RAND()*50+1)</f>
        <v>45</v>
      </c>
      <c r="K570" s="4" t="s">
        <v>11132</v>
      </c>
      <c r="L570" s="5">
        <v>41606</v>
      </c>
      <c r="M570" s="3"/>
      <c r="N570" s="3"/>
      <c r="O570" s="3" t="str">
        <f>"201307150011"</f>
        <v>201307150011</v>
      </c>
      <c r="P570" s="3" t="s">
        <v>11133</v>
      </c>
      <c r="Q570" s="3" t="s">
        <v>11145</v>
      </c>
      <c r="R570" s="6" t="s">
        <v>12721</v>
      </c>
      <c r="S570" s="7" t="str">
        <f>"1CN00212283"</f>
        <v>1CN00212283</v>
      </c>
      <c r="T570" s="6" t="s">
        <v>12722</v>
      </c>
      <c r="U570" s="4" t="s">
        <v>11137</v>
      </c>
      <c r="V570" s="3" t="s">
        <v>11148</v>
      </c>
    </row>
    <row r="571" spans="1:22">
      <c r="A571" s="3">
        <v>570</v>
      </c>
      <c r="B571" s="3"/>
      <c r="C571" s="3" t="s">
        <v>12723</v>
      </c>
      <c r="D571" s="3" t="s">
        <v>12724</v>
      </c>
      <c r="E571" s="3" t="s">
        <v>12724</v>
      </c>
      <c r="F571" s="3" t="s">
        <v>11172</v>
      </c>
      <c r="G571" s="3" t="s">
        <v>11172</v>
      </c>
      <c r="H571" s="3" t="s">
        <v>11173</v>
      </c>
      <c r="I571" s="3">
        <v>547.5</v>
      </c>
      <c r="J571" s="3">
        <f ca="1">INT(RAND()*50+1)</f>
        <v>21</v>
      </c>
      <c r="K571" s="4" t="s">
        <v>11132</v>
      </c>
      <c r="L571" s="5">
        <v>41430</v>
      </c>
      <c r="M571" s="3"/>
      <c r="N571" s="3"/>
      <c r="O571" s="3" t="str">
        <f>"C1219-25G"</f>
        <v>C1219-25G</v>
      </c>
      <c r="P571" s="3" t="s">
        <v>11144</v>
      </c>
      <c r="Q571" s="3" t="s">
        <v>11134</v>
      </c>
      <c r="R571" s="6" t="s">
        <v>12725</v>
      </c>
      <c r="S571" s="7" t="str">
        <f>"1CN00211018"</f>
        <v>1CN00211018</v>
      </c>
      <c r="T571" s="6" t="s">
        <v>12726</v>
      </c>
      <c r="U571" s="4" t="s">
        <v>11137</v>
      </c>
      <c r="V571" s="3" t="s">
        <v>11138</v>
      </c>
    </row>
    <row r="572" spans="1:22">
      <c r="A572" s="3">
        <v>571</v>
      </c>
      <c r="B572" s="3"/>
      <c r="C572" s="3" t="s">
        <v>12723</v>
      </c>
      <c r="D572" s="3" t="s">
        <v>12727</v>
      </c>
      <c r="E572" s="3" t="s">
        <v>12728</v>
      </c>
      <c r="F572" s="3" t="s">
        <v>12729</v>
      </c>
      <c r="G572" s="3" t="s">
        <v>12730</v>
      </c>
      <c r="H572" s="3" t="s">
        <v>11173</v>
      </c>
      <c r="I572" s="3">
        <v>564.43</v>
      </c>
      <c r="J572" s="3">
        <f ca="1">INT(RAND()*50+1)</f>
        <v>45</v>
      </c>
      <c r="K572" s="4" t="s">
        <v>11132</v>
      </c>
      <c r="L572" s="5">
        <v>41444</v>
      </c>
      <c r="M572" s="3"/>
      <c r="N572" s="3"/>
      <c r="O572" s="3" t="str">
        <f>"C1219-25G"</f>
        <v>C1219-25G</v>
      </c>
      <c r="P572" s="3" t="s">
        <v>11133</v>
      </c>
      <c r="Q572" s="3" t="s">
        <v>11145</v>
      </c>
      <c r="R572" s="6" t="s">
        <v>12702</v>
      </c>
      <c r="S572" s="7" t="str">
        <f>"1CN00210355"</f>
        <v>1CN00210355</v>
      </c>
      <c r="T572" s="6" t="s">
        <v>12731</v>
      </c>
      <c r="U572" s="4" t="s">
        <v>11137</v>
      </c>
      <c r="V572" s="3" t="s">
        <v>11148</v>
      </c>
    </row>
    <row r="573" spans="1:22">
      <c r="A573" s="3">
        <v>572</v>
      </c>
      <c r="B573" s="3"/>
      <c r="C573" s="3" t="s">
        <v>10642</v>
      </c>
      <c r="D573" s="3" t="s">
        <v>12732</v>
      </c>
      <c r="E573" s="3" t="s">
        <v>12733</v>
      </c>
      <c r="F573" s="3" t="s">
        <v>12734</v>
      </c>
      <c r="G573" s="3" t="s">
        <v>11285</v>
      </c>
      <c r="H573" s="3" t="s">
        <v>11153</v>
      </c>
      <c r="I573" s="3">
        <v>147.6</v>
      </c>
      <c r="J573" s="3">
        <f ca="1">INT(RAND()*50+1)</f>
        <v>35</v>
      </c>
      <c r="K573" s="4" t="s">
        <v>11132</v>
      </c>
      <c r="L573" s="5">
        <v>41522</v>
      </c>
      <c r="M573" s="3"/>
      <c r="N573" s="3"/>
      <c r="O573" s="3" t="str">
        <f>"59181B"</f>
        <v>59181B</v>
      </c>
      <c r="P573" s="3" t="s">
        <v>11144</v>
      </c>
      <c r="Q573" s="3" t="s">
        <v>11134</v>
      </c>
      <c r="R573" s="6" t="s">
        <v>11352</v>
      </c>
      <c r="S573" s="7" t="str">
        <f>"1CN00210522"</f>
        <v>1CN00210522</v>
      </c>
      <c r="T573" s="6" t="s">
        <v>11886</v>
      </c>
      <c r="U573" s="4" t="s">
        <v>11137</v>
      </c>
      <c r="V573" s="3" t="s">
        <v>11138</v>
      </c>
    </row>
    <row r="574" spans="1:22">
      <c r="A574" s="3">
        <v>573</v>
      </c>
      <c r="B574" s="3"/>
      <c r="C574" s="3" t="s">
        <v>12735</v>
      </c>
      <c r="D574" s="3" t="s">
        <v>12736</v>
      </c>
      <c r="E574" s="3" t="s">
        <v>12736</v>
      </c>
      <c r="F574" s="3" t="s">
        <v>11151</v>
      </c>
      <c r="G574" s="3" t="s">
        <v>11267</v>
      </c>
      <c r="H574" s="3" t="s">
        <v>11153</v>
      </c>
      <c r="I574" s="3">
        <v>175.2</v>
      </c>
      <c r="J574" s="3">
        <f ca="1">INT(RAND()*50+1)</f>
        <v>12</v>
      </c>
      <c r="K574" s="4" t="s">
        <v>11132</v>
      </c>
      <c r="L574" s="5">
        <v>41438</v>
      </c>
      <c r="M574" s="3"/>
      <c r="N574" s="3"/>
      <c r="O574" s="3" t="str">
        <f>"59279A"</f>
        <v>59279A</v>
      </c>
      <c r="P574" s="3" t="s">
        <v>11133</v>
      </c>
      <c r="Q574" s="3" t="s">
        <v>11134</v>
      </c>
      <c r="R574" s="6" t="s">
        <v>11357</v>
      </c>
      <c r="S574" s="7" t="str">
        <f>"1CN00210522"</f>
        <v>1CN00210522</v>
      </c>
      <c r="T574" s="6" t="s">
        <v>11813</v>
      </c>
      <c r="U574" s="4" t="s">
        <v>11137</v>
      </c>
      <c r="V574" s="3" t="s">
        <v>11148</v>
      </c>
    </row>
    <row r="575" spans="1:22">
      <c r="A575" s="3">
        <v>574</v>
      </c>
      <c r="B575" s="3"/>
      <c r="C575" s="3" t="s">
        <v>12737</v>
      </c>
      <c r="D575" s="3" t="s">
        <v>12738</v>
      </c>
      <c r="E575" s="3" t="s">
        <v>12739</v>
      </c>
      <c r="F575" s="3" t="s">
        <v>11141</v>
      </c>
      <c r="G575" s="3" t="s">
        <v>11142</v>
      </c>
      <c r="H575" s="3" t="s">
        <v>11168</v>
      </c>
      <c r="I575" s="3">
        <v>271.14</v>
      </c>
      <c r="J575" s="3">
        <f ca="1">INT(RAND()*50+1)</f>
        <v>21</v>
      </c>
      <c r="K575" s="4" t="s">
        <v>11132</v>
      </c>
      <c r="L575" s="5">
        <v>41577</v>
      </c>
      <c r="M575" s="3" t="str">
        <f>"MFCD00111277"</f>
        <v>MFCD00111277</v>
      </c>
      <c r="N575" s="3"/>
      <c r="O575" s="3" t="str">
        <f>"SY006711-1G"</f>
        <v>SY006711-1G</v>
      </c>
      <c r="P575" s="3" t="s">
        <v>11144</v>
      </c>
      <c r="Q575" s="3" t="s">
        <v>11134</v>
      </c>
      <c r="R575" s="6" t="s">
        <v>12740</v>
      </c>
      <c r="S575" s="7" t="str">
        <f t="shared" ref="S575:S578" si="112">"1CN00210518"</f>
        <v>1CN00210518</v>
      </c>
      <c r="T575" s="6" t="s">
        <v>12741</v>
      </c>
      <c r="U575" s="4" t="s">
        <v>11137</v>
      </c>
      <c r="V575" s="3" t="s">
        <v>11148</v>
      </c>
    </row>
    <row r="576" spans="1:22">
      <c r="A576" s="3">
        <v>575</v>
      </c>
      <c r="B576" s="3"/>
      <c r="C576" s="3" t="s">
        <v>12742</v>
      </c>
      <c r="D576" s="3" t="s">
        <v>12743</v>
      </c>
      <c r="E576" s="3" t="s">
        <v>12744</v>
      </c>
      <c r="F576" s="3" t="s">
        <v>11141</v>
      </c>
      <c r="G576" s="3" t="s">
        <v>11172</v>
      </c>
      <c r="H576" s="3" t="s">
        <v>11168</v>
      </c>
      <c r="I576" s="3">
        <v>275.01</v>
      </c>
      <c r="J576" s="3">
        <f ca="1">INT(RAND()*50+1)</f>
        <v>16</v>
      </c>
      <c r="K576" s="4" t="s">
        <v>11132</v>
      </c>
      <c r="L576" s="5">
        <v>41379</v>
      </c>
      <c r="M576" s="3" t="str">
        <f>"MFCD00051944"</f>
        <v>MFCD00051944</v>
      </c>
      <c r="N576" s="3"/>
      <c r="O576" s="3" t="str">
        <f>"SY004072-25G"</f>
        <v>SY004072-25G</v>
      </c>
      <c r="P576" s="3" t="s">
        <v>11133</v>
      </c>
      <c r="Q576" s="3" t="s">
        <v>11134</v>
      </c>
      <c r="R576" s="6" t="s">
        <v>12745</v>
      </c>
      <c r="S576" s="7" t="str">
        <f>"1CN00210518"</f>
        <v>1CN00210518</v>
      </c>
      <c r="T576" s="6" t="s">
        <v>12294</v>
      </c>
      <c r="U576" s="4" t="s">
        <v>11137</v>
      </c>
      <c r="V576" s="3" t="s">
        <v>11148</v>
      </c>
    </row>
    <row r="577" spans="1:22">
      <c r="A577" s="3">
        <v>576</v>
      </c>
      <c r="B577" s="3"/>
      <c r="C577" s="3" t="s">
        <v>12746</v>
      </c>
      <c r="D577" s="3" t="s">
        <v>12747</v>
      </c>
      <c r="E577" s="3" t="s">
        <v>12748</v>
      </c>
      <c r="F577" s="3" t="s">
        <v>12166</v>
      </c>
      <c r="G577" s="3" t="s">
        <v>11935</v>
      </c>
      <c r="H577" s="3" t="s">
        <v>11193</v>
      </c>
      <c r="I577" s="3">
        <v>418.32</v>
      </c>
      <c r="J577" s="3">
        <f ca="1">INT(RAND()*50+1)</f>
        <v>35</v>
      </c>
      <c r="K577" s="4" t="s">
        <v>11132</v>
      </c>
      <c r="L577" s="5">
        <v>41404</v>
      </c>
      <c r="M577" s="3" t="str">
        <f>"MFCD00099582"</f>
        <v>MFCD00099582</v>
      </c>
      <c r="N577" s="3"/>
      <c r="O577" s="3" t="str">
        <f>"H50287.MD"</f>
        <v>H50287.MD</v>
      </c>
      <c r="P577" s="3" t="s">
        <v>11144</v>
      </c>
      <c r="Q577" s="3" t="s">
        <v>11145</v>
      </c>
      <c r="R577" s="6" t="s">
        <v>11352</v>
      </c>
      <c r="S577" s="7" t="str">
        <f>"1CN00220006"</f>
        <v>1CN00220006</v>
      </c>
      <c r="T577" s="6" t="s">
        <v>12584</v>
      </c>
      <c r="U577" s="4" t="s">
        <v>11137</v>
      </c>
      <c r="V577" s="3" t="s">
        <v>11148</v>
      </c>
    </row>
    <row r="578" spans="1:22">
      <c r="A578" s="3">
        <v>577</v>
      </c>
      <c r="B578" s="3"/>
      <c r="C578" s="3" t="s">
        <v>12749</v>
      </c>
      <c r="D578" s="3" t="s">
        <v>12750</v>
      </c>
      <c r="E578" s="3" t="s">
        <v>12750</v>
      </c>
      <c r="F578" s="3" t="s">
        <v>11141</v>
      </c>
      <c r="G578" s="3" t="s">
        <v>11232</v>
      </c>
      <c r="H578" s="3" t="s">
        <v>11168</v>
      </c>
      <c r="I578" s="3">
        <v>73.33</v>
      </c>
      <c r="J578" s="3">
        <f ca="1">INT(RAND()*50+1)</f>
        <v>48</v>
      </c>
      <c r="K578" s="4" t="s">
        <v>11132</v>
      </c>
      <c r="L578" s="5">
        <v>41430</v>
      </c>
      <c r="M578" s="3"/>
      <c r="N578" s="3"/>
      <c r="O578" s="3" t="str">
        <f>"SY018961-5G"</f>
        <v>SY018961-5G</v>
      </c>
      <c r="P578" s="3" t="s">
        <v>11133</v>
      </c>
      <c r="Q578" s="3" t="s">
        <v>11134</v>
      </c>
      <c r="R578" s="6" t="s">
        <v>11357</v>
      </c>
      <c r="S578" s="7" t="str">
        <f>"1CN00210518"</f>
        <v>1CN00210518</v>
      </c>
      <c r="T578" s="6" t="s">
        <v>12751</v>
      </c>
      <c r="U578" s="4" t="s">
        <v>11137</v>
      </c>
      <c r="V578" s="3" t="s">
        <v>11148</v>
      </c>
    </row>
    <row r="579" spans="1:22">
      <c r="A579" s="3">
        <v>578</v>
      </c>
      <c r="B579" s="3"/>
      <c r="C579" s="3" t="s">
        <v>738</v>
      </c>
      <c r="D579" s="3" t="s">
        <v>12752</v>
      </c>
      <c r="E579" s="3" t="s">
        <v>12753</v>
      </c>
      <c r="F579" s="3" t="s">
        <v>11373</v>
      </c>
      <c r="G579" s="3" t="s">
        <v>11285</v>
      </c>
      <c r="H579" s="3" t="s">
        <v>11153</v>
      </c>
      <c r="I579" s="3">
        <v>52.8</v>
      </c>
      <c r="J579" s="3">
        <f ca="1" t="shared" ref="J579:J642" si="113">INT(RAND()*50+1)</f>
        <v>15</v>
      </c>
      <c r="K579" s="4" t="s">
        <v>11132</v>
      </c>
      <c r="L579" s="5">
        <v>41470</v>
      </c>
      <c r="M579" s="3"/>
      <c r="N579" s="3"/>
      <c r="O579" s="3" t="str">
        <f>"59632A"</f>
        <v>59632A</v>
      </c>
      <c r="P579" s="3" t="s">
        <v>11144</v>
      </c>
      <c r="Q579" s="3" t="s">
        <v>11145</v>
      </c>
      <c r="R579" s="6" t="s">
        <v>12697</v>
      </c>
      <c r="S579" s="7" t="str">
        <f>"1CN00210522"</f>
        <v>1CN00210522</v>
      </c>
      <c r="T579" s="6" t="s">
        <v>11908</v>
      </c>
      <c r="U579" s="4" t="s">
        <v>11137</v>
      </c>
      <c r="V579" s="3" t="s">
        <v>11138</v>
      </c>
    </row>
    <row r="580" spans="1:22">
      <c r="A580" s="3">
        <v>579</v>
      </c>
      <c r="B580" s="3"/>
      <c r="C580" s="3" t="s">
        <v>12754</v>
      </c>
      <c r="D580" s="3" t="s">
        <v>12755</v>
      </c>
      <c r="E580" s="3" t="s">
        <v>12755</v>
      </c>
      <c r="F580" s="3" t="s">
        <v>11141</v>
      </c>
      <c r="G580" s="3" t="s">
        <v>12756</v>
      </c>
      <c r="H580" s="3" t="s">
        <v>12298</v>
      </c>
      <c r="I580" s="3">
        <v>186.32</v>
      </c>
      <c r="J580" s="3">
        <f ca="1">INT(RAND()*50+1)</f>
        <v>16</v>
      </c>
      <c r="K580" s="4" t="s">
        <v>11132</v>
      </c>
      <c r="L580" s="5">
        <v>41433</v>
      </c>
      <c r="M580" s="3"/>
      <c r="N580" s="3"/>
      <c r="O580" s="3" t="str">
        <f>"ACR#113470100"</f>
        <v>ACR#113470100</v>
      </c>
      <c r="P580" s="3" t="s">
        <v>11133</v>
      </c>
      <c r="Q580" s="3" t="s">
        <v>11134</v>
      </c>
      <c r="R580" s="6" t="s">
        <v>12702</v>
      </c>
      <c r="S580" s="7" t="str">
        <f>"1CN00210522"</f>
        <v>1CN00210522</v>
      </c>
      <c r="T580" s="6" t="s">
        <v>12590</v>
      </c>
      <c r="U580" s="4" t="s">
        <v>11137</v>
      </c>
      <c r="V580" s="3" t="s">
        <v>11148</v>
      </c>
    </row>
    <row r="581" spans="1:22">
      <c r="A581" s="3">
        <v>580</v>
      </c>
      <c r="B581" s="3"/>
      <c r="C581" s="3" t="s">
        <v>12754</v>
      </c>
      <c r="D581" s="3" t="s">
        <v>12755</v>
      </c>
      <c r="E581" s="3" t="s">
        <v>12757</v>
      </c>
      <c r="F581" s="3" t="s">
        <v>11141</v>
      </c>
      <c r="G581" s="3" t="s">
        <v>11431</v>
      </c>
      <c r="H581" s="3" t="s">
        <v>12298</v>
      </c>
      <c r="I581" s="3">
        <v>178</v>
      </c>
      <c r="J581" s="3">
        <f ca="1">INT(RAND()*50+1)</f>
        <v>49</v>
      </c>
      <c r="K581" s="4" t="s">
        <v>11132</v>
      </c>
      <c r="L581" s="5">
        <v>41477</v>
      </c>
      <c r="M581" s="3"/>
      <c r="N581" s="3"/>
      <c r="O581" s="3" t="str">
        <f>"113470100"</f>
        <v>113470100</v>
      </c>
      <c r="P581" s="3" t="s">
        <v>11144</v>
      </c>
      <c r="Q581" s="3" t="s">
        <v>11134</v>
      </c>
      <c r="R581" s="6" t="s">
        <v>12721</v>
      </c>
      <c r="S581" s="7" t="str">
        <f>"1CN00100186"</f>
        <v>1CN00100186</v>
      </c>
      <c r="T581" s="6" t="s">
        <v>12758</v>
      </c>
      <c r="U581" s="4" t="s">
        <v>11137</v>
      </c>
      <c r="V581" s="3" t="s">
        <v>11138</v>
      </c>
    </row>
    <row r="582" spans="1:22">
      <c r="A582" s="3">
        <v>581</v>
      </c>
      <c r="B582" s="3"/>
      <c r="C582" s="3" t="s">
        <v>12759</v>
      </c>
      <c r="D582" s="3" t="s">
        <v>12760</v>
      </c>
      <c r="E582" s="3" t="s">
        <v>12760</v>
      </c>
      <c r="F582" s="3"/>
      <c r="G582" s="3" t="s">
        <v>11232</v>
      </c>
      <c r="H582" s="3" t="s">
        <v>11280</v>
      </c>
      <c r="I582" s="3">
        <v>538.24</v>
      </c>
      <c r="J582" s="3">
        <f ca="1">INT(RAND()*50+1)</f>
        <v>11</v>
      </c>
      <c r="K582" s="4" t="s">
        <v>11132</v>
      </c>
      <c r="L582" s="5">
        <v>41449</v>
      </c>
      <c r="M582" s="3" t="str">
        <f>"MFCD00060678"</f>
        <v>MFCD00060678</v>
      </c>
      <c r="N582" s="3"/>
      <c r="O582" s="3" t="str">
        <f>"357758-5G"</f>
        <v>357758-5G</v>
      </c>
      <c r="P582" s="3" t="s">
        <v>11133</v>
      </c>
      <c r="Q582" s="3" t="s">
        <v>11134</v>
      </c>
      <c r="R582" s="6" t="s">
        <v>12725</v>
      </c>
      <c r="S582" s="7" t="str">
        <f>"1CN00210153"</f>
        <v>1CN00210153</v>
      </c>
      <c r="T582" s="6" t="s">
        <v>12761</v>
      </c>
      <c r="U582" s="4" t="s">
        <v>11137</v>
      </c>
      <c r="V582" s="3" t="s">
        <v>11148</v>
      </c>
    </row>
    <row r="583" spans="1:22">
      <c r="A583" s="3">
        <v>582</v>
      </c>
      <c r="B583" s="3"/>
      <c r="C583" s="3" t="s">
        <v>12759</v>
      </c>
      <c r="D583" s="3" t="s">
        <v>12762</v>
      </c>
      <c r="E583" s="3" t="s">
        <v>12762</v>
      </c>
      <c r="F583" s="3" t="s">
        <v>11172</v>
      </c>
      <c r="G583" s="3" t="s">
        <v>11172</v>
      </c>
      <c r="H583" s="3" t="s">
        <v>11173</v>
      </c>
      <c r="I583" s="3">
        <v>1584</v>
      </c>
      <c r="J583" s="3">
        <f ca="1">INT(RAND()*50+1)</f>
        <v>3</v>
      </c>
      <c r="K583" s="4" t="s">
        <v>11132</v>
      </c>
      <c r="L583" s="5">
        <v>41529</v>
      </c>
      <c r="M583" s="3"/>
      <c r="N583" s="3"/>
      <c r="O583" s="3" t="str">
        <f>"M1881-25G"</f>
        <v>M1881-25G</v>
      </c>
      <c r="P583" s="3" t="s">
        <v>11144</v>
      </c>
      <c r="Q583" s="3" t="s">
        <v>11134</v>
      </c>
      <c r="R583" s="6" t="s">
        <v>12702</v>
      </c>
      <c r="S583" s="7" t="str">
        <f>"1CN00211018"</f>
        <v>1CN00211018</v>
      </c>
      <c r="T583" s="6" t="s">
        <v>12413</v>
      </c>
      <c r="U583" s="4" t="s">
        <v>11137</v>
      </c>
      <c r="V583" s="3" t="s">
        <v>11148</v>
      </c>
    </row>
    <row r="584" spans="1:22">
      <c r="A584" s="3">
        <v>583</v>
      </c>
      <c r="B584" s="3"/>
      <c r="C584" s="3" t="s">
        <v>12763</v>
      </c>
      <c r="D584" s="3" t="s">
        <v>12764</v>
      </c>
      <c r="E584" s="3" t="s">
        <v>12765</v>
      </c>
      <c r="F584" s="3" t="s">
        <v>11141</v>
      </c>
      <c r="G584" s="3" t="s">
        <v>11172</v>
      </c>
      <c r="H584" s="3" t="s">
        <v>11168</v>
      </c>
      <c r="I584" s="3">
        <v>238.34</v>
      </c>
      <c r="J584" s="3">
        <f ca="1">INT(RAND()*50+1)</f>
        <v>12</v>
      </c>
      <c r="K584" s="4" t="s">
        <v>11132</v>
      </c>
      <c r="L584" s="5">
        <v>41391</v>
      </c>
      <c r="M584" s="3"/>
      <c r="N584" s="3"/>
      <c r="O584" s="3" t="str">
        <f>"SY015262-25G"</f>
        <v>SY015262-25G</v>
      </c>
      <c r="P584" s="3" t="s">
        <v>11133</v>
      </c>
      <c r="Q584" s="3" t="s">
        <v>11145</v>
      </c>
      <c r="R584" s="6" t="s">
        <v>11352</v>
      </c>
      <c r="S584" s="7" t="str">
        <f>"1CN00210518"</f>
        <v>1CN00210518</v>
      </c>
      <c r="T584" s="6" t="s">
        <v>12766</v>
      </c>
      <c r="U584" s="4" t="s">
        <v>11137</v>
      </c>
      <c r="V584" s="3" t="s">
        <v>11148</v>
      </c>
    </row>
    <row r="585" spans="1:22">
      <c r="A585" s="3">
        <v>584</v>
      </c>
      <c r="B585" s="3"/>
      <c r="C585" s="3" t="s">
        <v>585</v>
      </c>
      <c r="D585" s="3" t="s">
        <v>12767</v>
      </c>
      <c r="E585" s="3" t="s">
        <v>12768</v>
      </c>
      <c r="F585" s="3" t="s">
        <v>11151</v>
      </c>
      <c r="G585" s="3" t="s">
        <v>11267</v>
      </c>
      <c r="H585" s="3" t="s">
        <v>11153</v>
      </c>
      <c r="I585" s="3">
        <v>156</v>
      </c>
      <c r="J585" s="3">
        <f ca="1">INT(RAND()*50+1)</f>
        <v>13</v>
      </c>
      <c r="K585" s="4" t="s">
        <v>11132</v>
      </c>
      <c r="L585" s="5">
        <v>41477</v>
      </c>
      <c r="M585" s="3"/>
      <c r="N585" s="3"/>
      <c r="O585" s="3" t="str">
        <f>"59959A"</f>
        <v>59959A</v>
      </c>
      <c r="P585" s="3" t="s">
        <v>11144</v>
      </c>
      <c r="Q585" s="3" t="s">
        <v>11134</v>
      </c>
      <c r="R585" s="6" t="s">
        <v>11357</v>
      </c>
      <c r="S585" s="7" t="str">
        <f t="shared" ref="S585:S589" si="114">"1CN00210522"</f>
        <v>1CN00210522</v>
      </c>
      <c r="T585" s="6" t="s">
        <v>12769</v>
      </c>
      <c r="U585" s="4" t="s">
        <v>11137</v>
      </c>
      <c r="V585" s="3" t="s">
        <v>11148</v>
      </c>
    </row>
    <row r="586" spans="1:22">
      <c r="A586" s="3">
        <v>585</v>
      </c>
      <c r="B586" s="3"/>
      <c r="C586" s="3" t="s">
        <v>585</v>
      </c>
      <c r="D586" s="3" t="s">
        <v>12767</v>
      </c>
      <c r="E586" s="3" t="s">
        <v>12768</v>
      </c>
      <c r="F586" s="3" t="s">
        <v>11151</v>
      </c>
      <c r="G586" s="3" t="s">
        <v>11267</v>
      </c>
      <c r="H586" s="3" t="s">
        <v>11153</v>
      </c>
      <c r="I586" s="3">
        <v>156</v>
      </c>
      <c r="J586" s="3">
        <f ca="1">INT(RAND()*50+1)</f>
        <v>15</v>
      </c>
      <c r="K586" s="4" t="s">
        <v>11132</v>
      </c>
      <c r="L586" s="5">
        <v>41505</v>
      </c>
      <c r="M586" s="3"/>
      <c r="N586" s="3"/>
      <c r="O586" s="3" t="str">
        <f>"59959A"</f>
        <v>59959A</v>
      </c>
      <c r="P586" s="3" t="s">
        <v>11133</v>
      </c>
      <c r="Q586" s="3" t="s">
        <v>11145</v>
      </c>
      <c r="R586" s="6" t="s">
        <v>12740</v>
      </c>
      <c r="S586" s="7" t="str">
        <f>"1CN00210522"</f>
        <v>1CN00210522</v>
      </c>
      <c r="T586" s="6" t="s">
        <v>12770</v>
      </c>
      <c r="U586" s="4" t="s">
        <v>11137</v>
      </c>
      <c r="V586" s="3" t="s">
        <v>11148</v>
      </c>
    </row>
    <row r="587" spans="1:22">
      <c r="A587" s="3">
        <v>586</v>
      </c>
      <c r="B587" s="3"/>
      <c r="C587" s="3" t="s">
        <v>12771</v>
      </c>
      <c r="D587" s="3" t="s">
        <v>12772</v>
      </c>
      <c r="E587" s="3" t="s">
        <v>12773</v>
      </c>
      <c r="F587" s="3" t="s">
        <v>11373</v>
      </c>
      <c r="G587" s="3" t="s">
        <v>11232</v>
      </c>
      <c r="H587" s="3" t="s">
        <v>11168</v>
      </c>
      <c r="I587" s="3">
        <v>504.18</v>
      </c>
      <c r="J587" s="3">
        <f ca="1">INT(RAND()*50+1)</f>
        <v>39</v>
      </c>
      <c r="K587" s="4" t="s">
        <v>11132</v>
      </c>
      <c r="L587" s="5">
        <v>41422</v>
      </c>
      <c r="M587" s="3"/>
      <c r="N587" s="3"/>
      <c r="O587" s="3" t="str">
        <f>"SY005798-5G"</f>
        <v>SY005798-5G</v>
      </c>
      <c r="P587" s="3" t="s">
        <v>11144</v>
      </c>
      <c r="Q587" s="3" t="s">
        <v>11134</v>
      </c>
      <c r="R587" s="6" t="s">
        <v>12745</v>
      </c>
      <c r="S587" s="7" t="str">
        <f>"1CN00210518"</f>
        <v>1CN00210518</v>
      </c>
      <c r="T587" s="6" t="s">
        <v>12774</v>
      </c>
      <c r="U587" s="4" t="s">
        <v>11137</v>
      </c>
      <c r="V587" s="3" t="s">
        <v>11138</v>
      </c>
    </row>
    <row r="588" spans="1:22">
      <c r="A588" s="3">
        <v>587</v>
      </c>
      <c r="B588" s="3"/>
      <c r="C588" s="3" t="s">
        <v>12775</v>
      </c>
      <c r="D588" s="3" t="s">
        <v>12776</v>
      </c>
      <c r="E588" s="3" t="s">
        <v>12776</v>
      </c>
      <c r="F588" s="3" t="s">
        <v>11205</v>
      </c>
      <c r="G588" s="3" t="s">
        <v>11222</v>
      </c>
      <c r="H588" s="3" t="s">
        <v>11417</v>
      </c>
      <c r="I588" s="3">
        <v>5.57</v>
      </c>
      <c r="J588" s="3">
        <f ca="1">INT(RAND()*50+1)</f>
        <v>9</v>
      </c>
      <c r="K588" s="4" t="s">
        <v>11132</v>
      </c>
      <c r="L588" s="5">
        <v>41344</v>
      </c>
      <c r="M588" s="3"/>
      <c r="N588" s="3"/>
      <c r="O588" s="3" t="str">
        <f>"173861-AR"</f>
        <v>173861-AR</v>
      </c>
      <c r="P588" s="3" t="s">
        <v>11133</v>
      </c>
      <c r="Q588" s="3" t="s">
        <v>11134</v>
      </c>
      <c r="R588" s="6" t="s">
        <v>12777</v>
      </c>
      <c r="S588" s="7" t="str">
        <f>"1CN00210522"</f>
        <v>1CN00210522</v>
      </c>
      <c r="T588" s="6" t="s">
        <v>11926</v>
      </c>
      <c r="U588" s="4" t="s">
        <v>11137</v>
      </c>
      <c r="V588" s="3" t="s">
        <v>11148</v>
      </c>
    </row>
    <row r="589" spans="1:22">
      <c r="A589" s="3">
        <v>588</v>
      </c>
      <c r="B589" s="3"/>
      <c r="C589" s="3" t="s">
        <v>12775</v>
      </c>
      <c r="D589" s="3" t="s">
        <v>12776</v>
      </c>
      <c r="E589" s="3" t="s">
        <v>12776</v>
      </c>
      <c r="F589" s="3" t="s">
        <v>11205</v>
      </c>
      <c r="G589" s="3" t="s">
        <v>11222</v>
      </c>
      <c r="H589" s="3" t="s">
        <v>11417</v>
      </c>
      <c r="I589" s="3">
        <v>5.57</v>
      </c>
      <c r="J589" s="3">
        <f ca="1">INT(RAND()*50+1)</f>
        <v>28</v>
      </c>
      <c r="K589" s="4" t="s">
        <v>11132</v>
      </c>
      <c r="L589" s="5">
        <v>41391</v>
      </c>
      <c r="M589" s="3"/>
      <c r="N589" s="3"/>
      <c r="O589" s="3" t="str">
        <f>"173861-AR"</f>
        <v>173861-AR</v>
      </c>
      <c r="P589" s="3" t="s">
        <v>11144</v>
      </c>
      <c r="Q589" s="3" t="s">
        <v>11134</v>
      </c>
      <c r="R589" s="6" t="s">
        <v>12778</v>
      </c>
      <c r="S589" s="7" t="str">
        <f>"1CN00210522"</f>
        <v>1CN00210522</v>
      </c>
      <c r="T589" s="6" t="s">
        <v>11852</v>
      </c>
      <c r="U589" s="4" t="s">
        <v>11137</v>
      </c>
      <c r="V589" s="3" t="s">
        <v>11138</v>
      </c>
    </row>
    <row r="590" spans="1:22">
      <c r="A590" s="3">
        <v>589</v>
      </c>
      <c r="B590" s="3"/>
      <c r="C590" s="3" t="s">
        <v>12779</v>
      </c>
      <c r="D590" s="3" t="s">
        <v>12780</v>
      </c>
      <c r="E590" s="3" t="s">
        <v>12781</v>
      </c>
      <c r="F590" s="3" t="s">
        <v>11373</v>
      </c>
      <c r="G590" s="3" t="s">
        <v>11285</v>
      </c>
      <c r="H590" s="3" t="s">
        <v>11193</v>
      </c>
      <c r="I590" s="3">
        <v>122.65</v>
      </c>
      <c r="J590" s="3">
        <f ca="1">INT(RAND()*50+1)</f>
        <v>9</v>
      </c>
      <c r="K590" s="4" t="s">
        <v>11132</v>
      </c>
      <c r="L590" s="5">
        <v>41519</v>
      </c>
      <c r="M590" s="3" t="str">
        <f>"MFCD00014697"</f>
        <v>MFCD00014697</v>
      </c>
      <c r="N590" s="3"/>
      <c r="O590" s="3" t="str">
        <f>"L08510.06"</f>
        <v>L08510.06</v>
      </c>
      <c r="P590" s="3" t="s">
        <v>11133</v>
      </c>
      <c r="Q590" s="3" t="s">
        <v>11134</v>
      </c>
      <c r="R590" s="6" t="s">
        <v>12745</v>
      </c>
      <c r="S590" s="7" t="str">
        <f>"1CN00220006"</f>
        <v>1CN00220006</v>
      </c>
      <c r="T590" s="6" t="s">
        <v>12782</v>
      </c>
      <c r="U590" s="4" t="s">
        <v>11137</v>
      </c>
      <c r="V590" s="3" t="s">
        <v>11148</v>
      </c>
    </row>
    <row r="591" spans="1:22">
      <c r="A591" s="3">
        <v>590</v>
      </c>
      <c r="B591" s="3"/>
      <c r="C591" s="3" t="s">
        <v>12779</v>
      </c>
      <c r="D591" s="3" t="s">
        <v>12780</v>
      </c>
      <c r="E591" s="3" t="s">
        <v>12781</v>
      </c>
      <c r="F591" s="3" t="s">
        <v>11373</v>
      </c>
      <c r="G591" s="3" t="s">
        <v>11285</v>
      </c>
      <c r="H591" s="3" t="s">
        <v>11193</v>
      </c>
      <c r="I591" s="3">
        <v>122.65</v>
      </c>
      <c r="J591" s="3">
        <f ca="1">INT(RAND()*50+1)</f>
        <v>14</v>
      </c>
      <c r="K591" s="4" t="s">
        <v>11132</v>
      </c>
      <c r="L591" s="5">
        <v>41526</v>
      </c>
      <c r="M591" s="3" t="str">
        <f>"MFCD00014697"</f>
        <v>MFCD00014697</v>
      </c>
      <c r="N591" s="3"/>
      <c r="O591" s="3" t="str">
        <f>"L08510.06"</f>
        <v>L08510.06</v>
      </c>
      <c r="P591" s="3" t="s">
        <v>11144</v>
      </c>
      <c r="Q591" s="3" t="s">
        <v>11145</v>
      </c>
      <c r="R591" s="6" t="s">
        <v>11352</v>
      </c>
      <c r="S591" s="7" t="str">
        <f>"1CN00220006"</f>
        <v>1CN00220006</v>
      </c>
      <c r="T591" s="6" t="s">
        <v>12338</v>
      </c>
      <c r="U591" s="4" t="s">
        <v>11137</v>
      </c>
      <c r="V591" s="3" t="s">
        <v>11148</v>
      </c>
    </row>
    <row r="592" spans="1:22">
      <c r="A592" s="3">
        <v>591</v>
      </c>
      <c r="B592" s="3"/>
      <c r="C592" s="3" t="s">
        <v>12783</v>
      </c>
      <c r="D592" s="3" t="s">
        <v>12784</v>
      </c>
      <c r="E592" s="3" t="s">
        <v>12785</v>
      </c>
      <c r="F592" s="3" t="s">
        <v>11273</v>
      </c>
      <c r="G592" s="3" t="s">
        <v>11185</v>
      </c>
      <c r="H592" s="3" t="s">
        <v>12786</v>
      </c>
      <c r="I592" s="3">
        <v>325</v>
      </c>
      <c r="J592" s="3">
        <f ca="1">INT(RAND()*50+1)</f>
        <v>35</v>
      </c>
      <c r="K592" s="4" t="s">
        <v>11132</v>
      </c>
      <c r="L592" s="5">
        <v>41477</v>
      </c>
      <c r="M592" s="3"/>
      <c r="N592" s="3"/>
      <c r="O592" s="3" t="str">
        <f t="shared" ref="O592:O594" si="115">"2742684"</f>
        <v>2742684</v>
      </c>
      <c r="P592" s="3" t="s">
        <v>11133</v>
      </c>
      <c r="Q592" s="3" t="s">
        <v>11134</v>
      </c>
      <c r="R592" s="6" t="s">
        <v>11357</v>
      </c>
      <c r="S592" s="7" t="str">
        <f t="shared" ref="S592:S594" si="116">"1CN00510633"</f>
        <v>1CN00510633</v>
      </c>
      <c r="T592" s="6" t="s">
        <v>12624</v>
      </c>
      <c r="U592" s="4" t="s">
        <v>11137</v>
      </c>
      <c r="V592" s="3" t="s">
        <v>11148</v>
      </c>
    </row>
    <row r="593" spans="1:22">
      <c r="A593" s="3">
        <v>592</v>
      </c>
      <c r="B593" s="3"/>
      <c r="C593" s="3" t="s">
        <v>12783</v>
      </c>
      <c r="D593" s="3" t="s">
        <v>12784</v>
      </c>
      <c r="E593" s="3" t="s">
        <v>12785</v>
      </c>
      <c r="F593" s="3" t="s">
        <v>11273</v>
      </c>
      <c r="G593" s="3" t="s">
        <v>11185</v>
      </c>
      <c r="H593" s="3" t="s">
        <v>12786</v>
      </c>
      <c r="I593" s="3">
        <v>250</v>
      </c>
      <c r="J593" s="3">
        <f ca="1">INT(RAND()*50+1)</f>
        <v>9</v>
      </c>
      <c r="K593" s="4" t="s">
        <v>11132</v>
      </c>
      <c r="L593" s="5">
        <v>41520</v>
      </c>
      <c r="M593" s="3"/>
      <c r="N593" s="3"/>
      <c r="O593" s="3" t="str">
        <f>"2742684"</f>
        <v>2742684</v>
      </c>
      <c r="P593" s="3" t="s">
        <v>11144</v>
      </c>
      <c r="Q593" s="3" t="s">
        <v>11145</v>
      </c>
      <c r="R593" s="6" t="s">
        <v>12787</v>
      </c>
      <c r="S593" s="7" t="str">
        <f>"1CN00510633"</f>
        <v>1CN00510633</v>
      </c>
      <c r="T593" s="6" t="s">
        <v>12788</v>
      </c>
      <c r="U593" s="4" t="s">
        <v>11137</v>
      </c>
      <c r="V593" s="3" t="s">
        <v>11148</v>
      </c>
    </row>
    <row r="594" spans="1:22">
      <c r="A594" s="3">
        <v>593</v>
      </c>
      <c r="B594" s="3"/>
      <c r="C594" s="3" t="s">
        <v>12783</v>
      </c>
      <c r="D594" s="3" t="s">
        <v>12784</v>
      </c>
      <c r="E594" s="3" t="s">
        <v>12785</v>
      </c>
      <c r="F594" s="3" t="s">
        <v>11273</v>
      </c>
      <c r="G594" s="3" t="s">
        <v>11185</v>
      </c>
      <c r="H594" s="3" t="s">
        <v>12786</v>
      </c>
      <c r="I594" s="3">
        <v>250</v>
      </c>
      <c r="J594" s="3">
        <f ca="1">INT(RAND()*50+1)</f>
        <v>18</v>
      </c>
      <c r="K594" s="4" t="s">
        <v>11132</v>
      </c>
      <c r="L594" s="5">
        <v>41529</v>
      </c>
      <c r="M594" s="3"/>
      <c r="N594" s="3"/>
      <c r="O594" s="3" t="str">
        <f>"2742684"</f>
        <v>2742684</v>
      </c>
      <c r="P594" s="3" t="s">
        <v>11133</v>
      </c>
      <c r="Q594" s="3" t="s">
        <v>11134</v>
      </c>
      <c r="R594" s="6" t="s">
        <v>12789</v>
      </c>
      <c r="S594" s="7" t="str">
        <f>"1CN00510633"</f>
        <v>1CN00510633</v>
      </c>
      <c r="T594" s="6" t="s">
        <v>11953</v>
      </c>
      <c r="U594" s="4" t="s">
        <v>11137</v>
      </c>
      <c r="V594" s="3" t="s">
        <v>11148</v>
      </c>
    </row>
    <row r="595" spans="1:22">
      <c r="A595" s="3">
        <v>594</v>
      </c>
      <c r="B595" s="3"/>
      <c r="C595" s="3" t="s">
        <v>10009</v>
      </c>
      <c r="D595" s="3" t="s">
        <v>12790</v>
      </c>
      <c r="E595" s="3" t="s">
        <v>12791</v>
      </c>
      <c r="F595" s="3" t="s">
        <v>11349</v>
      </c>
      <c r="G595" s="3" t="s">
        <v>11267</v>
      </c>
      <c r="H595" s="3" t="s">
        <v>11153</v>
      </c>
      <c r="I595" s="3">
        <v>180</v>
      </c>
      <c r="J595" s="3">
        <f ca="1">INT(RAND()*50+1)</f>
        <v>6</v>
      </c>
      <c r="K595" s="4" t="s">
        <v>11132</v>
      </c>
      <c r="L595" s="5">
        <v>41389</v>
      </c>
      <c r="M595" s="3"/>
      <c r="N595" s="3"/>
      <c r="O595" s="3" t="str">
        <f>"60408A"</f>
        <v>60408A</v>
      </c>
      <c r="P595" s="3" t="s">
        <v>11144</v>
      </c>
      <c r="Q595" s="3" t="s">
        <v>11134</v>
      </c>
      <c r="R595" s="6" t="s">
        <v>11352</v>
      </c>
      <c r="S595" s="7" t="str">
        <f t="shared" ref="S595:S600" si="117">"1CN00210522"</f>
        <v>1CN00210522</v>
      </c>
      <c r="T595" s="6" t="s">
        <v>12633</v>
      </c>
      <c r="U595" s="4" t="s">
        <v>11137</v>
      </c>
      <c r="V595" s="3" t="s">
        <v>11138</v>
      </c>
    </row>
    <row r="596" spans="1:22">
      <c r="A596" s="3">
        <v>595</v>
      </c>
      <c r="B596" s="3"/>
      <c r="C596" s="3" t="s">
        <v>2880</v>
      </c>
      <c r="D596" s="3" t="s">
        <v>2879</v>
      </c>
      <c r="E596" s="3" t="s">
        <v>2879</v>
      </c>
      <c r="F596" s="3"/>
      <c r="G596" s="3" t="s">
        <v>11447</v>
      </c>
      <c r="H596" s="3" t="s">
        <v>12792</v>
      </c>
      <c r="I596" s="3">
        <v>220.31</v>
      </c>
      <c r="J596" s="3">
        <f ca="1">INT(RAND()*50+1)</f>
        <v>46</v>
      </c>
      <c r="K596" s="4" t="s">
        <v>11132</v>
      </c>
      <c r="L596" s="5">
        <v>41392</v>
      </c>
      <c r="M596" s="3" t="str">
        <f>"MFCD00006312"</f>
        <v>MFCD00006312</v>
      </c>
      <c r="N596" s="3"/>
      <c r="O596" s="3" t="str">
        <f>"09340-50G"</f>
        <v>09340-50G</v>
      </c>
      <c r="P596" s="3" t="s">
        <v>11133</v>
      </c>
      <c r="Q596" s="3" t="s">
        <v>11134</v>
      </c>
      <c r="R596" s="6" t="s">
        <v>11357</v>
      </c>
      <c r="S596" s="7" t="str">
        <f>"1CN00210153"</f>
        <v>1CN00210153</v>
      </c>
      <c r="T596" s="6" t="s">
        <v>12793</v>
      </c>
      <c r="U596" s="4" t="s">
        <v>11137</v>
      </c>
      <c r="V596" s="3" t="s">
        <v>11148</v>
      </c>
    </row>
    <row r="597" spans="1:22">
      <c r="A597" s="3">
        <v>596</v>
      </c>
      <c r="B597" s="3"/>
      <c r="C597" s="3" t="s">
        <v>12794</v>
      </c>
      <c r="D597" s="3" t="s">
        <v>12795</v>
      </c>
      <c r="E597" s="3" t="s">
        <v>12795</v>
      </c>
      <c r="F597" s="3" t="s">
        <v>11141</v>
      </c>
      <c r="G597" s="3" t="s">
        <v>11267</v>
      </c>
      <c r="H597" s="3" t="s">
        <v>11242</v>
      </c>
      <c r="I597" s="3">
        <v>203</v>
      </c>
      <c r="J597" s="3">
        <f ca="1">INT(RAND()*50+1)</f>
        <v>14</v>
      </c>
      <c r="K597" s="4" t="s">
        <v>11132</v>
      </c>
      <c r="L597" s="5">
        <v>41449</v>
      </c>
      <c r="M597" s="3"/>
      <c r="N597" s="3"/>
      <c r="O597" s="3" t="str">
        <f>"PB03181_"</f>
        <v>PB03181_</v>
      </c>
      <c r="P597" s="3" t="s">
        <v>11144</v>
      </c>
      <c r="Q597" s="3" t="s">
        <v>11134</v>
      </c>
      <c r="R597" s="6" t="s">
        <v>12740</v>
      </c>
      <c r="S597" s="7" t="str">
        <f>"1CN00510468"</f>
        <v>1CN00510468</v>
      </c>
      <c r="T597" s="6" t="s">
        <v>12796</v>
      </c>
      <c r="U597" s="4" t="s">
        <v>11137</v>
      </c>
      <c r="V597" s="3" t="s">
        <v>11138</v>
      </c>
    </row>
    <row r="598" spans="1:22">
      <c r="A598" s="3">
        <v>597</v>
      </c>
      <c r="B598" s="3"/>
      <c r="C598" s="3" t="s">
        <v>849</v>
      </c>
      <c r="D598" s="3" t="s">
        <v>12797</v>
      </c>
      <c r="E598" s="3" t="s">
        <v>12798</v>
      </c>
      <c r="F598" s="3" t="s">
        <v>11197</v>
      </c>
      <c r="G598" s="3" t="s">
        <v>11130</v>
      </c>
      <c r="H598" s="3" t="s">
        <v>11131</v>
      </c>
      <c r="I598" s="3">
        <v>16.1</v>
      </c>
      <c r="J598" s="3">
        <f ca="1">INT(RAND()*50+1)</f>
        <v>7</v>
      </c>
      <c r="K598" s="4" t="s">
        <v>11132</v>
      </c>
      <c r="L598" s="5">
        <v>41339</v>
      </c>
      <c r="M598" s="3"/>
      <c r="N598" s="3"/>
      <c r="O598" s="3" t="str">
        <f>"G60751A__"</f>
        <v>G60751A__</v>
      </c>
      <c r="P598" s="3" t="s">
        <v>11133</v>
      </c>
      <c r="Q598" s="3" t="s">
        <v>11145</v>
      </c>
      <c r="R598" s="6" t="s">
        <v>12745</v>
      </c>
      <c r="S598" s="7" t="str">
        <f>"1CN00210522"</f>
        <v>1CN00210522</v>
      </c>
      <c r="T598" s="6" t="s">
        <v>12459</v>
      </c>
      <c r="U598" s="4" t="s">
        <v>11137</v>
      </c>
      <c r="V598" s="3" t="s">
        <v>11148</v>
      </c>
    </row>
    <row r="599" spans="1:22">
      <c r="A599" s="3">
        <v>598</v>
      </c>
      <c r="B599" s="3"/>
      <c r="C599" s="3" t="s">
        <v>6174</v>
      </c>
      <c r="D599" s="3" t="s">
        <v>12799</v>
      </c>
      <c r="E599" s="3" t="s">
        <v>12800</v>
      </c>
      <c r="F599" s="3" t="s">
        <v>12801</v>
      </c>
      <c r="G599" s="3" t="s">
        <v>11130</v>
      </c>
      <c r="H599" s="3" t="s">
        <v>11153</v>
      </c>
      <c r="I599" s="3">
        <v>193.57</v>
      </c>
      <c r="J599" s="3">
        <f ca="1">INT(RAND()*50+1)</f>
        <v>23</v>
      </c>
      <c r="K599" s="4" t="s">
        <v>11132</v>
      </c>
      <c r="L599" s="5">
        <v>41627</v>
      </c>
      <c r="M599" s="3"/>
      <c r="N599" s="3"/>
      <c r="O599" s="3" t="str">
        <f>"60793C"</f>
        <v>60793C</v>
      </c>
      <c r="P599" s="3" t="s">
        <v>11144</v>
      </c>
      <c r="Q599" s="3" t="s">
        <v>11134</v>
      </c>
      <c r="R599" s="6" t="s">
        <v>12777</v>
      </c>
      <c r="S599" s="7" t="str">
        <f>"1CN00210522"</f>
        <v>1CN00210522</v>
      </c>
      <c r="T599" s="6" t="s">
        <v>12802</v>
      </c>
      <c r="U599" s="4" t="s">
        <v>11137</v>
      </c>
      <c r="V599" s="3" t="s">
        <v>11148</v>
      </c>
    </row>
    <row r="600" spans="1:22">
      <c r="A600" s="3">
        <v>599</v>
      </c>
      <c r="B600" s="3"/>
      <c r="C600" s="3" t="s">
        <v>1039</v>
      </c>
      <c r="D600" s="3" t="s">
        <v>12803</v>
      </c>
      <c r="E600" s="3" t="s">
        <v>12804</v>
      </c>
      <c r="F600" s="3" t="s">
        <v>11373</v>
      </c>
      <c r="G600" s="3" t="s">
        <v>11285</v>
      </c>
      <c r="H600" s="3" t="s">
        <v>11153</v>
      </c>
      <c r="I600" s="3">
        <v>198</v>
      </c>
      <c r="J600" s="3">
        <f ca="1">INT(RAND()*50+1)</f>
        <v>47</v>
      </c>
      <c r="K600" s="4" t="s">
        <v>11132</v>
      </c>
      <c r="L600" s="5">
        <v>41392</v>
      </c>
      <c r="M600" s="3"/>
      <c r="N600" s="3"/>
      <c r="O600" s="3" t="str">
        <f>"60821A"</f>
        <v>60821A</v>
      </c>
      <c r="P600" s="3" t="s">
        <v>11133</v>
      </c>
      <c r="Q600" s="3" t="s">
        <v>11145</v>
      </c>
      <c r="R600" s="6" t="s">
        <v>12778</v>
      </c>
      <c r="S600" s="7" t="str">
        <f>"1CN00210522"</f>
        <v>1CN00210522</v>
      </c>
      <c r="T600" s="6" t="s">
        <v>12805</v>
      </c>
      <c r="U600" s="4" t="s">
        <v>11137</v>
      </c>
      <c r="V600" s="3" t="s">
        <v>11148</v>
      </c>
    </row>
    <row r="601" spans="1:22">
      <c r="A601" s="3">
        <v>600</v>
      </c>
      <c r="B601" s="3"/>
      <c r="C601" s="3" t="s">
        <v>12806</v>
      </c>
      <c r="D601" s="3" t="s">
        <v>12807</v>
      </c>
      <c r="E601" s="3" t="s">
        <v>12807</v>
      </c>
      <c r="F601" s="3" t="s">
        <v>12808</v>
      </c>
      <c r="G601" s="3" t="s">
        <v>12809</v>
      </c>
      <c r="H601" s="3" t="s">
        <v>11844</v>
      </c>
      <c r="I601" s="3">
        <v>150.93</v>
      </c>
      <c r="J601" s="3">
        <f ca="1">INT(RAND()*50+1)</f>
        <v>6</v>
      </c>
      <c r="K601" s="4" t="s">
        <v>11132</v>
      </c>
      <c r="L601" s="5">
        <v>41444</v>
      </c>
      <c r="M601" s="3"/>
      <c r="N601" s="3"/>
      <c r="O601" s="3" t="str">
        <f>"20110527528"</f>
        <v>20110527528</v>
      </c>
      <c r="P601" s="3" t="s">
        <v>11144</v>
      </c>
      <c r="Q601" s="3" t="s">
        <v>11134</v>
      </c>
      <c r="R601" s="6" t="s">
        <v>12745</v>
      </c>
      <c r="S601" s="7" t="str">
        <f>"1CN00210607"</f>
        <v>1CN00210607</v>
      </c>
      <c r="T601" s="6" t="s">
        <v>12810</v>
      </c>
      <c r="U601" s="4" t="s">
        <v>11137</v>
      </c>
      <c r="V601" s="3" t="s">
        <v>11148</v>
      </c>
    </row>
    <row r="602" spans="1:22">
      <c r="A602" s="3">
        <v>601</v>
      </c>
      <c r="B602" s="3"/>
      <c r="C602" s="3" t="s">
        <v>12806</v>
      </c>
      <c r="D602" s="3" t="s">
        <v>12807</v>
      </c>
      <c r="E602" s="3" t="s">
        <v>12807</v>
      </c>
      <c r="F602" s="3" t="s">
        <v>12808</v>
      </c>
      <c r="G602" s="3" t="s">
        <v>12809</v>
      </c>
      <c r="H602" s="3" t="s">
        <v>11844</v>
      </c>
      <c r="I602" s="3">
        <v>150.93</v>
      </c>
      <c r="J602" s="3">
        <f ca="1">INT(RAND()*50+1)</f>
        <v>5</v>
      </c>
      <c r="K602" s="4" t="s">
        <v>11132</v>
      </c>
      <c r="L602" s="5">
        <v>41450</v>
      </c>
      <c r="M602" s="3"/>
      <c r="N602" s="3"/>
      <c r="O602" s="3" t="str">
        <f>"20110527528"</f>
        <v>20110527528</v>
      </c>
      <c r="P602" s="3" t="s">
        <v>11133</v>
      </c>
      <c r="Q602" s="3" t="s">
        <v>11134</v>
      </c>
      <c r="R602" s="6" t="s">
        <v>11352</v>
      </c>
      <c r="S602" s="7" t="str">
        <f>"1CN00210607"</f>
        <v>1CN00210607</v>
      </c>
      <c r="T602" s="6" t="s">
        <v>12811</v>
      </c>
      <c r="U602" s="4" t="s">
        <v>11137</v>
      </c>
      <c r="V602" s="3" t="s">
        <v>11148</v>
      </c>
    </row>
    <row r="603" spans="1:22">
      <c r="A603" s="3">
        <v>602</v>
      </c>
      <c r="B603" s="3"/>
      <c r="C603" s="3" t="s">
        <v>8873</v>
      </c>
      <c r="D603" s="3" t="s">
        <v>12812</v>
      </c>
      <c r="E603" s="3" t="s">
        <v>12813</v>
      </c>
      <c r="F603" s="3" t="s">
        <v>11141</v>
      </c>
      <c r="G603" s="3" t="s">
        <v>11172</v>
      </c>
      <c r="H603" s="3" t="s">
        <v>11168</v>
      </c>
      <c r="I603" s="3">
        <v>55</v>
      </c>
      <c r="J603" s="3">
        <f ca="1">INT(RAND()*50+1)</f>
        <v>40</v>
      </c>
      <c r="K603" s="4" t="s">
        <v>11132</v>
      </c>
      <c r="L603" s="5">
        <v>41347</v>
      </c>
      <c r="M603" s="3" t="str">
        <f>"MFCD00002414"</f>
        <v>MFCD00002414</v>
      </c>
      <c r="N603" s="3"/>
      <c r="O603" s="3" t="str">
        <f>"SY007062-25G"</f>
        <v>SY007062-25G</v>
      </c>
      <c r="P603" s="3" t="s">
        <v>11144</v>
      </c>
      <c r="Q603" s="3" t="s">
        <v>11134</v>
      </c>
      <c r="R603" s="6" t="s">
        <v>11357</v>
      </c>
      <c r="S603" s="7" t="str">
        <f t="shared" ref="S603:S608" si="118">"1CN00210518"</f>
        <v>1CN00210518</v>
      </c>
      <c r="T603" s="6" t="s">
        <v>11963</v>
      </c>
      <c r="U603" s="4" t="s">
        <v>11137</v>
      </c>
      <c r="V603" s="3" t="s">
        <v>11138</v>
      </c>
    </row>
    <row r="604" spans="1:22">
      <c r="A604" s="3">
        <v>603</v>
      </c>
      <c r="B604" s="3"/>
      <c r="C604" s="3" t="s">
        <v>12814</v>
      </c>
      <c r="D604" s="3" t="s">
        <v>12815</v>
      </c>
      <c r="E604" s="3" t="s">
        <v>12816</v>
      </c>
      <c r="F604" s="3" t="s">
        <v>11151</v>
      </c>
      <c r="G604" s="3" t="s">
        <v>11267</v>
      </c>
      <c r="H604" s="3" t="s">
        <v>11153</v>
      </c>
      <c r="I604" s="3">
        <v>93</v>
      </c>
      <c r="J604" s="3">
        <f ca="1">INT(RAND()*50+1)</f>
        <v>13</v>
      </c>
      <c r="K604" s="4" t="s">
        <v>11132</v>
      </c>
      <c r="L604" s="5">
        <v>41457</v>
      </c>
      <c r="M604" s="3"/>
      <c r="N604" s="3"/>
      <c r="O604" s="3" t="str">
        <f>"60956A"</f>
        <v>60956A</v>
      </c>
      <c r="P604" s="3" t="s">
        <v>11133</v>
      </c>
      <c r="Q604" s="3" t="s">
        <v>11134</v>
      </c>
      <c r="R604" s="6" t="s">
        <v>12787</v>
      </c>
      <c r="S604" s="7" t="str">
        <f>"1CN00210522"</f>
        <v>1CN00210522</v>
      </c>
      <c r="T604" s="6" t="s">
        <v>11868</v>
      </c>
      <c r="U604" s="4" t="s">
        <v>11137</v>
      </c>
      <c r="V604" s="3" t="s">
        <v>11148</v>
      </c>
    </row>
    <row r="605" spans="1:22">
      <c r="A605" s="3">
        <v>604</v>
      </c>
      <c r="B605" s="3"/>
      <c r="C605" s="3" t="s">
        <v>2700</v>
      </c>
      <c r="D605" s="3" t="s">
        <v>12817</v>
      </c>
      <c r="E605" s="3" t="s">
        <v>12818</v>
      </c>
      <c r="F605" s="3" t="s">
        <v>11141</v>
      </c>
      <c r="G605" s="3" t="s">
        <v>11356</v>
      </c>
      <c r="H605" s="3" t="s">
        <v>11168</v>
      </c>
      <c r="I605" s="3">
        <v>137.5</v>
      </c>
      <c r="J605" s="3">
        <f ca="1">INT(RAND()*50+1)</f>
        <v>3</v>
      </c>
      <c r="K605" s="4" t="s">
        <v>11132</v>
      </c>
      <c r="L605" s="5">
        <v>41367</v>
      </c>
      <c r="M605" s="3" t="str">
        <f>"MFCD00000647"</f>
        <v>MFCD00000647</v>
      </c>
      <c r="N605" s="3"/>
      <c r="O605" s="3" t="str">
        <f>"SY001957-100G"</f>
        <v>SY001957-100G</v>
      </c>
      <c r="P605" s="3" t="s">
        <v>11144</v>
      </c>
      <c r="Q605" s="3" t="s">
        <v>11145</v>
      </c>
      <c r="R605" s="6" t="s">
        <v>12789</v>
      </c>
      <c r="S605" s="7" t="str">
        <f>"1CN00210518"</f>
        <v>1CN00210518</v>
      </c>
      <c r="T605" s="6" t="s">
        <v>12819</v>
      </c>
      <c r="U605" s="4" t="s">
        <v>11137</v>
      </c>
      <c r="V605" s="3" t="s">
        <v>11138</v>
      </c>
    </row>
    <row r="606" spans="1:22">
      <c r="A606" s="3">
        <v>605</v>
      </c>
      <c r="B606" s="3"/>
      <c r="C606" s="3" t="s">
        <v>12820</v>
      </c>
      <c r="D606" s="3" t="s">
        <v>12821</v>
      </c>
      <c r="E606" s="3" t="s">
        <v>12822</v>
      </c>
      <c r="F606" s="3" t="s">
        <v>11158</v>
      </c>
      <c r="G606" s="3" t="s">
        <v>11130</v>
      </c>
      <c r="H606" s="3" t="s">
        <v>11153</v>
      </c>
      <c r="I606" s="3">
        <v>198</v>
      </c>
      <c r="J606" s="3">
        <f ca="1">INT(RAND()*50+1)</f>
        <v>32</v>
      </c>
      <c r="K606" s="4" t="s">
        <v>11132</v>
      </c>
      <c r="L606" s="5">
        <v>41372</v>
      </c>
      <c r="M606" s="3"/>
      <c r="N606" s="3"/>
      <c r="O606" s="3" t="str">
        <f>"61222B"</f>
        <v>61222B</v>
      </c>
      <c r="P606" s="3" t="s">
        <v>11133</v>
      </c>
      <c r="Q606" s="3" t="s">
        <v>11134</v>
      </c>
      <c r="R606" s="6" t="s">
        <v>12823</v>
      </c>
      <c r="S606" s="7" t="str">
        <f>"1CN00210522"</f>
        <v>1CN00210522</v>
      </c>
      <c r="T606" s="6" t="s">
        <v>12380</v>
      </c>
      <c r="U606" s="4" t="s">
        <v>11137</v>
      </c>
      <c r="V606" s="3" t="s">
        <v>11148</v>
      </c>
    </row>
    <row r="607" spans="1:22">
      <c r="A607" s="3">
        <v>606</v>
      </c>
      <c r="B607" s="3"/>
      <c r="C607" s="3" t="s">
        <v>12824</v>
      </c>
      <c r="D607" s="3" t="s">
        <v>12825</v>
      </c>
      <c r="E607" s="3" t="s">
        <v>12825</v>
      </c>
      <c r="F607" s="3" t="s">
        <v>11373</v>
      </c>
      <c r="G607" s="3" t="s">
        <v>11142</v>
      </c>
      <c r="H607" s="3" t="s">
        <v>11143</v>
      </c>
      <c r="I607" s="3">
        <v>40.8</v>
      </c>
      <c r="J607" s="3">
        <f ca="1">INT(RAND()*50+1)</f>
        <v>10</v>
      </c>
      <c r="K607" s="4" t="s">
        <v>11132</v>
      </c>
      <c r="L607" s="5">
        <v>41375</v>
      </c>
      <c r="M607" s="3"/>
      <c r="N607" s="3"/>
      <c r="O607" s="3" t="str">
        <f>"JK296648-1G"</f>
        <v>JK296648-1G</v>
      </c>
      <c r="P607" s="3" t="s">
        <v>11144</v>
      </c>
      <c r="Q607" s="3" t="s">
        <v>11145</v>
      </c>
      <c r="R607" s="6" t="s">
        <v>12826</v>
      </c>
      <c r="S607" s="7" t="str">
        <f>"1CN00100005"</f>
        <v>1CN00100005</v>
      </c>
      <c r="T607" s="6" t="s">
        <v>12676</v>
      </c>
      <c r="U607" s="4" t="s">
        <v>11137</v>
      </c>
      <c r="V607" s="3" t="s">
        <v>11148</v>
      </c>
    </row>
    <row r="608" spans="1:22">
      <c r="A608" s="3">
        <v>607</v>
      </c>
      <c r="B608" s="3"/>
      <c r="C608" s="3" t="s">
        <v>12827</v>
      </c>
      <c r="D608" s="3" t="s">
        <v>12828</v>
      </c>
      <c r="E608" s="3" t="s">
        <v>12829</v>
      </c>
      <c r="F608" s="3" t="s">
        <v>11211</v>
      </c>
      <c r="G608" s="3" t="s">
        <v>11232</v>
      </c>
      <c r="H608" s="3" t="s">
        <v>11168</v>
      </c>
      <c r="I608" s="3">
        <v>54.97</v>
      </c>
      <c r="J608" s="3">
        <f ca="1">INT(RAND()*50+1)</f>
        <v>8</v>
      </c>
      <c r="K608" s="4" t="s">
        <v>11132</v>
      </c>
      <c r="L608" s="5">
        <v>41529</v>
      </c>
      <c r="M608" s="3"/>
      <c r="N608" s="3"/>
      <c r="O608" s="3" t="str">
        <f>"SY009653-5G"</f>
        <v>SY009653-5G</v>
      </c>
      <c r="P608" s="3" t="s">
        <v>11133</v>
      </c>
      <c r="Q608" s="3" t="s">
        <v>11134</v>
      </c>
      <c r="R608" s="6" t="s">
        <v>12789</v>
      </c>
      <c r="S608" s="7" t="str">
        <f>"1CN00210518"</f>
        <v>1CN00210518</v>
      </c>
      <c r="T608" s="6" t="s">
        <v>12830</v>
      </c>
      <c r="U608" s="4" t="s">
        <v>11137</v>
      </c>
      <c r="V608" s="3" t="s">
        <v>11148</v>
      </c>
    </row>
    <row r="609" spans="1:22">
      <c r="A609" s="3">
        <v>608</v>
      </c>
      <c r="B609" s="3"/>
      <c r="C609" s="3" t="s">
        <v>5577</v>
      </c>
      <c r="D609" s="3" t="s">
        <v>12831</v>
      </c>
      <c r="E609" s="3" t="s">
        <v>12832</v>
      </c>
      <c r="F609" s="3" t="s">
        <v>12833</v>
      </c>
      <c r="G609" s="3" t="s">
        <v>11185</v>
      </c>
      <c r="H609" s="3" t="s">
        <v>11818</v>
      </c>
      <c r="I609" s="3">
        <v>281.91</v>
      </c>
      <c r="J609" s="3">
        <f ca="1">INT(RAND()*50+1)</f>
        <v>32</v>
      </c>
      <c r="K609" s="4" t="s">
        <v>11132</v>
      </c>
      <c r="L609" s="5">
        <v>41434</v>
      </c>
      <c r="M609" s="3"/>
      <c r="N609" s="3"/>
      <c r="O609" s="3" t="str">
        <f>"2341271"</f>
        <v>2341271</v>
      </c>
      <c r="P609" s="3" t="s">
        <v>11144</v>
      </c>
      <c r="Q609" s="3" t="s">
        <v>11134</v>
      </c>
      <c r="R609" s="6" t="s">
        <v>11352</v>
      </c>
      <c r="S609" s="7" t="str">
        <f>"1CN00210138"</f>
        <v>1CN00210138</v>
      </c>
      <c r="T609" s="6" t="s">
        <v>11996</v>
      </c>
      <c r="U609" s="4" t="s">
        <v>11137</v>
      </c>
      <c r="V609" s="3" t="s">
        <v>11148</v>
      </c>
    </row>
    <row r="610" spans="1:22">
      <c r="A610" s="3">
        <v>609</v>
      </c>
      <c r="B610" s="3"/>
      <c r="C610" s="3" t="s">
        <v>12834</v>
      </c>
      <c r="D610" s="3" t="s">
        <v>12835</v>
      </c>
      <c r="E610" s="3" t="s">
        <v>12836</v>
      </c>
      <c r="F610" s="3" t="s">
        <v>11151</v>
      </c>
      <c r="G610" s="3" t="s">
        <v>11285</v>
      </c>
      <c r="H610" s="3" t="s">
        <v>11153</v>
      </c>
      <c r="I610" s="3">
        <v>57</v>
      </c>
      <c r="J610" s="3">
        <f ca="1">INT(RAND()*50+1)</f>
        <v>18</v>
      </c>
      <c r="K610" s="4" t="s">
        <v>11132</v>
      </c>
      <c r="L610" s="5">
        <v>41477</v>
      </c>
      <c r="M610" s="3"/>
      <c r="N610" s="3"/>
      <c r="O610" s="3" t="str">
        <f>"61842A"</f>
        <v>61842A</v>
      </c>
      <c r="P610" s="3" t="s">
        <v>11133</v>
      </c>
      <c r="Q610" s="3" t="s">
        <v>11134</v>
      </c>
      <c r="R610" s="6" t="s">
        <v>11357</v>
      </c>
      <c r="S610" s="7" t="str">
        <f t="shared" ref="S610:S614" si="119">"1CN00210522"</f>
        <v>1CN00210522</v>
      </c>
      <c r="T610" s="6" t="s">
        <v>12690</v>
      </c>
      <c r="U610" s="4" t="s">
        <v>11137</v>
      </c>
      <c r="V610" s="3" t="s">
        <v>11148</v>
      </c>
    </row>
    <row r="611" spans="1:22">
      <c r="A611" s="3">
        <v>610</v>
      </c>
      <c r="B611" s="3"/>
      <c r="C611" s="3" t="s">
        <v>12837</v>
      </c>
      <c r="D611" s="3" t="s">
        <v>12838</v>
      </c>
      <c r="E611" s="3" t="s">
        <v>12839</v>
      </c>
      <c r="F611" s="3" t="s">
        <v>11141</v>
      </c>
      <c r="G611" s="3" t="s">
        <v>11232</v>
      </c>
      <c r="H611" s="3" t="s">
        <v>11168</v>
      </c>
      <c r="I611" s="3">
        <v>154.93</v>
      </c>
      <c r="J611" s="3">
        <f ca="1">INT(RAND()*50+1)</f>
        <v>26</v>
      </c>
      <c r="K611" s="4" t="s">
        <v>11132</v>
      </c>
      <c r="L611" s="5">
        <v>41625</v>
      </c>
      <c r="M611" s="3"/>
      <c r="N611" s="3"/>
      <c r="O611" s="3" t="str">
        <f>"SY013411-5G"</f>
        <v>SY013411-5G</v>
      </c>
      <c r="P611" s="3" t="s">
        <v>11144</v>
      </c>
      <c r="Q611" s="3" t="s">
        <v>11134</v>
      </c>
      <c r="R611" s="6" t="s">
        <v>12840</v>
      </c>
      <c r="S611" s="7" t="str">
        <f>"1CN00210518"</f>
        <v>1CN00210518</v>
      </c>
      <c r="T611" s="6" t="s">
        <v>12841</v>
      </c>
      <c r="U611" s="4" t="s">
        <v>11137</v>
      </c>
      <c r="V611" s="3" t="s">
        <v>11138</v>
      </c>
    </row>
    <row r="612" spans="1:22">
      <c r="A612" s="3">
        <v>611</v>
      </c>
      <c r="B612" s="3"/>
      <c r="C612" s="3" t="s">
        <v>12842</v>
      </c>
      <c r="D612" s="3" t="s">
        <v>12843</v>
      </c>
      <c r="E612" s="3" t="s">
        <v>12844</v>
      </c>
      <c r="F612" s="3" t="s">
        <v>11141</v>
      </c>
      <c r="G612" s="3" t="s">
        <v>11285</v>
      </c>
      <c r="H612" s="3" t="s">
        <v>11193</v>
      </c>
      <c r="I612" s="3">
        <v>149.3</v>
      </c>
      <c r="J612" s="3">
        <f ca="1">INT(RAND()*50+1)</f>
        <v>9</v>
      </c>
      <c r="K612" s="4" t="s">
        <v>11132</v>
      </c>
      <c r="L612" s="5">
        <v>41396</v>
      </c>
      <c r="M612" s="3" t="str">
        <f>"MFCD00012931"</f>
        <v>MFCD00012931</v>
      </c>
      <c r="N612" s="3"/>
      <c r="O612" s="3" t="str">
        <f>"L11015.06"</f>
        <v>L11015.06</v>
      </c>
      <c r="P612" s="3" t="s">
        <v>11133</v>
      </c>
      <c r="Q612" s="3" t="s">
        <v>11145</v>
      </c>
      <c r="R612" s="6" t="s">
        <v>12845</v>
      </c>
      <c r="S612" s="7" t="str">
        <f>"1CN00220006"</f>
        <v>1CN00220006</v>
      </c>
      <c r="T612" s="6" t="s">
        <v>12846</v>
      </c>
      <c r="U612" s="4" t="s">
        <v>11137</v>
      </c>
      <c r="V612" s="3" t="s">
        <v>11148</v>
      </c>
    </row>
    <row r="613" spans="1:22">
      <c r="A613" s="3">
        <v>612</v>
      </c>
      <c r="B613" s="3"/>
      <c r="C613" s="3" t="s">
        <v>12847</v>
      </c>
      <c r="D613" s="3" t="s">
        <v>12848</v>
      </c>
      <c r="E613" s="3" t="s">
        <v>12849</v>
      </c>
      <c r="F613" s="3" t="s">
        <v>11151</v>
      </c>
      <c r="G613" s="3" t="s">
        <v>11285</v>
      </c>
      <c r="H613" s="3" t="s">
        <v>11153</v>
      </c>
      <c r="I613" s="3">
        <v>374.4</v>
      </c>
      <c r="J613" s="3">
        <f ca="1">INT(RAND()*50+1)</f>
        <v>27</v>
      </c>
      <c r="K613" s="4" t="s">
        <v>11132</v>
      </c>
      <c r="L613" s="5">
        <v>41361</v>
      </c>
      <c r="M613" s="3"/>
      <c r="N613" s="3"/>
      <c r="O613" s="3" t="str">
        <f>"62429C"</f>
        <v>62429C</v>
      </c>
      <c r="P613" s="3" t="s">
        <v>11144</v>
      </c>
      <c r="Q613" s="3" t="s">
        <v>11134</v>
      </c>
      <c r="R613" s="6" t="s">
        <v>11352</v>
      </c>
      <c r="S613" s="7" t="str">
        <f>"1CN00210522"</f>
        <v>1CN00210522</v>
      </c>
      <c r="T613" s="6" t="s">
        <v>12509</v>
      </c>
      <c r="U613" s="4" t="s">
        <v>11137</v>
      </c>
      <c r="V613" s="3" t="s">
        <v>11138</v>
      </c>
    </row>
    <row r="614" spans="1:22">
      <c r="A614" s="3">
        <v>613</v>
      </c>
      <c r="B614" s="3"/>
      <c r="C614" s="3" t="s">
        <v>12850</v>
      </c>
      <c r="D614" s="3" t="s">
        <v>12851</v>
      </c>
      <c r="E614" s="3" t="s">
        <v>12852</v>
      </c>
      <c r="F614" s="3" t="s">
        <v>11151</v>
      </c>
      <c r="G614" s="3" t="s">
        <v>11285</v>
      </c>
      <c r="H614" s="3" t="s">
        <v>11153</v>
      </c>
      <c r="I614" s="3">
        <v>150.9</v>
      </c>
      <c r="J614" s="3">
        <f ca="1">INT(RAND()*50+1)</f>
        <v>40</v>
      </c>
      <c r="K614" s="4" t="s">
        <v>11132</v>
      </c>
      <c r="L614" s="5">
        <v>41379</v>
      </c>
      <c r="M614" s="3"/>
      <c r="N614" s="3"/>
      <c r="O614" s="3" t="str">
        <f>"62519B"</f>
        <v>62519B</v>
      </c>
      <c r="P614" s="3" t="s">
        <v>11133</v>
      </c>
      <c r="Q614" s="3" t="s">
        <v>11145</v>
      </c>
      <c r="R614" s="6" t="s">
        <v>11357</v>
      </c>
      <c r="S614" s="7" t="str">
        <f>"1CN00210522"</f>
        <v>1CN00210522</v>
      </c>
      <c r="T614" s="6" t="s">
        <v>12853</v>
      </c>
      <c r="U614" s="4" t="s">
        <v>11137</v>
      </c>
      <c r="V614" s="3" t="s">
        <v>11148</v>
      </c>
    </row>
    <row r="615" spans="1:22">
      <c r="A615" s="3">
        <v>614</v>
      </c>
      <c r="B615" s="3"/>
      <c r="C615" s="3" t="s">
        <v>12854</v>
      </c>
      <c r="D615" s="3" t="s">
        <v>12855</v>
      </c>
      <c r="E615" s="3" t="s">
        <v>12855</v>
      </c>
      <c r="F615" s="3"/>
      <c r="G615" s="3" t="s">
        <v>11142</v>
      </c>
      <c r="H615" s="3" t="s">
        <v>11280</v>
      </c>
      <c r="I615" s="3">
        <v>489.29</v>
      </c>
      <c r="J615" s="3">
        <f ca="1">INT(RAND()*50+1)</f>
        <v>40</v>
      </c>
      <c r="K615" s="4" t="s">
        <v>11132</v>
      </c>
      <c r="L615" s="5">
        <v>41428</v>
      </c>
      <c r="M615" s="3" t="str">
        <f>"MFCD00168862"</f>
        <v>MFCD00168862</v>
      </c>
      <c r="N615" s="3"/>
      <c r="O615" s="3" t="str">
        <f>"597651-1G"</f>
        <v>597651-1G</v>
      </c>
      <c r="P615" s="3" t="s">
        <v>11144</v>
      </c>
      <c r="Q615" s="3" t="s">
        <v>11134</v>
      </c>
      <c r="R615" s="6" t="s">
        <v>12787</v>
      </c>
      <c r="S615" s="7" t="str">
        <f>"1CN00210153"</f>
        <v>1CN00210153</v>
      </c>
      <c r="T615" s="6" t="s">
        <v>12856</v>
      </c>
      <c r="U615" s="4" t="s">
        <v>11137</v>
      </c>
      <c r="V615" s="3" t="s">
        <v>11148</v>
      </c>
    </row>
    <row r="616" spans="1:22">
      <c r="A616" s="3">
        <v>615</v>
      </c>
      <c r="B616" s="3"/>
      <c r="C616" s="3" t="s">
        <v>12857</v>
      </c>
      <c r="D616" s="3" t="s">
        <v>12858</v>
      </c>
      <c r="E616" s="3" t="s">
        <v>12859</v>
      </c>
      <c r="F616" s="3" t="s">
        <v>11151</v>
      </c>
      <c r="G616" s="3" t="s">
        <v>11285</v>
      </c>
      <c r="H616" s="3" t="s">
        <v>11153</v>
      </c>
      <c r="I616" s="3">
        <v>90</v>
      </c>
      <c r="J616" s="3">
        <f ca="1">INT(RAND()*50+1)</f>
        <v>15</v>
      </c>
      <c r="K616" s="4" t="s">
        <v>11132</v>
      </c>
      <c r="L616" s="5">
        <v>41431</v>
      </c>
      <c r="M616" s="3"/>
      <c r="N616" s="3"/>
      <c r="O616" s="3" t="str">
        <f>"62801A"</f>
        <v>62801A</v>
      </c>
      <c r="P616" s="3" t="s">
        <v>11133</v>
      </c>
      <c r="Q616" s="3" t="s">
        <v>11134</v>
      </c>
      <c r="R616" s="6" t="s">
        <v>12789</v>
      </c>
      <c r="S616" s="7" t="str">
        <f t="shared" ref="S616:S620" si="120">"1CN00210522"</f>
        <v>1CN00210522</v>
      </c>
      <c r="T616" s="6" t="s">
        <v>12860</v>
      </c>
      <c r="U616" s="4" t="s">
        <v>11137</v>
      </c>
      <c r="V616" s="3" t="s">
        <v>11148</v>
      </c>
    </row>
    <row r="617" spans="1:22">
      <c r="A617" s="3">
        <v>616</v>
      </c>
      <c r="B617" s="3"/>
      <c r="C617" s="3" t="s">
        <v>12857</v>
      </c>
      <c r="D617" s="3" t="s">
        <v>12858</v>
      </c>
      <c r="E617" s="3" t="s">
        <v>12859</v>
      </c>
      <c r="F617" s="3" t="s">
        <v>11151</v>
      </c>
      <c r="G617" s="3" t="s">
        <v>11152</v>
      </c>
      <c r="H617" s="3" t="s">
        <v>11153</v>
      </c>
      <c r="I617" s="3">
        <v>198</v>
      </c>
      <c r="J617" s="3">
        <f ca="1">INT(RAND()*50+1)</f>
        <v>44</v>
      </c>
      <c r="K617" s="4" t="s">
        <v>11132</v>
      </c>
      <c r="L617" s="5">
        <v>41449</v>
      </c>
      <c r="M617" s="3"/>
      <c r="N617" s="3"/>
      <c r="O617" s="3" t="str">
        <f>"62801B"</f>
        <v>62801B</v>
      </c>
      <c r="P617" s="3" t="s">
        <v>11144</v>
      </c>
      <c r="Q617" s="3" t="s">
        <v>11134</v>
      </c>
      <c r="R617" s="6" t="s">
        <v>12823</v>
      </c>
      <c r="S617" s="7" t="str">
        <f>"1CN00210522"</f>
        <v>1CN00210522</v>
      </c>
      <c r="T617" s="6" t="s">
        <v>12861</v>
      </c>
      <c r="U617" s="4" t="s">
        <v>11137</v>
      </c>
      <c r="V617" s="3" t="s">
        <v>11148</v>
      </c>
    </row>
    <row r="618" spans="1:22">
      <c r="A618" s="3">
        <v>617</v>
      </c>
      <c r="B618" s="3"/>
      <c r="C618" s="3" t="s">
        <v>12862</v>
      </c>
      <c r="D618" s="3" t="s">
        <v>12863</v>
      </c>
      <c r="E618" s="3" t="s">
        <v>12864</v>
      </c>
      <c r="F618" s="3" t="s">
        <v>11178</v>
      </c>
      <c r="G618" s="3" t="s">
        <v>11179</v>
      </c>
      <c r="H618" s="3" t="s">
        <v>11319</v>
      </c>
      <c r="I618" s="3">
        <v>100</v>
      </c>
      <c r="J618" s="3">
        <f ca="1">INT(RAND()*50+1)</f>
        <v>3</v>
      </c>
      <c r="K618" s="4" t="s">
        <v>11132</v>
      </c>
      <c r="L618" s="5">
        <v>41374</v>
      </c>
      <c r="M618" s="3"/>
      <c r="N618" s="3"/>
      <c r="O618" s="3" t="str">
        <f>"2780292"</f>
        <v>2780292</v>
      </c>
      <c r="P618" s="3" t="s">
        <v>11133</v>
      </c>
      <c r="Q618" s="3" t="s">
        <v>11134</v>
      </c>
      <c r="R618" s="6" t="s">
        <v>12826</v>
      </c>
      <c r="S618" s="7" t="str">
        <f>"1CN00100128"</f>
        <v>1CN00100128</v>
      </c>
      <c r="T618" s="6" t="s">
        <v>12016</v>
      </c>
      <c r="U618" s="4" t="s">
        <v>11137</v>
      </c>
      <c r="V618" s="3" t="s">
        <v>11148</v>
      </c>
    </row>
    <row r="619" spans="1:22">
      <c r="A619" s="3">
        <v>618</v>
      </c>
      <c r="B619" s="3"/>
      <c r="C619" s="3" t="s">
        <v>12865</v>
      </c>
      <c r="D619" s="3" t="s">
        <v>12866</v>
      </c>
      <c r="E619" s="3" t="s">
        <v>12867</v>
      </c>
      <c r="F619" s="3" t="s">
        <v>11151</v>
      </c>
      <c r="G619" s="3" t="s">
        <v>11267</v>
      </c>
      <c r="H619" s="3" t="s">
        <v>11153</v>
      </c>
      <c r="I619" s="3">
        <v>1068</v>
      </c>
      <c r="J619" s="3">
        <f ca="1">INT(RAND()*50+1)</f>
        <v>42</v>
      </c>
      <c r="K619" s="4" t="s">
        <v>11132</v>
      </c>
      <c r="L619" s="5">
        <v>41388</v>
      </c>
      <c r="M619" s="3"/>
      <c r="N619" s="3"/>
      <c r="O619" s="3" t="str">
        <f>"62893A"</f>
        <v>62893A</v>
      </c>
      <c r="P619" s="3" t="s">
        <v>11144</v>
      </c>
      <c r="Q619" s="3" t="s">
        <v>11145</v>
      </c>
      <c r="R619" s="6" t="s">
        <v>12789</v>
      </c>
      <c r="S619" s="7" t="str">
        <f>"1CN00210522"</f>
        <v>1CN00210522</v>
      </c>
      <c r="T619" s="6" t="s">
        <v>11882</v>
      </c>
      <c r="U619" s="4" t="s">
        <v>11137</v>
      </c>
      <c r="V619" s="3" t="s">
        <v>11138</v>
      </c>
    </row>
    <row r="620" spans="1:22">
      <c r="A620" s="3">
        <v>619</v>
      </c>
      <c r="B620" s="3"/>
      <c r="C620" s="3" t="s">
        <v>4314</v>
      </c>
      <c r="D620" s="3" t="s">
        <v>12868</v>
      </c>
      <c r="E620" s="3" t="s">
        <v>12869</v>
      </c>
      <c r="F620" s="3" t="s">
        <v>11151</v>
      </c>
      <c r="G620" s="3" t="s">
        <v>11285</v>
      </c>
      <c r="H620" s="3" t="s">
        <v>11153</v>
      </c>
      <c r="I620" s="3">
        <v>75</v>
      </c>
      <c r="J620" s="3">
        <f ca="1">INT(RAND()*50+1)</f>
        <v>38</v>
      </c>
      <c r="K620" s="4" t="s">
        <v>11132</v>
      </c>
      <c r="L620" s="5">
        <v>41379</v>
      </c>
      <c r="M620" s="3"/>
      <c r="N620" s="3"/>
      <c r="O620" s="3" t="str">
        <f>"62915A"</f>
        <v>62915A</v>
      </c>
      <c r="P620" s="3" t="s">
        <v>11133</v>
      </c>
      <c r="Q620" s="3" t="s">
        <v>11134</v>
      </c>
      <c r="R620" s="6" t="s">
        <v>11352</v>
      </c>
      <c r="S620" s="7" t="str">
        <f>"1CN00210522"</f>
        <v>1CN00210522</v>
      </c>
      <c r="T620" s="6" t="s">
        <v>12870</v>
      </c>
      <c r="U620" s="4" t="s">
        <v>11137</v>
      </c>
      <c r="V620" s="3" t="s">
        <v>11148</v>
      </c>
    </row>
    <row r="621" spans="1:22">
      <c r="A621" s="3">
        <v>620</v>
      </c>
      <c r="B621" s="3"/>
      <c r="C621" s="3" t="s">
        <v>177</v>
      </c>
      <c r="D621" s="3" t="s">
        <v>12871</v>
      </c>
      <c r="E621" s="3" t="s">
        <v>12872</v>
      </c>
      <c r="F621" s="3" t="s">
        <v>11373</v>
      </c>
      <c r="G621" s="3" t="s">
        <v>11335</v>
      </c>
      <c r="H621" s="3" t="s">
        <v>11689</v>
      </c>
      <c r="I621" s="3">
        <v>32</v>
      </c>
      <c r="J621" s="3">
        <f ca="1">INT(RAND()*50+1)</f>
        <v>14</v>
      </c>
      <c r="K621" s="4" t="s">
        <v>11132</v>
      </c>
      <c r="L621" s="5">
        <v>41509</v>
      </c>
      <c r="M621" s="3"/>
      <c r="N621" s="3"/>
      <c r="O621" s="3" t="str">
        <f>"2765177"</f>
        <v>2765177</v>
      </c>
      <c r="P621" s="3" t="s">
        <v>11144</v>
      </c>
      <c r="Q621" s="3" t="s">
        <v>11145</v>
      </c>
      <c r="R621" s="6" t="s">
        <v>11357</v>
      </c>
      <c r="S621" s="7" t="str">
        <f>"1CN00830106"</f>
        <v>1CN00830106</v>
      </c>
      <c r="T621" s="6" t="s">
        <v>12413</v>
      </c>
      <c r="U621" s="4" t="s">
        <v>11137</v>
      </c>
      <c r="V621" s="3" t="s">
        <v>11138</v>
      </c>
    </row>
    <row r="622" spans="1:22">
      <c r="A622" s="3">
        <v>621</v>
      </c>
      <c r="B622" s="3"/>
      <c r="C622" s="3" t="s">
        <v>12873</v>
      </c>
      <c r="D622" s="3" t="s">
        <v>12874</v>
      </c>
      <c r="E622" s="3" t="s">
        <v>12875</v>
      </c>
      <c r="F622" s="3" t="s">
        <v>11373</v>
      </c>
      <c r="G622" s="3" t="s">
        <v>11267</v>
      </c>
      <c r="H622" s="3" t="s">
        <v>11193</v>
      </c>
      <c r="I622" s="3">
        <v>263.45</v>
      </c>
      <c r="J622" s="3">
        <f ca="1">INT(RAND()*50+1)</f>
        <v>14</v>
      </c>
      <c r="K622" s="4" t="s">
        <v>11132</v>
      </c>
      <c r="L622" s="5">
        <v>41519</v>
      </c>
      <c r="M622" s="3" t="str">
        <f>"MFCD00051968"</f>
        <v>MFCD00051968</v>
      </c>
      <c r="N622" s="3"/>
      <c r="O622" s="3" t="str">
        <f>"L08886.03"</f>
        <v>L08886.03</v>
      </c>
      <c r="P622" s="3" t="s">
        <v>11133</v>
      </c>
      <c r="Q622" s="3" t="s">
        <v>11134</v>
      </c>
      <c r="R622" s="6" t="s">
        <v>12840</v>
      </c>
      <c r="S622" s="7" t="str">
        <f>"1CN00220006"</f>
        <v>1CN00220006</v>
      </c>
      <c r="T622" s="6" t="s">
        <v>12714</v>
      </c>
      <c r="U622" s="4" t="s">
        <v>11137</v>
      </c>
      <c r="V622" s="3" t="s">
        <v>11148</v>
      </c>
    </row>
    <row r="623" spans="1:22">
      <c r="A623" s="3">
        <v>622</v>
      </c>
      <c r="B623" s="3"/>
      <c r="C623" s="3" t="s">
        <v>12876</v>
      </c>
      <c r="D623" s="3" t="s">
        <v>12877</v>
      </c>
      <c r="E623" s="3" t="s">
        <v>12877</v>
      </c>
      <c r="F623" s="3"/>
      <c r="G623" s="3" t="s">
        <v>11142</v>
      </c>
      <c r="H623" s="3" t="s">
        <v>11280</v>
      </c>
      <c r="I623" s="3">
        <v>532</v>
      </c>
      <c r="J623" s="3">
        <f ca="1">INT(RAND()*50+1)</f>
        <v>30</v>
      </c>
      <c r="K623" s="4" t="s">
        <v>11132</v>
      </c>
      <c r="L623" s="5">
        <v>41542</v>
      </c>
      <c r="M623" s="3" t="str">
        <f>"MFCD03094580"</f>
        <v>MFCD03094580</v>
      </c>
      <c r="N623" s="3"/>
      <c r="O623" s="3" t="str">
        <f>"676578-1G"</f>
        <v>676578-1G</v>
      </c>
      <c r="P623" s="3" t="s">
        <v>11144</v>
      </c>
      <c r="Q623" s="3" t="s">
        <v>11134</v>
      </c>
      <c r="R623" s="6" t="s">
        <v>12845</v>
      </c>
      <c r="S623" s="7" t="str">
        <f t="shared" ref="S623:S627" si="121">"1CN00210153"</f>
        <v>1CN00210153</v>
      </c>
      <c r="T623" s="6" t="s">
        <v>12878</v>
      </c>
      <c r="U623" s="4" t="s">
        <v>11137</v>
      </c>
      <c r="V623" s="3" t="s">
        <v>11148</v>
      </c>
    </row>
    <row r="624" spans="1:22">
      <c r="A624" s="3">
        <v>623</v>
      </c>
      <c r="B624" s="3"/>
      <c r="C624" s="3" t="s">
        <v>12879</v>
      </c>
      <c r="D624" s="3" t="s">
        <v>12880</v>
      </c>
      <c r="E624" s="3" t="s">
        <v>12881</v>
      </c>
      <c r="F624" s="3" t="s">
        <v>11349</v>
      </c>
      <c r="G624" s="3" t="s">
        <v>11285</v>
      </c>
      <c r="H624" s="3" t="s">
        <v>11153</v>
      </c>
      <c r="I624" s="3">
        <v>270</v>
      </c>
      <c r="J624" s="3">
        <f ca="1">INT(RAND()*50+1)</f>
        <v>40</v>
      </c>
      <c r="K624" s="4" t="s">
        <v>11132</v>
      </c>
      <c r="L624" s="5">
        <v>41383</v>
      </c>
      <c r="M624" s="3"/>
      <c r="N624" s="3"/>
      <c r="O624" s="3" t="str">
        <f>"63175A"</f>
        <v>63175A</v>
      </c>
      <c r="P624" s="3" t="s">
        <v>11133</v>
      </c>
      <c r="Q624" s="3" t="s">
        <v>11134</v>
      </c>
      <c r="R624" s="6" t="s">
        <v>12882</v>
      </c>
      <c r="S624" s="7" t="str">
        <f>"1CN00210522"</f>
        <v>1CN00210522</v>
      </c>
      <c r="T624" s="6" t="s">
        <v>12035</v>
      </c>
      <c r="U624" s="4" t="s">
        <v>11137</v>
      </c>
      <c r="V624" s="3" t="s">
        <v>11148</v>
      </c>
    </row>
    <row r="625" spans="1:22">
      <c r="A625" s="3">
        <v>624</v>
      </c>
      <c r="B625" s="3"/>
      <c r="C625" s="3" t="s">
        <v>12883</v>
      </c>
      <c r="D625" s="3" t="s">
        <v>12884</v>
      </c>
      <c r="E625" s="3" t="s">
        <v>12884</v>
      </c>
      <c r="F625" s="3"/>
      <c r="G625" s="3" t="s">
        <v>11172</v>
      </c>
      <c r="H625" s="3" t="s">
        <v>11280</v>
      </c>
      <c r="I625" s="3">
        <v>372.48</v>
      </c>
      <c r="J625" s="3">
        <f ca="1">INT(RAND()*50+1)</f>
        <v>26</v>
      </c>
      <c r="K625" s="4" t="s">
        <v>11132</v>
      </c>
      <c r="L625" s="5">
        <v>41430</v>
      </c>
      <c r="M625" s="3" t="str">
        <f>"MFCD00004097"</f>
        <v>MFCD00004097</v>
      </c>
      <c r="N625" s="3"/>
      <c r="O625" s="3" t="str">
        <f>"55940-25G"</f>
        <v>55940-25G</v>
      </c>
      <c r="P625" s="3" t="s">
        <v>11144</v>
      </c>
      <c r="Q625" s="3" t="s">
        <v>11134</v>
      </c>
      <c r="R625" s="6" t="s">
        <v>12885</v>
      </c>
      <c r="S625" s="7" t="str">
        <f>"1CN00210153"</f>
        <v>1CN00210153</v>
      </c>
      <c r="T625" s="6" t="s">
        <v>12717</v>
      </c>
      <c r="U625" s="4" t="s">
        <v>11137</v>
      </c>
      <c r="V625" s="3" t="s">
        <v>11148</v>
      </c>
    </row>
    <row r="626" spans="1:22">
      <c r="A626" s="3">
        <v>625</v>
      </c>
      <c r="B626" s="3"/>
      <c r="C626" s="3" t="s">
        <v>2189</v>
      </c>
      <c r="D626" s="3" t="s">
        <v>12886</v>
      </c>
      <c r="E626" s="3" t="s">
        <v>12886</v>
      </c>
      <c r="F626" s="3" t="s">
        <v>11293</v>
      </c>
      <c r="G626" s="3" t="s">
        <v>11584</v>
      </c>
      <c r="H626" s="3" t="s">
        <v>11417</v>
      </c>
      <c r="I626" s="3">
        <v>120</v>
      </c>
      <c r="J626" s="3">
        <f ca="1">INT(RAND()*50+1)</f>
        <v>34</v>
      </c>
      <c r="K626" s="4" t="s">
        <v>11132</v>
      </c>
      <c r="L626" s="5">
        <v>41354</v>
      </c>
      <c r="M626" s="3"/>
      <c r="N626" s="3"/>
      <c r="O626" s="3" t="str">
        <f>"119260=RG"</f>
        <v>119260=RG</v>
      </c>
      <c r="P626" s="3" t="s">
        <v>11133</v>
      </c>
      <c r="Q626" s="3" t="s">
        <v>11145</v>
      </c>
      <c r="R626" s="6" t="s">
        <v>12845</v>
      </c>
      <c r="S626" s="7" t="str">
        <f>"1CN00210522"</f>
        <v>1CN00210522</v>
      </c>
      <c r="T626" s="6" t="s">
        <v>12887</v>
      </c>
      <c r="U626" s="4" t="s">
        <v>11137</v>
      </c>
      <c r="V626" s="3" t="s">
        <v>11148</v>
      </c>
    </row>
    <row r="627" spans="1:22">
      <c r="A627" s="3">
        <v>626</v>
      </c>
      <c r="B627" s="3"/>
      <c r="C627" s="3" t="s">
        <v>12888</v>
      </c>
      <c r="D627" s="3" t="s">
        <v>12889</v>
      </c>
      <c r="E627" s="3" t="s">
        <v>12889</v>
      </c>
      <c r="F627" s="3"/>
      <c r="G627" s="3" t="s">
        <v>11232</v>
      </c>
      <c r="H627" s="3" t="s">
        <v>11280</v>
      </c>
      <c r="I627" s="3">
        <v>405.12</v>
      </c>
      <c r="J627" s="3">
        <f ca="1">INT(RAND()*50+1)</f>
        <v>7</v>
      </c>
      <c r="K627" s="4" t="s">
        <v>11132</v>
      </c>
      <c r="L627" s="5">
        <v>41508</v>
      </c>
      <c r="M627" s="3" t="str">
        <f>"MFCD00007179"</f>
        <v>MFCD00007179</v>
      </c>
      <c r="N627" s="3"/>
      <c r="O627" s="3" t="str">
        <f>"M60201-5G"</f>
        <v>M60201-5G</v>
      </c>
      <c r="P627" s="3" t="s">
        <v>11144</v>
      </c>
      <c r="Q627" s="3" t="s">
        <v>11134</v>
      </c>
      <c r="R627" s="6" t="s">
        <v>11352</v>
      </c>
      <c r="S627" s="7" t="str">
        <f>"1CN00210153"</f>
        <v>1CN00210153</v>
      </c>
      <c r="T627" s="6" t="s">
        <v>12890</v>
      </c>
      <c r="U627" s="4" t="s">
        <v>11137</v>
      </c>
      <c r="V627" s="3" t="s">
        <v>11138</v>
      </c>
    </row>
    <row r="628" spans="1:22">
      <c r="A628" s="3">
        <v>627</v>
      </c>
      <c r="B628" s="3"/>
      <c r="C628" s="3" t="s">
        <v>12891</v>
      </c>
      <c r="D628" s="3" t="s">
        <v>12892</v>
      </c>
      <c r="E628" s="3" t="s">
        <v>12893</v>
      </c>
      <c r="F628" s="3" t="s">
        <v>11141</v>
      </c>
      <c r="G628" s="3" t="s">
        <v>11172</v>
      </c>
      <c r="H628" s="3" t="s">
        <v>11168</v>
      </c>
      <c r="I628" s="3">
        <v>110.01</v>
      </c>
      <c r="J628" s="3">
        <f ca="1">INT(RAND()*50+1)</f>
        <v>7</v>
      </c>
      <c r="K628" s="4" t="s">
        <v>11132</v>
      </c>
      <c r="L628" s="5">
        <v>41372</v>
      </c>
      <c r="M628" s="3" t="str">
        <f>"MFCD00002491"</f>
        <v>MFCD00002491</v>
      </c>
      <c r="N628" s="3"/>
      <c r="O628" s="3" t="str">
        <f>"SY001122-25G"</f>
        <v>SY001122-25G</v>
      </c>
      <c r="P628" s="3" t="s">
        <v>11133</v>
      </c>
      <c r="Q628" s="3" t="s">
        <v>11145</v>
      </c>
      <c r="R628" s="6" t="s">
        <v>11357</v>
      </c>
      <c r="S628" s="7" t="str">
        <f t="shared" ref="S628:S631" si="122">"1CN00210518"</f>
        <v>1CN00210518</v>
      </c>
      <c r="T628" s="6" t="s">
        <v>12557</v>
      </c>
      <c r="U628" s="4" t="s">
        <v>11137</v>
      </c>
      <c r="V628" s="3" t="s">
        <v>11148</v>
      </c>
    </row>
    <row r="629" spans="1:22">
      <c r="A629" s="3">
        <v>628</v>
      </c>
      <c r="B629" s="3"/>
      <c r="C629" s="3" t="s">
        <v>12894</v>
      </c>
      <c r="D629" s="3" t="s">
        <v>12895</v>
      </c>
      <c r="E629" s="3" t="s">
        <v>12896</v>
      </c>
      <c r="F629" s="3" t="s">
        <v>11141</v>
      </c>
      <c r="G629" s="3" t="s">
        <v>11142</v>
      </c>
      <c r="H629" s="3" t="s">
        <v>11168</v>
      </c>
      <c r="I629" s="3">
        <v>870.86</v>
      </c>
      <c r="J629" s="3">
        <f ca="1">INT(RAND()*50+1)</f>
        <v>4</v>
      </c>
      <c r="K629" s="4" t="s">
        <v>11132</v>
      </c>
      <c r="L629" s="5">
        <v>41539</v>
      </c>
      <c r="M629" s="3"/>
      <c r="N629" s="3"/>
      <c r="O629" s="3" t="str">
        <f>"SY020909-1G"</f>
        <v>SY020909-1G</v>
      </c>
      <c r="P629" s="3" t="s">
        <v>11144</v>
      </c>
      <c r="Q629" s="3" t="s">
        <v>11134</v>
      </c>
      <c r="R629" s="6" t="s">
        <v>12897</v>
      </c>
      <c r="S629" s="7" t="str">
        <f>"1CN00210518"</f>
        <v>1CN00210518</v>
      </c>
      <c r="T629" s="6" t="s">
        <v>12898</v>
      </c>
      <c r="U629" s="4" t="s">
        <v>11137</v>
      </c>
      <c r="V629" s="3" t="s">
        <v>11138</v>
      </c>
    </row>
    <row r="630" spans="1:22">
      <c r="A630" s="3">
        <v>629</v>
      </c>
      <c r="B630" s="3"/>
      <c r="C630" s="3" t="s">
        <v>822</v>
      </c>
      <c r="D630" s="3" t="s">
        <v>12899</v>
      </c>
      <c r="E630" s="3" t="s">
        <v>12900</v>
      </c>
      <c r="F630" s="3" t="s">
        <v>11141</v>
      </c>
      <c r="G630" s="3" t="s">
        <v>11172</v>
      </c>
      <c r="H630" s="3" t="s">
        <v>11168</v>
      </c>
      <c r="I630" s="3">
        <v>87.09</v>
      </c>
      <c r="J630" s="3">
        <f ca="1">INT(RAND()*50+1)</f>
        <v>1</v>
      </c>
      <c r="K630" s="4" t="s">
        <v>11132</v>
      </c>
      <c r="L630" s="5">
        <v>41366</v>
      </c>
      <c r="M630" s="3" t="str">
        <f>"MFCD00007783"</f>
        <v>MFCD00007783</v>
      </c>
      <c r="N630" s="3"/>
      <c r="O630" s="3" t="str">
        <f>"SY001361-25G"</f>
        <v>SY001361-25G</v>
      </c>
      <c r="P630" s="3" t="s">
        <v>11133</v>
      </c>
      <c r="Q630" s="3" t="s">
        <v>11134</v>
      </c>
      <c r="R630" s="6" t="s">
        <v>12901</v>
      </c>
      <c r="S630" s="7" t="str">
        <f>"1CN00210518"</f>
        <v>1CN00210518</v>
      </c>
      <c r="T630" s="6" t="s">
        <v>12902</v>
      </c>
      <c r="U630" s="4" t="s">
        <v>11137</v>
      </c>
      <c r="V630" s="3" t="s">
        <v>11148</v>
      </c>
    </row>
    <row r="631" spans="1:22">
      <c r="A631" s="3">
        <v>630</v>
      </c>
      <c r="B631" s="3"/>
      <c r="C631" s="3" t="s">
        <v>822</v>
      </c>
      <c r="D631" s="3" t="s">
        <v>12899</v>
      </c>
      <c r="E631" s="3" t="s">
        <v>12900</v>
      </c>
      <c r="F631" s="3" t="s">
        <v>11141</v>
      </c>
      <c r="G631" s="3" t="s">
        <v>11172</v>
      </c>
      <c r="H631" s="3" t="s">
        <v>11168</v>
      </c>
      <c r="I631" s="3">
        <v>87.09</v>
      </c>
      <c r="J631" s="3">
        <f ca="1">INT(RAND()*50+1)</f>
        <v>47</v>
      </c>
      <c r="K631" s="4" t="s">
        <v>11132</v>
      </c>
      <c r="L631" s="5">
        <v>41502</v>
      </c>
      <c r="M631" s="3" t="str">
        <f>"MFCD00007783"</f>
        <v>MFCD00007783</v>
      </c>
      <c r="N631" s="3"/>
      <c r="O631" s="3" t="str">
        <f>"SY001361-25G"</f>
        <v>SY001361-25G</v>
      </c>
      <c r="P631" s="3" t="s">
        <v>11144</v>
      </c>
      <c r="Q631" s="3" t="s">
        <v>11134</v>
      </c>
      <c r="R631" s="6" t="s">
        <v>11352</v>
      </c>
      <c r="S631" s="7" t="str">
        <f>"1CN00210518"</f>
        <v>1CN00210518</v>
      </c>
      <c r="T631" s="6" t="s">
        <v>12903</v>
      </c>
      <c r="U631" s="4" t="s">
        <v>11137</v>
      </c>
      <c r="V631" s="3" t="s">
        <v>11148</v>
      </c>
    </row>
    <row r="632" spans="1:22">
      <c r="A632" s="3">
        <v>631</v>
      </c>
      <c r="B632" s="3"/>
      <c r="C632" s="3" t="s">
        <v>9609</v>
      </c>
      <c r="D632" s="3" t="s">
        <v>12904</v>
      </c>
      <c r="E632" s="3" t="s">
        <v>12904</v>
      </c>
      <c r="F632" s="3" t="s">
        <v>11151</v>
      </c>
      <c r="G632" s="3" t="s">
        <v>11267</v>
      </c>
      <c r="H632" s="3" t="s">
        <v>11153</v>
      </c>
      <c r="I632" s="3">
        <v>630</v>
      </c>
      <c r="J632" s="3">
        <f ca="1">INT(RAND()*50+1)</f>
        <v>7</v>
      </c>
      <c r="K632" s="4" t="s">
        <v>11132</v>
      </c>
      <c r="L632" s="5">
        <v>41597</v>
      </c>
      <c r="M632" s="3"/>
      <c r="N632" s="3"/>
      <c r="O632" s="3" t="str">
        <f>"63673A"</f>
        <v>63673A</v>
      </c>
      <c r="P632" s="3" t="s">
        <v>11133</v>
      </c>
      <c r="Q632" s="3" t="s">
        <v>11134</v>
      </c>
      <c r="R632" s="6" t="s">
        <v>11357</v>
      </c>
      <c r="S632" s="7" t="str">
        <f>"1CN00210522"</f>
        <v>1CN00210522</v>
      </c>
      <c r="T632" s="6" t="s">
        <v>12905</v>
      </c>
      <c r="U632" s="4" t="s">
        <v>11137</v>
      </c>
      <c r="V632" s="3" t="s">
        <v>11148</v>
      </c>
    </row>
    <row r="633" spans="1:22">
      <c r="A633" s="3">
        <v>632</v>
      </c>
      <c r="B633" s="3"/>
      <c r="C633" s="3" t="s">
        <v>5607</v>
      </c>
      <c r="D633" s="3" t="s">
        <v>12906</v>
      </c>
      <c r="E633" s="3" t="s">
        <v>12907</v>
      </c>
      <c r="F633" s="3" t="s">
        <v>11197</v>
      </c>
      <c r="G633" s="3" t="s">
        <v>11130</v>
      </c>
      <c r="H633" s="3" t="s">
        <v>11131</v>
      </c>
      <c r="I633" s="3">
        <v>43.4</v>
      </c>
      <c r="J633" s="3">
        <f ca="1">INT(RAND()*50+1)</f>
        <v>27</v>
      </c>
      <c r="K633" s="4" t="s">
        <v>11132</v>
      </c>
      <c r="L633" s="5">
        <v>41508</v>
      </c>
      <c r="M633" s="3"/>
      <c r="N633" s="3"/>
      <c r="O633" s="3" t="str">
        <f>"G63738A"</f>
        <v>G63738A</v>
      </c>
      <c r="P633" s="3" t="s">
        <v>11144</v>
      </c>
      <c r="Q633" s="3" t="s">
        <v>11145</v>
      </c>
      <c r="R633" s="6" t="s">
        <v>12840</v>
      </c>
      <c r="S633" s="7" t="str">
        <f>"1CN00210522"</f>
        <v>1CN00210522</v>
      </c>
      <c r="T633" s="6" t="s">
        <v>12048</v>
      </c>
      <c r="U633" s="4" t="s">
        <v>11137</v>
      </c>
      <c r="V633" s="3" t="s">
        <v>11148</v>
      </c>
    </row>
    <row r="634" spans="1:22">
      <c r="A634" s="3">
        <v>633</v>
      </c>
      <c r="B634" s="3"/>
      <c r="C634" s="3" t="s">
        <v>12908</v>
      </c>
      <c r="D634" s="3" t="s">
        <v>12909</v>
      </c>
      <c r="E634" s="3" t="s">
        <v>12910</v>
      </c>
      <c r="F634" s="3" t="s">
        <v>11141</v>
      </c>
      <c r="G634" s="3" t="s">
        <v>11232</v>
      </c>
      <c r="H634" s="3" t="s">
        <v>11168</v>
      </c>
      <c r="I634" s="3">
        <v>100.84</v>
      </c>
      <c r="J634" s="3">
        <f ca="1">INT(RAND()*50+1)</f>
        <v>3</v>
      </c>
      <c r="K634" s="4" t="s">
        <v>11132</v>
      </c>
      <c r="L634" s="5">
        <v>41403</v>
      </c>
      <c r="M634" s="3" t="str">
        <f>"MFCD00039196"</f>
        <v>MFCD00039196</v>
      </c>
      <c r="N634" s="3"/>
      <c r="O634" s="3" t="str">
        <f>"SY004559-5G"</f>
        <v>SY004559-5G</v>
      </c>
      <c r="P634" s="3" t="s">
        <v>11133</v>
      </c>
      <c r="Q634" s="3" t="s">
        <v>11134</v>
      </c>
      <c r="R634" s="6" t="s">
        <v>12845</v>
      </c>
      <c r="S634" s="7" t="str">
        <f>"1CN00210518"</f>
        <v>1CN00210518</v>
      </c>
      <c r="T634" s="6" t="s">
        <v>11908</v>
      </c>
      <c r="U634" s="4" t="s">
        <v>11137</v>
      </c>
      <c r="V634" s="3" t="s">
        <v>11148</v>
      </c>
    </row>
    <row r="635" spans="1:22">
      <c r="A635" s="3">
        <v>634</v>
      </c>
      <c r="B635" s="3"/>
      <c r="C635" s="3" t="s">
        <v>4911</v>
      </c>
      <c r="D635" s="3" t="s">
        <v>12911</v>
      </c>
      <c r="E635" s="3" t="s">
        <v>12911</v>
      </c>
      <c r="F635" s="3"/>
      <c r="G635" s="3" t="s">
        <v>11567</v>
      </c>
      <c r="H635" s="3" t="s">
        <v>11280</v>
      </c>
      <c r="I635" s="3">
        <v>360.41</v>
      </c>
      <c r="J635" s="3">
        <f ca="1">INT(RAND()*50+1)</f>
        <v>34</v>
      </c>
      <c r="K635" s="4" t="s">
        <v>11132</v>
      </c>
      <c r="L635" s="5">
        <v>41438</v>
      </c>
      <c r="M635" s="3" t="str">
        <f>"MFCD00004820"</f>
        <v>MFCD00004820</v>
      </c>
      <c r="N635" s="3"/>
      <c r="O635" s="3" t="str">
        <f>"E33904-10G"</f>
        <v>E33904-10G</v>
      </c>
      <c r="P635" s="3" t="s">
        <v>11144</v>
      </c>
      <c r="Q635" s="3" t="s">
        <v>11145</v>
      </c>
      <c r="R635" s="6" t="s">
        <v>12882</v>
      </c>
      <c r="S635" s="7" t="str">
        <f>"1CN00210153"</f>
        <v>1CN00210153</v>
      </c>
      <c r="T635" s="6" t="s">
        <v>12912</v>
      </c>
      <c r="U635" s="4" t="s">
        <v>11137</v>
      </c>
      <c r="V635" s="3" t="s">
        <v>11138</v>
      </c>
    </row>
    <row r="636" spans="1:22">
      <c r="A636" s="3">
        <v>635</v>
      </c>
      <c r="B636" s="3"/>
      <c r="C636" s="3" t="s">
        <v>4911</v>
      </c>
      <c r="D636" s="3" t="s">
        <v>12913</v>
      </c>
      <c r="E636" s="3" t="s">
        <v>12914</v>
      </c>
      <c r="F636" s="3" t="s">
        <v>12915</v>
      </c>
      <c r="G636" s="3" t="s">
        <v>12916</v>
      </c>
      <c r="H636" s="3" t="s">
        <v>11173</v>
      </c>
      <c r="I636" s="3">
        <v>229.64</v>
      </c>
      <c r="J636" s="3">
        <f ca="1">INT(RAND()*50+1)</f>
        <v>3</v>
      </c>
      <c r="K636" s="4" t="s">
        <v>11132</v>
      </c>
      <c r="L636" s="5">
        <v>41439</v>
      </c>
      <c r="M636" s="3" t="str">
        <f>"MFCD00004820"</f>
        <v>MFCD00004820</v>
      </c>
      <c r="N636" s="3"/>
      <c r="O636" s="3" t="str">
        <f>"I0188-25ML"</f>
        <v>I0188-25ML</v>
      </c>
      <c r="P636" s="3" t="s">
        <v>11133</v>
      </c>
      <c r="Q636" s="3" t="s">
        <v>11134</v>
      </c>
      <c r="R636" s="6" t="s">
        <v>12885</v>
      </c>
      <c r="S636" s="7" t="str">
        <f>"1CN00210355"</f>
        <v>1CN00210355</v>
      </c>
      <c r="T636" s="6" t="s">
        <v>12459</v>
      </c>
      <c r="U636" s="4" t="s">
        <v>11137</v>
      </c>
      <c r="V636" s="3" t="s">
        <v>11148</v>
      </c>
    </row>
    <row r="637" spans="1:22">
      <c r="A637" s="3">
        <v>636</v>
      </c>
      <c r="B637" s="3"/>
      <c r="C637" s="3" t="s">
        <v>12917</v>
      </c>
      <c r="D637" s="3" t="s">
        <v>12918</v>
      </c>
      <c r="E637" s="3" t="s">
        <v>12919</v>
      </c>
      <c r="F637" s="3" t="s">
        <v>11178</v>
      </c>
      <c r="G637" s="3" t="s">
        <v>11285</v>
      </c>
      <c r="H637" s="3" t="s">
        <v>11193</v>
      </c>
      <c r="I637" s="3">
        <v>987.84</v>
      </c>
      <c r="J637" s="3">
        <f ca="1">INT(RAND()*50+1)</f>
        <v>17</v>
      </c>
      <c r="K637" s="4" t="s">
        <v>11132</v>
      </c>
      <c r="L637" s="5">
        <v>41631</v>
      </c>
      <c r="M637" s="3" t="str">
        <f>"MFCD01318112"</f>
        <v>MFCD01318112</v>
      </c>
      <c r="N637" s="3"/>
      <c r="O637" s="3" t="str">
        <f>"L17654.06"</f>
        <v>L17654.06</v>
      </c>
      <c r="P637" s="3" t="s">
        <v>11144</v>
      </c>
      <c r="Q637" s="3" t="s">
        <v>11134</v>
      </c>
      <c r="R637" s="6" t="s">
        <v>12845</v>
      </c>
      <c r="S637" s="7" t="str">
        <f>"1CN00220006"</f>
        <v>1CN00220006</v>
      </c>
      <c r="T637" s="6" t="s">
        <v>12758</v>
      </c>
      <c r="U637" s="4" t="s">
        <v>11137</v>
      </c>
      <c r="V637" s="3" t="s">
        <v>11138</v>
      </c>
    </row>
    <row r="638" spans="1:22">
      <c r="A638" s="3">
        <v>637</v>
      </c>
      <c r="B638" s="3"/>
      <c r="C638" s="3" t="s">
        <v>12920</v>
      </c>
      <c r="D638" s="3" t="s">
        <v>12921</v>
      </c>
      <c r="E638" s="3" t="s">
        <v>12922</v>
      </c>
      <c r="F638" s="3" t="s">
        <v>11151</v>
      </c>
      <c r="G638" s="3" t="s">
        <v>11267</v>
      </c>
      <c r="H638" s="3" t="s">
        <v>11153</v>
      </c>
      <c r="I638" s="3">
        <v>81</v>
      </c>
      <c r="J638" s="3">
        <f ca="1">INT(RAND()*50+1)</f>
        <v>35</v>
      </c>
      <c r="K638" s="4" t="s">
        <v>11132</v>
      </c>
      <c r="L638" s="5">
        <v>41509</v>
      </c>
      <c r="M638" s="3"/>
      <c r="N638" s="3"/>
      <c r="O638" s="3" t="str">
        <f>"64286A"</f>
        <v>64286A</v>
      </c>
      <c r="P638" s="3" t="s">
        <v>11133</v>
      </c>
      <c r="Q638" s="3" t="s">
        <v>11134</v>
      </c>
      <c r="R638" s="6" t="s">
        <v>11352</v>
      </c>
      <c r="S638" s="7" t="str">
        <f>"1CN00210522"</f>
        <v>1CN00210522</v>
      </c>
      <c r="T638" s="6" t="s">
        <v>12923</v>
      </c>
      <c r="U638" s="4" t="s">
        <v>11137</v>
      </c>
      <c r="V638" s="3" t="s">
        <v>11148</v>
      </c>
    </row>
    <row r="639" spans="1:22">
      <c r="A639" s="3">
        <v>638</v>
      </c>
      <c r="B639" s="3"/>
      <c r="C639" s="3" t="s">
        <v>12924</v>
      </c>
      <c r="D639" s="3" t="s">
        <v>12925</v>
      </c>
      <c r="E639" s="3" t="s">
        <v>12925</v>
      </c>
      <c r="F639" s="3"/>
      <c r="G639" s="3" t="s">
        <v>11142</v>
      </c>
      <c r="H639" s="3" t="s">
        <v>11280</v>
      </c>
      <c r="I639" s="3">
        <v>479.75</v>
      </c>
      <c r="J639" s="3">
        <f ca="1">INT(RAND()*50+1)</f>
        <v>22</v>
      </c>
      <c r="K639" s="4" t="s">
        <v>11132</v>
      </c>
      <c r="L639" s="5">
        <v>41373</v>
      </c>
      <c r="M639" s="3"/>
      <c r="N639" s="3"/>
      <c r="O639" s="3" t="str">
        <f>"703826-1G"</f>
        <v>703826-1G</v>
      </c>
      <c r="P639" s="3" t="s">
        <v>11144</v>
      </c>
      <c r="Q639" s="3" t="s">
        <v>11134</v>
      </c>
      <c r="R639" s="6" t="s">
        <v>11357</v>
      </c>
      <c r="S639" s="7" t="str">
        <f>"1CN00210153"</f>
        <v>1CN00210153</v>
      </c>
      <c r="T639" s="6" t="s">
        <v>12077</v>
      </c>
      <c r="U639" s="4" t="s">
        <v>11137</v>
      </c>
      <c r="V639" s="3" t="s">
        <v>11148</v>
      </c>
    </row>
    <row r="640" spans="1:22">
      <c r="A640" s="3">
        <v>639</v>
      </c>
      <c r="B640" s="3"/>
      <c r="C640" s="3" t="s">
        <v>5322</v>
      </c>
      <c r="D640" s="3" t="s">
        <v>12926</v>
      </c>
      <c r="E640" s="3" t="s">
        <v>12926</v>
      </c>
      <c r="F640" s="3" t="s">
        <v>11691</v>
      </c>
      <c r="G640" s="3" t="s">
        <v>11142</v>
      </c>
      <c r="H640" s="3" t="s">
        <v>11143</v>
      </c>
      <c r="I640" s="3">
        <v>42.84</v>
      </c>
      <c r="J640" s="3">
        <f ca="1">INT(RAND()*50+1)</f>
        <v>20</v>
      </c>
      <c r="K640" s="4" t="s">
        <v>11132</v>
      </c>
      <c r="L640" s="5">
        <v>41404</v>
      </c>
      <c r="M640" s="3"/>
      <c r="N640" s="3"/>
      <c r="O640" s="3" t="str">
        <f>"JK163274-1G"</f>
        <v>JK163274-1G</v>
      </c>
      <c r="P640" s="3" t="s">
        <v>11133</v>
      </c>
      <c r="Q640" s="3" t="s">
        <v>11145</v>
      </c>
      <c r="R640" s="6" t="s">
        <v>12897</v>
      </c>
      <c r="S640" s="7" t="str">
        <f t="shared" ref="S640:S645" si="123">"1CN00100005"</f>
        <v>1CN00100005</v>
      </c>
      <c r="T640" s="6" t="s">
        <v>12766</v>
      </c>
      <c r="U640" s="4" t="s">
        <v>11137</v>
      </c>
      <c r="V640" s="3" t="s">
        <v>11148</v>
      </c>
    </row>
    <row r="641" spans="1:22">
      <c r="A641" s="3">
        <v>640</v>
      </c>
      <c r="B641" s="3"/>
      <c r="C641" s="3" t="s">
        <v>5322</v>
      </c>
      <c r="D641" s="3" t="s">
        <v>12926</v>
      </c>
      <c r="E641" s="3" t="s">
        <v>12926</v>
      </c>
      <c r="F641" s="3" t="s">
        <v>11691</v>
      </c>
      <c r="G641" s="3" t="s">
        <v>11232</v>
      </c>
      <c r="H641" s="3" t="s">
        <v>11143</v>
      </c>
      <c r="I641" s="3">
        <v>170.68</v>
      </c>
      <c r="J641" s="3">
        <f ca="1">INT(RAND()*50+1)</f>
        <v>48</v>
      </c>
      <c r="K641" s="4" t="s">
        <v>11132</v>
      </c>
      <c r="L641" s="5">
        <v>41407</v>
      </c>
      <c r="M641" s="3"/>
      <c r="N641" s="3"/>
      <c r="O641" s="3" t="str">
        <f>"JK163274-5G"</f>
        <v>JK163274-5G</v>
      </c>
      <c r="P641" s="3" t="s">
        <v>11144</v>
      </c>
      <c r="Q641" s="3" t="s">
        <v>11134</v>
      </c>
      <c r="R641" s="6" t="s">
        <v>12901</v>
      </c>
      <c r="S641" s="7" t="str">
        <f>"1CN00100005"</f>
        <v>1CN00100005</v>
      </c>
      <c r="T641" s="6" t="s">
        <v>12927</v>
      </c>
      <c r="U641" s="4" t="s">
        <v>11137</v>
      </c>
      <c r="V641" s="3" t="s">
        <v>11148</v>
      </c>
    </row>
    <row r="642" spans="1:22">
      <c r="A642" s="3">
        <v>641</v>
      </c>
      <c r="B642" s="3"/>
      <c r="C642" s="3" t="s">
        <v>12928</v>
      </c>
      <c r="D642" s="3" t="s">
        <v>12929</v>
      </c>
      <c r="E642" s="3" t="s">
        <v>12930</v>
      </c>
      <c r="F642" s="3" t="s">
        <v>11141</v>
      </c>
      <c r="G642" s="3" t="s">
        <v>11232</v>
      </c>
      <c r="H642" s="3" t="s">
        <v>11168</v>
      </c>
      <c r="I642" s="3">
        <v>82.5</v>
      </c>
      <c r="J642" s="3">
        <f ca="1">INT(RAND()*50+1)</f>
        <v>8</v>
      </c>
      <c r="K642" s="4" t="s">
        <v>11132</v>
      </c>
      <c r="L642" s="5">
        <v>41521</v>
      </c>
      <c r="M642" s="3"/>
      <c r="N642" s="3"/>
      <c r="O642" s="3" t="str">
        <f>"SY017255-5G"</f>
        <v>SY017255-5G</v>
      </c>
      <c r="P642" s="3" t="s">
        <v>11133</v>
      </c>
      <c r="Q642" s="3" t="s">
        <v>11145</v>
      </c>
      <c r="R642" s="6" t="s">
        <v>12931</v>
      </c>
      <c r="S642" s="7" t="str">
        <f>"1CN00210518"</f>
        <v>1CN00210518</v>
      </c>
      <c r="T642" s="6" t="s">
        <v>12932</v>
      </c>
      <c r="U642" s="4" t="s">
        <v>11137</v>
      </c>
      <c r="V642" s="3" t="s">
        <v>11148</v>
      </c>
    </row>
    <row r="643" spans="1:22">
      <c r="A643" s="3">
        <v>642</v>
      </c>
      <c r="B643" s="3"/>
      <c r="C643" s="3" t="s">
        <v>12933</v>
      </c>
      <c r="D643" s="3" t="s">
        <v>12934</v>
      </c>
      <c r="E643" s="3" t="s">
        <v>12935</v>
      </c>
      <c r="F643" s="3" t="s">
        <v>11349</v>
      </c>
      <c r="G643" s="3" t="s">
        <v>11285</v>
      </c>
      <c r="H643" s="3" t="s">
        <v>11153</v>
      </c>
      <c r="I643" s="3">
        <v>117.6</v>
      </c>
      <c r="J643" s="3">
        <f ca="1" t="shared" ref="J643:J706" si="124">INT(RAND()*50+1)</f>
        <v>48</v>
      </c>
      <c r="K643" s="4" t="s">
        <v>11132</v>
      </c>
      <c r="L643" s="5">
        <v>41457</v>
      </c>
      <c r="M643" s="3"/>
      <c r="N643" s="3"/>
      <c r="O643" s="3" t="str">
        <f>"64941A"</f>
        <v>64941A</v>
      </c>
      <c r="P643" s="3" t="s">
        <v>11144</v>
      </c>
      <c r="Q643" s="3" t="s">
        <v>11134</v>
      </c>
      <c r="R643" s="6" t="s">
        <v>12936</v>
      </c>
      <c r="S643" s="7" t="str">
        <f>"1CN00210522"</f>
        <v>1CN00210522</v>
      </c>
      <c r="T643" s="6" t="s">
        <v>12597</v>
      </c>
      <c r="U643" s="4" t="s">
        <v>11137</v>
      </c>
      <c r="V643" s="3" t="s">
        <v>11138</v>
      </c>
    </row>
    <row r="644" spans="1:22">
      <c r="A644" s="3">
        <v>643</v>
      </c>
      <c r="B644" s="3"/>
      <c r="C644" s="3" t="s">
        <v>5123</v>
      </c>
      <c r="D644" s="3" t="s">
        <v>12937</v>
      </c>
      <c r="E644" s="3" t="s">
        <v>12938</v>
      </c>
      <c r="F644" s="3" t="s">
        <v>11178</v>
      </c>
      <c r="G644" s="3" t="s">
        <v>11227</v>
      </c>
      <c r="H644" s="3" t="s">
        <v>11249</v>
      </c>
      <c r="I644" s="3">
        <v>280</v>
      </c>
      <c r="J644" s="3">
        <f ca="1">INT(RAND()*50+1)</f>
        <v>2</v>
      </c>
      <c r="K644" s="4" t="s">
        <v>11132</v>
      </c>
      <c r="L644" s="5">
        <v>41597</v>
      </c>
      <c r="M644" s="3"/>
      <c r="N644" s="3"/>
      <c r="O644" s="3" t="str">
        <f>"2760453"</f>
        <v>2760453</v>
      </c>
      <c r="P644" s="3" t="s">
        <v>11133</v>
      </c>
      <c r="Q644" s="3" t="s">
        <v>11134</v>
      </c>
      <c r="R644" s="6" t="s">
        <v>12901</v>
      </c>
      <c r="S644" s="7" t="str">
        <f>"1CN00211236"</f>
        <v>1CN00211236</v>
      </c>
      <c r="T644" s="6" t="s">
        <v>12939</v>
      </c>
      <c r="U644" s="4" t="s">
        <v>11137</v>
      </c>
      <c r="V644" s="3" t="s">
        <v>11138</v>
      </c>
    </row>
    <row r="645" spans="1:22">
      <c r="A645" s="3">
        <v>644</v>
      </c>
      <c r="B645" s="3"/>
      <c r="C645" s="3" t="s">
        <v>591</v>
      </c>
      <c r="D645" s="3" t="s">
        <v>12940</v>
      </c>
      <c r="E645" s="3" t="s">
        <v>12940</v>
      </c>
      <c r="F645" s="3" t="s">
        <v>11293</v>
      </c>
      <c r="G645" s="3" t="s">
        <v>11356</v>
      </c>
      <c r="H645" s="3" t="s">
        <v>11143</v>
      </c>
      <c r="I645" s="3">
        <v>135.32</v>
      </c>
      <c r="J645" s="3">
        <f ca="1">INT(RAND()*50+1)</f>
        <v>14</v>
      </c>
      <c r="K645" s="4" t="s">
        <v>11132</v>
      </c>
      <c r="L645" s="5">
        <v>41387</v>
      </c>
      <c r="M645" s="3"/>
      <c r="N645" s="3"/>
      <c r="O645" s="3" t="str">
        <f>"JK140345-100G"</f>
        <v>JK140345-100G</v>
      </c>
      <c r="P645" s="3" t="s">
        <v>11144</v>
      </c>
      <c r="Q645" s="3" t="s">
        <v>11134</v>
      </c>
      <c r="R645" s="6" t="s">
        <v>11352</v>
      </c>
      <c r="S645" s="7" t="str">
        <f>"1CN00100005"</f>
        <v>1CN00100005</v>
      </c>
      <c r="T645" s="6" t="s">
        <v>12941</v>
      </c>
      <c r="U645" s="4" t="s">
        <v>11137</v>
      </c>
      <c r="V645" s="3" t="s">
        <v>11148</v>
      </c>
    </row>
    <row r="646" spans="1:22">
      <c r="A646" s="3">
        <v>645</v>
      </c>
      <c r="B646" s="3"/>
      <c r="C646" s="3" t="s">
        <v>1775</v>
      </c>
      <c r="D646" s="3" t="s">
        <v>12942</v>
      </c>
      <c r="E646" s="3" t="s">
        <v>12943</v>
      </c>
      <c r="F646" s="3" t="s">
        <v>12944</v>
      </c>
      <c r="G646" s="3" t="s">
        <v>11152</v>
      </c>
      <c r="H646" s="3" t="s">
        <v>11153</v>
      </c>
      <c r="I646" s="3">
        <v>205.2</v>
      </c>
      <c r="J646" s="3">
        <f ca="1">INT(RAND()*50+1)</f>
        <v>31</v>
      </c>
      <c r="K646" s="4" t="s">
        <v>11132</v>
      </c>
      <c r="L646" s="5">
        <v>41443</v>
      </c>
      <c r="M646" s="3"/>
      <c r="N646" s="3"/>
      <c r="O646" s="3" t="str">
        <f>"65092A"</f>
        <v>65092A</v>
      </c>
      <c r="P646" s="3" t="s">
        <v>11133</v>
      </c>
      <c r="Q646" s="3" t="s">
        <v>11134</v>
      </c>
      <c r="R646" s="6" t="s">
        <v>11357</v>
      </c>
      <c r="S646" s="7" t="str">
        <f>"1CN00210522"</f>
        <v>1CN00210522</v>
      </c>
      <c r="T646" s="6" t="s">
        <v>12945</v>
      </c>
      <c r="U646" s="4" t="s">
        <v>11137</v>
      </c>
      <c r="V646" s="3" t="s">
        <v>11138</v>
      </c>
    </row>
    <row r="647" spans="1:22">
      <c r="A647" s="3">
        <v>646</v>
      </c>
      <c r="B647" s="3"/>
      <c r="C647" s="3" t="s">
        <v>12946</v>
      </c>
      <c r="D647" s="3" t="s">
        <v>12947</v>
      </c>
      <c r="E647" s="3" t="s">
        <v>12948</v>
      </c>
      <c r="F647" s="3" t="s">
        <v>11811</v>
      </c>
      <c r="G647" s="3" t="s">
        <v>11179</v>
      </c>
      <c r="H647" s="3" t="s">
        <v>12949</v>
      </c>
      <c r="I647" s="3">
        <v>275</v>
      </c>
      <c r="J647" s="3">
        <f ca="1">INT(RAND()*50+1)</f>
        <v>24</v>
      </c>
      <c r="K647" s="4" t="s">
        <v>11132</v>
      </c>
      <c r="L647" s="5">
        <v>41392</v>
      </c>
      <c r="M647" s="3"/>
      <c r="N647" s="3"/>
      <c r="O647" s="3" t="str">
        <f>"011375"</f>
        <v>011375</v>
      </c>
      <c r="P647" s="3" t="s">
        <v>11144</v>
      </c>
      <c r="Q647" s="3" t="s">
        <v>11145</v>
      </c>
      <c r="R647" s="6" t="s">
        <v>12950</v>
      </c>
      <c r="S647" s="7" t="str">
        <f>"1CN00210983"</f>
        <v>1CN00210983</v>
      </c>
      <c r="T647" s="6" t="s">
        <v>12951</v>
      </c>
      <c r="U647" s="4" t="s">
        <v>11137</v>
      </c>
      <c r="V647" s="3" t="s">
        <v>11148</v>
      </c>
    </row>
    <row r="648" spans="1:22">
      <c r="A648" s="3">
        <v>647</v>
      </c>
      <c r="B648" s="3"/>
      <c r="C648" s="3" t="s">
        <v>4349</v>
      </c>
      <c r="D648" s="3" t="s">
        <v>12952</v>
      </c>
      <c r="E648" s="3" t="s">
        <v>12953</v>
      </c>
      <c r="F648" s="3" t="s">
        <v>12954</v>
      </c>
      <c r="G648" s="3" t="s">
        <v>12730</v>
      </c>
      <c r="H648" s="3" t="s">
        <v>11173</v>
      </c>
      <c r="I648" s="3">
        <v>186.03</v>
      </c>
      <c r="J648" s="3">
        <f ca="1">INT(RAND()*50+1)</f>
        <v>33</v>
      </c>
      <c r="K648" s="4" t="s">
        <v>11132</v>
      </c>
      <c r="L648" s="5">
        <v>41410</v>
      </c>
      <c r="M648" s="3" t="str">
        <f>"MFCD00008442"</f>
        <v>MFCD00008442</v>
      </c>
      <c r="N648" s="3"/>
      <c r="O648" s="3" t="str">
        <f>"O0080-25G"</f>
        <v>O0080-25G</v>
      </c>
      <c r="P648" s="3" t="s">
        <v>11133</v>
      </c>
      <c r="Q648" s="3" t="s">
        <v>11134</v>
      </c>
      <c r="R648" s="6" t="s">
        <v>12955</v>
      </c>
      <c r="S648" s="7" t="str">
        <f>"1CN00210355"</f>
        <v>1CN00210355</v>
      </c>
      <c r="T648" s="6" t="s">
        <v>12093</v>
      </c>
      <c r="U648" s="4" t="s">
        <v>11137</v>
      </c>
      <c r="V648" s="3" t="s">
        <v>11148</v>
      </c>
    </row>
    <row r="649" spans="1:22">
      <c r="A649" s="3">
        <v>648</v>
      </c>
      <c r="B649" s="3"/>
      <c r="C649" s="3" t="s">
        <v>4349</v>
      </c>
      <c r="D649" s="3" t="s">
        <v>12952</v>
      </c>
      <c r="E649" s="3" t="s">
        <v>12953</v>
      </c>
      <c r="F649" s="3" t="s">
        <v>12956</v>
      </c>
      <c r="G649" s="3" t="s">
        <v>12957</v>
      </c>
      <c r="H649" s="3" t="s">
        <v>11324</v>
      </c>
      <c r="I649" s="3">
        <v>40</v>
      </c>
      <c r="J649" s="3">
        <f ca="1">INT(RAND()*50+1)</f>
        <v>23</v>
      </c>
      <c r="K649" s="4" t="s">
        <v>11132</v>
      </c>
      <c r="L649" s="5">
        <v>41421</v>
      </c>
      <c r="M649" s="3" t="str">
        <f>"MFCD00008442"</f>
        <v>MFCD00008442</v>
      </c>
      <c r="N649" s="3"/>
      <c r="O649" s="3" t="str">
        <f>"R02391030121"</f>
        <v>R02391030121</v>
      </c>
      <c r="P649" s="3" t="s">
        <v>11144</v>
      </c>
      <c r="Q649" s="3" t="s">
        <v>11145</v>
      </c>
      <c r="R649" s="6" t="s">
        <v>11352</v>
      </c>
      <c r="S649" s="7" t="str">
        <f>"1CN00210355"</f>
        <v>1CN00210355</v>
      </c>
      <c r="T649" s="6" t="s">
        <v>11953</v>
      </c>
      <c r="U649" s="4" t="s">
        <v>11137</v>
      </c>
      <c r="V649" s="3" t="s">
        <v>11148</v>
      </c>
    </row>
    <row r="650" spans="1:22">
      <c r="A650" s="3">
        <v>649</v>
      </c>
      <c r="B650" s="3"/>
      <c r="C650" s="3" t="s">
        <v>12958</v>
      </c>
      <c r="D650" s="3" t="s">
        <v>12959</v>
      </c>
      <c r="E650" s="3" t="s">
        <v>12960</v>
      </c>
      <c r="F650" s="3" t="s">
        <v>11178</v>
      </c>
      <c r="G650" s="3" t="s">
        <v>11179</v>
      </c>
      <c r="H650" s="3" t="s">
        <v>11249</v>
      </c>
      <c r="I650" s="3">
        <v>280</v>
      </c>
      <c r="J650" s="3">
        <f ca="1">INT(RAND()*50+1)</f>
        <v>49</v>
      </c>
      <c r="K650" s="4" t="s">
        <v>11132</v>
      </c>
      <c r="L650" s="5">
        <v>41522</v>
      </c>
      <c r="M650" s="3"/>
      <c r="N650" s="3"/>
      <c r="O650" s="3" t="str">
        <f>"2780186"</f>
        <v>2780186</v>
      </c>
      <c r="P650" s="3" t="s">
        <v>11133</v>
      </c>
      <c r="Q650" s="3" t="s">
        <v>11134</v>
      </c>
      <c r="R650" s="6" t="s">
        <v>11357</v>
      </c>
      <c r="S650" s="7" t="str">
        <f>"1CN00211236"</f>
        <v>1CN00211236</v>
      </c>
      <c r="T650" s="6" t="s">
        <v>12961</v>
      </c>
      <c r="U650" s="4" t="s">
        <v>11137</v>
      </c>
      <c r="V650" s="3" t="s">
        <v>11148</v>
      </c>
    </row>
    <row r="651" spans="1:22">
      <c r="A651" s="3">
        <v>650</v>
      </c>
      <c r="B651" s="3"/>
      <c r="C651" s="3" t="s">
        <v>12958</v>
      </c>
      <c r="D651" s="3" t="s">
        <v>12959</v>
      </c>
      <c r="E651" s="3" t="s">
        <v>12960</v>
      </c>
      <c r="F651" s="3" t="s">
        <v>11178</v>
      </c>
      <c r="G651" s="3" t="s">
        <v>11179</v>
      </c>
      <c r="H651" s="3" t="s">
        <v>11249</v>
      </c>
      <c r="I651" s="3">
        <v>280</v>
      </c>
      <c r="J651" s="3">
        <f ca="1">INT(RAND()*50+1)</f>
        <v>31</v>
      </c>
      <c r="K651" s="4" t="s">
        <v>11132</v>
      </c>
      <c r="L651" s="5">
        <v>41541</v>
      </c>
      <c r="M651" s="3"/>
      <c r="N651" s="3"/>
      <c r="O651" s="3" t="str">
        <f>"2780186"</f>
        <v>2780186</v>
      </c>
      <c r="P651" s="3" t="s">
        <v>11144</v>
      </c>
      <c r="Q651" s="3" t="s">
        <v>11134</v>
      </c>
      <c r="R651" s="6" t="s">
        <v>12897</v>
      </c>
      <c r="S651" s="7" t="str">
        <f>"1CN00211236"</f>
        <v>1CN00211236</v>
      </c>
      <c r="T651" s="6" t="s">
        <v>12509</v>
      </c>
      <c r="U651" s="4" t="s">
        <v>11137</v>
      </c>
      <c r="V651" s="3" t="s">
        <v>11148</v>
      </c>
    </row>
    <row r="652" spans="1:22">
      <c r="A652" s="3">
        <v>651</v>
      </c>
      <c r="B652" s="3"/>
      <c r="C652" s="3" t="s">
        <v>846</v>
      </c>
      <c r="D652" s="3" t="s">
        <v>12962</v>
      </c>
      <c r="E652" s="3" t="s">
        <v>12963</v>
      </c>
      <c r="F652" s="3" t="s">
        <v>11205</v>
      </c>
      <c r="G652" s="3" t="s">
        <v>11130</v>
      </c>
      <c r="H652" s="3" t="s">
        <v>11131</v>
      </c>
      <c r="I652" s="3">
        <v>22.4</v>
      </c>
      <c r="J652" s="3">
        <f ca="1">INT(RAND()*50+1)</f>
        <v>3</v>
      </c>
      <c r="K652" s="4" t="s">
        <v>11132</v>
      </c>
      <c r="L652" s="5">
        <v>41345</v>
      </c>
      <c r="M652" s="3"/>
      <c r="N652" s="3"/>
      <c r="O652" s="3" t="str">
        <f>"G65502A"</f>
        <v>G65502A</v>
      </c>
      <c r="P652" s="3" t="s">
        <v>11133</v>
      </c>
      <c r="Q652" s="3" t="s">
        <v>11134</v>
      </c>
      <c r="R652" s="6" t="s">
        <v>12901</v>
      </c>
      <c r="S652" s="7" t="str">
        <f t="shared" ref="S652:S655" si="125">"1CN00210522"</f>
        <v>1CN00210522</v>
      </c>
      <c r="T652" s="6" t="s">
        <v>12793</v>
      </c>
      <c r="U652" s="4" t="s">
        <v>11137</v>
      </c>
      <c r="V652" s="3" t="s">
        <v>11138</v>
      </c>
    </row>
    <row r="653" spans="1:22">
      <c r="A653" s="3">
        <v>652</v>
      </c>
      <c r="B653" s="3"/>
      <c r="C653" s="3" t="s">
        <v>2291</v>
      </c>
      <c r="D653" s="3" t="s">
        <v>12964</v>
      </c>
      <c r="E653" s="3" t="s">
        <v>12965</v>
      </c>
      <c r="F653" s="3" t="s">
        <v>11141</v>
      </c>
      <c r="G653" s="3" t="s">
        <v>11356</v>
      </c>
      <c r="H653" s="3" t="s">
        <v>11168</v>
      </c>
      <c r="I653" s="3">
        <v>238.34</v>
      </c>
      <c r="J653" s="3">
        <f ca="1">INT(RAND()*50+1)</f>
        <v>46</v>
      </c>
      <c r="K653" s="4" t="s">
        <v>11132</v>
      </c>
      <c r="L653" s="5">
        <v>41381</v>
      </c>
      <c r="M653" s="3"/>
      <c r="N653" s="3"/>
      <c r="O653" s="3" t="str">
        <f>"SY001253-100G"</f>
        <v>SY001253-100G</v>
      </c>
      <c r="P653" s="3" t="s">
        <v>11144</v>
      </c>
      <c r="Q653" s="3" t="s">
        <v>11134</v>
      </c>
      <c r="R653" s="6" t="s">
        <v>12931</v>
      </c>
      <c r="S653" s="7" t="str">
        <f>"1CN00210518"</f>
        <v>1CN00210518</v>
      </c>
      <c r="T653" s="6" t="s">
        <v>12966</v>
      </c>
      <c r="U653" s="4" t="s">
        <v>11137</v>
      </c>
      <c r="V653" s="3" t="s">
        <v>11148</v>
      </c>
    </row>
    <row r="654" spans="1:22">
      <c r="A654" s="3">
        <v>653</v>
      </c>
      <c r="B654" s="3"/>
      <c r="C654" s="3" t="s">
        <v>12967</v>
      </c>
      <c r="D654" s="3" t="s">
        <v>12968</v>
      </c>
      <c r="E654" s="3" t="s">
        <v>12968</v>
      </c>
      <c r="F654" s="3" t="s">
        <v>11205</v>
      </c>
      <c r="G654" s="3" t="s">
        <v>11416</v>
      </c>
      <c r="H654" s="3" t="s">
        <v>11131</v>
      </c>
      <c r="I654" s="3">
        <v>20.12</v>
      </c>
      <c r="J654" s="3">
        <f ca="1">INT(RAND()*50+1)</f>
        <v>29</v>
      </c>
      <c r="K654" s="4" t="s">
        <v>11132</v>
      </c>
      <c r="L654" s="5">
        <v>41421</v>
      </c>
      <c r="M654" s="3"/>
      <c r="N654" s="3"/>
      <c r="O654" s="3" t="str">
        <f>"G65805A__"</f>
        <v>G65805A__</v>
      </c>
      <c r="P654" s="3" t="s">
        <v>11133</v>
      </c>
      <c r="Q654" s="3" t="s">
        <v>11145</v>
      </c>
      <c r="R654" s="6" t="s">
        <v>12936</v>
      </c>
      <c r="S654" s="7" t="str">
        <f>"1CN00210522"</f>
        <v>1CN00210522</v>
      </c>
      <c r="T654" s="6" t="s">
        <v>12128</v>
      </c>
      <c r="U654" s="4" t="s">
        <v>11137</v>
      </c>
      <c r="V654" s="3" t="s">
        <v>11138</v>
      </c>
    </row>
    <row r="655" spans="1:22">
      <c r="A655" s="3">
        <v>654</v>
      </c>
      <c r="B655" s="3"/>
      <c r="C655" s="3" t="s">
        <v>12967</v>
      </c>
      <c r="D655" s="3" t="s">
        <v>12968</v>
      </c>
      <c r="E655" s="3" t="s">
        <v>12968</v>
      </c>
      <c r="F655" s="3" t="s">
        <v>11205</v>
      </c>
      <c r="G655" s="3" t="s">
        <v>11416</v>
      </c>
      <c r="H655" s="3" t="s">
        <v>11131</v>
      </c>
      <c r="I655" s="3">
        <v>20.12</v>
      </c>
      <c r="J655" s="3">
        <f ca="1">INT(RAND()*50+1)</f>
        <v>15</v>
      </c>
      <c r="K655" s="4" t="s">
        <v>11132</v>
      </c>
      <c r="L655" s="5">
        <v>41599</v>
      </c>
      <c r="M655" s="3"/>
      <c r="N655" s="3"/>
      <c r="O655" s="3" t="str">
        <f>"G65805A"</f>
        <v>G65805A</v>
      </c>
      <c r="P655" s="3" t="s">
        <v>11144</v>
      </c>
      <c r="Q655" s="3" t="s">
        <v>11134</v>
      </c>
      <c r="R655" s="6" t="s">
        <v>12901</v>
      </c>
      <c r="S655" s="7" t="str">
        <f>"1CN00210522"</f>
        <v>1CN00210522</v>
      </c>
      <c r="T655" s="6" t="s">
        <v>12802</v>
      </c>
      <c r="U655" s="4" t="s">
        <v>11137</v>
      </c>
      <c r="V655" s="3" t="s">
        <v>11148</v>
      </c>
    </row>
    <row r="656" spans="1:22">
      <c r="A656" s="3">
        <v>655</v>
      </c>
      <c r="B656" s="3"/>
      <c r="C656" s="3" t="s">
        <v>12969</v>
      </c>
      <c r="D656" s="3" t="s">
        <v>12970</v>
      </c>
      <c r="E656" s="3" t="s">
        <v>12971</v>
      </c>
      <c r="F656" s="3" t="s">
        <v>11178</v>
      </c>
      <c r="G656" s="3" t="s">
        <v>11185</v>
      </c>
      <c r="H656" s="3" t="s">
        <v>11245</v>
      </c>
      <c r="I656" s="3">
        <v>700</v>
      </c>
      <c r="J656" s="3">
        <f ca="1">INT(RAND()*50+1)</f>
        <v>24</v>
      </c>
      <c r="K656" s="4" t="s">
        <v>11132</v>
      </c>
      <c r="L656" s="5">
        <v>41528</v>
      </c>
      <c r="M656" s="3"/>
      <c r="N656" s="3"/>
      <c r="O656" s="3" t="str">
        <f>"2770222"</f>
        <v>2770222</v>
      </c>
      <c r="P656" s="3" t="s">
        <v>11133</v>
      </c>
      <c r="Q656" s="3" t="s">
        <v>11145</v>
      </c>
      <c r="R656" s="6" t="s">
        <v>11352</v>
      </c>
      <c r="S656" s="7" t="str">
        <f>"1CN00211331"</f>
        <v>1CN00211331</v>
      </c>
      <c r="T656" s="6" t="s">
        <v>12972</v>
      </c>
      <c r="U656" s="4" t="s">
        <v>11137</v>
      </c>
      <c r="V656" s="3" t="s">
        <v>11148</v>
      </c>
    </row>
    <row r="657" spans="1:22">
      <c r="A657" s="3">
        <v>656</v>
      </c>
      <c r="B657" s="3"/>
      <c r="C657" s="3" t="s">
        <v>12973</v>
      </c>
      <c r="D657" s="3" t="s">
        <v>12974</v>
      </c>
      <c r="E657" s="3" t="s">
        <v>12974</v>
      </c>
      <c r="F657" s="3"/>
      <c r="G657" s="3" t="s">
        <v>11232</v>
      </c>
      <c r="H657" s="3" t="s">
        <v>11280</v>
      </c>
      <c r="I657" s="3">
        <v>260</v>
      </c>
      <c r="J657" s="3">
        <f ca="1">INT(RAND()*50+1)</f>
        <v>39</v>
      </c>
      <c r="K657" s="4" t="s">
        <v>11132</v>
      </c>
      <c r="L657" s="5">
        <v>41456</v>
      </c>
      <c r="M657" s="3" t="str">
        <f>"MFCD04117682"</f>
        <v>MFCD04117682</v>
      </c>
      <c r="N657" s="3"/>
      <c r="O657" s="3" t="str">
        <f>"638064-5G"</f>
        <v>638064-5G</v>
      </c>
      <c r="P657" s="3" t="s">
        <v>11144</v>
      </c>
      <c r="Q657" s="3" t="s">
        <v>11134</v>
      </c>
      <c r="R657" s="6" t="s">
        <v>11357</v>
      </c>
      <c r="S657" s="7" t="str">
        <f>"1CN00210153"</f>
        <v>1CN00210153</v>
      </c>
      <c r="T657" s="6" t="s">
        <v>12975</v>
      </c>
      <c r="U657" s="4" t="s">
        <v>11137</v>
      </c>
      <c r="V657" s="3" t="s">
        <v>11148</v>
      </c>
    </row>
    <row r="658" spans="1:22">
      <c r="A658" s="3">
        <v>657</v>
      </c>
      <c r="B658" s="3"/>
      <c r="C658" s="3" t="s">
        <v>5138</v>
      </c>
      <c r="D658" s="3" t="s">
        <v>12976</v>
      </c>
      <c r="E658" s="3" t="s">
        <v>12977</v>
      </c>
      <c r="F658" s="3" t="s">
        <v>11151</v>
      </c>
      <c r="G658" s="3" t="s">
        <v>11152</v>
      </c>
      <c r="H658" s="3" t="s">
        <v>11153</v>
      </c>
      <c r="I658" s="3">
        <v>330</v>
      </c>
      <c r="J658" s="3">
        <f ca="1">INT(RAND()*50+1)</f>
        <v>2</v>
      </c>
      <c r="K658" s="4" t="s">
        <v>11132</v>
      </c>
      <c r="L658" s="5">
        <v>41360</v>
      </c>
      <c r="M658" s="3"/>
      <c r="N658" s="3"/>
      <c r="O658" s="3" t="str">
        <f>"66035B"</f>
        <v>66035B</v>
      </c>
      <c r="P658" s="3" t="s">
        <v>11133</v>
      </c>
      <c r="Q658" s="3" t="s">
        <v>11134</v>
      </c>
      <c r="R658" s="6" t="s">
        <v>12950</v>
      </c>
      <c r="S658" s="7" t="str">
        <f>"1CN00210522"</f>
        <v>1CN00210522</v>
      </c>
      <c r="T658" s="6" t="s">
        <v>12644</v>
      </c>
      <c r="U658" s="4" t="s">
        <v>11137</v>
      </c>
      <c r="V658" s="3" t="s">
        <v>11148</v>
      </c>
    </row>
    <row r="659" spans="1:22">
      <c r="A659" s="3">
        <v>658</v>
      </c>
      <c r="B659" s="3"/>
      <c r="C659" s="3" t="s">
        <v>5138</v>
      </c>
      <c r="D659" s="3" t="s">
        <v>12976</v>
      </c>
      <c r="E659" s="3" t="s">
        <v>12978</v>
      </c>
      <c r="F659" s="3" t="s">
        <v>11141</v>
      </c>
      <c r="G659" s="3" t="s">
        <v>11172</v>
      </c>
      <c r="H659" s="3" t="s">
        <v>11168</v>
      </c>
      <c r="I659" s="3">
        <v>275</v>
      </c>
      <c r="J659" s="3">
        <f ca="1">INT(RAND()*50+1)</f>
        <v>46</v>
      </c>
      <c r="K659" s="4" t="s">
        <v>11132</v>
      </c>
      <c r="L659" s="5">
        <v>41507</v>
      </c>
      <c r="M659" s="3" t="str">
        <f>"MFCD00011671"</f>
        <v>MFCD00011671</v>
      </c>
      <c r="N659" s="3"/>
      <c r="O659" s="3" t="str">
        <f>"SY001271-25G"</f>
        <v>SY001271-25G</v>
      </c>
      <c r="P659" s="3" t="s">
        <v>11144</v>
      </c>
      <c r="Q659" s="3" t="s">
        <v>11134</v>
      </c>
      <c r="R659" s="6" t="s">
        <v>12955</v>
      </c>
      <c r="S659" s="7" t="str">
        <f>"1CN00210518"</f>
        <v>1CN00210518</v>
      </c>
      <c r="T659" s="6" t="s">
        <v>12979</v>
      </c>
      <c r="U659" s="4" t="s">
        <v>11137</v>
      </c>
      <c r="V659" s="3" t="s">
        <v>11148</v>
      </c>
    </row>
    <row r="660" spans="1:22">
      <c r="A660" s="3">
        <v>659</v>
      </c>
      <c r="B660" s="3"/>
      <c r="C660" s="3" t="s">
        <v>12980</v>
      </c>
      <c r="D660" s="3" t="s">
        <v>12981</v>
      </c>
      <c r="E660" s="3" t="s">
        <v>12982</v>
      </c>
      <c r="F660" s="3" t="s">
        <v>11178</v>
      </c>
      <c r="G660" s="3" t="s">
        <v>11356</v>
      </c>
      <c r="H660" s="3" t="s">
        <v>11168</v>
      </c>
      <c r="I660" s="3">
        <v>165.01</v>
      </c>
      <c r="J660" s="3">
        <f ca="1">INT(RAND()*50+1)</f>
        <v>32</v>
      </c>
      <c r="K660" s="4" t="s">
        <v>11132</v>
      </c>
      <c r="L660" s="5">
        <v>41358</v>
      </c>
      <c r="M660" s="3"/>
      <c r="N660" s="3"/>
      <c r="O660" s="3" t="str">
        <f>"SY001836-100G"</f>
        <v>SY001836-100G</v>
      </c>
      <c r="P660" s="3" t="s">
        <v>11133</v>
      </c>
      <c r="Q660" s="3" t="s">
        <v>11134</v>
      </c>
      <c r="R660" s="6" t="s">
        <v>12983</v>
      </c>
      <c r="S660" s="7" t="str">
        <f>"1CN00210518"</f>
        <v>1CN00210518</v>
      </c>
      <c r="T660" s="6" t="s">
        <v>12984</v>
      </c>
      <c r="U660" s="4" t="s">
        <v>11137</v>
      </c>
      <c r="V660" s="3" t="s">
        <v>11138</v>
      </c>
    </row>
    <row r="661" spans="1:22">
      <c r="A661" s="3">
        <v>660</v>
      </c>
      <c r="B661" s="3"/>
      <c r="C661" s="3" t="s">
        <v>3205</v>
      </c>
      <c r="D661" s="3" t="s">
        <v>12985</v>
      </c>
      <c r="E661" s="3" t="s">
        <v>12986</v>
      </c>
      <c r="F661" s="3" t="s">
        <v>12801</v>
      </c>
      <c r="G661" s="3" t="s">
        <v>11152</v>
      </c>
      <c r="H661" s="3" t="s">
        <v>11153</v>
      </c>
      <c r="I661" s="3">
        <v>393.6</v>
      </c>
      <c r="J661" s="3">
        <f ca="1">INT(RAND()*50+1)</f>
        <v>10</v>
      </c>
      <c r="K661" s="4" t="s">
        <v>11132</v>
      </c>
      <c r="L661" s="5">
        <v>41487</v>
      </c>
      <c r="M661" s="3"/>
      <c r="N661" s="3"/>
      <c r="O661" s="3" t="str">
        <f>"66253B"</f>
        <v>66253B</v>
      </c>
      <c r="P661" s="3" t="s">
        <v>11144</v>
      </c>
      <c r="Q661" s="3" t="s">
        <v>11145</v>
      </c>
      <c r="R661" s="6" t="s">
        <v>12987</v>
      </c>
      <c r="S661" s="7" t="str">
        <f>"1CN00210522"</f>
        <v>1CN00210522</v>
      </c>
      <c r="T661" s="6" t="s">
        <v>12988</v>
      </c>
      <c r="U661" s="4" t="s">
        <v>11137</v>
      </c>
      <c r="V661" s="3" t="s">
        <v>11148</v>
      </c>
    </row>
    <row r="662" spans="1:22">
      <c r="A662" s="3">
        <v>661</v>
      </c>
      <c r="B662" s="3"/>
      <c r="C662" s="3" t="s">
        <v>12989</v>
      </c>
      <c r="D662" s="3" t="s">
        <v>12990</v>
      </c>
      <c r="E662" s="3" t="s">
        <v>12990</v>
      </c>
      <c r="F662" s="3" t="s">
        <v>11240</v>
      </c>
      <c r="G662" s="3" t="s">
        <v>11241</v>
      </c>
      <c r="H662" s="3" t="s">
        <v>11242</v>
      </c>
      <c r="I662" s="3">
        <v>469</v>
      </c>
      <c r="J662" s="3">
        <f ca="1">INT(RAND()*50+1)</f>
        <v>50</v>
      </c>
      <c r="K662" s="4" t="s">
        <v>11132</v>
      </c>
      <c r="L662" s="5">
        <v>41508</v>
      </c>
      <c r="M662" s="3"/>
      <c r="N662" s="3"/>
      <c r="O662" s="3" t="str">
        <f>"PBN2011587"</f>
        <v>PBN2011587</v>
      </c>
      <c r="P662" s="3" t="s">
        <v>11133</v>
      </c>
      <c r="Q662" s="3" t="s">
        <v>11134</v>
      </c>
      <c r="R662" s="6" t="s">
        <v>12955</v>
      </c>
      <c r="S662" s="7" t="str">
        <f>"1CN00510468"</f>
        <v>1CN00510468</v>
      </c>
      <c r="T662" s="6" t="s">
        <v>12991</v>
      </c>
      <c r="U662" s="4" t="s">
        <v>11137</v>
      </c>
      <c r="V662" s="3" t="s">
        <v>11138</v>
      </c>
    </row>
    <row r="663" spans="1:22">
      <c r="A663" s="3">
        <v>662</v>
      </c>
      <c r="B663" s="3"/>
      <c r="C663" s="3" t="s">
        <v>10636</v>
      </c>
      <c r="D663" s="3" t="s">
        <v>12992</v>
      </c>
      <c r="E663" s="3" t="s">
        <v>12992</v>
      </c>
      <c r="F663" s="3"/>
      <c r="G663" s="3" t="s">
        <v>11629</v>
      </c>
      <c r="H663" s="3" t="s">
        <v>11280</v>
      </c>
      <c r="I663" s="3">
        <v>259.2</v>
      </c>
      <c r="J663" s="3">
        <f ca="1">INT(RAND()*50+1)</f>
        <v>9</v>
      </c>
      <c r="K663" s="4" t="s">
        <v>11132</v>
      </c>
      <c r="L663" s="5">
        <v>41513</v>
      </c>
      <c r="M663" s="3" t="str">
        <f>"MFCD00010299"</f>
        <v>MFCD00010299</v>
      </c>
      <c r="N663" s="3"/>
      <c r="O663" s="3" t="str">
        <f>"255300-100MG"</f>
        <v>255300-100MG</v>
      </c>
      <c r="P663" s="3" t="s">
        <v>11144</v>
      </c>
      <c r="Q663" s="3" t="s">
        <v>11145</v>
      </c>
      <c r="R663" s="6" t="s">
        <v>11352</v>
      </c>
      <c r="S663" s="7" t="str">
        <f>"1CN00210153"</f>
        <v>1CN00210153</v>
      </c>
      <c r="T663" s="6" t="s">
        <v>12140</v>
      </c>
      <c r="U663" s="4" t="s">
        <v>11137</v>
      </c>
      <c r="V663" s="3" t="s">
        <v>11148</v>
      </c>
    </row>
    <row r="664" spans="1:22">
      <c r="A664" s="3">
        <v>663</v>
      </c>
      <c r="B664" s="3"/>
      <c r="C664" s="3" t="s">
        <v>2308</v>
      </c>
      <c r="D664" s="3" t="s">
        <v>12993</v>
      </c>
      <c r="E664" s="3" t="s">
        <v>12994</v>
      </c>
      <c r="F664" s="3" t="s">
        <v>11205</v>
      </c>
      <c r="G664" s="3" t="s">
        <v>11222</v>
      </c>
      <c r="H664" s="3" t="s">
        <v>11131</v>
      </c>
      <c r="I664" s="3">
        <v>8.68</v>
      </c>
      <c r="J664" s="3">
        <f ca="1">INT(RAND()*50+1)</f>
        <v>11</v>
      </c>
      <c r="K664" s="4" t="s">
        <v>11132</v>
      </c>
      <c r="L664" s="5">
        <v>41341</v>
      </c>
      <c r="M664" s="3"/>
      <c r="N664" s="3"/>
      <c r="O664" s="3" t="str">
        <f>"G66542B__"</f>
        <v>G66542B__</v>
      </c>
      <c r="P664" s="3" t="s">
        <v>11133</v>
      </c>
      <c r="Q664" s="3" t="s">
        <v>11134</v>
      </c>
      <c r="R664" s="6" t="s">
        <v>11357</v>
      </c>
      <c r="S664" s="7" t="str">
        <f>"1CN00210522"</f>
        <v>1CN00210522</v>
      </c>
      <c r="T664" s="6" t="s">
        <v>11996</v>
      </c>
      <c r="U664" s="4" t="s">
        <v>11137</v>
      </c>
      <c r="V664" s="3" t="s">
        <v>11148</v>
      </c>
    </row>
    <row r="665" spans="1:22">
      <c r="A665" s="3">
        <v>664</v>
      </c>
      <c r="B665" s="3"/>
      <c r="C665" s="3" t="s">
        <v>1351</v>
      </c>
      <c r="D665" s="3" t="s">
        <v>12995</v>
      </c>
      <c r="E665" s="3" t="s">
        <v>12996</v>
      </c>
      <c r="F665" s="3" t="s">
        <v>11141</v>
      </c>
      <c r="G665" s="3" t="s">
        <v>11232</v>
      </c>
      <c r="H665" s="3" t="s">
        <v>11168</v>
      </c>
      <c r="I665" s="3">
        <v>123.75</v>
      </c>
      <c r="J665" s="3">
        <f ca="1">INT(RAND()*50+1)</f>
        <v>33</v>
      </c>
      <c r="K665" s="4" t="s">
        <v>11132</v>
      </c>
      <c r="L665" s="5">
        <v>41380</v>
      </c>
      <c r="M665" s="3" t="str">
        <f>"MFCD00039139"</f>
        <v>MFCD00039139</v>
      </c>
      <c r="N665" s="3"/>
      <c r="O665" s="3" t="str">
        <f>"SY001620-5G"</f>
        <v>SY001620-5G</v>
      </c>
      <c r="P665" s="3" t="s">
        <v>11144</v>
      </c>
      <c r="Q665" s="3" t="s">
        <v>11134</v>
      </c>
      <c r="R665" s="6" t="s">
        <v>12997</v>
      </c>
      <c r="S665" s="7" t="str">
        <f t="shared" ref="S665:S668" si="126">"1CN00210518"</f>
        <v>1CN00210518</v>
      </c>
      <c r="T665" s="6" t="s">
        <v>12998</v>
      </c>
      <c r="U665" s="4" t="s">
        <v>11137</v>
      </c>
      <c r="V665" s="3" t="s">
        <v>11148</v>
      </c>
    </row>
    <row r="666" spans="1:22">
      <c r="A666" s="3">
        <v>665</v>
      </c>
      <c r="B666" s="3"/>
      <c r="C666" s="3" t="s">
        <v>12999</v>
      </c>
      <c r="D666" s="3" t="s">
        <v>13000</v>
      </c>
      <c r="E666" s="3" t="s">
        <v>13001</v>
      </c>
      <c r="F666" s="3" t="s">
        <v>11141</v>
      </c>
      <c r="G666" s="3" t="s">
        <v>11142</v>
      </c>
      <c r="H666" s="3" t="s">
        <v>11168</v>
      </c>
      <c r="I666" s="3">
        <v>252.09</v>
      </c>
      <c r="J666" s="3">
        <f ca="1">INT(RAND()*50+1)</f>
        <v>44</v>
      </c>
      <c r="K666" s="4" t="s">
        <v>11132</v>
      </c>
      <c r="L666" s="5">
        <v>41360</v>
      </c>
      <c r="M666" s="3"/>
      <c r="N666" s="3"/>
      <c r="O666" s="3" t="str">
        <f t="shared" ref="O666:O668" si="127">"SY007503-1G"</f>
        <v>SY007503-1G</v>
      </c>
      <c r="P666" s="3" t="s">
        <v>11133</v>
      </c>
      <c r="Q666" s="3" t="s">
        <v>11134</v>
      </c>
      <c r="R666" s="6" t="s">
        <v>13002</v>
      </c>
      <c r="S666" s="7" t="str">
        <f>"1CN00210518"</f>
        <v>1CN00210518</v>
      </c>
      <c r="T666" s="6" t="s">
        <v>12557</v>
      </c>
      <c r="U666" s="4" t="s">
        <v>11137</v>
      </c>
      <c r="V666" s="3" t="s">
        <v>11148</v>
      </c>
    </row>
    <row r="667" spans="1:22">
      <c r="A667" s="3">
        <v>666</v>
      </c>
      <c r="B667" s="3"/>
      <c r="C667" s="3" t="s">
        <v>12999</v>
      </c>
      <c r="D667" s="3" t="s">
        <v>13000</v>
      </c>
      <c r="E667" s="3" t="s">
        <v>13001</v>
      </c>
      <c r="F667" s="3" t="s">
        <v>11141</v>
      </c>
      <c r="G667" s="3" t="s">
        <v>11142</v>
      </c>
      <c r="H667" s="3" t="s">
        <v>11168</v>
      </c>
      <c r="I667" s="3">
        <v>252.09</v>
      </c>
      <c r="J667" s="3">
        <f ca="1">INT(RAND()*50+1)</f>
        <v>38</v>
      </c>
      <c r="K667" s="4" t="s">
        <v>11132</v>
      </c>
      <c r="L667" s="5">
        <v>41360</v>
      </c>
      <c r="M667" s="3"/>
      <c r="N667" s="3"/>
      <c r="O667" s="3" t="str">
        <f>"SY007503-1G"</f>
        <v>SY007503-1G</v>
      </c>
      <c r="P667" s="3" t="s">
        <v>11144</v>
      </c>
      <c r="Q667" s="3" t="s">
        <v>11134</v>
      </c>
      <c r="R667" s="6" t="s">
        <v>11352</v>
      </c>
      <c r="S667" s="7" t="str">
        <f>"1CN00210518"</f>
        <v>1CN00210518</v>
      </c>
      <c r="T667" s="6" t="s">
        <v>12841</v>
      </c>
      <c r="U667" s="4" t="s">
        <v>11137</v>
      </c>
      <c r="V667" s="3" t="s">
        <v>11148</v>
      </c>
    </row>
    <row r="668" spans="1:22">
      <c r="A668" s="3">
        <v>667</v>
      </c>
      <c r="B668" s="3"/>
      <c r="C668" s="3" t="s">
        <v>12999</v>
      </c>
      <c r="D668" s="3" t="s">
        <v>13000</v>
      </c>
      <c r="E668" s="3" t="s">
        <v>13001</v>
      </c>
      <c r="F668" s="3" t="s">
        <v>11141</v>
      </c>
      <c r="G668" s="3" t="s">
        <v>11142</v>
      </c>
      <c r="H668" s="3" t="s">
        <v>11168</v>
      </c>
      <c r="I668" s="3">
        <v>252.09</v>
      </c>
      <c r="J668" s="3">
        <f ca="1">INT(RAND()*50+1)</f>
        <v>2</v>
      </c>
      <c r="K668" s="4" t="s">
        <v>11132</v>
      </c>
      <c r="L668" s="5">
        <v>41407</v>
      </c>
      <c r="M668" s="3"/>
      <c r="N668" s="3"/>
      <c r="O668" s="3" t="str">
        <f>"SY007503-1G"</f>
        <v>SY007503-1G</v>
      </c>
      <c r="P668" s="3" t="s">
        <v>11133</v>
      </c>
      <c r="Q668" s="3" t="s">
        <v>11145</v>
      </c>
      <c r="R668" s="6" t="s">
        <v>11357</v>
      </c>
      <c r="S668" s="7" t="str">
        <f>"1CN00210518"</f>
        <v>1CN00210518</v>
      </c>
      <c r="T668" s="6" t="s">
        <v>13003</v>
      </c>
      <c r="U668" s="4" t="s">
        <v>11137</v>
      </c>
      <c r="V668" s="3" t="s">
        <v>11138</v>
      </c>
    </row>
    <row r="669" spans="1:22">
      <c r="A669" s="3">
        <v>668</v>
      </c>
      <c r="B669" s="3"/>
      <c r="C669" s="3" t="s">
        <v>12999</v>
      </c>
      <c r="D669" s="3" t="s">
        <v>13000</v>
      </c>
      <c r="E669" s="3" t="s">
        <v>13004</v>
      </c>
      <c r="F669" s="3" t="s">
        <v>11273</v>
      </c>
      <c r="G669" s="3" t="s">
        <v>11185</v>
      </c>
      <c r="H669" s="3" t="s">
        <v>11249</v>
      </c>
      <c r="I669" s="3">
        <v>89</v>
      </c>
      <c r="J669" s="3">
        <f ca="1">INT(RAND()*50+1)</f>
        <v>13</v>
      </c>
      <c r="K669" s="4" t="s">
        <v>11132</v>
      </c>
      <c r="L669" s="5">
        <v>41589</v>
      </c>
      <c r="M669" s="3"/>
      <c r="N669" s="3"/>
      <c r="O669" s="3" t="str">
        <f>"2770676"</f>
        <v>2770676</v>
      </c>
      <c r="P669" s="3" t="s">
        <v>11144</v>
      </c>
      <c r="Q669" s="3" t="s">
        <v>11134</v>
      </c>
      <c r="R669" s="6" t="s">
        <v>12950</v>
      </c>
      <c r="S669" s="7" t="str">
        <f>"1CN00211236"</f>
        <v>1CN00211236</v>
      </c>
      <c r="T669" s="6" t="s">
        <v>12171</v>
      </c>
      <c r="U669" s="4" t="s">
        <v>11137</v>
      </c>
      <c r="V669" s="3" t="s">
        <v>11148</v>
      </c>
    </row>
    <row r="670" spans="1:22">
      <c r="A670" s="3">
        <v>669</v>
      </c>
      <c r="B670" s="3"/>
      <c r="C670" s="3" t="s">
        <v>13005</v>
      </c>
      <c r="D670" s="3" t="s">
        <v>13006</v>
      </c>
      <c r="E670" s="3" t="s">
        <v>13006</v>
      </c>
      <c r="F670" s="3" t="s">
        <v>11293</v>
      </c>
      <c r="G670" s="3" t="s">
        <v>11142</v>
      </c>
      <c r="H670" s="3" t="s">
        <v>11143</v>
      </c>
      <c r="I670" s="3">
        <v>416.16</v>
      </c>
      <c r="J670" s="3">
        <f ca="1">INT(RAND()*50+1)</f>
        <v>19</v>
      </c>
      <c r="K670" s="4" t="s">
        <v>11132</v>
      </c>
      <c r="L670" s="5">
        <v>41446</v>
      </c>
      <c r="M670" s="3"/>
      <c r="N670" s="3"/>
      <c r="O670" s="3" t="str">
        <f>"JK504055-1G"</f>
        <v>JK504055-1G</v>
      </c>
      <c r="P670" s="3" t="s">
        <v>11133</v>
      </c>
      <c r="Q670" s="3" t="s">
        <v>11145</v>
      </c>
      <c r="R670" s="6" t="s">
        <v>12955</v>
      </c>
      <c r="S670" s="7" t="str">
        <f>"1CN00100005"</f>
        <v>1CN00100005</v>
      </c>
      <c r="T670" s="6" t="s">
        <v>12853</v>
      </c>
      <c r="U670" s="4" t="s">
        <v>11137</v>
      </c>
      <c r="V670" s="3" t="s">
        <v>11138</v>
      </c>
    </row>
    <row r="671" spans="1:22">
      <c r="A671" s="3">
        <v>670</v>
      </c>
      <c r="B671" s="3"/>
      <c r="C671" s="3" t="s">
        <v>13007</v>
      </c>
      <c r="D671" s="3" t="s">
        <v>13008</v>
      </c>
      <c r="E671" s="3" t="s">
        <v>13009</v>
      </c>
      <c r="F671" s="3" t="s">
        <v>11373</v>
      </c>
      <c r="G671" s="3" t="s">
        <v>11172</v>
      </c>
      <c r="H671" s="3" t="s">
        <v>11168</v>
      </c>
      <c r="I671" s="3">
        <v>91.67</v>
      </c>
      <c r="J671" s="3">
        <f ca="1">INT(RAND()*50+1)</f>
        <v>25</v>
      </c>
      <c r="K671" s="4" t="s">
        <v>11132</v>
      </c>
      <c r="L671" s="5">
        <v>41404</v>
      </c>
      <c r="M671" s="3"/>
      <c r="N671" s="3"/>
      <c r="O671" s="3" t="str">
        <f>"SY021282-25G"</f>
        <v>SY021282-25G</v>
      </c>
      <c r="P671" s="3" t="s">
        <v>11144</v>
      </c>
      <c r="Q671" s="3" t="s">
        <v>11134</v>
      </c>
      <c r="R671" s="6" t="s">
        <v>12983</v>
      </c>
      <c r="S671" s="7" t="str">
        <f>"1CN00210518"</f>
        <v>1CN00210518</v>
      </c>
      <c r="T671" s="6" t="s">
        <v>13010</v>
      </c>
      <c r="U671" s="4" t="s">
        <v>11137</v>
      </c>
      <c r="V671" s="3" t="s">
        <v>11148</v>
      </c>
    </row>
    <row r="672" spans="1:22">
      <c r="A672" s="3">
        <v>671</v>
      </c>
      <c r="B672" s="3"/>
      <c r="C672" s="3" t="s">
        <v>13011</v>
      </c>
      <c r="D672" s="3" t="s">
        <v>13012</v>
      </c>
      <c r="E672" s="3" t="s">
        <v>13013</v>
      </c>
      <c r="F672" s="3" t="s">
        <v>11349</v>
      </c>
      <c r="G672" s="3" t="s">
        <v>11285</v>
      </c>
      <c r="H672" s="3" t="s">
        <v>11153</v>
      </c>
      <c r="I672" s="3">
        <v>294</v>
      </c>
      <c r="J672" s="3">
        <f ca="1">INT(RAND()*50+1)</f>
        <v>44</v>
      </c>
      <c r="K672" s="4" t="s">
        <v>11132</v>
      </c>
      <c r="L672" s="5">
        <v>41396</v>
      </c>
      <c r="M672" s="3"/>
      <c r="N672" s="3"/>
      <c r="O672" s="3" t="str">
        <f>"66950A"</f>
        <v>66950A</v>
      </c>
      <c r="P672" s="3" t="s">
        <v>11133</v>
      </c>
      <c r="Q672" s="3" t="s">
        <v>11134</v>
      </c>
      <c r="R672" s="6" t="s">
        <v>12987</v>
      </c>
      <c r="S672" s="7" t="str">
        <f t="shared" ref="S672:S677" si="128">"1CN00210522"</f>
        <v>1CN00210522</v>
      </c>
      <c r="T672" s="6" t="s">
        <v>13014</v>
      </c>
      <c r="U672" s="4" t="s">
        <v>11137</v>
      </c>
      <c r="V672" s="3" t="s">
        <v>11148</v>
      </c>
    </row>
    <row r="673" spans="1:22">
      <c r="A673" s="3">
        <v>672</v>
      </c>
      <c r="B673" s="3"/>
      <c r="C673" s="3" t="s">
        <v>13015</v>
      </c>
      <c r="D673" s="3" t="s">
        <v>13016</v>
      </c>
      <c r="E673" s="3" t="s">
        <v>13016</v>
      </c>
      <c r="F673" s="3"/>
      <c r="G673" s="3" t="s">
        <v>11142</v>
      </c>
      <c r="H673" s="3" t="s">
        <v>13017</v>
      </c>
      <c r="I673" s="3">
        <v>719.22</v>
      </c>
      <c r="J673" s="3">
        <f ca="1">INT(RAND()*50+1)</f>
        <v>43</v>
      </c>
      <c r="K673" s="4" t="s">
        <v>11132</v>
      </c>
      <c r="L673" s="5">
        <v>41473</v>
      </c>
      <c r="M673" s="3"/>
      <c r="N673" s="3"/>
      <c r="O673" s="3" t="str">
        <f>"42195-1G"</f>
        <v>42195-1G</v>
      </c>
      <c r="P673" s="3" t="s">
        <v>11144</v>
      </c>
      <c r="Q673" s="3" t="s">
        <v>11134</v>
      </c>
      <c r="R673" s="6" t="s">
        <v>12955</v>
      </c>
      <c r="S673" s="7" t="str">
        <f>"1CN00210153"</f>
        <v>1CN00210153</v>
      </c>
      <c r="T673" s="6" t="s">
        <v>12694</v>
      </c>
      <c r="U673" s="4" t="s">
        <v>11137</v>
      </c>
      <c r="V673" s="3" t="s">
        <v>11148</v>
      </c>
    </row>
    <row r="674" spans="1:22">
      <c r="A674" s="3">
        <v>673</v>
      </c>
      <c r="B674" s="3"/>
      <c r="C674" s="3" t="s">
        <v>2138</v>
      </c>
      <c r="D674" s="3" t="s">
        <v>13018</v>
      </c>
      <c r="E674" s="3" t="s">
        <v>13019</v>
      </c>
      <c r="F674" s="3" t="s">
        <v>11205</v>
      </c>
      <c r="G674" s="3" t="s">
        <v>11222</v>
      </c>
      <c r="H674" s="3" t="s">
        <v>11131</v>
      </c>
      <c r="I674" s="3">
        <v>9</v>
      </c>
      <c r="J674" s="3">
        <f ca="1">INT(RAND()*50+1)</f>
        <v>32</v>
      </c>
      <c r="K674" s="4" t="s">
        <v>11132</v>
      </c>
      <c r="L674" s="5">
        <v>41339</v>
      </c>
      <c r="M674" s="3"/>
      <c r="N674" s="3"/>
      <c r="O674" s="3" t="str">
        <f>"G67526B__"</f>
        <v>G67526B__</v>
      </c>
      <c r="P674" s="3" t="s">
        <v>11133</v>
      </c>
      <c r="Q674" s="3" t="s">
        <v>11134</v>
      </c>
      <c r="R674" s="6" t="s">
        <v>11352</v>
      </c>
      <c r="S674" s="7" t="str">
        <f>"1CN00210522"</f>
        <v>1CN00210522</v>
      </c>
      <c r="T674" s="6" t="s">
        <v>13020</v>
      </c>
      <c r="U674" s="4" t="s">
        <v>11137</v>
      </c>
      <c r="V674" s="3" t="s">
        <v>11148</v>
      </c>
    </row>
    <row r="675" spans="1:22">
      <c r="A675" s="3">
        <v>674</v>
      </c>
      <c r="B675" s="3"/>
      <c r="C675" s="3" t="s">
        <v>2138</v>
      </c>
      <c r="D675" s="3" t="s">
        <v>13018</v>
      </c>
      <c r="E675" s="3" t="s">
        <v>13019</v>
      </c>
      <c r="F675" s="3" t="s">
        <v>11205</v>
      </c>
      <c r="G675" s="3" t="s">
        <v>11222</v>
      </c>
      <c r="H675" s="3" t="s">
        <v>11131</v>
      </c>
      <c r="I675" s="3">
        <v>9</v>
      </c>
      <c r="J675" s="3">
        <f ca="1">INT(RAND()*50+1)</f>
        <v>2</v>
      </c>
      <c r="K675" s="4" t="s">
        <v>11132</v>
      </c>
      <c r="L675" s="5">
        <v>41386</v>
      </c>
      <c r="M675" s="3"/>
      <c r="N675" s="3"/>
      <c r="O675" s="3" t="str">
        <f>"G67526B__"</f>
        <v>G67526B__</v>
      </c>
      <c r="P675" s="3" t="s">
        <v>11144</v>
      </c>
      <c r="Q675" s="3" t="s">
        <v>11145</v>
      </c>
      <c r="R675" s="6" t="s">
        <v>11357</v>
      </c>
      <c r="S675" s="7" t="str">
        <f>"1CN00210522"</f>
        <v>1CN00210522</v>
      </c>
      <c r="T675" s="6" t="s">
        <v>13021</v>
      </c>
      <c r="U675" s="4" t="s">
        <v>11137</v>
      </c>
      <c r="V675" s="3" t="s">
        <v>11148</v>
      </c>
    </row>
    <row r="676" spans="1:22">
      <c r="A676" s="3">
        <v>675</v>
      </c>
      <c r="B676" s="3"/>
      <c r="C676" s="3" t="s">
        <v>13022</v>
      </c>
      <c r="D676" s="3" t="s">
        <v>13023</v>
      </c>
      <c r="E676" s="3" t="s">
        <v>13024</v>
      </c>
      <c r="F676" s="3" t="s">
        <v>11151</v>
      </c>
      <c r="G676" s="3" t="s">
        <v>11267</v>
      </c>
      <c r="H676" s="3" t="s">
        <v>11153</v>
      </c>
      <c r="I676" s="3">
        <v>276</v>
      </c>
      <c r="J676" s="3">
        <f ca="1">INT(RAND()*50+1)</f>
        <v>27</v>
      </c>
      <c r="K676" s="4" t="s">
        <v>11132</v>
      </c>
      <c r="L676" s="5">
        <v>41383</v>
      </c>
      <c r="M676" s="3"/>
      <c r="N676" s="3"/>
      <c r="O676" s="3" t="str">
        <f>"67577A"</f>
        <v>67577A</v>
      </c>
      <c r="P676" s="3" t="s">
        <v>11133</v>
      </c>
      <c r="Q676" s="3" t="s">
        <v>11134</v>
      </c>
      <c r="R676" s="6" t="s">
        <v>12997</v>
      </c>
      <c r="S676" s="7" t="str">
        <f>"1CN00210522"</f>
        <v>1CN00210522</v>
      </c>
      <c r="T676" s="6" t="s">
        <v>13025</v>
      </c>
      <c r="U676" s="4" t="s">
        <v>11137</v>
      </c>
      <c r="V676" s="3" t="s">
        <v>11138</v>
      </c>
    </row>
    <row r="677" spans="1:22">
      <c r="A677" s="3">
        <v>676</v>
      </c>
      <c r="B677" s="3"/>
      <c r="C677" s="3" t="s">
        <v>13026</v>
      </c>
      <c r="D677" s="3" t="s">
        <v>13027</v>
      </c>
      <c r="E677" s="3" t="s">
        <v>13028</v>
      </c>
      <c r="F677" s="3" t="s">
        <v>11151</v>
      </c>
      <c r="G677" s="3" t="s">
        <v>11152</v>
      </c>
      <c r="H677" s="3" t="s">
        <v>11153</v>
      </c>
      <c r="I677" s="3">
        <v>93</v>
      </c>
      <c r="J677" s="3">
        <f ca="1">INT(RAND()*50+1)</f>
        <v>32</v>
      </c>
      <c r="K677" s="4" t="s">
        <v>11132</v>
      </c>
      <c r="L677" s="5">
        <v>41360</v>
      </c>
      <c r="M677" s="3"/>
      <c r="N677" s="3"/>
      <c r="O677" s="3" t="str">
        <f>"67665A"</f>
        <v>67665A</v>
      </c>
      <c r="P677" s="3" t="s">
        <v>11144</v>
      </c>
      <c r="Q677" s="3" t="s">
        <v>11145</v>
      </c>
      <c r="R677" s="6" t="s">
        <v>13002</v>
      </c>
      <c r="S677" s="7" t="str">
        <f>"1CN00210522"</f>
        <v>1CN00210522</v>
      </c>
      <c r="T677" s="6" t="s">
        <v>13029</v>
      </c>
      <c r="U677" s="4" t="s">
        <v>11137</v>
      </c>
      <c r="V677" s="3" t="s">
        <v>11148</v>
      </c>
    </row>
    <row r="678" spans="1:22">
      <c r="A678" s="3">
        <v>677</v>
      </c>
      <c r="B678" s="3"/>
      <c r="C678" s="3" t="s">
        <v>3662</v>
      </c>
      <c r="D678" s="3" t="s">
        <v>13030</v>
      </c>
      <c r="E678" s="3" t="s">
        <v>13031</v>
      </c>
      <c r="F678" s="3" t="s">
        <v>11373</v>
      </c>
      <c r="G678" s="3" t="s">
        <v>11172</v>
      </c>
      <c r="H678" s="3" t="s">
        <v>11168</v>
      </c>
      <c r="I678" s="3">
        <v>110.01</v>
      </c>
      <c r="J678" s="3">
        <f ca="1">INT(RAND()*50+1)</f>
        <v>34</v>
      </c>
      <c r="K678" s="4" t="s">
        <v>11132</v>
      </c>
      <c r="L678" s="5">
        <v>41430</v>
      </c>
      <c r="M678" s="3" t="str">
        <f>"MFCD00002487"</f>
        <v>MFCD00002487</v>
      </c>
      <c r="N678" s="3"/>
      <c r="O678" s="3" t="str">
        <f>"SY001482-25G"</f>
        <v>SY001482-25G</v>
      </c>
      <c r="P678" s="3" t="s">
        <v>11133</v>
      </c>
      <c r="Q678" s="3" t="s">
        <v>11134</v>
      </c>
      <c r="R678" s="6" t="s">
        <v>13032</v>
      </c>
      <c r="S678" s="7" t="str">
        <f t="shared" ref="S678:S681" si="129">"1CN00210518"</f>
        <v>1CN00210518</v>
      </c>
      <c r="T678" s="6" t="s">
        <v>12190</v>
      </c>
      <c r="U678" s="4" t="s">
        <v>11137</v>
      </c>
      <c r="V678" s="3" t="s">
        <v>11138</v>
      </c>
    </row>
    <row r="679" spans="1:22">
      <c r="A679" s="3">
        <v>678</v>
      </c>
      <c r="B679" s="3"/>
      <c r="C679" s="3" t="s">
        <v>3662</v>
      </c>
      <c r="D679" s="3" t="s">
        <v>13030</v>
      </c>
      <c r="E679" s="3" t="s">
        <v>13031</v>
      </c>
      <c r="F679" s="3" t="s">
        <v>11373</v>
      </c>
      <c r="G679" s="3" t="s">
        <v>11232</v>
      </c>
      <c r="H679" s="3" t="s">
        <v>11168</v>
      </c>
      <c r="I679" s="3">
        <v>54.97</v>
      </c>
      <c r="J679" s="3">
        <f ca="1">INT(RAND()*50+1)</f>
        <v>19</v>
      </c>
      <c r="K679" s="4" t="s">
        <v>11132</v>
      </c>
      <c r="L679" s="5">
        <v>41527</v>
      </c>
      <c r="M679" s="3"/>
      <c r="N679" s="3"/>
      <c r="O679" s="3" t="str">
        <f>"SY001482-5G"</f>
        <v>SY001482-5G</v>
      </c>
      <c r="P679" s="3" t="s">
        <v>11144</v>
      </c>
      <c r="Q679" s="3" t="s">
        <v>11134</v>
      </c>
      <c r="R679" s="6" t="s">
        <v>13033</v>
      </c>
      <c r="S679" s="7" t="str">
        <f>"1CN00210518"</f>
        <v>1CN00210518</v>
      </c>
      <c r="T679" s="6" t="s">
        <v>12035</v>
      </c>
      <c r="U679" s="4" t="s">
        <v>11137</v>
      </c>
      <c r="V679" s="3" t="s">
        <v>11148</v>
      </c>
    </row>
    <row r="680" spans="1:22">
      <c r="A680" s="3">
        <v>679</v>
      </c>
      <c r="B680" s="3"/>
      <c r="C680" s="3" t="s">
        <v>3665</v>
      </c>
      <c r="D680" s="3" t="s">
        <v>13034</v>
      </c>
      <c r="E680" s="3" t="s">
        <v>13034</v>
      </c>
      <c r="F680" s="3" t="s">
        <v>11293</v>
      </c>
      <c r="G680" s="3" t="s">
        <v>11232</v>
      </c>
      <c r="H680" s="3" t="s">
        <v>11143</v>
      </c>
      <c r="I680" s="3">
        <v>50.32</v>
      </c>
      <c r="J680" s="3">
        <f ca="1">INT(RAND()*50+1)</f>
        <v>24</v>
      </c>
      <c r="K680" s="4" t="s">
        <v>11132</v>
      </c>
      <c r="L680" s="5">
        <v>41372</v>
      </c>
      <c r="M680" s="3"/>
      <c r="N680" s="3"/>
      <c r="O680" s="3" t="str">
        <f>"JK239386-5G"</f>
        <v>JK239386-5G</v>
      </c>
      <c r="P680" s="3" t="s">
        <v>11133</v>
      </c>
      <c r="Q680" s="3" t="s">
        <v>11134</v>
      </c>
      <c r="R680" s="6" t="s">
        <v>13002</v>
      </c>
      <c r="S680" s="7" t="str">
        <f>"1CN00100005"</f>
        <v>1CN00100005</v>
      </c>
      <c r="T680" s="6" t="s">
        <v>13035</v>
      </c>
      <c r="U680" s="4" t="s">
        <v>11137</v>
      </c>
      <c r="V680" s="3" t="s">
        <v>11148</v>
      </c>
    </row>
    <row r="681" spans="1:22">
      <c r="A681" s="3">
        <v>680</v>
      </c>
      <c r="B681" s="3"/>
      <c r="C681" s="3" t="s">
        <v>13036</v>
      </c>
      <c r="D681" s="3" t="s">
        <v>13037</v>
      </c>
      <c r="E681" s="3" t="s">
        <v>13038</v>
      </c>
      <c r="F681" s="3" t="s">
        <v>11141</v>
      </c>
      <c r="G681" s="3" t="s">
        <v>11172</v>
      </c>
      <c r="H681" s="3" t="s">
        <v>11168</v>
      </c>
      <c r="I681" s="3">
        <v>220.01</v>
      </c>
      <c r="J681" s="3">
        <f ca="1">INT(RAND()*50+1)</f>
        <v>11</v>
      </c>
      <c r="K681" s="4" t="s">
        <v>11132</v>
      </c>
      <c r="L681" s="5">
        <v>41575</v>
      </c>
      <c r="M681" s="3" t="str">
        <f>"MFCD00039159"</f>
        <v>MFCD00039159</v>
      </c>
      <c r="N681" s="3"/>
      <c r="O681" s="3" t="str">
        <f>"SY002711-25G"</f>
        <v>SY002711-25G</v>
      </c>
      <c r="P681" s="3" t="s">
        <v>11144</v>
      </c>
      <c r="Q681" s="3" t="s">
        <v>11134</v>
      </c>
      <c r="R681" s="6" t="s">
        <v>11352</v>
      </c>
      <c r="S681" s="7" t="str">
        <f>"1CN00210518"</f>
        <v>1CN00210518</v>
      </c>
      <c r="T681" s="6" t="s">
        <v>12597</v>
      </c>
      <c r="U681" s="4" t="s">
        <v>11137</v>
      </c>
      <c r="V681" s="3" t="s">
        <v>11148</v>
      </c>
    </row>
    <row r="682" spans="1:22">
      <c r="A682" s="3">
        <v>681</v>
      </c>
      <c r="B682" s="3"/>
      <c r="C682" s="3" t="s">
        <v>13039</v>
      </c>
      <c r="D682" s="3" t="s">
        <v>13040</v>
      </c>
      <c r="E682" s="3" t="s">
        <v>13041</v>
      </c>
      <c r="F682" s="3" t="s">
        <v>11373</v>
      </c>
      <c r="G682" s="3" t="s">
        <v>11267</v>
      </c>
      <c r="H682" s="3" t="s">
        <v>11193</v>
      </c>
      <c r="I682" s="3">
        <v>242.55</v>
      </c>
      <c r="J682" s="3">
        <f ca="1">INT(RAND()*50+1)</f>
        <v>32</v>
      </c>
      <c r="K682" s="4" t="s">
        <v>11132</v>
      </c>
      <c r="L682" s="5">
        <v>41452</v>
      </c>
      <c r="M682" s="3" t="str">
        <f>"MFCD00051513"</f>
        <v>MFCD00051513</v>
      </c>
      <c r="N682" s="3"/>
      <c r="O682" s="3" t="str">
        <f>"L06186.03"</f>
        <v>L06186.03</v>
      </c>
      <c r="P682" s="3" t="s">
        <v>11133</v>
      </c>
      <c r="Q682" s="3" t="s">
        <v>11145</v>
      </c>
      <c r="R682" s="6" t="s">
        <v>11357</v>
      </c>
      <c r="S682" s="7" t="str">
        <f>"1CN00220006"</f>
        <v>1CN00220006</v>
      </c>
      <c r="T682" s="6" t="s">
        <v>12887</v>
      </c>
      <c r="U682" s="4" t="s">
        <v>11137</v>
      </c>
      <c r="V682" s="3" t="s">
        <v>11148</v>
      </c>
    </row>
    <row r="683" spans="1:22">
      <c r="A683" s="3">
        <v>682</v>
      </c>
      <c r="B683" s="3"/>
      <c r="C683" s="3" t="s">
        <v>13042</v>
      </c>
      <c r="D683" s="3" t="s">
        <v>13043</v>
      </c>
      <c r="E683" s="3" t="s">
        <v>13044</v>
      </c>
      <c r="F683" s="3" t="s">
        <v>11141</v>
      </c>
      <c r="G683" s="3" t="s">
        <v>11232</v>
      </c>
      <c r="H683" s="3" t="s">
        <v>11168</v>
      </c>
      <c r="I683" s="3">
        <v>201.55</v>
      </c>
      <c r="J683" s="3">
        <f ca="1">INT(RAND()*50+1)</f>
        <v>17</v>
      </c>
      <c r="K683" s="4" t="s">
        <v>11132</v>
      </c>
      <c r="L683" s="5">
        <v>41467</v>
      </c>
      <c r="M683" s="3" t="str">
        <f>"MFCD00007818"</f>
        <v>MFCD00007818</v>
      </c>
      <c r="N683" s="3"/>
      <c r="O683" s="3" t="str">
        <f>"SY002616-5G"</f>
        <v>SY002616-5G</v>
      </c>
      <c r="P683" s="3" t="s">
        <v>11144</v>
      </c>
      <c r="Q683" s="3" t="s">
        <v>11134</v>
      </c>
      <c r="R683" s="6" t="s">
        <v>13045</v>
      </c>
      <c r="S683" s="7" t="str">
        <f t="shared" ref="S683:S685" si="130">"1CN00210518"</f>
        <v>1CN00210518</v>
      </c>
      <c r="T683" s="6" t="s">
        <v>13046</v>
      </c>
      <c r="U683" s="4" t="s">
        <v>11137</v>
      </c>
      <c r="V683" s="3" t="s">
        <v>11148</v>
      </c>
    </row>
    <row r="684" spans="1:22">
      <c r="A684" s="3">
        <v>683</v>
      </c>
      <c r="B684" s="3"/>
      <c r="C684" s="3" t="s">
        <v>13042</v>
      </c>
      <c r="D684" s="3" t="s">
        <v>13043</v>
      </c>
      <c r="E684" s="3" t="s">
        <v>13044</v>
      </c>
      <c r="F684" s="3" t="s">
        <v>11141</v>
      </c>
      <c r="G684" s="3" t="s">
        <v>11232</v>
      </c>
      <c r="H684" s="3" t="s">
        <v>11168</v>
      </c>
      <c r="I684" s="3">
        <v>201.55</v>
      </c>
      <c r="J684" s="3">
        <f ca="1">INT(RAND()*50+1)</f>
        <v>36</v>
      </c>
      <c r="K684" s="4" t="s">
        <v>11132</v>
      </c>
      <c r="L684" s="5">
        <v>41563</v>
      </c>
      <c r="M684" s="3" t="str">
        <f>"MFCD00007818"</f>
        <v>MFCD00007818</v>
      </c>
      <c r="N684" s="3"/>
      <c r="O684" s="3" t="str">
        <f>"SY002616-5G"</f>
        <v>SY002616-5G</v>
      </c>
      <c r="P684" s="3" t="s">
        <v>11133</v>
      </c>
      <c r="Q684" s="3" t="s">
        <v>11145</v>
      </c>
      <c r="R684" s="6" t="s">
        <v>13047</v>
      </c>
      <c r="S684" s="7" t="str">
        <f>"1CN00210518"</f>
        <v>1CN00210518</v>
      </c>
      <c r="T684" s="6" t="s">
        <v>12221</v>
      </c>
      <c r="U684" s="4" t="s">
        <v>11137</v>
      </c>
      <c r="V684" s="3" t="s">
        <v>11138</v>
      </c>
    </row>
    <row r="685" spans="1:22">
      <c r="A685" s="3">
        <v>684</v>
      </c>
      <c r="B685" s="3"/>
      <c r="C685" s="3" t="s">
        <v>4968</v>
      </c>
      <c r="D685" s="3" t="s">
        <v>13048</v>
      </c>
      <c r="E685" s="3" t="s">
        <v>13049</v>
      </c>
      <c r="F685" s="3" t="s">
        <v>11211</v>
      </c>
      <c r="G685" s="3" t="s">
        <v>11232</v>
      </c>
      <c r="H685" s="3" t="s">
        <v>11168</v>
      </c>
      <c r="I685" s="3">
        <v>64.13</v>
      </c>
      <c r="J685" s="3">
        <f ca="1">INT(RAND()*50+1)</f>
        <v>24</v>
      </c>
      <c r="K685" s="4" t="s">
        <v>11132</v>
      </c>
      <c r="L685" s="5">
        <v>41434</v>
      </c>
      <c r="M685" s="3"/>
      <c r="N685" s="3"/>
      <c r="O685" s="3" t="str">
        <f>"SY001574-5G"</f>
        <v>SY001574-5G</v>
      </c>
      <c r="P685" s="3" t="s">
        <v>11144</v>
      </c>
      <c r="Q685" s="3" t="s">
        <v>11134</v>
      </c>
      <c r="R685" s="6" t="s">
        <v>11352</v>
      </c>
      <c r="S685" s="7" t="str">
        <f>"1CN00210518"</f>
        <v>1CN00210518</v>
      </c>
      <c r="T685" s="6" t="s">
        <v>12898</v>
      </c>
      <c r="U685" s="4" t="s">
        <v>11137</v>
      </c>
      <c r="V685" s="3" t="s">
        <v>11148</v>
      </c>
    </row>
    <row r="686" spans="1:22">
      <c r="A686" s="3">
        <v>685</v>
      </c>
      <c r="B686" s="3"/>
      <c r="C686" s="3" t="s">
        <v>198</v>
      </c>
      <c r="D686" s="3" t="s">
        <v>13050</v>
      </c>
      <c r="E686" s="3" t="s">
        <v>13051</v>
      </c>
      <c r="F686" s="3" t="s">
        <v>11197</v>
      </c>
      <c r="G686" s="3" t="s">
        <v>11130</v>
      </c>
      <c r="H686" s="3" t="s">
        <v>11131</v>
      </c>
      <c r="I686" s="3">
        <v>61.6</v>
      </c>
      <c r="J686" s="3">
        <f ca="1">INT(RAND()*50+1)</f>
        <v>34</v>
      </c>
      <c r="K686" s="4" t="s">
        <v>11132</v>
      </c>
      <c r="L686" s="5">
        <v>41382</v>
      </c>
      <c r="M686" s="3"/>
      <c r="N686" s="3"/>
      <c r="O686" s="3" t="str">
        <f>"G68159A__"</f>
        <v>G68159A__</v>
      </c>
      <c r="P686" s="3" t="s">
        <v>11133</v>
      </c>
      <c r="Q686" s="3" t="s">
        <v>11134</v>
      </c>
      <c r="R686" s="6" t="s">
        <v>11357</v>
      </c>
      <c r="S686" s="7" t="str">
        <f t="shared" ref="S686:S689" si="131">"1CN00210522"</f>
        <v>1CN00210522</v>
      </c>
      <c r="T686" s="6" t="s">
        <v>13052</v>
      </c>
      <c r="U686" s="4" t="s">
        <v>11137</v>
      </c>
      <c r="V686" s="3" t="s">
        <v>11138</v>
      </c>
    </row>
    <row r="687" spans="1:22">
      <c r="A687" s="3">
        <v>686</v>
      </c>
      <c r="B687" s="3"/>
      <c r="C687" s="3" t="s">
        <v>3056</v>
      </c>
      <c r="D687" s="3" t="s">
        <v>13053</v>
      </c>
      <c r="E687" s="3" t="s">
        <v>13054</v>
      </c>
      <c r="F687" s="3" t="s">
        <v>11141</v>
      </c>
      <c r="G687" s="3" t="s">
        <v>11172</v>
      </c>
      <c r="H687" s="3" t="s">
        <v>11168</v>
      </c>
      <c r="I687" s="3">
        <v>68.76</v>
      </c>
      <c r="J687" s="3">
        <f ca="1">INT(RAND()*50+1)</f>
        <v>14</v>
      </c>
      <c r="K687" s="4" t="s">
        <v>11132</v>
      </c>
      <c r="L687" s="5">
        <v>41388</v>
      </c>
      <c r="M687" s="3" t="str">
        <f>"MFCD00001029"</f>
        <v>MFCD00001029</v>
      </c>
      <c r="N687" s="3"/>
      <c r="O687" s="3" t="str">
        <f>"SY004285-25G"</f>
        <v>SY004285-25G</v>
      </c>
      <c r="P687" s="3" t="s">
        <v>11144</v>
      </c>
      <c r="Q687" s="3" t="s">
        <v>11134</v>
      </c>
      <c r="R687" s="6" t="s">
        <v>12997</v>
      </c>
      <c r="S687" s="7" t="str">
        <f>"1CN00210518"</f>
        <v>1CN00210518</v>
      </c>
      <c r="T687" s="6" t="s">
        <v>13055</v>
      </c>
      <c r="U687" s="4" t="s">
        <v>11137</v>
      </c>
      <c r="V687" s="3" t="s">
        <v>11148</v>
      </c>
    </row>
    <row r="688" spans="1:22">
      <c r="A688" s="3">
        <v>687</v>
      </c>
      <c r="B688" s="3"/>
      <c r="C688" s="3" t="s">
        <v>13056</v>
      </c>
      <c r="D688" s="3" t="s">
        <v>13057</v>
      </c>
      <c r="E688" s="3" t="s">
        <v>13058</v>
      </c>
      <c r="F688" s="3" t="s">
        <v>12015</v>
      </c>
      <c r="G688" s="3" t="s">
        <v>11267</v>
      </c>
      <c r="H688" s="3" t="s">
        <v>11153</v>
      </c>
      <c r="I688" s="3">
        <v>243</v>
      </c>
      <c r="J688" s="3">
        <f ca="1">INT(RAND()*50+1)</f>
        <v>33</v>
      </c>
      <c r="K688" s="4" t="s">
        <v>11132</v>
      </c>
      <c r="L688" s="5">
        <v>41513</v>
      </c>
      <c r="M688" s="3"/>
      <c r="N688" s="3"/>
      <c r="O688" s="3" t="str">
        <f>"94486A"</f>
        <v>94486A</v>
      </c>
      <c r="P688" s="3" t="s">
        <v>11133</v>
      </c>
      <c r="Q688" s="3" t="s">
        <v>11134</v>
      </c>
      <c r="R688" s="6" t="s">
        <v>13002</v>
      </c>
      <c r="S688" s="7" t="str">
        <f>"1CN00210522"</f>
        <v>1CN00210522</v>
      </c>
      <c r="T688" s="6" t="s">
        <v>12726</v>
      </c>
      <c r="U688" s="4" t="s">
        <v>11137</v>
      </c>
      <c r="V688" s="3" t="s">
        <v>11148</v>
      </c>
    </row>
    <row r="689" spans="1:22">
      <c r="A689" s="3">
        <v>688</v>
      </c>
      <c r="B689" s="3"/>
      <c r="C689" s="3" t="s">
        <v>4208</v>
      </c>
      <c r="D689" s="3" t="s">
        <v>13059</v>
      </c>
      <c r="E689" s="3" t="s">
        <v>13060</v>
      </c>
      <c r="F689" s="3" t="s">
        <v>11205</v>
      </c>
      <c r="G689" s="3" t="s">
        <v>11130</v>
      </c>
      <c r="H689" s="3" t="s">
        <v>11131</v>
      </c>
      <c r="I689" s="3">
        <v>27.3</v>
      </c>
      <c r="J689" s="3">
        <f ca="1">INT(RAND()*50+1)</f>
        <v>14</v>
      </c>
      <c r="K689" s="4" t="s">
        <v>11132</v>
      </c>
      <c r="L689" s="5">
        <v>41354</v>
      </c>
      <c r="M689" s="3"/>
      <c r="N689" s="3"/>
      <c r="O689" s="3" t="str">
        <f>"G68392A__"</f>
        <v>G68392A__</v>
      </c>
      <c r="P689" s="3" t="s">
        <v>11144</v>
      </c>
      <c r="Q689" s="3" t="s">
        <v>11145</v>
      </c>
      <c r="R689" s="6" t="s">
        <v>13032</v>
      </c>
      <c r="S689" s="7" t="str">
        <f>"1CN00210522"</f>
        <v>1CN00210522</v>
      </c>
      <c r="T689" s="6" t="s">
        <v>13061</v>
      </c>
      <c r="U689" s="4" t="s">
        <v>11137</v>
      </c>
      <c r="V689" s="3" t="s">
        <v>11148</v>
      </c>
    </row>
    <row r="690" spans="1:22">
      <c r="A690" s="3">
        <v>689</v>
      </c>
      <c r="B690" s="3"/>
      <c r="C690" s="3" t="s">
        <v>13062</v>
      </c>
      <c r="D690" s="3" t="s">
        <v>13063</v>
      </c>
      <c r="E690" s="3" t="s">
        <v>13064</v>
      </c>
      <c r="F690" s="3" t="s">
        <v>11178</v>
      </c>
      <c r="G690" s="3" t="s">
        <v>11179</v>
      </c>
      <c r="H690" s="3" t="s">
        <v>11319</v>
      </c>
      <c r="I690" s="3">
        <v>2100</v>
      </c>
      <c r="J690" s="3">
        <f ca="1">INT(RAND()*50+1)</f>
        <v>41</v>
      </c>
      <c r="K690" s="4" t="s">
        <v>11132</v>
      </c>
      <c r="L690" s="5">
        <v>41358</v>
      </c>
      <c r="M690" s="3"/>
      <c r="N690" s="3"/>
      <c r="O690" s="3" t="str">
        <f>"Bellen008674-1G"</f>
        <v>Bellen008674-1G</v>
      </c>
      <c r="P690" s="3" t="s">
        <v>11133</v>
      </c>
      <c r="Q690" s="3" t="s">
        <v>11134</v>
      </c>
      <c r="R690" s="6" t="s">
        <v>13033</v>
      </c>
      <c r="S690" s="7" t="str">
        <f>"1CN00100128"</f>
        <v>1CN00100128</v>
      </c>
      <c r="T690" s="6" t="s">
        <v>13065</v>
      </c>
      <c r="U690" s="4" t="s">
        <v>11137</v>
      </c>
      <c r="V690" s="3" t="s">
        <v>11148</v>
      </c>
    </row>
    <row r="691" spans="1:22">
      <c r="A691" s="3">
        <v>690</v>
      </c>
      <c r="B691" s="3"/>
      <c r="C691" s="3" t="s">
        <v>1054</v>
      </c>
      <c r="D691" s="3" t="s">
        <v>13066</v>
      </c>
      <c r="E691" s="3" t="s">
        <v>13067</v>
      </c>
      <c r="F691" s="3" t="s">
        <v>11205</v>
      </c>
      <c r="G691" s="3" t="s">
        <v>11130</v>
      </c>
      <c r="H691" s="3" t="s">
        <v>11131</v>
      </c>
      <c r="I691" s="3">
        <v>27.3</v>
      </c>
      <c r="J691" s="3">
        <f ca="1">INT(RAND()*50+1)</f>
        <v>41</v>
      </c>
      <c r="K691" s="4" t="s">
        <v>11132</v>
      </c>
      <c r="L691" s="5">
        <v>41373</v>
      </c>
      <c r="M691" s="3"/>
      <c r="N691" s="3"/>
      <c r="O691" s="3" t="str">
        <f>"G68619A__"</f>
        <v>G68619A__</v>
      </c>
      <c r="P691" s="3" t="s">
        <v>11144</v>
      </c>
      <c r="Q691" s="3" t="s">
        <v>11145</v>
      </c>
      <c r="R691" s="6" t="s">
        <v>13002</v>
      </c>
      <c r="S691" s="7" t="str">
        <f t="shared" ref="S691:S693" si="132">"1CN00210522"</f>
        <v>1CN00210522</v>
      </c>
      <c r="T691" s="6" t="s">
        <v>13068</v>
      </c>
      <c r="U691" s="4" t="s">
        <v>11137</v>
      </c>
      <c r="V691" s="3" t="s">
        <v>11148</v>
      </c>
    </row>
    <row r="692" spans="1:22">
      <c r="A692" s="3">
        <v>691</v>
      </c>
      <c r="B692" s="3"/>
      <c r="C692" s="3" t="s">
        <v>8177</v>
      </c>
      <c r="D692" s="3" t="s">
        <v>13069</v>
      </c>
      <c r="E692" s="3" t="s">
        <v>13070</v>
      </c>
      <c r="F692" s="3" t="s">
        <v>11293</v>
      </c>
      <c r="G692" s="3" t="s">
        <v>11487</v>
      </c>
      <c r="H692" s="3" t="s">
        <v>11153</v>
      </c>
      <c r="I692" s="3">
        <v>139.2</v>
      </c>
      <c r="J692" s="3">
        <f ca="1">INT(RAND()*50+1)</f>
        <v>29</v>
      </c>
      <c r="K692" s="4" t="s">
        <v>11132</v>
      </c>
      <c r="L692" s="5">
        <v>41514</v>
      </c>
      <c r="M692" s="3"/>
      <c r="N692" s="3"/>
      <c r="O692" s="3" t="str">
        <f>"68801A"</f>
        <v>68801A</v>
      </c>
      <c r="P692" s="3" t="s">
        <v>11133</v>
      </c>
      <c r="Q692" s="3" t="s">
        <v>11134</v>
      </c>
      <c r="R692" s="6" t="s">
        <v>11352</v>
      </c>
      <c r="S692" s="7" t="str">
        <f>"1CN00210522"</f>
        <v>1CN00210522</v>
      </c>
      <c r="T692" s="6" t="s">
        <v>13071</v>
      </c>
      <c r="U692" s="4" t="s">
        <v>11137</v>
      </c>
      <c r="V692" s="3" t="s">
        <v>11138</v>
      </c>
    </row>
    <row r="693" spans="1:22">
      <c r="A693" s="3">
        <v>692</v>
      </c>
      <c r="B693" s="3"/>
      <c r="C693" s="3" t="s">
        <v>13072</v>
      </c>
      <c r="D693" s="3" t="s">
        <v>13073</v>
      </c>
      <c r="E693" s="3" t="s">
        <v>13074</v>
      </c>
      <c r="F693" s="3" t="s">
        <v>11293</v>
      </c>
      <c r="G693" s="3" t="s">
        <v>11152</v>
      </c>
      <c r="H693" s="3" t="s">
        <v>11153</v>
      </c>
      <c r="I693" s="3">
        <v>54</v>
      </c>
      <c r="J693" s="3">
        <f ca="1">INT(RAND()*50+1)</f>
        <v>2</v>
      </c>
      <c r="K693" s="4" t="s">
        <v>11132</v>
      </c>
      <c r="L693" s="5">
        <v>41442</v>
      </c>
      <c r="M693" s="3"/>
      <c r="N693" s="3"/>
      <c r="O693" s="3" t="str">
        <f>"68827A"</f>
        <v>68827A</v>
      </c>
      <c r="P693" s="3" t="s">
        <v>11144</v>
      </c>
      <c r="Q693" s="3" t="s">
        <v>11134</v>
      </c>
      <c r="R693" s="6" t="s">
        <v>11357</v>
      </c>
      <c r="S693" s="7" t="str">
        <f>"1CN00210522"</f>
        <v>1CN00210522</v>
      </c>
      <c r="T693" s="6" t="s">
        <v>12229</v>
      </c>
      <c r="U693" s="4" t="s">
        <v>11137</v>
      </c>
      <c r="V693" s="3" t="s">
        <v>11148</v>
      </c>
    </row>
    <row r="694" spans="1:22">
      <c r="A694" s="3">
        <v>693</v>
      </c>
      <c r="B694" s="3"/>
      <c r="C694" s="3" t="s">
        <v>13075</v>
      </c>
      <c r="D694" s="3" t="s">
        <v>13076</v>
      </c>
      <c r="E694" s="3" t="s">
        <v>13076</v>
      </c>
      <c r="F694" s="3" t="s">
        <v>11373</v>
      </c>
      <c r="G694" s="3" t="s">
        <v>11356</v>
      </c>
      <c r="H694" s="3" t="s">
        <v>11774</v>
      </c>
      <c r="I694" s="3">
        <v>50.95</v>
      </c>
      <c r="J694" s="3">
        <f ca="1">INT(RAND()*50+1)</f>
        <v>15</v>
      </c>
      <c r="K694" s="4" t="s">
        <v>11132</v>
      </c>
      <c r="L694" s="5">
        <v>41354</v>
      </c>
      <c r="M694" s="3"/>
      <c r="N694" s="3"/>
      <c r="O694" s="3" t="str">
        <f>"V900106-100G"</f>
        <v>V900106-100G</v>
      </c>
      <c r="P694" s="3" t="s">
        <v>11133</v>
      </c>
      <c r="Q694" s="3" t="s">
        <v>11134</v>
      </c>
      <c r="R694" s="6" t="s">
        <v>13045</v>
      </c>
      <c r="S694" s="7" t="str">
        <f>"1CN00210153"</f>
        <v>1CN00210153</v>
      </c>
      <c r="T694" s="6" t="s">
        <v>12077</v>
      </c>
      <c r="U694" s="4" t="s">
        <v>11137</v>
      </c>
      <c r="V694" s="3" t="s">
        <v>11138</v>
      </c>
    </row>
    <row r="695" spans="1:22">
      <c r="A695" s="3">
        <v>694</v>
      </c>
      <c r="B695" s="3"/>
      <c r="C695" s="3" t="s">
        <v>13077</v>
      </c>
      <c r="D695" s="3" t="s">
        <v>13078</v>
      </c>
      <c r="E695" s="3" t="s">
        <v>13079</v>
      </c>
      <c r="F695" s="3" t="s">
        <v>11205</v>
      </c>
      <c r="G695" s="3" t="s">
        <v>11206</v>
      </c>
      <c r="H695" s="3" t="s">
        <v>11462</v>
      </c>
      <c r="I695" s="3">
        <v>9.5</v>
      </c>
      <c r="J695" s="3">
        <f ca="1">INT(RAND()*50+1)</f>
        <v>42</v>
      </c>
      <c r="K695" s="4" t="s">
        <v>11132</v>
      </c>
      <c r="L695" s="5">
        <v>41387</v>
      </c>
      <c r="M695" s="3"/>
      <c r="N695" s="3"/>
      <c r="O695" s="3" t="str">
        <f>"2769322"</f>
        <v>2769322</v>
      </c>
      <c r="P695" s="3" t="s">
        <v>11144</v>
      </c>
      <c r="Q695" s="3" t="s">
        <v>11134</v>
      </c>
      <c r="R695" s="6" t="s">
        <v>13047</v>
      </c>
      <c r="S695" s="7" t="str">
        <f>"1CN00510459"</f>
        <v>1CN00510459</v>
      </c>
      <c r="T695" s="6" t="s">
        <v>13080</v>
      </c>
      <c r="U695" s="4" t="s">
        <v>11137</v>
      </c>
      <c r="V695" s="3" t="s">
        <v>11148</v>
      </c>
    </row>
    <row r="696" spans="1:22">
      <c r="A696" s="3">
        <v>695</v>
      </c>
      <c r="B696" s="3"/>
      <c r="C696" s="3" t="s">
        <v>13077</v>
      </c>
      <c r="D696" s="3" t="s">
        <v>13078</v>
      </c>
      <c r="E696" s="3" t="s">
        <v>13079</v>
      </c>
      <c r="F696" s="3" t="s">
        <v>11205</v>
      </c>
      <c r="G696" s="3" t="s">
        <v>11206</v>
      </c>
      <c r="H696" s="3" t="s">
        <v>11462</v>
      </c>
      <c r="I696" s="3">
        <v>9.5</v>
      </c>
      <c r="J696" s="3">
        <f ca="1">INT(RAND()*50+1)</f>
        <v>9</v>
      </c>
      <c r="K696" s="4" t="s">
        <v>11132</v>
      </c>
      <c r="L696" s="5">
        <v>41403</v>
      </c>
      <c r="M696" s="3"/>
      <c r="N696" s="3"/>
      <c r="O696" s="3" t="str">
        <f>"2769322"</f>
        <v>2769322</v>
      </c>
      <c r="P696" s="3" t="s">
        <v>11133</v>
      </c>
      <c r="Q696" s="3" t="s">
        <v>11145</v>
      </c>
      <c r="R696" s="6" t="s">
        <v>13081</v>
      </c>
      <c r="S696" s="7" t="str">
        <f>"1CN00510459"</f>
        <v>1CN00510459</v>
      </c>
      <c r="T696" s="6" t="s">
        <v>12644</v>
      </c>
      <c r="U696" s="4" t="s">
        <v>11137</v>
      </c>
      <c r="V696" s="3" t="s">
        <v>11148</v>
      </c>
    </row>
    <row r="697" spans="1:22">
      <c r="A697" s="3">
        <v>696</v>
      </c>
      <c r="B697" s="3"/>
      <c r="C697" s="3" t="s">
        <v>13077</v>
      </c>
      <c r="D697" s="3" t="s">
        <v>13078</v>
      </c>
      <c r="E697" s="3" t="s">
        <v>13079</v>
      </c>
      <c r="F697" s="3" t="s">
        <v>11205</v>
      </c>
      <c r="G697" s="3" t="s">
        <v>11206</v>
      </c>
      <c r="H697" s="3" t="s">
        <v>13082</v>
      </c>
      <c r="I697" s="3">
        <v>9.3</v>
      </c>
      <c r="J697" s="3">
        <f ca="1">INT(RAND()*50+1)</f>
        <v>26</v>
      </c>
      <c r="K697" s="4" t="s">
        <v>11132</v>
      </c>
      <c r="L697" s="5">
        <v>41583</v>
      </c>
      <c r="M697" s="3"/>
      <c r="N697" s="3"/>
      <c r="O697" s="3" t="str">
        <f>"2795002"</f>
        <v>2795002</v>
      </c>
      <c r="P697" s="3" t="s">
        <v>11144</v>
      </c>
      <c r="Q697" s="3" t="s">
        <v>11134</v>
      </c>
      <c r="R697" s="6" t="s">
        <v>13083</v>
      </c>
      <c r="S697" s="7" t="str">
        <f>"1CN00510757"</f>
        <v>1CN00510757</v>
      </c>
      <c r="T697" s="6" t="s">
        <v>12927</v>
      </c>
      <c r="U697" s="4" t="s">
        <v>11137</v>
      </c>
      <c r="V697" s="3" t="s">
        <v>11148</v>
      </c>
    </row>
    <row r="698" spans="1:22">
      <c r="A698" s="3">
        <v>697</v>
      </c>
      <c r="B698" s="3"/>
      <c r="C698" s="3" t="s">
        <v>13077</v>
      </c>
      <c r="D698" s="3" t="s">
        <v>13078</v>
      </c>
      <c r="E698" s="3" t="s">
        <v>13079</v>
      </c>
      <c r="F698" s="3" t="s">
        <v>11205</v>
      </c>
      <c r="G698" s="3" t="s">
        <v>11206</v>
      </c>
      <c r="H698" s="3" t="s">
        <v>13082</v>
      </c>
      <c r="I698" s="3">
        <v>9.3</v>
      </c>
      <c r="J698" s="3">
        <f ca="1">INT(RAND()*50+1)</f>
        <v>4</v>
      </c>
      <c r="K698" s="4" t="s">
        <v>11132</v>
      </c>
      <c r="L698" s="5">
        <v>41585</v>
      </c>
      <c r="M698" s="3"/>
      <c r="N698" s="3"/>
      <c r="O698" s="3" t="str">
        <f>"2795002"</f>
        <v>2795002</v>
      </c>
      <c r="P698" s="3" t="s">
        <v>11133</v>
      </c>
      <c r="Q698" s="3" t="s">
        <v>11145</v>
      </c>
      <c r="R698" s="6" t="s">
        <v>13047</v>
      </c>
      <c r="S698" s="7" t="str">
        <f>"1CN00510757"</f>
        <v>1CN00510757</v>
      </c>
      <c r="T698" s="6" t="s">
        <v>13084</v>
      </c>
      <c r="U698" s="4" t="s">
        <v>11137</v>
      </c>
      <c r="V698" s="3" t="s">
        <v>11148</v>
      </c>
    </row>
    <row r="699" spans="1:22">
      <c r="A699" s="3">
        <v>698</v>
      </c>
      <c r="B699" s="3"/>
      <c r="C699" s="3" t="s">
        <v>13077</v>
      </c>
      <c r="D699" s="3" t="s">
        <v>13078</v>
      </c>
      <c r="E699" s="3" t="s">
        <v>13079</v>
      </c>
      <c r="F699" s="3" t="s">
        <v>11205</v>
      </c>
      <c r="G699" s="3" t="s">
        <v>11206</v>
      </c>
      <c r="H699" s="3" t="s">
        <v>11336</v>
      </c>
      <c r="I699" s="3">
        <v>9.5</v>
      </c>
      <c r="J699" s="3">
        <f ca="1">INT(RAND()*50+1)</f>
        <v>26</v>
      </c>
      <c r="K699" s="4" t="s">
        <v>11132</v>
      </c>
      <c r="L699" s="5">
        <v>41428</v>
      </c>
      <c r="M699" s="3" t="str">
        <f>"MFCD00011646"</f>
        <v>MFCD00011646</v>
      </c>
      <c r="N699" s="3"/>
      <c r="O699" s="3" t="str">
        <f>"2769203"</f>
        <v>2769203</v>
      </c>
      <c r="P699" s="3" t="s">
        <v>11144</v>
      </c>
      <c r="Q699" s="3" t="s">
        <v>11134</v>
      </c>
      <c r="R699" s="6" t="s">
        <v>11352</v>
      </c>
      <c r="S699" s="7" t="str">
        <f>"1CN00210100"</f>
        <v>1CN00210100</v>
      </c>
      <c r="T699" s="6" t="s">
        <v>12246</v>
      </c>
      <c r="U699" s="4" t="s">
        <v>11137</v>
      </c>
      <c r="V699" s="3" t="s">
        <v>11148</v>
      </c>
    </row>
    <row r="700" spans="1:22">
      <c r="A700" s="3">
        <v>699</v>
      </c>
      <c r="B700" s="3"/>
      <c r="C700" s="3" t="s">
        <v>13077</v>
      </c>
      <c r="D700" s="3" t="s">
        <v>13078</v>
      </c>
      <c r="E700" s="3" t="s">
        <v>13079</v>
      </c>
      <c r="F700" s="3" t="s">
        <v>11205</v>
      </c>
      <c r="G700" s="3" t="s">
        <v>11206</v>
      </c>
      <c r="H700" s="3" t="s">
        <v>11336</v>
      </c>
      <c r="I700" s="3">
        <v>9.5</v>
      </c>
      <c r="J700" s="3">
        <f ca="1">INT(RAND()*50+1)</f>
        <v>45</v>
      </c>
      <c r="K700" s="4" t="s">
        <v>11132</v>
      </c>
      <c r="L700" s="5">
        <v>41429</v>
      </c>
      <c r="M700" s="3" t="str">
        <f>"MFCD00011646"</f>
        <v>MFCD00011646</v>
      </c>
      <c r="N700" s="3"/>
      <c r="O700" s="3" t="str">
        <f>"2769203"</f>
        <v>2769203</v>
      </c>
      <c r="P700" s="3" t="s">
        <v>11133</v>
      </c>
      <c r="Q700" s="3" t="s">
        <v>11134</v>
      </c>
      <c r="R700" s="6" t="s">
        <v>11357</v>
      </c>
      <c r="S700" s="7" t="str">
        <f>"1CN00210100"</f>
        <v>1CN00210100</v>
      </c>
      <c r="T700" s="6" t="s">
        <v>12939</v>
      </c>
      <c r="U700" s="4" t="s">
        <v>11137</v>
      </c>
      <c r="V700" s="3" t="s">
        <v>11138</v>
      </c>
    </row>
    <row r="701" spans="1:22">
      <c r="A701" s="3">
        <v>700</v>
      </c>
      <c r="B701" s="3"/>
      <c r="C701" s="3" t="s">
        <v>2264</v>
      </c>
      <c r="D701" s="3" t="s">
        <v>13085</v>
      </c>
      <c r="E701" s="3" t="s">
        <v>13086</v>
      </c>
      <c r="F701" s="3" t="s">
        <v>11205</v>
      </c>
      <c r="G701" s="3" t="s">
        <v>11222</v>
      </c>
      <c r="H701" s="3" t="s">
        <v>11131</v>
      </c>
      <c r="I701" s="3">
        <v>85</v>
      </c>
      <c r="J701" s="3">
        <f ca="1">INT(RAND()*50+1)</f>
        <v>34</v>
      </c>
      <c r="K701" s="4" t="s">
        <v>11132</v>
      </c>
      <c r="L701" s="5">
        <v>41382</v>
      </c>
      <c r="M701" s="3"/>
      <c r="N701" s="3"/>
      <c r="O701" s="3" t="str">
        <f>"G69212D__"</f>
        <v>G69212D__</v>
      </c>
      <c r="P701" s="3" t="s">
        <v>11144</v>
      </c>
      <c r="Q701" s="3" t="s">
        <v>11134</v>
      </c>
      <c r="R701" s="6" t="s">
        <v>13087</v>
      </c>
      <c r="S701" s="7" t="str">
        <f t="shared" ref="S701:S704" si="133">"1CN00210522"</f>
        <v>1CN00210522</v>
      </c>
      <c r="T701" s="6" t="s">
        <v>13088</v>
      </c>
      <c r="U701" s="4" t="s">
        <v>11137</v>
      </c>
      <c r="V701" s="3" t="s">
        <v>11148</v>
      </c>
    </row>
    <row r="702" spans="1:22">
      <c r="A702" s="3">
        <v>701</v>
      </c>
      <c r="B702" s="3"/>
      <c r="C702" s="3" t="s">
        <v>13089</v>
      </c>
      <c r="D702" s="3" t="s">
        <v>13090</v>
      </c>
      <c r="E702" s="3" t="s">
        <v>13091</v>
      </c>
      <c r="F702" s="3" t="s">
        <v>11151</v>
      </c>
      <c r="G702" s="3" t="s">
        <v>11285</v>
      </c>
      <c r="H702" s="3" t="s">
        <v>11153</v>
      </c>
      <c r="I702" s="3">
        <v>132</v>
      </c>
      <c r="J702" s="3">
        <f ca="1">INT(RAND()*50+1)</f>
        <v>42</v>
      </c>
      <c r="K702" s="4" t="s">
        <v>11132</v>
      </c>
      <c r="L702" s="5">
        <v>41449</v>
      </c>
      <c r="M702" s="3"/>
      <c r="N702" s="3"/>
      <c r="O702" s="3" t="str">
        <f>"69249A"</f>
        <v>69249A</v>
      </c>
      <c r="P702" s="3" t="s">
        <v>11133</v>
      </c>
      <c r="Q702" s="3" t="s">
        <v>11134</v>
      </c>
      <c r="R702" s="6" t="s">
        <v>13092</v>
      </c>
      <c r="S702" s="7" t="str">
        <f>"1CN00210522"</f>
        <v>1CN00210522</v>
      </c>
      <c r="T702" s="6" t="s">
        <v>13093</v>
      </c>
      <c r="U702" s="4" t="s">
        <v>11137</v>
      </c>
      <c r="V702" s="3" t="s">
        <v>11138</v>
      </c>
    </row>
    <row r="703" spans="1:22">
      <c r="A703" s="3">
        <v>702</v>
      </c>
      <c r="B703" s="3"/>
      <c r="C703" s="3" t="s">
        <v>13089</v>
      </c>
      <c r="D703" s="3" t="s">
        <v>13090</v>
      </c>
      <c r="E703" s="3" t="s">
        <v>13091</v>
      </c>
      <c r="F703" s="3" t="s">
        <v>11151</v>
      </c>
      <c r="G703" s="3" t="s">
        <v>11285</v>
      </c>
      <c r="H703" s="3" t="s">
        <v>11153</v>
      </c>
      <c r="I703" s="3">
        <v>132</v>
      </c>
      <c r="J703" s="3">
        <f ca="1">INT(RAND()*50+1)</f>
        <v>1</v>
      </c>
      <c r="K703" s="4" t="s">
        <v>11132</v>
      </c>
      <c r="L703" s="5">
        <v>41466</v>
      </c>
      <c r="M703" s="3"/>
      <c r="N703" s="3"/>
      <c r="O703" s="3" t="str">
        <f>"69249A"</f>
        <v>69249A</v>
      </c>
      <c r="P703" s="3" t="s">
        <v>11144</v>
      </c>
      <c r="Q703" s="3" t="s">
        <v>11145</v>
      </c>
      <c r="R703" s="6" t="s">
        <v>11352</v>
      </c>
      <c r="S703" s="7" t="str">
        <f>"1CN00210522"</f>
        <v>1CN00210522</v>
      </c>
      <c r="T703" s="6" t="s">
        <v>12770</v>
      </c>
      <c r="U703" s="4" t="s">
        <v>11137</v>
      </c>
      <c r="V703" s="3" t="s">
        <v>11148</v>
      </c>
    </row>
    <row r="704" spans="1:22">
      <c r="A704" s="3">
        <v>703</v>
      </c>
      <c r="B704" s="3"/>
      <c r="C704" s="3" t="s">
        <v>5688</v>
      </c>
      <c r="D704" s="3" t="s">
        <v>13094</v>
      </c>
      <c r="E704" s="3" t="s">
        <v>13095</v>
      </c>
      <c r="F704" s="3" t="s">
        <v>12449</v>
      </c>
      <c r="G704" s="3" t="s">
        <v>11285</v>
      </c>
      <c r="H704" s="3" t="s">
        <v>11153</v>
      </c>
      <c r="I704" s="3">
        <v>318</v>
      </c>
      <c r="J704" s="3">
        <f ca="1">INT(RAND()*50+1)</f>
        <v>4</v>
      </c>
      <c r="K704" s="4" t="s">
        <v>11132</v>
      </c>
      <c r="L704" s="5">
        <v>41404</v>
      </c>
      <c r="M704" s="3"/>
      <c r="N704" s="3"/>
      <c r="O704" s="3" t="str">
        <f>"69260A"</f>
        <v>69260A</v>
      </c>
      <c r="P704" s="3" t="s">
        <v>11133</v>
      </c>
      <c r="Q704" s="3" t="s">
        <v>11134</v>
      </c>
      <c r="R704" s="6" t="s">
        <v>11357</v>
      </c>
      <c r="S704" s="7" t="str">
        <f>"1CN00210522"</f>
        <v>1CN00210522</v>
      </c>
      <c r="T704" s="6" t="s">
        <v>13096</v>
      </c>
      <c r="U704" s="4" t="s">
        <v>11137</v>
      </c>
      <c r="V704" s="3" t="s">
        <v>11148</v>
      </c>
    </row>
    <row r="705" spans="1:22">
      <c r="A705" s="3">
        <v>704</v>
      </c>
      <c r="B705" s="3"/>
      <c r="C705" s="3" t="s">
        <v>13097</v>
      </c>
      <c r="D705" s="3" t="s">
        <v>13098</v>
      </c>
      <c r="E705" s="3" t="s">
        <v>13099</v>
      </c>
      <c r="F705" s="3" t="s">
        <v>13100</v>
      </c>
      <c r="G705" s="3" t="s">
        <v>11285</v>
      </c>
      <c r="H705" s="3" t="s">
        <v>11193</v>
      </c>
      <c r="I705" s="3">
        <v>238.77</v>
      </c>
      <c r="J705" s="3">
        <f ca="1">INT(RAND()*50+1)</f>
        <v>40</v>
      </c>
      <c r="K705" s="4" t="s">
        <v>11132</v>
      </c>
      <c r="L705" s="5">
        <v>41376</v>
      </c>
      <c r="M705" s="3" t="str">
        <f>"MFCD00149570"</f>
        <v>MFCD00149570</v>
      </c>
      <c r="N705" s="3"/>
      <c r="O705" s="3" t="str">
        <f>"035481.06"</f>
        <v>035481.06</v>
      </c>
      <c r="P705" s="3" t="s">
        <v>11144</v>
      </c>
      <c r="Q705" s="3" t="s">
        <v>11145</v>
      </c>
      <c r="R705" s="6" t="s">
        <v>13045</v>
      </c>
      <c r="S705" s="7" t="str">
        <f t="shared" ref="S705:S709" si="134">"1CN00220006"</f>
        <v>1CN00220006</v>
      </c>
      <c r="T705" s="6" t="s">
        <v>13101</v>
      </c>
      <c r="U705" s="4" t="s">
        <v>11137</v>
      </c>
      <c r="V705" s="3" t="s">
        <v>11148</v>
      </c>
    </row>
    <row r="706" spans="1:22">
      <c r="A706" s="3">
        <v>705</v>
      </c>
      <c r="B706" s="3"/>
      <c r="C706" s="3" t="s">
        <v>13102</v>
      </c>
      <c r="D706" s="3" t="s">
        <v>13103</v>
      </c>
      <c r="E706" s="3" t="s">
        <v>13104</v>
      </c>
      <c r="F706" s="3" t="s">
        <v>11141</v>
      </c>
      <c r="G706" s="3" t="s">
        <v>11232</v>
      </c>
      <c r="H706" s="3" t="s">
        <v>11168</v>
      </c>
      <c r="I706" s="3">
        <v>137.51</v>
      </c>
      <c r="J706" s="3">
        <f ca="1">INT(RAND()*50+1)</f>
        <v>4</v>
      </c>
      <c r="K706" s="4" t="s">
        <v>11132</v>
      </c>
      <c r="L706" s="5">
        <v>41474</v>
      </c>
      <c r="M706" s="3" t="str">
        <f>"MFCD00024261"</f>
        <v>MFCD00024261</v>
      </c>
      <c r="N706" s="3"/>
      <c r="O706" s="3" t="str">
        <f>"SY005864-5G"</f>
        <v>SY005864-5G</v>
      </c>
      <c r="P706" s="3" t="s">
        <v>11133</v>
      </c>
      <c r="Q706" s="3" t="s">
        <v>11134</v>
      </c>
      <c r="R706" s="6" t="s">
        <v>13047</v>
      </c>
      <c r="S706" s="7" t="str">
        <f>"1CN00210518"</f>
        <v>1CN00210518</v>
      </c>
      <c r="T706" s="6" t="s">
        <v>13105</v>
      </c>
      <c r="U706" s="4" t="s">
        <v>11137</v>
      </c>
      <c r="V706" s="3" t="s">
        <v>11148</v>
      </c>
    </row>
    <row r="707" spans="1:22">
      <c r="A707" s="3">
        <v>706</v>
      </c>
      <c r="B707" s="3"/>
      <c r="C707" s="3" t="s">
        <v>13106</v>
      </c>
      <c r="D707" s="3" t="s">
        <v>13107</v>
      </c>
      <c r="E707" s="3" t="s">
        <v>13108</v>
      </c>
      <c r="F707" s="3" t="s">
        <v>11141</v>
      </c>
      <c r="G707" s="3" t="s">
        <v>11232</v>
      </c>
      <c r="H707" s="3" t="s">
        <v>11168</v>
      </c>
      <c r="I707" s="3">
        <v>224.59</v>
      </c>
      <c r="J707" s="3">
        <f ca="1" t="shared" ref="J707:J770" si="135">INT(RAND()*50+1)</f>
        <v>13</v>
      </c>
      <c r="K707" s="4" t="s">
        <v>11132</v>
      </c>
      <c r="L707" s="5">
        <v>41362</v>
      </c>
      <c r="M707" s="3"/>
      <c r="N707" s="3"/>
      <c r="O707" s="3" t="str">
        <f>"SY002935-5G"</f>
        <v>SY002935-5G</v>
      </c>
      <c r="P707" s="3" t="s">
        <v>11144</v>
      </c>
      <c r="Q707" s="3" t="s">
        <v>11134</v>
      </c>
      <c r="R707" s="6" t="s">
        <v>13081</v>
      </c>
      <c r="S707" s="7" t="str">
        <f>"1CN00210518"</f>
        <v>1CN00210518</v>
      </c>
      <c r="T707" s="6" t="s">
        <v>13109</v>
      </c>
      <c r="U707" s="4" t="s">
        <v>11137</v>
      </c>
      <c r="V707" s="3" t="s">
        <v>11148</v>
      </c>
    </row>
    <row r="708" spans="1:22">
      <c r="A708" s="3">
        <v>707</v>
      </c>
      <c r="B708" s="3"/>
      <c r="C708" s="3" t="s">
        <v>13110</v>
      </c>
      <c r="D708" s="3" t="s">
        <v>13111</v>
      </c>
      <c r="E708" s="3" t="s">
        <v>13112</v>
      </c>
      <c r="F708" s="3" t="s">
        <v>12250</v>
      </c>
      <c r="G708" s="3" t="s">
        <v>11152</v>
      </c>
      <c r="H708" s="3" t="s">
        <v>11193</v>
      </c>
      <c r="I708" s="3">
        <v>251.9</v>
      </c>
      <c r="J708" s="3">
        <f ca="1">INT(RAND()*50+1)</f>
        <v>35</v>
      </c>
      <c r="K708" s="4" t="s">
        <v>11132</v>
      </c>
      <c r="L708" s="5">
        <v>41577</v>
      </c>
      <c r="M708" s="3" t="str">
        <f>"MFCD00007136"</f>
        <v>MFCD00007136</v>
      </c>
      <c r="N708" s="3"/>
      <c r="O708" s="3" t="str">
        <f>"B23009.14"</f>
        <v>B23009.14</v>
      </c>
      <c r="P708" s="3" t="s">
        <v>11133</v>
      </c>
      <c r="Q708" s="3" t="s">
        <v>11134</v>
      </c>
      <c r="R708" s="6" t="s">
        <v>13083</v>
      </c>
      <c r="S708" s="7" t="str">
        <f>"1CN00220006"</f>
        <v>1CN00220006</v>
      </c>
      <c r="T708" s="6" t="s">
        <v>12266</v>
      </c>
      <c r="U708" s="4" t="s">
        <v>11137</v>
      </c>
      <c r="V708" s="3" t="s">
        <v>11138</v>
      </c>
    </row>
    <row r="709" spans="1:22">
      <c r="A709" s="3">
        <v>708</v>
      </c>
      <c r="B709" s="3"/>
      <c r="C709" s="3" t="s">
        <v>13110</v>
      </c>
      <c r="D709" s="3" t="s">
        <v>13111</v>
      </c>
      <c r="E709" s="3" t="s">
        <v>13112</v>
      </c>
      <c r="F709" s="3" t="s">
        <v>12250</v>
      </c>
      <c r="G709" s="3" t="s">
        <v>11130</v>
      </c>
      <c r="H709" s="3" t="s">
        <v>11193</v>
      </c>
      <c r="I709" s="3">
        <v>716.1</v>
      </c>
      <c r="J709" s="3">
        <f ca="1">INT(RAND()*50+1)</f>
        <v>41</v>
      </c>
      <c r="K709" s="4" t="s">
        <v>11132</v>
      </c>
      <c r="L709" s="5">
        <v>41599</v>
      </c>
      <c r="M709" s="3" t="str">
        <f>"MFCD00007136"</f>
        <v>MFCD00007136</v>
      </c>
      <c r="N709" s="3"/>
      <c r="O709" s="3" t="str">
        <f>"B23009.22"</f>
        <v>B23009.22</v>
      </c>
      <c r="P709" s="3" t="s">
        <v>11144</v>
      </c>
      <c r="Q709" s="3" t="s">
        <v>11134</v>
      </c>
      <c r="R709" s="6" t="s">
        <v>13047</v>
      </c>
      <c r="S709" s="7" t="str">
        <f>"1CN00220006"</f>
        <v>1CN00220006</v>
      </c>
      <c r="T709" s="6" t="s">
        <v>12128</v>
      </c>
      <c r="U709" s="4" t="s">
        <v>11137</v>
      </c>
      <c r="V709" s="3" t="s">
        <v>11148</v>
      </c>
    </row>
    <row r="710" spans="1:22">
      <c r="A710" s="3">
        <v>709</v>
      </c>
      <c r="B710" s="3"/>
      <c r="C710" s="3" t="s">
        <v>13113</v>
      </c>
      <c r="D710" s="3" t="s">
        <v>13114</v>
      </c>
      <c r="E710" s="3" t="s">
        <v>13115</v>
      </c>
      <c r="F710" s="3" t="s">
        <v>11151</v>
      </c>
      <c r="G710" s="3" t="s">
        <v>11267</v>
      </c>
      <c r="H710" s="3" t="s">
        <v>11153</v>
      </c>
      <c r="I710" s="3">
        <v>528</v>
      </c>
      <c r="J710" s="3">
        <f ca="1">INT(RAND()*50+1)</f>
        <v>50</v>
      </c>
      <c r="K710" s="4" t="s">
        <v>11132</v>
      </c>
      <c r="L710" s="5">
        <v>41414</v>
      </c>
      <c r="M710" s="3"/>
      <c r="N710" s="3"/>
      <c r="O710" s="3" t="str">
        <f>"69590A"</f>
        <v>69590A</v>
      </c>
      <c r="P710" s="3" t="s">
        <v>11133</v>
      </c>
      <c r="Q710" s="3" t="s">
        <v>11145</v>
      </c>
      <c r="R710" s="6" t="s">
        <v>11352</v>
      </c>
      <c r="S710" s="7" t="str">
        <f t="shared" ref="S710:S714" si="136">"1CN00210522"</f>
        <v>1CN00210522</v>
      </c>
      <c r="T710" s="6" t="s">
        <v>13116</v>
      </c>
      <c r="U710" s="4" t="s">
        <v>11137</v>
      </c>
      <c r="V710" s="3" t="s">
        <v>11138</v>
      </c>
    </row>
    <row r="711" spans="1:22">
      <c r="A711" s="3">
        <v>710</v>
      </c>
      <c r="B711" s="3"/>
      <c r="C711" s="3" t="s">
        <v>13113</v>
      </c>
      <c r="D711" s="3" t="s">
        <v>13114</v>
      </c>
      <c r="E711" s="3" t="s">
        <v>13115</v>
      </c>
      <c r="F711" s="3" t="s">
        <v>11151</v>
      </c>
      <c r="G711" s="3" t="s">
        <v>11267</v>
      </c>
      <c r="H711" s="3" t="s">
        <v>11153</v>
      </c>
      <c r="I711" s="3">
        <v>528</v>
      </c>
      <c r="J711" s="3">
        <f ca="1">INT(RAND()*50+1)</f>
        <v>16</v>
      </c>
      <c r="K711" s="4" t="s">
        <v>11132</v>
      </c>
      <c r="L711" s="5">
        <v>41417</v>
      </c>
      <c r="M711" s="3"/>
      <c r="N711" s="3"/>
      <c r="O711" s="3" t="str">
        <f>"69590A"</f>
        <v>69590A</v>
      </c>
      <c r="P711" s="3" t="s">
        <v>11144</v>
      </c>
      <c r="Q711" s="3" t="s">
        <v>11134</v>
      </c>
      <c r="R711" s="6" t="s">
        <v>11357</v>
      </c>
      <c r="S711" s="7" t="str">
        <f>"1CN00210522"</f>
        <v>1CN00210522</v>
      </c>
      <c r="T711" s="6" t="s">
        <v>12694</v>
      </c>
      <c r="U711" s="4" t="s">
        <v>11137</v>
      </c>
      <c r="V711" s="3" t="s">
        <v>11148</v>
      </c>
    </row>
    <row r="712" spans="1:22">
      <c r="A712" s="3">
        <v>711</v>
      </c>
      <c r="B712" s="3"/>
      <c r="C712" s="3" t="s">
        <v>13117</v>
      </c>
      <c r="D712" s="3" t="s">
        <v>13118</v>
      </c>
      <c r="E712" s="3" t="s">
        <v>13119</v>
      </c>
      <c r="F712" s="3" t="s">
        <v>11273</v>
      </c>
      <c r="G712" s="3" t="s">
        <v>11152</v>
      </c>
      <c r="H712" s="3" t="s">
        <v>11153</v>
      </c>
      <c r="I712" s="3">
        <v>192</v>
      </c>
      <c r="J712" s="3">
        <f ca="1">INT(RAND()*50+1)</f>
        <v>2</v>
      </c>
      <c r="K712" s="4" t="s">
        <v>11132</v>
      </c>
      <c r="L712" s="5">
        <v>41431</v>
      </c>
      <c r="M712" s="3"/>
      <c r="N712" s="3"/>
      <c r="O712" s="3" t="str">
        <f>"69688A"</f>
        <v>69688A</v>
      </c>
      <c r="P712" s="3" t="s">
        <v>11133</v>
      </c>
      <c r="Q712" s="3" t="s">
        <v>11145</v>
      </c>
      <c r="R712" s="6" t="s">
        <v>13087</v>
      </c>
      <c r="S712" s="7" t="str">
        <f>"1CN00210522"</f>
        <v>1CN00210522</v>
      </c>
      <c r="T712" s="6" t="s">
        <v>12972</v>
      </c>
      <c r="U712" s="4" t="s">
        <v>11137</v>
      </c>
      <c r="V712" s="3" t="s">
        <v>11148</v>
      </c>
    </row>
    <row r="713" spans="1:22">
      <c r="A713" s="3">
        <v>712</v>
      </c>
      <c r="B713" s="3"/>
      <c r="C713" s="3" t="s">
        <v>4938</v>
      </c>
      <c r="D713" s="3" t="s">
        <v>13120</v>
      </c>
      <c r="E713" s="3" t="s">
        <v>13121</v>
      </c>
      <c r="F713" s="3" t="s">
        <v>11151</v>
      </c>
      <c r="G713" s="3" t="s">
        <v>11130</v>
      </c>
      <c r="H713" s="3" t="s">
        <v>11153</v>
      </c>
      <c r="I713" s="3">
        <v>123</v>
      </c>
      <c r="J713" s="3">
        <f ca="1">INT(RAND()*50+1)</f>
        <v>27</v>
      </c>
      <c r="K713" s="4" t="s">
        <v>11132</v>
      </c>
      <c r="L713" s="5">
        <v>41402</v>
      </c>
      <c r="M713" s="3"/>
      <c r="N713" s="3"/>
      <c r="O713" s="3" t="str">
        <f>"69693B"</f>
        <v>69693B</v>
      </c>
      <c r="P713" s="3" t="s">
        <v>11144</v>
      </c>
      <c r="Q713" s="3" t="s">
        <v>11134</v>
      </c>
      <c r="R713" s="6" t="s">
        <v>13092</v>
      </c>
      <c r="S713" s="7" t="str">
        <f>"1CN00210522"</f>
        <v>1CN00210522</v>
      </c>
      <c r="T713" s="6" t="s">
        <v>13122</v>
      </c>
      <c r="U713" s="4" t="s">
        <v>11137</v>
      </c>
      <c r="V713" s="3" t="s">
        <v>11148</v>
      </c>
    </row>
    <row r="714" spans="1:22">
      <c r="A714" s="3">
        <v>713</v>
      </c>
      <c r="B714" s="3"/>
      <c r="C714" s="3" t="s">
        <v>4938</v>
      </c>
      <c r="D714" s="3" t="s">
        <v>13120</v>
      </c>
      <c r="E714" s="3" t="s">
        <v>13121</v>
      </c>
      <c r="F714" s="3" t="s">
        <v>11151</v>
      </c>
      <c r="G714" s="3" t="s">
        <v>11152</v>
      </c>
      <c r="H714" s="3" t="s">
        <v>11153</v>
      </c>
      <c r="I714" s="3">
        <v>77.22</v>
      </c>
      <c r="J714" s="3">
        <f ca="1">INT(RAND()*50+1)</f>
        <v>46</v>
      </c>
      <c r="K714" s="4" t="s">
        <v>11132</v>
      </c>
      <c r="L714" s="5">
        <v>41423</v>
      </c>
      <c r="M714" s="3"/>
      <c r="N714" s="3"/>
      <c r="O714" s="3" t="str">
        <f>"69693A"</f>
        <v>69693A</v>
      </c>
      <c r="P714" s="3" t="s">
        <v>11133</v>
      </c>
      <c r="Q714" s="3" t="s">
        <v>11134</v>
      </c>
      <c r="R714" s="6" t="s">
        <v>13123</v>
      </c>
      <c r="S714" s="7" t="str">
        <f>"1CN00210522"</f>
        <v>1CN00210522</v>
      </c>
      <c r="T714" s="6" t="s">
        <v>12290</v>
      </c>
      <c r="U714" s="4" t="s">
        <v>11137</v>
      </c>
      <c r="V714" s="3" t="s">
        <v>11148</v>
      </c>
    </row>
    <row r="715" spans="1:22">
      <c r="A715" s="3">
        <v>714</v>
      </c>
      <c r="B715" s="3"/>
      <c r="C715" s="3" t="s">
        <v>4938</v>
      </c>
      <c r="D715" s="3" t="s">
        <v>13120</v>
      </c>
      <c r="E715" s="3" t="s">
        <v>13121</v>
      </c>
      <c r="F715" s="3" t="s">
        <v>12166</v>
      </c>
      <c r="G715" s="3" t="s">
        <v>11356</v>
      </c>
      <c r="H715" s="3" t="s">
        <v>11168</v>
      </c>
      <c r="I715" s="3">
        <v>114.52</v>
      </c>
      <c r="J715" s="3">
        <f ca="1">INT(RAND()*50+1)</f>
        <v>24</v>
      </c>
      <c r="K715" s="4" t="s">
        <v>11132</v>
      </c>
      <c r="L715" s="5">
        <v>41471</v>
      </c>
      <c r="M715" s="3"/>
      <c r="N715" s="3"/>
      <c r="O715" s="3" t="str">
        <f>"2791432"</f>
        <v>2791432</v>
      </c>
      <c r="P715" s="3" t="s">
        <v>11144</v>
      </c>
      <c r="Q715" s="3" t="s">
        <v>11134</v>
      </c>
      <c r="R715" s="6" t="s">
        <v>13124</v>
      </c>
      <c r="S715" s="7" t="str">
        <f t="shared" ref="S715:S719" si="137">"1CN00210518"</f>
        <v>1CN00210518</v>
      </c>
      <c r="T715" s="6" t="s">
        <v>12979</v>
      </c>
      <c r="U715" s="4" t="s">
        <v>11137</v>
      </c>
      <c r="V715" s="3" t="s">
        <v>11148</v>
      </c>
    </row>
    <row r="716" spans="1:22">
      <c r="A716" s="3">
        <v>715</v>
      </c>
      <c r="B716" s="3"/>
      <c r="C716" s="3" t="s">
        <v>13125</v>
      </c>
      <c r="D716" s="3" t="s">
        <v>13126</v>
      </c>
      <c r="E716" s="3" t="s">
        <v>13127</v>
      </c>
      <c r="F716" s="3" t="s">
        <v>11141</v>
      </c>
      <c r="G716" s="3" t="s">
        <v>11172</v>
      </c>
      <c r="H716" s="3" t="s">
        <v>11143</v>
      </c>
      <c r="I716" s="3">
        <v>250.92</v>
      </c>
      <c r="J716" s="3">
        <f ca="1">INT(RAND()*50+1)</f>
        <v>22</v>
      </c>
      <c r="K716" s="4" t="s">
        <v>11132</v>
      </c>
      <c r="L716" s="5">
        <v>41417</v>
      </c>
      <c r="M716" s="3"/>
      <c r="N716" s="3"/>
      <c r="O716" s="3" t="str">
        <f>"JK141828-25G"</f>
        <v>JK141828-25G</v>
      </c>
      <c r="P716" s="3" t="s">
        <v>11133</v>
      </c>
      <c r="Q716" s="3" t="s">
        <v>11134</v>
      </c>
      <c r="R716" s="6" t="s">
        <v>13092</v>
      </c>
      <c r="S716" s="7" t="str">
        <f>"1CN00100005"</f>
        <v>1CN00100005</v>
      </c>
      <c r="T716" s="6" t="s">
        <v>13128</v>
      </c>
      <c r="U716" s="4" t="s">
        <v>11137</v>
      </c>
      <c r="V716" s="3" t="s">
        <v>11138</v>
      </c>
    </row>
    <row r="717" spans="1:22">
      <c r="A717" s="3">
        <v>716</v>
      </c>
      <c r="B717" s="3"/>
      <c r="C717" s="3" t="s">
        <v>13129</v>
      </c>
      <c r="D717" s="3" t="s">
        <v>13130</v>
      </c>
      <c r="E717" s="3" t="s">
        <v>13130</v>
      </c>
      <c r="F717" s="3" t="s">
        <v>11141</v>
      </c>
      <c r="G717" s="3" t="s">
        <v>11142</v>
      </c>
      <c r="H717" s="3" t="s">
        <v>11168</v>
      </c>
      <c r="I717" s="3">
        <v>64.17</v>
      </c>
      <c r="J717" s="3">
        <f ca="1">INT(RAND()*50+1)</f>
        <v>33</v>
      </c>
      <c r="K717" s="4" t="s">
        <v>11132</v>
      </c>
      <c r="L717" s="5">
        <v>41513</v>
      </c>
      <c r="M717" s="3"/>
      <c r="N717" s="3"/>
      <c r="O717" s="3" t="str">
        <f>"SY021140-1G"</f>
        <v>SY021140-1G</v>
      </c>
      <c r="P717" s="3" t="s">
        <v>11144</v>
      </c>
      <c r="Q717" s="3" t="s">
        <v>11145</v>
      </c>
      <c r="R717" s="6" t="s">
        <v>11352</v>
      </c>
      <c r="S717" s="7" t="str">
        <f>"1CN00210518"</f>
        <v>1CN00210518</v>
      </c>
      <c r="T717" s="6" t="s">
        <v>13131</v>
      </c>
      <c r="U717" s="4" t="s">
        <v>11137</v>
      </c>
      <c r="V717" s="3" t="s">
        <v>11148</v>
      </c>
    </row>
    <row r="718" spans="1:22">
      <c r="A718" s="3">
        <v>717</v>
      </c>
      <c r="B718" s="3"/>
      <c r="C718" s="3" t="s">
        <v>13132</v>
      </c>
      <c r="D718" s="3" t="s">
        <v>13133</v>
      </c>
      <c r="E718" s="3" t="s">
        <v>13134</v>
      </c>
      <c r="F718" s="3" t="s">
        <v>11141</v>
      </c>
      <c r="G718" s="3" t="s">
        <v>11172</v>
      </c>
      <c r="H718" s="3" t="s">
        <v>11168</v>
      </c>
      <c r="I718" s="3">
        <v>229.17</v>
      </c>
      <c r="J718" s="3">
        <f ca="1">INT(RAND()*50+1)</f>
        <v>7</v>
      </c>
      <c r="K718" s="4" t="s">
        <v>11132</v>
      </c>
      <c r="L718" s="5">
        <v>41360</v>
      </c>
      <c r="M718" s="3" t="str">
        <f>"MFCD00002575"</f>
        <v>MFCD00002575</v>
      </c>
      <c r="N718" s="3"/>
      <c r="O718" s="3" t="str">
        <f>"SY004129-25G"</f>
        <v>SY004129-25G</v>
      </c>
      <c r="P718" s="3" t="s">
        <v>11133</v>
      </c>
      <c r="Q718" s="3" t="s">
        <v>11134</v>
      </c>
      <c r="R718" s="6" t="s">
        <v>11357</v>
      </c>
      <c r="S718" s="7" t="str">
        <f>"1CN00210518"</f>
        <v>1CN00210518</v>
      </c>
      <c r="T718" s="6" t="s">
        <v>12810</v>
      </c>
      <c r="U718" s="4" t="s">
        <v>11137</v>
      </c>
      <c r="V718" s="3" t="s">
        <v>11138</v>
      </c>
    </row>
    <row r="719" spans="1:22">
      <c r="A719" s="3">
        <v>718</v>
      </c>
      <c r="B719" s="3"/>
      <c r="C719" s="3" t="s">
        <v>13132</v>
      </c>
      <c r="D719" s="3" t="s">
        <v>13133</v>
      </c>
      <c r="E719" s="3" t="s">
        <v>13134</v>
      </c>
      <c r="F719" s="3" t="s">
        <v>11141</v>
      </c>
      <c r="G719" s="3" t="s">
        <v>11232</v>
      </c>
      <c r="H719" s="3" t="s">
        <v>11168</v>
      </c>
      <c r="I719" s="3">
        <v>91.67</v>
      </c>
      <c r="J719" s="3">
        <f ca="1">INT(RAND()*50+1)</f>
        <v>23</v>
      </c>
      <c r="K719" s="4" t="s">
        <v>11132</v>
      </c>
      <c r="L719" s="5">
        <v>41360</v>
      </c>
      <c r="M719" s="3" t="str">
        <f>"MFCD00002575"</f>
        <v>MFCD00002575</v>
      </c>
      <c r="N719" s="3"/>
      <c r="O719" s="3" t="str">
        <f>"SY004129-5G"</f>
        <v>SY004129-5G</v>
      </c>
      <c r="P719" s="3" t="s">
        <v>11144</v>
      </c>
      <c r="Q719" s="3" t="s">
        <v>11145</v>
      </c>
      <c r="R719" s="6" t="s">
        <v>13135</v>
      </c>
      <c r="S719" s="7" t="str">
        <f>"1CN00210518"</f>
        <v>1CN00210518</v>
      </c>
      <c r="T719" s="6" t="s">
        <v>13136</v>
      </c>
      <c r="U719" s="4" t="s">
        <v>11137</v>
      </c>
      <c r="V719" s="3" t="s">
        <v>11148</v>
      </c>
    </row>
    <row r="720" spans="1:22">
      <c r="A720" s="3">
        <v>719</v>
      </c>
      <c r="B720" s="3"/>
      <c r="C720" s="3" t="s">
        <v>13137</v>
      </c>
      <c r="D720" s="3" t="s">
        <v>13138</v>
      </c>
      <c r="E720" s="3" t="s">
        <v>13139</v>
      </c>
      <c r="F720" s="3" t="s">
        <v>11349</v>
      </c>
      <c r="G720" s="3" t="s">
        <v>11267</v>
      </c>
      <c r="H720" s="3" t="s">
        <v>11153</v>
      </c>
      <c r="I720" s="3">
        <v>588</v>
      </c>
      <c r="J720" s="3">
        <f ca="1">INT(RAND()*50+1)</f>
        <v>14</v>
      </c>
      <c r="K720" s="4" t="s">
        <v>11132</v>
      </c>
      <c r="L720" s="5">
        <v>41505</v>
      </c>
      <c r="M720" s="3"/>
      <c r="N720" s="3"/>
      <c r="O720" s="3" t="str">
        <f>"94407A"</f>
        <v>94407A</v>
      </c>
      <c r="P720" s="3" t="s">
        <v>11133</v>
      </c>
      <c r="Q720" s="3" t="s">
        <v>11134</v>
      </c>
      <c r="R720" s="6" t="s">
        <v>13140</v>
      </c>
      <c r="S720" s="7" t="str">
        <f>"1CN00210522"</f>
        <v>1CN00210522</v>
      </c>
      <c r="T720" s="6" t="s">
        <v>13141</v>
      </c>
      <c r="U720" s="4" t="s">
        <v>11137</v>
      </c>
      <c r="V720" s="3" t="s">
        <v>11148</v>
      </c>
    </row>
    <row r="721" spans="1:22">
      <c r="A721" s="3">
        <v>720</v>
      </c>
      <c r="B721" s="3"/>
      <c r="C721" s="3" t="s">
        <v>13142</v>
      </c>
      <c r="D721" s="3" t="s">
        <v>13143</v>
      </c>
      <c r="E721" s="3" t="s">
        <v>13143</v>
      </c>
      <c r="F721" s="3" t="s">
        <v>11373</v>
      </c>
      <c r="G721" s="3" t="s">
        <v>11232</v>
      </c>
      <c r="H721" s="3" t="s">
        <v>11143</v>
      </c>
      <c r="I721" s="3">
        <v>288</v>
      </c>
      <c r="J721" s="3">
        <f ca="1">INT(RAND()*50+1)</f>
        <v>11</v>
      </c>
      <c r="K721" s="4" t="s">
        <v>11132</v>
      </c>
      <c r="L721" s="5">
        <v>41433</v>
      </c>
      <c r="M721" s="3"/>
      <c r="N721" s="3"/>
      <c r="O721" s="3" t="str">
        <f>"JK399252-5G"</f>
        <v>JK399252-5G</v>
      </c>
      <c r="P721" s="3" t="s">
        <v>11144</v>
      </c>
      <c r="Q721" s="3" t="s">
        <v>11134</v>
      </c>
      <c r="R721" s="6" t="s">
        <v>11352</v>
      </c>
      <c r="S721" s="7" t="str">
        <f>"1CN00100005"</f>
        <v>1CN00100005</v>
      </c>
      <c r="T721" s="6" t="s">
        <v>13144</v>
      </c>
      <c r="U721" s="4" t="s">
        <v>11137</v>
      </c>
      <c r="V721" s="3" t="s">
        <v>11148</v>
      </c>
    </row>
    <row r="722" spans="1:22">
      <c r="A722" s="3">
        <v>721</v>
      </c>
      <c r="B722" s="3"/>
      <c r="C722" s="3" t="s">
        <v>13145</v>
      </c>
      <c r="D722" s="3" t="s">
        <v>13146</v>
      </c>
      <c r="E722" s="3" t="s">
        <v>13147</v>
      </c>
      <c r="F722" s="3" t="s">
        <v>11373</v>
      </c>
      <c r="G722" s="3" t="s">
        <v>11267</v>
      </c>
      <c r="H722" s="3" t="s">
        <v>11193</v>
      </c>
      <c r="I722" s="3">
        <v>365.4</v>
      </c>
      <c r="J722" s="3">
        <f ca="1">INT(RAND()*50+1)</f>
        <v>35</v>
      </c>
      <c r="K722" s="4" t="s">
        <v>11132</v>
      </c>
      <c r="L722" s="5">
        <v>41470</v>
      </c>
      <c r="M722" s="3" t="str">
        <f>"MFCD01310782"</f>
        <v>MFCD01310782</v>
      </c>
      <c r="N722" s="3"/>
      <c r="O722" s="3" t="str">
        <f>"L19872.03"</f>
        <v>L19872.03</v>
      </c>
      <c r="P722" s="3" t="s">
        <v>11133</v>
      </c>
      <c r="Q722" s="3" t="s">
        <v>11134</v>
      </c>
      <c r="R722" s="6" t="s">
        <v>11357</v>
      </c>
      <c r="S722" s="7" t="str">
        <f>"1CN00220006"</f>
        <v>1CN00220006</v>
      </c>
      <c r="T722" s="6" t="s">
        <v>13148</v>
      </c>
      <c r="U722" s="4" t="s">
        <v>11137</v>
      </c>
      <c r="V722" s="3" t="s">
        <v>11148</v>
      </c>
    </row>
    <row r="723" spans="1:22">
      <c r="A723" s="3">
        <v>722</v>
      </c>
      <c r="B723" s="3"/>
      <c r="C723" s="3" t="s">
        <v>10627</v>
      </c>
      <c r="D723" s="3" t="s">
        <v>13149</v>
      </c>
      <c r="E723" s="3" t="s">
        <v>13149</v>
      </c>
      <c r="F723" s="3" t="s">
        <v>13150</v>
      </c>
      <c r="G723" s="3" t="s">
        <v>12671</v>
      </c>
      <c r="H723" s="3" t="s">
        <v>13151</v>
      </c>
      <c r="I723" s="3">
        <v>288.8</v>
      </c>
      <c r="J723" s="3">
        <f ca="1">INT(RAND()*50+1)</f>
        <v>9</v>
      </c>
      <c r="K723" s="4" t="s">
        <v>11132</v>
      </c>
      <c r="L723" s="5">
        <v>41533</v>
      </c>
      <c r="M723" s="3"/>
      <c r="N723" s="3"/>
      <c r="O723" s="3" t="str">
        <f>"20110527289"</f>
        <v>20110527289</v>
      </c>
      <c r="P723" s="3" t="s">
        <v>11144</v>
      </c>
      <c r="Q723" s="3" t="s">
        <v>11134</v>
      </c>
      <c r="R723" s="6" t="s">
        <v>13087</v>
      </c>
      <c r="S723" s="7" t="str">
        <f>"1CN00210607"</f>
        <v>1CN00210607</v>
      </c>
      <c r="T723" s="6" t="s">
        <v>12306</v>
      </c>
      <c r="U723" s="4" t="s">
        <v>11137</v>
      </c>
      <c r="V723" s="3" t="s">
        <v>11148</v>
      </c>
    </row>
    <row r="724" spans="1:22">
      <c r="A724" s="3">
        <v>723</v>
      </c>
      <c r="B724" s="3"/>
      <c r="C724" s="3" t="s">
        <v>13152</v>
      </c>
      <c r="D724" s="3" t="s">
        <v>13153</v>
      </c>
      <c r="E724" s="3" t="s">
        <v>13154</v>
      </c>
      <c r="F724" s="3" t="s">
        <v>11141</v>
      </c>
      <c r="G724" s="3" t="s">
        <v>11172</v>
      </c>
      <c r="H724" s="3" t="s">
        <v>11168</v>
      </c>
      <c r="I724" s="3">
        <v>87.09</v>
      </c>
      <c r="J724" s="3">
        <f ca="1">INT(RAND()*50+1)</f>
        <v>29</v>
      </c>
      <c r="K724" s="4" t="s">
        <v>11132</v>
      </c>
      <c r="L724" s="5">
        <v>41520</v>
      </c>
      <c r="M724" s="3" t="str">
        <f>"MFCD00004323"</f>
        <v>MFCD00004323</v>
      </c>
      <c r="N724" s="3"/>
      <c r="O724" s="3" t="str">
        <f>"SY002591-25G"</f>
        <v>SY002591-25G</v>
      </c>
      <c r="P724" s="3" t="s">
        <v>11133</v>
      </c>
      <c r="Q724" s="3" t="s">
        <v>11145</v>
      </c>
      <c r="R724" s="6" t="s">
        <v>13092</v>
      </c>
      <c r="S724" s="7" t="str">
        <f>"1CN00210518"</f>
        <v>1CN00210518</v>
      </c>
      <c r="T724" s="6" t="s">
        <v>12171</v>
      </c>
      <c r="U724" s="4" t="s">
        <v>11137</v>
      </c>
      <c r="V724" s="3" t="s">
        <v>11138</v>
      </c>
    </row>
    <row r="725" spans="1:22">
      <c r="A725" s="3">
        <v>724</v>
      </c>
      <c r="B725" s="3"/>
      <c r="C725" s="3" t="s">
        <v>10236</v>
      </c>
      <c r="D725" s="3" t="s">
        <v>13155</v>
      </c>
      <c r="E725" s="3" t="s">
        <v>13156</v>
      </c>
      <c r="F725" s="3" t="s">
        <v>11151</v>
      </c>
      <c r="G725" s="3" t="s">
        <v>11267</v>
      </c>
      <c r="H725" s="3" t="s">
        <v>11153</v>
      </c>
      <c r="I725" s="3">
        <v>69</v>
      </c>
      <c r="J725" s="3">
        <f ca="1">INT(RAND()*50+1)</f>
        <v>41</v>
      </c>
      <c r="K725" s="4" t="s">
        <v>11132</v>
      </c>
      <c r="L725" s="5">
        <v>41473</v>
      </c>
      <c r="M725" s="3"/>
      <c r="N725" s="3"/>
      <c r="O725" s="3" t="str">
        <f>"70363A"</f>
        <v>70363A</v>
      </c>
      <c r="P725" s="3" t="s">
        <v>11144</v>
      </c>
      <c r="Q725" s="3" t="s">
        <v>11134</v>
      </c>
      <c r="R725" s="6" t="s">
        <v>13123</v>
      </c>
      <c r="S725" s="7" t="str">
        <f t="shared" ref="S725:S730" si="138">"1CN00210522"</f>
        <v>1CN00210522</v>
      </c>
      <c r="T725" s="6" t="s">
        <v>13157</v>
      </c>
      <c r="U725" s="4" t="s">
        <v>11137</v>
      </c>
      <c r="V725" s="3" t="s">
        <v>11148</v>
      </c>
    </row>
    <row r="726" spans="1:22">
      <c r="A726" s="3">
        <v>725</v>
      </c>
      <c r="B726" s="3"/>
      <c r="C726" s="3" t="s">
        <v>3289</v>
      </c>
      <c r="D726" s="3" t="s">
        <v>13158</v>
      </c>
      <c r="E726" s="3" t="s">
        <v>13159</v>
      </c>
      <c r="F726" s="3" t="s">
        <v>11151</v>
      </c>
      <c r="G726" s="3" t="s">
        <v>11285</v>
      </c>
      <c r="H726" s="3" t="s">
        <v>11153</v>
      </c>
      <c r="I726" s="3">
        <v>84</v>
      </c>
      <c r="J726" s="3">
        <f ca="1">INT(RAND()*50+1)</f>
        <v>46</v>
      </c>
      <c r="K726" s="4" t="s">
        <v>11132</v>
      </c>
      <c r="L726" s="5">
        <v>41446</v>
      </c>
      <c r="M726" s="3"/>
      <c r="N726" s="3"/>
      <c r="O726" s="3" t="str">
        <f>"70392A"</f>
        <v>70392A</v>
      </c>
      <c r="P726" s="3" t="s">
        <v>11133</v>
      </c>
      <c r="Q726" s="3" t="s">
        <v>11145</v>
      </c>
      <c r="R726" s="6" t="s">
        <v>13124</v>
      </c>
      <c r="S726" s="7" t="str">
        <f>"1CN00210522"</f>
        <v>1CN00210522</v>
      </c>
      <c r="T726" s="6" t="s">
        <v>12726</v>
      </c>
      <c r="U726" s="4" t="s">
        <v>11137</v>
      </c>
      <c r="V726" s="3" t="s">
        <v>11138</v>
      </c>
    </row>
    <row r="727" spans="1:22">
      <c r="A727" s="3">
        <v>726</v>
      </c>
      <c r="B727" s="3"/>
      <c r="C727" s="3" t="s">
        <v>4121</v>
      </c>
      <c r="D727" s="3" t="s">
        <v>13160</v>
      </c>
      <c r="E727" s="3" t="s">
        <v>13161</v>
      </c>
      <c r="F727" s="3"/>
      <c r="G727" s="3" t="s">
        <v>11285</v>
      </c>
      <c r="H727" s="3" t="s">
        <v>11153</v>
      </c>
      <c r="I727" s="3">
        <v>41.4</v>
      </c>
      <c r="J727" s="3">
        <f ca="1">INT(RAND()*50+1)</f>
        <v>31</v>
      </c>
      <c r="K727" s="4" t="s">
        <v>11132</v>
      </c>
      <c r="L727" s="5">
        <v>41423</v>
      </c>
      <c r="M727" s="3"/>
      <c r="N727" s="3"/>
      <c r="O727" s="3" t="str">
        <f>"70409A"</f>
        <v>70409A</v>
      </c>
      <c r="P727" s="3" t="s">
        <v>11144</v>
      </c>
      <c r="Q727" s="3" t="s">
        <v>11134</v>
      </c>
      <c r="R727" s="6" t="s">
        <v>13092</v>
      </c>
      <c r="S727" s="7" t="str">
        <f>"1CN00210522"</f>
        <v>1CN00210522</v>
      </c>
      <c r="T727" s="6" t="s">
        <v>13010</v>
      </c>
      <c r="U727" s="4" t="s">
        <v>11137</v>
      </c>
      <c r="V727" s="3" t="s">
        <v>11148</v>
      </c>
    </row>
    <row r="728" spans="1:22">
      <c r="A728" s="3">
        <v>727</v>
      </c>
      <c r="B728" s="3"/>
      <c r="C728" s="3" t="s">
        <v>4121</v>
      </c>
      <c r="D728" s="3" t="s">
        <v>13160</v>
      </c>
      <c r="E728" s="3" t="s">
        <v>13161</v>
      </c>
      <c r="F728" s="3"/>
      <c r="G728" s="3" t="s">
        <v>11285</v>
      </c>
      <c r="H728" s="3" t="s">
        <v>11153</v>
      </c>
      <c r="I728" s="3">
        <v>41.4</v>
      </c>
      <c r="J728" s="3">
        <f ca="1">INT(RAND()*50+1)</f>
        <v>8</v>
      </c>
      <c r="K728" s="4" t="s">
        <v>11132</v>
      </c>
      <c r="L728" s="5">
        <v>41434</v>
      </c>
      <c r="M728" s="3"/>
      <c r="N728" s="3"/>
      <c r="O728" s="3" t="str">
        <f>"70409A"</f>
        <v>70409A</v>
      </c>
      <c r="P728" s="3" t="s">
        <v>11133</v>
      </c>
      <c r="Q728" s="3" t="s">
        <v>11134</v>
      </c>
      <c r="R728" s="6" t="s">
        <v>11352</v>
      </c>
      <c r="S728" s="7" t="str">
        <f>"1CN00210522"</f>
        <v>1CN00210522</v>
      </c>
      <c r="T728" s="6" t="s">
        <v>13162</v>
      </c>
      <c r="U728" s="4" t="s">
        <v>11137</v>
      </c>
      <c r="V728" s="3" t="s">
        <v>11148</v>
      </c>
    </row>
    <row r="729" spans="1:22">
      <c r="A729" s="3">
        <v>728</v>
      </c>
      <c r="B729" s="3"/>
      <c r="C729" s="3" t="s">
        <v>13163</v>
      </c>
      <c r="D729" s="3" t="s">
        <v>13164</v>
      </c>
      <c r="E729" s="3" t="s">
        <v>13165</v>
      </c>
      <c r="F729" s="3" t="s">
        <v>11158</v>
      </c>
      <c r="G729" s="3" t="s">
        <v>11285</v>
      </c>
      <c r="H729" s="3" t="s">
        <v>11153</v>
      </c>
      <c r="I729" s="3">
        <v>63</v>
      </c>
      <c r="J729" s="3">
        <f ca="1">INT(RAND()*50+1)</f>
        <v>33</v>
      </c>
      <c r="K729" s="4" t="s">
        <v>11132</v>
      </c>
      <c r="L729" s="5">
        <v>41388</v>
      </c>
      <c r="M729" s="3"/>
      <c r="N729" s="3"/>
      <c r="O729" s="3" t="str">
        <f>"70419A"</f>
        <v>70419A</v>
      </c>
      <c r="P729" s="3" t="s">
        <v>11144</v>
      </c>
      <c r="Q729" s="3" t="s">
        <v>11134</v>
      </c>
      <c r="R729" s="6" t="s">
        <v>11357</v>
      </c>
      <c r="S729" s="7" t="str">
        <f>"1CN00210522"</f>
        <v>1CN00210522</v>
      </c>
      <c r="T729" s="6" t="s">
        <v>12334</v>
      </c>
      <c r="U729" s="4" t="s">
        <v>11137</v>
      </c>
      <c r="V729" s="3" t="s">
        <v>11148</v>
      </c>
    </row>
    <row r="730" spans="1:22">
      <c r="A730" s="3">
        <v>729</v>
      </c>
      <c r="B730" s="3"/>
      <c r="C730" s="3" t="s">
        <v>228</v>
      </c>
      <c r="D730" s="3" t="s">
        <v>13166</v>
      </c>
      <c r="E730" s="3" t="s">
        <v>13167</v>
      </c>
      <c r="F730" s="3" t="s">
        <v>11151</v>
      </c>
      <c r="G730" s="3" t="s">
        <v>11152</v>
      </c>
      <c r="H730" s="3" t="s">
        <v>11153</v>
      </c>
      <c r="I730" s="3">
        <v>318</v>
      </c>
      <c r="J730" s="3">
        <f ca="1">INT(RAND()*50+1)</f>
        <v>30</v>
      </c>
      <c r="K730" s="4" t="s">
        <v>11132</v>
      </c>
      <c r="L730" s="5">
        <v>41392</v>
      </c>
      <c r="M730" s="3"/>
      <c r="N730" s="3"/>
      <c r="O730" s="3" t="str">
        <f>"70422B"</f>
        <v>70422B</v>
      </c>
      <c r="P730" s="3" t="s">
        <v>11133</v>
      </c>
      <c r="Q730" s="3" t="s">
        <v>11134</v>
      </c>
      <c r="R730" s="6" t="s">
        <v>13135</v>
      </c>
      <c r="S730" s="7" t="str">
        <f>"1CN00210522"</f>
        <v>1CN00210522</v>
      </c>
      <c r="T730" s="6" t="s">
        <v>13020</v>
      </c>
      <c r="U730" s="4" t="s">
        <v>11137</v>
      </c>
      <c r="V730" s="3" t="s">
        <v>11148</v>
      </c>
    </row>
    <row r="731" spans="1:22">
      <c r="A731" s="3">
        <v>730</v>
      </c>
      <c r="B731" s="3"/>
      <c r="C731" s="3" t="s">
        <v>13168</v>
      </c>
      <c r="D731" s="3" t="s">
        <v>13169</v>
      </c>
      <c r="E731" s="3" t="s">
        <v>13170</v>
      </c>
      <c r="F731" s="3" t="s">
        <v>11141</v>
      </c>
      <c r="G731" s="3" t="s">
        <v>11172</v>
      </c>
      <c r="H731" s="3" t="s">
        <v>11168</v>
      </c>
      <c r="I731" s="3">
        <v>201.68</v>
      </c>
      <c r="J731" s="3">
        <f ca="1">INT(RAND()*50+1)</f>
        <v>43</v>
      </c>
      <c r="K731" s="4" t="s">
        <v>11132</v>
      </c>
      <c r="L731" s="5">
        <v>41421</v>
      </c>
      <c r="M731" s="3"/>
      <c r="N731" s="3"/>
      <c r="O731" s="3" t="str">
        <f>"SY005096-25G"</f>
        <v>SY005096-25G</v>
      </c>
      <c r="P731" s="3" t="s">
        <v>11144</v>
      </c>
      <c r="Q731" s="3" t="s">
        <v>11145</v>
      </c>
      <c r="R731" s="6" t="s">
        <v>13140</v>
      </c>
      <c r="S731" s="7" t="str">
        <f t="shared" ref="S731:S735" si="139">"1CN00210518"</f>
        <v>1CN00210518</v>
      </c>
      <c r="T731" s="6" t="s">
        <v>13171</v>
      </c>
      <c r="U731" s="4" t="s">
        <v>11137</v>
      </c>
      <c r="V731" s="3" t="s">
        <v>11148</v>
      </c>
    </row>
    <row r="732" spans="1:22">
      <c r="A732" s="3">
        <v>731</v>
      </c>
      <c r="B732" s="3"/>
      <c r="C732" s="3" t="s">
        <v>13172</v>
      </c>
      <c r="D732" s="3" t="s">
        <v>13173</v>
      </c>
      <c r="E732" s="3" t="s">
        <v>13174</v>
      </c>
      <c r="F732" s="3" t="s">
        <v>13150</v>
      </c>
      <c r="G732" s="3" t="s">
        <v>13175</v>
      </c>
      <c r="H732" s="3" t="s">
        <v>11173</v>
      </c>
      <c r="I732" s="3">
        <v>125.26</v>
      </c>
      <c r="J732" s="3">
        <f ca="1">INT(RAND()*50+1)</f>
        <v>48</v>
      </c>
      <c r="K732" s="4" t="s">
        <v>11132</v>
      </c>
      <c r="L732" s="5">
        <v>41480</v>
      </c>
      <c r="M732" s="3" t="str">
        <f>"MFCD00002175"</f>
        <v>MFCD00002175</v>
      </c>
      <c r="N732" s="3"/>
      <c r="O732" s="3" t="str">
        <f>"C0740-5G"</f>
        <v>C0740-5G</v>
      </c>
      <c r="P732" s="3" t="s">
        <v>11133</v>
      </c>
      <c r="Q732" s="3" t="s">
        <v>11134</v>
      </c>
      <c r="R732" s="6" t="s">
        <v>13176</v>
      </c>
      <c r="S732" s="7" t="str">
        <f>"1CN00210355"</f>
        <v>1CN00210355</v>
      </c>
      <c r="T732" s="6" t="s">
        <v>13177</v>
      </c>
      <c r="U732" s="4" t="s">
        <v>11137</v>
      </c>
      <c r="V732" s="3" t="s">
        <v>11138</v>
      </c>
    </row>
    <row r="733" spans="1:22">
      <c r="A733" s="3">
        <v>732</v>
      </c>
      <c r="B733" s="3"/>
      <c r="C733" s="3" t="s">
        <v>7138</v>
      </c>
      <c r="D733" s="3" t="s">
        <v>13178</v>
      </c>
      <c r="E733" s="3" t="s">
        <v>13179</v>
      </c>
      <c r="F733" s="3" t="s">
        <v>11273</v>
      </c>
      <c r="G733" s="3" t="s">
        <v>11285</v>
      </c>
      <c r="H733" s="3" t="s">
        <v>11153</v>
      </c>
      <c r="I733" s="3">
        <v>210.6</v>
      </c>
      <c r="J733" s="3">
        <f ca="1">INT(RAND()*50+1)</f>
        <v>29</v>
      </c>
      <c r="K733" s="4" t="s">
        <v>11132</v>
      </c>
      <c r="L733" s="5">
        <v>41423</v>
      </c>
      <c r="M733" s="3"/>
      <c r="N733" s="3"/>
      <c r="O733" s="3" t="str">
        <f>"70505A"</f>
        <v>70505A</v>
      </c>
      <c r="P733" s="3" t="s">
        <v>11144</v>
      </c>
      <c r="Q733" s="3" t="s">
        <v>11145</v>
      </c>
      <c r="R733" s="6" t="s">
        <v>13180</v>
      </c>
      <c r="S733" s="7" t="str">
        <f>"1CN00210522"</f>
        <v>1CN00210522</v>
      </c>
      <c r="T733" s="6" t="s">
        <v>12860</v>
      </c>
      <c r="U733" s="4" t="s">
        <v>11137</v>
      </c>
      <c r="V733" s="3" t="s">
        <v>11148</v>
      </c>
    </row>
    <row r="734" spans="1:22">
      <c r="A734" s="3">
        <v>733</v>
      </c>
      <c r="B734" s="3"/>
      <c r="C734" s="3" t="s">
        <v>2853</v>
      </c>
      <c r="D734" s="3" t="s">
        <v>13181</v>
      </c>
      <c r="E734" s="3" t="s">
        <v>13182</v>
      </c>
      <c r="F734" s="3" t="s">
        <v>11373</v>
      </c>
      <c r="G734" s="3" t="s">
        <v>11172</v>
      </c>
      <c r="H734" s="3" t="s">
        <v>11168</v>
      </c>
      <c r="I734" s="3">
        <v>64.17</v>
      </c>
      <c r="J734" s="3">
        <f ca="1">INT(RAND()*50+1)</f>
        <v>16</v>
      </c>
      <c r="K734" s="4" t="s">
        <v>11132</v>
      </c>
      <c r="L734" s="5">
        <v>41403</v>
      </c>
      <c r="M734" s="3" t="str">
        <f>"MFCD00009123"</f>
        <v>MFCD00009123</v>
      </c>
      <c r="N734" s="3"/>
      <c r="O734" s="3" t="str">
        <f>"SY001664-25G"</f>
        <v>SY001664-25G</v>
      </c>
      <c r="P734" s="3" t="s">
        <v>11133</v>
      </c>
      <c r="Q734" s="3" t="s">
        <v>11134</v>
      </c>
      <c r="R734" s="6" t="s">
        <v>13140</v>
      </c>
      <c r="S734" s="7" t="str">
        <f>"1CN00210518"</f>
        <v>1CN00210518</v>
      </c>
      <c r="T734" s="6" t="s">
        <v>13183</v>
      </c>
      <c r="U734" s="4" t="s">
        <v>11137</v>
      </c>
      <c r="V734" s="3" t="s">
        <v>11138</v>
      </c>
    </row>
    <row r="735" spans="1:22">
      <c r="A735" s="3">
        <v>734</v>
      </c>
      <c r="B735" s="3"/>
      <c r="C735" s="3" t="s">
        <v>3229</v>
      </c>
      <c r="D735" s="3" t="s">
        <v>13184</v>
      </c>
      <c r="E735" s="3" t="s">
        <v>13185</v>
      </c>
      <c r="F735" s="3" t="s">
        <v>11141</v>
      </c>
      <c r="G735" s="3" t="s">
        <v>11405</v>
      </c>
      <c r="H735" s="3" t="s">
        <v>11168</v>
      </c>
      <c r="I735" s="3">
        <v>120</v>
      </c>
      <c r="J735" s="3">
        <f ca="1">INT(RAND()*50+1)</f>
        <v>38</v>
      </c>
      <c r="K735" s="4" t="s">
        <v>11132</v>
      </c>
      <c r="L735" s="5">
        <v>41460</v>
      </c>
      <c r="M735" s="3" t="str">
        <f>"MFCD00009018"</f>
        <v>MFCD00009018</v>
      </c>
      <c r="N735" s="3"/>
      <c r="O735" s="3" t="str">
        <f>"SY002227-100ML"</f>
        <v>SY002227-100ML</v>
      </c>
      <c r="P735" s="3" t="s">
        <v>11144</v>
      </c>
      <c r="Q735" s="3" t="s">
        <v>11134</v>
      </c>
      <c r="R735" s="6" t="s">
        <v>11352</v>
      </c>
      <c r="S735" s="7" t="str">
        <f>"1CN00210518"</f>
        <v>1CN00210518</v>
      </c>
      <c r="T735" s="6" t="s">
        <v>13186</v>
      </c>
      <c r="U735" s="4" t="s">
        <v>11137</v>
      </c>
      <c r="V735" s="3" t="s">
        <v>11148</v>
      </c>
    </row>
    <row r="736" spans="1:22">
      <c r="A736" s="3">
        <v>735</v>
      </c>
      <c r="B736" s="3"/>
      <c r="C736" s="3" t="s">
        <v>87</v>
      </c>
      <c r="D736" s="3" t="s">
        <v>13187</v>
      </c>
      <c r="E736" s="3" t="s">
        <v>13187</v>
      </c>
      <c r="F736" s="3"/>
      <c r="G736" s="3" t="s">
        <v>11232</v>
      </c>
      <c r="H736" s="3" t="s">
        <v>11280</v>
      </c>
      <c r="I736" s="3">
        <v>175.5</v>
      </c>
      <c r="J736" s="3">
        <f ca="1">INT(RAND()*50+1)</f>
        <v>35</v>
      </c>
      <c r="K736" s="4" t="s">
        <v>11132</v>
      </c>
      <c r="L736" s="5">
        <v>41407</v>
      </c>
      <c r="M736" s="3" t="str">
        <f>"MFCD00017777"</f>
        <v>MFCD00017777</v>
      </c>
      <c r="N736" s="3"/>
      <c r="O736" s="3" t="str">
        <f>"499625-5G"</f>
        <v>499625-5G</v>
      </c>
      <c r="P736" s="3" t="s">
        <v>11133</v>
      </c>
      <c r="Q736" s="3" t="s">
        <v>11134</v>
      </c>
      <c r="R736" s="6" t="s">
        <v>11357</v>
      </c>
      <c r="S736" s="7" t="str">
        <f>"1CN00210153"</f>
        <v>1CN00210153</v>
      </c>
      <c r="T736" s="6" t="s">
        <v>13188</v>
      </c>
      <c r="U736" s="4" t="s">
        <v>11137</v>
      </c>
      <c r="V736" s="3" t="s">
        <v>11148</v>
      </c>
    </row>
    <row r="737" spans="1:22">
      <c r="A737" s="3">
        <v>736</v>
      </c>
      <c r="B737" s="3"/>
      <c r="C737" s="3" t="s">
        <v>13189</v>
      </c>
      <c r="D737" s="3" t="s">
        <v>13190</v>
      </c>
      <c r="E737" s="3" t="s">
        <v>13191</v>
      </c>
      <c r="F737" s="3" t="s">
        <v>11141</v>
      </c>
      <c r="G737" s="3" t="s">
        <v>11172</v>
      </c>
      <c r="H737" s="3" t="s">
        <v>11168</v>
      </c>
      <c r="I737" s="3">
        <v>137.5</v>
      </c>
      <c r="J737" s="3">
        <f ca="1">INT(RAND()*50+1)</f>
        <v>8</v>
      </c>
      <c r="K737" s="4" t="s">
        <v>11132</v>
      </c>
      <c r="L737" s="5">
        <v>41391</v>
      </c>
      <c r="M737" s="3"/>
      <c r="N737" s="3"/>
      <c r="O737" s="3" t="str">
        <f>"SY018304-25G"</f>
        <v>SY018304-25G</v>
      </c>
      <c r="P737" s="3" t="s">
        <v>11144</v>
      </c>
      <c r="Q737" s="3" t="s">
        <v>11134</v>
      </c>
      <c r="R737" s="6" t="s">
        <v>13192</v>
      </c>
      <c r="S737" s="7" t="str">
        <f t="shared" ref="S737:S739" si="140">"1CN00210518"</f>
        <v>1CN00210518</v>
      </c>
      <c r="T737" s="6" t="s">
        <v>13193</v>
      </c>
      <c r="U737" s="4" t="s">
        <v>11137</v>
      </c>
      <c r="V737" s="3" t="s">
        <v>11148</v>
      </c>
    </row>
    <row r="738" spans="1:22">
      <c r="A738" s="3">
        <v>737</v>
      </c>
      <c r="B738" s="3"/>
      <c r="C738" s="3" t="s">
        <v>13194</v>
      </c>
      <c r="D738" s="3" t="s">
        <v>13195</v>
      </c>
      <c r="E738" s="3" t="s">
        <v>13196</v>
      </c>
      <c r="F738" s="3" t="s">
        <v>11141</v>
      </c>
      <c r="G738" s="3" t="s">
        <v>11172</v>
      </c>
      <c r="H738" s="3" t="s">
        <v>11168</v>
      </c>
      <c r="I738" s="3">
        <v>64.17</v>
      </c>
      <c r="J738" s="3">
        <f ca="1">INT(RAND()*50+1)</f>
        <v>38</v>
      </c>
      <c r="K738" s="4" t="s">
        <v>11132</v>
      </c>
      <c r="L738" s="5">
        <v>41515</v>
      </c>
      <c r="M738" s="3" t="str">
        <f>"MFCD00007376"</f>
        <v>MFCD00007376</v>
      </c>
      <c r="N738" s="3"/>
      <c r="O738" s="3" t="str">
        <f>"SY003765-25G"</f>
        <v>SY003765-25G</v>
      </c>
      <c r="P738" s="3" t="s">
        <v>11133</v>
      </c>
      <c r="Q738" s="3" t="s">
        <v>11145</v>
      </c>
      <c r="R738" s="6" t="s">
        <v>13197</v>
      </c>
      <c r="S738" s="7" t="str">
        <f>"1CN00210518"</f>
        <v>1CN00210518</v>
      </c>
      <c r="T738" s="6" t="s">
        <v>12349</v>
      </c>
      <c r="U738" s="4" t="s">
        <v>11137</v>
      </c>
      <c r="V738" s="3" t="s">
        <v>11148</v>
      </c>
    </row>
    <row r="739" spans="1:22">
      <c r="A739" s="3">
        <v>738</v>
      </c>
      <c r="B739" s="3"/>
      <c r="C739" s="3" t="s">
        <v>4223</v>
      </c>
      <c r="D739" s="3" t="s">
        <v>13198</v>
      </c>
      <c r="E739" s="3" t="s">
        <v>13199</v>
      </c>
      <c r="F739" s="3" t="s">
        <v>11141</v>
      </c>
      <c r="G739" s="3" t="s">
        <v>11356</v>
      </c>
      <c r="H739" s="3" t="s">
        <v>11168</v>
      </c>
      <c r="I739" s="3">
        <v>68.76</v>
      </c>
      <c r="J739" s="3">
        <f ca="1">INT(RAND()*50+1)</f>
        <v>42</v>
      </c>
      <c r="K739" s="4" t="s">
        <v>11132</v>
      </c>
      <c r="L739" s="5">
        <v>41415</v>
      </c>
      <c r="M739" s="3" t="str">
        <f>"MFCD00007352"</f>
        <v>MFCD00007352</v>
      </c>
      <c r="N739" s="3"/>
      <c r="O739" s="3" t="str">
        <f>"SY002161-100G"</f>
        <v>SY002161-100G</v>
      </c>
      <c r="P739" s="3" t="s">
        <v>11144</v>
      </c>
      <c r="Q739" s="3" t="s">
        <v>11134</v>
      </c>
      <c r="R739" s="6" t="s">
        <v>11352</v>
      </c>
      <c r="S739" s="7" t="str">
        <f>"1CN00210518"</f>
        <v>1CN00210518</v>
      </c>
      <c r="T739" s="6" t="s">
        <v>12221</v>
      </c>
      <c r="U739" s="4" t="s">
        <v>11137</v>
      </c>
      <c r="V739" s="3" t="s">
        <v>11148</v>
      </c>
    </row>
    <row r="740" spans="1:22">
      <c r="A740" s="3">
        <v>739</v>
      </c>
      <c r="B740" s="3"/>
      <c r="C740" s="3" t="s">
        <v>13200</v>
      </c>
      <c r="D740" s="3" t="s">
        <v>13201</v>
      </c>
      <c r="E740" s="3" t="s">
        <v>13202</v>
      </c>
      <c r="F740" s="3" t="s">
        <v>11151</v>
      </c>
      <c r="G740" s="3" t="s">
        <v>11285</v>
      </c>
      <c r="H740" s="3" t="s">
        <v>11153</v>
      </c>
      <c r="I740" s="3">
        <v>129.6</v>
      </c>
      <c r="J740" s="3">
        <f ca="1">INT(RAND()*50+1)</f>
        <v>42</v>
      </c>
      <c r="K740" s="4" t="s">
        <v>11132</v>
      </c>
      <c r="L740" s="5">
        <v>41438</v>
      </c>
      <c r="M740" s="3"/>
      <c r="N740" s="3"/>
      <c r="O740" s="3" t="str">
        <f>"71350A"</f>
        <v>71350A</v>
      </c>
      <c r="P740" s="3" t="s">
        <v>11133</v>
      </c>
      <c r="Q740" s="3" t="s">
        <v>11145</v>
      </c>
      <c r="R740" s="6" t="s">
        <v>11357</v>
      </c>
      <c r="S740" s="7" t="str">
        <f t="shared" ref="S740:S745" si="141">"1CN00210522"</f>
        <v>1CN00210522</v>
      </c>
      <c r="T740" s="6" t="s">
        <v>13203</v>
      </c>
      <c r="U740" s="4" t="s">
        <v>11137</v>
      </c>
      <c r="V740" s="3" t="s">
        <v>11138</v>
      </c>
    </row>
    <row r="741" spans="1:22">
      <c r="A741" s="3">
        <v>740</v>
      </c>
      <c r="B741" s="3"/>
      <c r="C741" s="3" t="s">
        <v>13204</v>
      </c>
      <c r="D741" s="3" t="s">
        <v>13205</v>
      </c>
      <c r="E741" s="3" t="s">
        <v>13206</v>
      </c>
      <c r="F741" s="3" t="s">
        <v>11141</v>
      </c>
      <c r="G741" s="3" t="s">
        <v>11172</v>
      </c>
      <c r="H741" s="3" t="s">
        <v>11168</v>
      </c>
      <c r="I741" s="3">
        <v>114.59</v>
      </c>
      <c r="J741" s="3">
        <f ca="1">INT(RAND()*50+1)</f>
        <v>41</v>
      </c>
      <c r="K741" s="4" t="s">
        <v>11132</v>
      </c>
      <c r="L741" s="5">
        <v>41386</v>
      </c>
      <c r="M741" s="3" t="str">
        <f>"MFCD00001811"</f>
        <v>MFCD00001811</v>
      </c>
      <c r="N741" s="3"/>
      <c r="O741" s="3" t="str">
        <f>"SY001369-25G"</f>
        <v>SY001369-25G</v>
      </c>
      <c r="P741" s="3" t="s">
        <v>11144</v>
      </c>
      <c r="Q741" s="3" t="s">
        <v>11134</v>
      </c>
      <c r="R741" s="6" t="s">
        <v>13135</v>
      </c>
      <c r="S741" s="7" t="str">
        <f t="shared" ref="S741:S744" si="142">"1CN00210518"</f>
        <v>1CN00210518</v>
      </c>
      <c r="T741" s="6" t="s">
        <v>12770</v>
      </c>
      <c r="U741" s="4" t="s">
        <v>11137</v>
      </c>
      <c r="V741" s="3" t="s">
        <v>11148</v>
      </c>
    </row>
    <row r="742" spans="1:22">
      <c r="A742" s="3">
        <v>741</v>
      </c>
      <c r="B742" s="3"/>
      <c r="C742" s="3" t="s">
        <v>2757</v>
      </c>
      <c r="D742" s="3" t="s">
        <v>13207</v>
      </c>
      <c r="E742" s="3" t="s">
        <v>13208</v>
      </c>
      <c r="F742" s="3" t="s">
        <v>11141</v>
      </c>
      <c r="G742" s="3" t="s">
        <v>11232</v>
      </c>
      <c r="H742" s="3" t="s">
        <v>11168</v>
      </c>
      <c r="I742" s="3">
        <v>137.51</v>
      </c>
      <c r="J742" s="3">
        <f ca="1">INT(RAND()*50+1)</f>
        <v>12</v>
      </c>
      <c r="K742" s="4" t="s">
        <v>11132</v>
      </c>
      <c r="L742" s="5">
        <v>41446</v>
      </c>
      <c r="M742" s="3" t="str">
        <f>"MFCD00009184"</f>
        <v>MFCD00009184</v>
      </c>
      <c r="N742" s="3"/>
      <c r="O742" s="3" t="str">
        <f>"SY001672-5G"</f>
        <v>SY001672-5G</v>
      </c>
      <c r="P742" s="3" t="s">
        <v>11133</v>
      </c>
      <c r="Q742" s="3" t="s">
        <v>11134</v>
      </c>
      <c r="R742" s="6" t="s">
        <v>13140</v>
      </c>
      <c r="S742" s="7" t="str">
        <f>"1CN00210518"</f>
        <v>1CN00210518</v>
      </c>
      <c r="T742" s="6" t="s">
        <v>13052</v>
      </c>
      <c r="U742" s="4" t="s">
        <v>11137</v>
      </c>
      <c r="V742" s="3" t="s">
        <v>11138</v>
      </c>
    </row>
    <row r="743" spans="1:22">
      <c r="A743" s="3">
        <v>742</v>
      </c>
      <c r="B743" s="3"/>
      <c r="C743" s="3" t="s">
        <v>13209</v>
      </c>
      <c r="D743" s="3" t="s">
        <v>13210</v>
      </c>
      <c r="E743" s="3" t="s">
        <v>13211</v>
      </c>
      <c r="F743" s="3" t="s">
        <v>11151</v>
      </c>
      <c r="G743" s="3" t="s">
        <v>11285</v>
      </c>
      <c r="H743" s="3" t="s">
        <v>11153</v>
      </c>
      <c r="I743" s="3">
        <v>160.8</v>
      </c>
      <c r="J743" s="3">
        <f ca="1">INT(RAND()*50+1)</f>
        <v>44</v>
      </c>
      <c r="K743" s="4" t="s">
        <v>11132</v>
      </c>
      <c r="L743" s="5">
        <v>41352</v>
      </c>
      <c r="M743" s="3"/>
      <c r="N743" s="3"/>
      <c r="O743" s="3" t="str">
        <f>"71451A"</f>
        <v>71451A</v>
      </c>
      <c r="P743" s="3" t="s">
        <v>11144</v>
      </c>
      <c r="Q743" s="3" t="s">
        <v>11134</v>
      </c>
      <c r="R743" s="6" t="s">
        <v>13176</v>
      </c>
      <c r="S743" s="7" t="str">
        <f>"1CN00210522"</f>
        <v>1CN00210522</v>
      </c>
      <c r="T743" s="6" t="s">
        <v>13212</v>
      </c>
      <c r="U743" s="4" t="s">
        <v>11137</v>
      </c>
      <c r="V743" s="3" t="s">
        <v>11148</v>
      </c>
    </row>
    <row r="744" spans="1:22">
      <c r="A744" s="3">
        <v>743</v>
      </c>
      <c r="B744" s="3"/>
      <c r="C744" s="3" t="s">
        <v>1595</v>
      </c>
      <c r="D744" s="3" t="s">
        <v>13213</v>
      </c>
      <c r="E744" s="3" t="s">
        <v>13214</v>
      </c>
      <c r="F744" s="3" t="s">
        <v>11211</v>
      </c>
      <c r="G744" s="3" t="s">
        <v>11232</v>
      </c>
      <c r="H744" s="3" t="s">
        <v>11168</v>
      </c>
      <c r="I744" s="3">
        <v>54.97</v>
      </c>
      <c r="J744" s="3">
        <f ca="1">INT(RAND()*50+1)</f>
        <v>44</v>
      </c>
      <c r="K744" s="4" t="s">
        <v>11132</v>
      </c>
      <c r="L744" s="5">
        <v>41411</v>
      </c>
      <c r="M744" s="3"/>
      <c r="N744" s="3"/>
      <c r="O744" s="3" t="str">
        <f>"SY001503-5G"</f>
        <v>SY001503-5G</v>
      </c>
      <c r="P744" s="3" t="s">
        <v>11133</v>
      </c>
      <c r="Q744" s="3" t="s">
        <v>11134</v>
      </c>
      <c r="R744" s="6" t="s">
        <v>13180</v>
      </c>
      <c r="S744" s="7" t="str">
        <f>"1CN00210518"</f>
        <v>1CN00210518</v>
      </c>
      <c r="T744" s="6" t="s">
        <v>12379</v>
      </c>
      <c r="U744" s="4" t="s">
        <v>11137</v>
      </c>
      <c r="V744" s="3" t="s">
        <v>11148</v>
      </c>
    </row>
    <row r="745" spans="1:22">
      <c r="A745" s="3">
        <v>744</v>
      </c>
      <c r="B745" s="3"/>
      <c r="C745" s="3" t="s">
        <v>2192</v>
      </c>
      <c r="D745" s="3" t="s">
        <v>13215</v>
      </c>
      <c r="E745" s="3" t="s">
        <v>13216</v>
      </c>
      <c r="F745" s="3" t="s">
        <v>11151</v>
      </c>
      <c r="G745" s="3" t="s">
        <v>11152</v>
      </c>
      <c r="H745" s="3" t="s">
        <v>11153</v>
      </c>
      <c r="I745" s="3">
        <v>106.8</v>
      </c>
      <c r="J745" s="3">
        <f ca="1">INT(RAND()*50+1)</f>
        <v>29</v>
      </c>
      <c r="K745" s="4" t="s">
        <v>11132</v>
      </c>
      <c r="L745" s="5">
        <v>41422</v>
      </c>
      <c r="M745" s="3"/>
      <c r="N745" s="3"/>
      <c r="O745" s="3" t="str">
        <f>"71944B"</f>
        <v>71944B</v>
      </c>
      <c r="P745" s="3" t="s">
        <v>11144</v>
      </c>
      <c r="Q745" s="3" t="s">
        <v>11145</v>
      </c>
      <c r="R745" s="6" t="s">
        <v>13140</v>
      </c>
      <c r="S745" s="7" t="str">
        <f>"1CN00210522"</f>
        <v>1CN00210522</v>
      </c>
      <c r="T745" s="6" t="s">
        <v>13061</v>
      </c>
      <c r="U745" s="4" t="s">
        <v>11137</v>
      </c>
      <c r="V745" s="3" t="s">
        <v>11148</v>
      </c>
    </row>
    <row r="746" spans="1:22">
      <c r="A746" s="3">
        <v>745</v>
      </c>
      <c r="B746" s="3"/>
      <c r="C746" s="3" t="s">
        <v>13217</v>
      </c>
      <c r="D746" s="3" t="s">
        <v>13218</v>
      </c>
      <c r="E746" s="3" t="s">
        <v>13218</v>
      </c>
      <c r="F746" s="3"/>
      <c r="G746" s="3" t="s">
        <v>11172</v>
      </c>
      <c r="H746" s="3" t="s">
        <v>11280</v>
      </c>
      <c r="I746" s="3">
        <v>132.48</v>
      </c>
      <c r="J746" s="3">
        <f ca="1">INT(RAND()*50+1)</f>
        <v>33</v>
      </c>
      <c r="K746" s="4" t="s">
        <v>11132</v>
      </c>
      <c r="L746" s="5">
        <v>41417</v>
      </c>
      <c r="M746" s="3" t="str">
        <f>"MFCD00000780"</f>
        <v>MFCD00000780</v>
      </c>
      <c r="N746" s="3"/>
      <c r="O746" s="3" t="str">
        <f>"133396-25G"</f>
        <v>133396-25G</v>
      </c>
      <c r="P746" s="3" t="s">
        <v>11133</v>
      </c>
      <c r="Q746" s="3" t="s">
        <v>11134</v>
      </c>
      <c r="R746" s="6" t="s">
        <v>11352</v>
      </c>
      <c r="S746" s="7" t="str">
        <f>"1CN00210153"</f>
        <v>1CN00210153</v>
      </c>
      <c r="T746" s="6" t="s">
        <v>13219</v>
      </c>
      <c r="U746" s="4" t="s">
        <v>11137</v>
      </c>
      <c r="V746" s="3" t="s">
        <v>11148</v>
      </c>
    </row>
    <row r="747" spans="1:22">
      <c r="A747" s="3">
        <v>746</v>
      </c>
      <c r="B747" s="3"/>
      <c r="C747" s="3" t="s">
        <v>13220</v>
      </c>
      <c r="D747" s="3" t="s">
        <v>13221</v>
      </c>
      <c r="E747" s="3" t="s">
        <v>13222</v>
      </c>
      <c r="F747" s="3" t="s">
        <v>12166</v>
      </c>
      <c r="G747" s="3" t="s">
        <v>11142</v>
      </c>
      <c r="H747" s="3" t="s">
        <v>11168</v>
      </c>
      <c r="I747" s="3">
        <v>55</v>
      </c>
      <c r="J747" s="3">
        <f ca="1">INT(RAND()*50+1)</f>
        <v>30</v>
      </c>
      <c r="K747" s="4" t="s">
        <v>11132</v>
      </c>
      <c r="L747" s="5">
        <v>41478</v>
      </c>
      <c r="M747" s="3"/>
      <c r="N747" s="3"/>
      <c r="O747" s="3" t="str">
        <f>"SY002819-1G"</f>
        <v>SY002819-1G</v>
      </c>
      <c r="P747" s="3" t="s">
        <v>11144</v>
      </c>
      <c r="Q747" s="3" t="s">
        <v>11145</v>
      </c>
      <c r="R747" s="6" t="s">
        <v>11357</v>
      </c>
      <c r="S747" s="7" t="str">
        <f>"1CN00210518"</f>
        <v>1CN00210518</v>
      </c>
      <c r="T747" s="6" t="s">
        <v>13223</v>
      </c>
      <c r="U747" s="4" t="s">
        <v>11137</v>
      </c>
      <c r="V747" s="3" t="s">
        <v>11148</v>
      </c>
    </row>
    <row r="748" spans="1:22">
      <c r="A748" s="3">
        <v>747</v>
      </c>
      <c r="B748" s="3"/>
      <c r="C748" s="3" t="s">
        <v>9648</v>
      </c>
      <c r="D748" s="3" t="s">
        <v>13224</v>
      </c>
      <c r="E748" s="3" t="s">
        <v>13225</v>
      </c>
      <c r="F748" s="3" t="s">
        <v>11151</v>
      </c>
      <c r="G748" s="3" t="s">
        <v>11267</v>
      </c>
      <c r="H748" s="3" t="s">
        <v>11153</v>
      </c>
      <c r="I748" s="3">
        <v>75</v>
      </c>
      <c r="J748" s="3">
        <f ca="1">INT(RAND()*50+1)</f>
        <v>1</v>
      </c>
      <c r="K748" s="4" t="s">
        <v>11132</v>
      </c>
      <c r="L748" s="5">
        <v>41407</v>
      </c>
      <c r="M748" s="3"/>
      <c r="N748" s="3"/>
      <c r="O748" s="3" t="str">
        <f>"72534A"</f>
        <v>72534A</v>
      </c>
      <c r="P748" s="3" t="s">
        <v>11133</v>
      </c>
      <c r="Q748" s="3" t="s">
        <v>11134</v>
      </c>
      <c r="R748" s="6" t="s">
        <v>13192</v>
      </c>
      <c r="S748" s="7" t="str">
        <f>"1CN00210522"</f>
        <v>1CN00210522</v>
      </c>
      <c r="T748" s="6" t="s">
        <v>12903</v>
      </c>
      <c r="U748" s="4" t="s">
        <v>11137</v>
      </c>
      <c r="V748" s="3" t="s">
        <v>11138</v>
      </c>
    </row>
    <row r="749" spans="1:22">
      <c r="A749" s="3">
        <v>748</v>
      </c>
      <c r="B749" s="3"/>
      <c r="C749" s="3" t="s">
        <v>9648</v>
      </c>
      <c r="D749" s="3" t="s">
        <v>13224</v>
      </c>
      <c r="E749" s="3" t="s">
        <v>13225</v>
      </c>
      <c r="F749" s="3" t="s">
        <v>11151</v>
      </c>
      <c r="G749" s="3" t="s">
        <v>11267</v>
      </c>
      <c r="H749" s="3" t="s">
        <v>11153</v>
      </c>
      <c r="I749" s="3">
        <v>75</v>
      </c>
      <c r="J749" s="3">
        <f ca="1">INT(RAND()*50+1)</f>
        <v>29</v>
      </c>
      <c r="K749" s="4" t="s">
        <v>11132</v>
      </c>
      <c r="L749" s="5">
        <v>41519</v>
      </c>
      <c r="M749" s="3"/>
      <c r="N749" s="3"/>
      <c r="O749" s="3" t="str">
        <f>"72534A"</f>
        <v>72534A</v>
      </c>
      <c r="P749" s="3" t="s">
        <v>11144</v>
      </c>
      <c r="Q749" s="3" t="s">
        <v>11134</v>
      </c>
      <c r="R749" s="6" t="s">
        <v>13197</v>
      </c>
      <c r="S749" s="7" t="str">
        <f>"1CN00210522"</f>
        <v>1CN00210522</v>
      </c>
      <c r="T749" s="6" t="s">
        <v>13226</v>
      </c>
      <c r="U749" s="4" t="s">
        <v>11137</v>
      </c>
      <c r="V749" s="3" t="s">
        <v>11148</v>
      </c>
    </row>
    <row r="750" spans="1:22">
      <c r="A750" s="3">
        <v>749</v>
      </c>
      <c r="B750" s="3"/>
      <c r="C750" s="3" t="s">
        <v>13227</v>
      </c>
      <c r="D750" s="3" t="s">
        <v>13228</v>
      </c>
      <c r="E750" s="3" t="s">
        <v>13229</v>
      </c>
      <c r="F750" s="3" t="s">
        <v>13230</v>
      </c>
      <c r="G750" s="3" t="s">
        <v>13231</v>
      </c>
      <c r="H750" s="3" t="s">
        <v>13232</v>
      </c>
      <c r="I750" s="3">
        <v>149</v>
      </c>
      <c r="J750" s="3">
        <f ca="1">INT(RAND()*50+1)</f>
        <v>18</v>
      </c>
      <c r="K750" s="4" t="s">
        <v>11132</v>
      </c>
      <c r="L750" s="5">
        <v>41355</v>
      </c>
      <c r="M750" s="3"/>
      <c r="N750" s="3"/>
      <c r="O750" s="3" t="str">
        <f t="shared" ref="O750:O752" si="143">"2767672"</f>
        <v>2767672</v>
      </c>
      <c r="P750" s="3" t="s">
        <v>11133</v>
      </c>
      <c r="Q750" s="3" t="s">
        <v>11134</v>
      </c>
      <c r="R750" s="6" t="s">
        <v>13233</v>
      </c>
      <c r="S750" s="7" t="str">
        <f t="shared" ref="S750:S752" si="144">"1CN00210619"</f>
        <v>1CN00210619</v>
      </c>
      <c r="T750" s="6" t="s">
        <v>13234</v>
      </c>
      <c r="U750" s="4" t="s">
        <v>11137</v>
      </c>
      <c r="V750" s="3" t="s">
        <v>11138</v>
      </c>
    </row>
    <row r="751" spans="1:22">
      <c r="A751" s="3">
        <v>750</v>
      </c>
      <c r="B751" s="3"/>
      <c r="C751" s="3" t="s">
        <v>13227</v>
      </c>
      <c r="D751" s="3" t="s">
        <v>13228</v>
      </c>
      <c r="E751" s="3" t="s">
        <v>13229</v>
      </c>
      <c r="F751" s="3" t="s">
        <v>13230</v>
      </c>
      <c r="G751" s="3" t="s">
        <v>13231</v>
      </c>
      <c r="H751" s="3" t="s">
        <v>13232</v>
      </c>
      <c r="I751" s="3">
        <v>149</v>
      </c>
      <c r="J751" s="3">
        <f ca="1">INT(RAND()*50+1)</f>
        <v>48</v>
      </c>
      <c r="K751" s="4" t="s">
        <v>11132</v>
      </c>
      <c r="L751" s="5">
        <v>41354</v>
      </c>
      <c r="M751" s="3"/>
      <c r="N751" s="3"/>
      <c r="O751" s="3" t="str">
        <f>"2767672"</f>
        <v>2767672</v>
      </c>
      <c r="P751" s="3" t="s">
        <v>11144</v>
      </c>
      <c r="Q751" s="3" t="s">
        <v>11134</v>
      </c>
      <c r="R751" s="6" t="s">
        <v>13235</v>
      </c>
      <c r="S751" s="7" t="str">
        <f>"1CN00210619"</f>
        <v>1CN00210619</v>
      </c>
      <c r="T751" s="6" t="s">
        <v>13236</v>
      </c>
      <c r="U751" s="4" t="s">
        <v>11137</v>
      </c>
      <c r="V751" s="3" t="s">
        <v>11148</v>
      </c>
    </row>
    <row r="752" spans="1:22">
      <c r="A752" s="3">
        <v>751</v>
      </c>
      <c r="B752" s="3"/>
      <c r="C752" s="3" t="s">
        <v>13227</v>
      </c>
      <c r="D752" s="3" t="s">
        <v>13228</v>
      </c>
      <c r="E752" s="3" t="s">
        <v>13229</v>
      </c>
      <c r="F752" s="3" t="s">
        <v>13230</v>
      </c>
      <c r="G752" s="3" t="s">
        <v>13231</v>
      </c>
      <c r="H752" s="3" t="s">
        <v>13232</v>
      </c>
      <c r="I752" s="3">
        <v>149</v>
      </c>
      <c r="J752" s="3">
        <f ca="1">INT(RAND()*50+1)</f>
        <v>29</v>
      </c>
      <c r="K752" s="4" t="s">
        <v>11132</v>
      </c>
      <c r="L752" s="5">
        <v>41579</v>
      </c>
      <c r="M752" s="3"/>
      <c r="N752" s="3"/>
      <c r="O752" s="3" t="str">
        <f>"2767672"</f>
        <v>2767672</v>
      </c>
      <c r="P752" s="3" t="s">
        <v>11133</v>
      </c>
      <c r="Q752" s="3" t="s">
        <v>11145</v>
      </c>
      <c r="R752" s="6" t="s">
        <v>13197</v>
      </c>
      <c r="S752" s="7" t="str">
        <f>"1CN00210619"</f>
        <v>1CN00210619</v>
      </c>
      <c r="T752" s="6" t="s">
        <v>13237</v>
      </c>
      <c r="U752" s="4" t="s">
        <v>11137</v>
      </c>
      <c r="V752" s="3" t="s">
        <v>11148</v>
      </c>
    </row>
    <row r="753" spans="1:22">
      <c r="A753" s="3">
        <v>752</v>
      </c>
      <c r="B753" s="3"/>
      <c r="C753" s="3" t="s">
        <v>1889</v>
      </c>
      <c r="D753" s="3" t="s">
        <v>13238</v>
      </c>
      <c r="E753" s="3" t="s">
        <v>13239</v>
      </c>
      <c r="F753" s="3" t="s">
        <v>11151</v>
      </c>
      <c r="G753" s="3" t="s">
        <v>11152</v>
      </c>
      <c r="H753" s="3" t="s">
        <v>11153</v>
      </c>
      <c r="I753" s="3">
        <v>76.2</v>
      </c>
      <c r="J753" s="3">
        <f ca="1">INT(RAND()*50+1)</f>
        <v>22</v>
      </c>
      <c r="K753" s="4" t="s">
        <v>11132</v>
      </c>
      <c r="L753" s="5">
        <v>41430</v>
      </c>
      <c r="M753" s="3"/>
      <c r="N753" s="3"/>
      <c r="O753" s="3" t="str">
        <f>"72559B"</f>
        <v>72559B</v>
      </c>
      <c r="P753" s="3" t="s">
        <v>11144</v>
      </c>
      <c r="Q753" s="3" t="s">
        <v>11134</v>
      </c>
      <c r="R753" s="6" t="s">
        <v>11352</v>
      </c>
      <c r="S753" s="7" t="str">
        <f t="shared" ref="S753:S758" si="145">"1CN00210522"</f>
        <v>1CN00210522</v>
      </c>
      <c r="T753" s="6" t="s">
        <v>12391</v>
      </c>
      <c r="U753" s="4" t="s">
        <v>11137</v>
      </c>
      <c r="V753" s="3" t="s">
        <v>11148</v>
      </c>
    </row>
    <row r="754" spans="1:22">
      <c r="A754" s="3">
        <v>753</v>
      </c>
      <c r="B754" s="3"/>
      <c r="C754" s="3" t="s">
        <v>1889</v>
      </c>
      <c r="D754" s="3" t="s">
        <v>13238</v>
      </c>
      <c r="E754" s="3" t="s">
        <v>13239</v>
      </c>
      <c r="F754" s="3" t="s">
        <v>11151</v>
      </c>
      <c r="G754" s="3" t="s">
        <v>11152</v>
      </c>
      <c r="H754" s="3" t="s">
        <v>11153</v>
      </c>
      <c r="I754" s="3">
        <v>76.2</v>
      </c>
      <c r="J754" s="3">
        <f ca="1">INT(RAND()*50+1)</f>
        <v>19</v>
      </c>
      <c r="K754" s="4" t="s">
        <v>11132</v>
      </c>
      <c r="L754" s="5">
        <v>41456</v>
      </c>
      <c r="M754" s="3"/>
      <c r="N754" s="3"/>
      <c r="O754" s="3" t="str">
        <f>"72559B"</f>
        <v>72559B</v>
      </c>
      <c r="P754" s="3" t="s">
        <v>11133</v>
      </c>
      <c r="Q754" s="3" t="s">
        <v>11145</v>
      </c>
      <c r="R754" s="6" t="s">
        <v>11357</v>
      </c>
      <c r="S754" s="7" t="str">
        <f>"1CN00210522"</f>
        <v>1CN00210522</v>
      </c>
      <c r="T754" s="6" t="s">
        <v>12246</v>
      </c>
      <c r="U754" s="4" t="s">
        <v>11137</v>
      </c>
      <c r="V754" s="3" t="s">
        <v>11148</v>
      </c>
    </row>
    <row r="755" spans="1:22">
      <c r="A755" s="3">
        <v>754</v>
      </c>
      <c r="B755" s="3"/>
      <c r="C755" s="3" t="s">
        <v>2826</v>
      </c>
      <c r="D755" s="3" t="s">
        <v>13240</v>
      </c>
      <c r="E755" s="3" t="s">
        <v>13241</v>
      </c>
      <c r="F755" s="3" t="s">
        <v>11205</v>
      </c>
      <c r="G755" s="3" t="s">
        <v>11222</v>
      </c>
      <c r="H755" s="3" t="s">
        <v>11131</v>
      </c>
      <c r="I755" s="3">
        <v>12.25</v>
      </c>
      <c r="J755" s="3">
        <f ca="1">INT(RAND()*50+1)</f>
        <v>47</v>
      </c>
      <c r="K755" s="4" t="s">
        <v>11132</v>
      </c>
      <c r="L755" s="5">
        <v>41387</v>
      </c>
      <c r="M755" s="3"/>
      <c r="N755" s="3"/>
      <c r="O755" s="3" t="str">
        <f>"G72564B__"</f>
        <v>G72564B__</v>
      </c>
      <c r="P755" s="3" t="s">
        <v>11144</v>
      </c>
      <c r="Q755" s="3" t="s">
        <v>11134</v>
      </c>
      <c r="R755" s="6" t="s">
        <v>13242</v>
      </c>
      <c r="S755" s="7" t="str">
        <f>"1CN00210522"</f>
        <v>1CN00210522</v>
      </c>
      <c r="T755" s="6" t="s">
        <v>13243</v>
      </c>
      <c r="U755" s="4" t="s">
        <v>11137</v>
      </c>
      <c r="V755" s="3" t="s">
        <v>11148</v>
      </c>
    </row>
    <row r="756" spans="1:22">
      <c r="A756" s="3">
        <v>755</v>
      </c>
      <c r="B756" s="3"/>
      <c r="C756" s="3" t="s">
        <v>13244</v>
      </c>
      <c r="D756" s="3" t="s">
        <v>13245</v>
      </c>
      <c r="E756" s="3" t="s">
        <v>13246</v>
      </c>
      <c r="F756" s="3" t="s">
        <v>11349</v>
      </c>
      <c r="G756" s="3" t="s">
        <v>11267</v>
      </c>
      <c r="H756" s="3" t="s">
        <v>11153</v>
      </c>
      <c r="I756" s="3">
        <v>514.8</v>
      </c>
      <c r="J756" s="3">
        <f ca="1">INT(RAND()*50+1)</f>
        <v>9</v>
      </c>
      <c r="K756" s="4" t="s">
        <v>11132</v>
      </c>
      <c r="L756" s="5">
        <v>41360</v>
      </c>
      <c r="M756" s="3"/>
      <c r="N756" s="3"/>
      <c r="O756" s="3" t="str">
        <f>"95233A"</f>
        <v>95233A</v>
      </c>
      <c r="P756" s="3" t="s">
        <v>11133</v>
      </c>
      <c r="Q756" s="3" t="s">
        <v>11134</v>
      </c>
      <c r="R756" s="6" t="s">
        <v>13247</v>
      </c>
      <c r="S756" s="7" t="str">
        <f>"1CN00210522"</f>
        <v>1CN00210522</v>
      </c>
      <c r="T756" s="6" t="s">
        <v>12810</v>
      </c>
      <c r="U756" s="4" t="s">
        <v>11137</v>
      </c>
      <c r="V756" s="3" t="s">
        <v>11138</v>
      </c>
    </row>
    <row r="757" spans="1:22">
      <c r="A757" s="3">
        <v>756</v>
      </c>
      <c r="B757" s="3"/>
      <c r="C757" s="3" t="s">
        <v>13248</v>
      </c>
      <c r="D757" s="3" t="s">
        <v>13249</v>
      </c>
      <c r="E757" s="3" t="s">
        <v>13249</v>
      </c>
      <c r="F757" s="3" t="s">
        <v>11349</v>
      </c>
      <c r="G757" s="3" t="s">
        <v>11267</v>
      </c>
      <c r="H757" s="3" t="s">
        <v>11153</v>
      </c>
      <c r="I757" s="3">
        <v>291.6</v>
      </c>
      <c r="J757" s="3">
        <f ca="1">INT(RAND()*50+1)</f>
        <v>15</v>
      </c>
      <c r="K757" s="4" t="s">
        <v>11132</v>
      </c>
      <c r="L757" s="5">
        <v>41449</v>
      </c>
      <c r="M757" s="3"/>
      <c r="N757" s="3"/>
      <c r="O757" s="3" t="str">
        <f>"72787A"</f>
        <v>72787A</v>
      </c>
      <c r="P757" s="3" t="s">
        <v>11144</v>
      </c>
      <c r="Q757" s="3" t="s">
        <v>11134</v>
      </c>
      <c r="R757" s="6" t="s">
        <v>11352</v>
      </c>
      <c r="S757" s="7" t="str">
        <f>"1CN00210522"</f>
        <v>1CN00210522</v>
      </c>
      <c r="T757" s="6" t="s">
        <v>13088</v>
      </c>
      <c r="U757" s="4" t="s">
        <v>11137</v>
      </c>
      <c r="V757" s="3" t="s">
        <v>11148</v>
      </c>
    </row>
    <row r="758" spans="1:22">
      <c r="A758" s="3">
        <v>757</v>
      </c>
      <c r="B758" s="3"/>
      <c r="C758" s="3" t="s">
        <v>13250</v>
      </c>
      <c r="D758" s="3" t="s">
        <v>13251</v>
      </c>
      <c r="E758" s="3" t="s">
        <v>13252</v>
      </c>
      <c r="F758" s="3" t="s">
        <v>11151</v>
      </c>
      <c r="G758" s="3" t="s">
        <v>11285</v>
      </c>
      <c r="H758" s="3" t="s">
        <v>11153</v>
      </c>
      <c r="I758" s="3">
        <v>57.6</v>
      </c>
      <c r="J758" s="3">
        <f ca="1">INT(RAND()*50+1)</f>
        <v>26</v>
      </c>
      <c r="K758" s="4" t="s">
        <v>11132</v>
      </c>
      <c r="L758" s="5">
        <v>41613</v>
      </c>
      <c r="M758" s="3"/>
      <c r="N758" s="3"/>
      <c r="O758" s="3" t="str">
        <f>"72934A"</f>
        <v>72934A</v>
      </c>
      <c r="P758" s="3" t="s">
        <v>11133</v>
      </c>
      <c r="Q758" s="3" t="s">
        <v>11134</v>
      </c>
      <c r="R758" s="6" t="s">
        <v>11357</v>
      </c>
      <c r="S758" s="7" t="str">
        <f>"1CN00210522"</f>
        <v>1CN00210522</v>
      </c>
      <c r="T758" s="6" t="s">
        <v>13253</v>
      </c>
      <c r="U758" s="4" t="s">
        <v>11137</v>
      </c>
      <c r="V758" s="3" t="s">
        <v>11138</v>
      </c>
    </row>
    <row r="759" spans="1:22">
      <c r="A759" s="3">
        <v>758</v>
      </c>
      <c r="B759" s="3"/>
      <c r="C759" s="3" t="s">
        <v>13254</v>
      </c>
      <c r="D759" s="3" t="s">
        <v>13255</v>
      </c>
      <c r="E759" s="3" t="s">
        <v>13256</v>
      </c>
      <c r="F759" s="3" t="s">
        <v>11141</v>
      </c>
      <c r="G759" s="3" t="s">
        <v>11167</v>
      </c>
      <c r="H759" s="3" t="s">
        <v>13257</v>
      </c>
      <c r="I759" s="3">
        <v>400</v>
      </c>
      <c r="J759" s="3">
        <f ca="1">INT(RAND()*50+1)</f>
        <v>28</v>
      </c>
      <c r="K759" s="4" t="s">
        <v>11132</v>
      </c>
      <c r="L759" s="5">
        <v>41414</v>
      </c>
      <c r="M759" s="3"/>
      <c r="N759" s="3"/>
      <c r="O759" s="3" t="str">
        <f>"2768716"</f>
        <v>2768716</v>
      </c>
      <c r="P759" s="3" t="s">
        <v>11144</v>
      </c>
      <c r="Q759" s="3" t="s">
        <v>11145</v>
      </c>
      <c r="R759" s="6" t="s">
        <v>13192</v>
      </c>
      <c r="S759" s="7" t="str">
        <f>"1CN00210874"</f>
        <v>1CN00210874</v>
      </c>
      <c r="T759" s="6" t="s">
        <v>12412</v>
      </c>
      <c r="U759" s="4" t="s">
        <v>11137</v>
      </c>
      <c r="V759" s="3" t="s">
        <v>11148</v>
      </c>
    </row>
    <row r="760" spans="1:22">
      <c r="A760" s="3">
        <v>759</v>
      </c>
      <c r="B760" s="3"/>
      <c r="C760" s="3" t="s">
        <v>13258</v>
      </c>
      <c r="D760" s="3" t="s">
        <v>13259</v>
      </c>
      <c r="E760" s="3" t="s">
        <v>13260</v>
      </c>
      <c r="F760" s="3" t="s">
        <v>11141</v>
      </c>
      <c r="G760" s="3" t="s">
        <v>11185</v>
      </c>
      <c r="H760" s="3" t="s">
        <v>12298</v>
      </c>
      <c r="I760" s="3">
        <v>78.65</v>
      </c>
      <c r="J760" s="3">
        <f ca="1">INT(RAND()*50+1)</f>
        <v>31</v>
      </c>
      <c r="K760" s="4" t="s">
        <v>11132</v>
      </c>
      <c r="L760" s="5">
        <v>41509</v>
      </c>
      <c r="M760" s="3"/>
      <c r="N760" s="3"/>
      <c r="O760" s="3" t="str">
        <f>"158730050"</f>
        <v>158730050</v>
      </c>
      <c r="P760" s="3" t="s">
        <v>11133</v>
      </c>
      <c r="Q760" s="3" t="s">
        <v>11134</v>
      </c>
      <c r="R760" s="6" t="s">
        <v>13197</v>
      </c>
      <c r="S760" s="7" t="str">
        <f>"1CN00210522"</f>
        <v>1CN00210522</v>
      </c>
      <c r="T760" s="6" t="s">
        <v>13096</v>
      </c>
      <c r="U760" s="4" t="s">
        <v>11137</v>
      </c>
      <c r="V760" s="3" t="s">
        <v>11148</v>
      </c>
    </row>
    <row r="761" spans="1:22">
      <c r="A761" s="3">
        <v>760</v>
      </c>
      <c r="B761" s="3"/>
      <c r="C761" s="3" t="s">
        <v>13261</v>
      </c>
      <c r="D761" s="3" t="s">
        <v>13262</v>
      </c>
      <c r="E761" s="3" t="s">
        <v>13262</v>
      </c>
      <c r="F761" s="3"/>
      <c r="G761" s="3" t="s">
        <v>13263</v>
      </c>
      <c r="H761" s="3" t="s">
        <v>11280</v>
      </c>
      <c r="I761" s="3">
        <v>844.13</v>
      </c>
      <c r="J761" s="3">
        <f ca="1">INT(RAND()*50+1)</f>
        <v>9</v>
      </c>
      <c r="K761" s="4" t="s">
        <v>11132</v>
      </c>
      <c r="L761" s="5">
        <v>41457</v>
      </c>
      <c r="M761" s="3"/>
      <c r="N761" s="3"/>
      <c r="O761" s="3" t="str">
        <f>"10720-2.5G"</f>
        <v>10720-2.5G</v>
      </c>
      <c r="P761" s="3" t="s">
        <v>11144</v>
      </c>
      <c r="Q761" s="3" t="s">
        <v>11145</v>
      </c>
      <c r="R761" s="6" t="s">
        <v>13233</v>
      </c>
      <c r="S761" s="7" t="str">
        <f>"1CN00210153"</f>
        <v>1CN00210153</v>
      </c>
      <c r="T761" s="6" t="s">
        <v>13264</v>
      </c>
      <c r="U761" s="4" t="s">
        <v>11137</v>
      </c>
      <c r="V761" s="3" t="s">
        <v>11148</v>
      </c>
    </row>
    <row r="762" spans="1:22">
      <c r="A762" s="3">
        <v>761</v>
      </c>
      <c r="B762" s="3"/>
      <c r="C762" s="3" t="s">
        <v>13265</v>
      </c>
      <c r="D762" s="3" t="s">
        <v>13266</v>
      </c>
      <c r="E762" s="3" t="s">
        <v>13266</v>
      </c>
      <c r="F762" s="3" t="s">
        <v>11205</v>
      </c>
      <c r="G762" s="3" t="s">
        <v>11416</v>
      </c>
      <c r="H762" s="3" t="s">
        <v>11131</v>
      </c>
      <c r="I762" s="3">
        <v>6</v>
      </c>
      <c r="J762" s="3">
        <f ca="1">INT(RAND()*50+1)</f>
        <v>8</v>
      </c>
      <c r="K762" s="4" t="s">
        <v>11132</v>
      </c>
      <c r="L762" s="5">
        <v>41346</v>
      </c>
      <c r="M762" s="3"/>
      <c r="N762" s="3"/>
      <c r="O762" s="3" t="str">
        <f t="shared" ref="O762:O769" si="146">"G73537B__"</f>
        <v>G73537B__</v>
      </c>
      <c r="P762" s="3" t="s">
        <v>11133</v>
      </c>
      <c r="Q762" s="3" t="s">
        <v>11134</v>
      </c>
      <c r="R762" s="6" t="s">
        <v>13235</v>
      </c>
      <c r="S762" s="7" t="str">
        <f t="shared" ref="S762:S773" si="147">"1CN00210522"</f>
        <v>1CN00210522</v>
      </c>
      <c r="T762" s="6" t="s">
        <v>13267</v>
      </c>
      <c r="U762" s="4" t="s">
        <v>11137</v>
      </c>
      <c r="V762" s="3" t="s">
        <v>11148</v>
      </c>
    </row>
    <row r="763" spans="1:22">
      <c r="A763" s="3">
        <v>762</v>
      </c>
      <c r="B763" s="3"/>
      <c r="C763" s="3" t="s">
        <v>13265</v>
      </c>
      <c r="D763" s="3" t="s">
        <v>13266</v>
      </c>
      <c r="E763" s="3" t="s">
        <v>13266</v>
      </c>
      <c r="F763" s="3" t="s">
        <v>11205</v>
      </c>
      <c r="G763" s="3" t="s">
        <v>11416</v>
      </c>
      <c r="H763" s="3" t="s">
        <v>11131</v>
      </c>
      <c r="I763" s="3">
        <v>6</v>
      </c>
      <c r="J763" s="3">
        <f ca="1">INT(RAND()*50+1)</f>
        <v>43</v>
      </c>
      <c r="K763" s="4" t="s">
        <v>11132</v>
      </c>
      <c r="L763" s="5">
        <v>41361</v>
      </c>
      <c r="M763" s="3"/>
      <c r="N763" s="3"/>
      <c r="O763" s="3" t="str">
        <f>"G73537B__"</f>
        <v>G73537B__</v>
      </c>
      <c r="P763" s="3" t="s">
        <v>11144</v>
      </c>
      <c r="Q763" s="3" t="s">
        <v>11134</v>
      </c>
      <c r="R763" s="6" t="s">
        <v>13197</v>
      </c>
      <c r="S763" s="7" t="str">
        <f>"1CN00210522"</f>
        <v>1CN00210522</v>
      </c>
      <c r="T763" s="6" t="s">
        <v>12945</v>
      </c>
      <c r="U763" s="4" t="s">
        <v>11137</v>
      </c>
      <c r="V763" s="3" t="s">
        <v>11148</v>
      </c>
    </row>
    <row r="764" spans="1:22">
      <c r="A764" s="3">
        <v>763</v>
      </c>
      <c r="B764" s="3"/>
      <c r="C764" s="3" t="s">
        <v>13265</v>
      </c>
      <c r="D764" s="3" t="s">
        <v>13266</v>
      </c>
      <c r="E764" s="3" t="s">
        <v>13266</v>
      </c>
      <c r="F764" s="3" t="s">
        <v>11205</v>
      </c>
      <c r="G764" s="3" t="s">
        <v>11416</v>
      </c>
      <c r="H764" s="3" t="s">
        <v>11131</v>
      </c>
      <c r="I764" s="3">
        <v>6</v>
      </c>
      <c r="J764" s="3">
        <f ca="1">INT(RAND()*50+1)</f>
        <v>31</v>
      </c>
      <c r="K764" s="4" t="s">
        <v>11132</v>
      </c>
      <c r="L764" s="5">
        <v>41386</v>
      </c>
      <c r="M764" s="3"/>
      <c r="N764" s="3"/>
      <c r="O764" s="3" t="str">
        <f>"G73537B__"</f>
        <v>G73537B__</v>
      </c>
      <c r="P764" s="3" t="s">
        <v>11133</v>
      </c>
      <c r="Q764" s="3" t="s">
        <v>11134</v>
      </c>
      <c r="R764" s="6" t="s">
        <v>11352</v>
      </c>
      <c r="S764" s="7" t="str">
        <f>"1CN00210522"</f>
        <v>1CN00210522</v>
      </c>
      <c r="T764" s="6" t="s">
        <v>13268</v>
      </c>
      <c r="U764" s="4" t="s">
        <v>11137</v>
      </c>
      <c r="V764" s="3" t="s">
        <v>11138</v>
      </c>
    </row>
    <row r="765" spans="1:22">
      <c r="A765" s="3">
        <v>764</v>
      </c>
      <c r="B765" s="3"/>
      <c r="C765" s="3" t="s">
        <v>13265</v>
      </c>
      <c r="D765" s="3" t="s">
        <v>13266</v>
      </c>
      <c r="E765" s="3" t="s">
        <v>13266</v>
      </c>
      <c r="F765" s="3" t="s">
        <v>11205</v>
      </c>
      <c r="G765" s="3" t="s">
        <v>11416</v>
      </c>
      <c r="H765" s="3" t="s">
        <v>11131</v>
      </c>
      <c r="I765" s="3">
        <v>6</v>
      </c>
      <c r="J765" s="3">
        <f ca="1">INT(RAND()*50+1)</f>
        <v>20</v>
      </c>
      <c r="K765" s="4" t="s">
        <v>11132</v>
      </c>
      <c r="L765" s="5">
        <v>41422</v>
      </c>
      <c r="M765" s="3"/>
      <c r="N765" s="3"/>
      <c r="O765" s="3" t="str">
        <f>"G73537B__"</f>
        <v>G73537B__</v>
      </c>
      <c r="P765" s="3" t="s">
        <v>11144</v>
      </c>
      <c r="Q765" s="3" t="s">
        <v>11134</v>
      </c>
      <c r="R765" s="6" t="s">
        <v>11357</v>
      </c>
      <c r="S765" s="7" t="str">
        <f>"1CN00210522"</f>
        <v>1CN00210522</v>
      </c>
      <c r="T765" s="6" t="s">
        <v>13269</v>
      </c>
      <c r="U765" s="4" t="s">
        <v>11137</v>
      </c>
      <c r="V765" s="3" t="s">
        <v>11148</v>
      </c>
    </row>
    <row r="766" spans="1:22">
      <c r="A766" s="3">
        <v>765</v>
      </c>
      <c r="B766" s="3"/>
      <c r="C766" s="3" t="s">
        <v>13265</v>
      </c>
      <c r="D766" s="3" t="s">
        <v>13266</v>
      </c>
      <c r="E766" s="3" t="s">
        <v>13266</v>
      </c>
      <c r="F766" s="3" t="s">
        <v>11205</v>
      </c>
      <c r="G766" s="3" t="s">
        <v>11416</v>
      </c>
      <c r="H766" s="3" t="s">
        <v>11131</v>
      </c>
      <c r="I766" s="3">
        <v>6</v>
      </c>
      <c r="J766" s="3">
        <f ca="1">INT(RAND()*50+1)</f>
        <v>13</v>
      </c>
      <c r="K766" s="4" t="s">
        <v>11132</v>
      </c>
      <c r="L766" s="5">
        <v>41430</v>
      </c>
      <c r="M766" s="3"/>
      <c r="N766" s="3"/>
      <c r="O766" s="3" t="str">
        <f>"G73537B__"</f>
        <v>G73537B__</v>
      </c>
      <c r="P766" s="3" t="s">
        <v>11133</v>
      </c>
      <c r="Q766" s="3" t="s">
        <v>11145</v>
      </c>
      <c r="R766" s="6" t="s">
        <v>13242</v>
      </c>
      <c r="S766" s="7" t="str">
        <f>"1CN00210522"</f>
        <v>1CN00210522</v>
      </c>
      <c r="T766" s="6" t="s">
        <v>13270</v>
      </c>
      <c r="U766" s="4" t="s">
        <v>11137</v>
      </c>
      <c r="V766" s="3" t="s">
        <v>11138</v>
      </c>
    </row>
    <row r="767" spans="1:22">
      <c r="A767" s="3">
        <v>766</v>
      </c>
      <c r="B767" s="3"/>
      <c r="C767" s="3" t="s">
        <v>13265</v>
      </c>
      <c r="D767" s="3" t="s">
        <v>13266</v>
      </c>
      <c r="E767" s="3" t="s">
        <v>13266</v>
      </c>
      <c r="F767" s="3" t="s">
        <v>11205</v>
      </c>
      <c r="G767" s="3" t="s">
        <v>11416</v>
      </c>
      <c r="H767" s="3" t="s">
        <v>11131</v>
      </c>
      <c r="I767" s="3">
        <v>6</v>
      </c>
      <c r="J767" s="3">
        <f ca="1">INT(RAND()*50+1)</f>
        <v>39</v>
      </c>
      <c r="K767" s="4" t="s">
        <v>11132</v>
      </c>
      <c r="L767" s="5">
        <v>41442</v>
      </c>
      <c r="M767" s="3"/>
      <c r="N767" s="3"/>
      <c r="O767" s="3" t="str">
        <f>"G73537B__"</f>
        <v>G73537B__</v>
      </c>
      <c r="P767" s="3" t="s">
        <v>11144</v>
      </c>
      <c r="Q767" s="3" t="s">
        <v>11134</v>
      </c>
      <c r="R767" s="6" t="s">
        <v>13247</v>
      </c>
      <c r="S767" s="7" t="str">
        <f>"1CN00210522"</f>
        <v>1CN00210522</v>
      </c>
      <c r="T767" s="6" t="s">
        <v>13271</v>
      </c>
      <c r="U767" s="4" t="s">
        <v>11137</v>
      </c>
      <c r="V767" s="3" t="s">
        <v>11148</v>
      </c>
    </row>
    <row r="768" spans="1:22">
      <c r="A768" s="3">
        <v>767</v>
      </c>
      <c r="B768" s="3"/>
      <c r="C768" s="3" t="s">
        <v>13265</v>
      </c>
      <c r="D768" s="3" t="s">
        <v>13266</v>
      </c>
      <c r="E768" s="3" t="s">
        <v>13266</v>
      </c>
      <c r="F768" s="3" t="s">
        <v>11205</v>
      </c>
      <c r="G768" s="3" t="s">
        <v>11416</v>
      </c>
      <c r="H768" s="3" t="s">
        <v>11131</v>
      </c>
      <c r="I768" s="3">
        <v>6</v>
      </c>
      <c r="J768" s="3">
        <f ca="1">INT(RAND()*50+1)</f>
        <v>10</v>
      </c>
      <c r="K768" s="4" t="s">
        <v>11132</v>
      </c>
      <c r="L768" s="5">
        <v>41442</v>
      </c>
      <c r="M768" s="3"/>
      <c r="N768" s="3"/>
      <c r="O768" s="3" t="str">
        <f>"G73537B__"</f>
        <v>G73537B__</v>
      </c>
      <c r="P768" s="3" t="s">
        <v>11133</v>
      </c>
      <c r="Q768" s="3" t="s">
        <v>11145</v>
      </c>
      <c r="R768" s="6" t="s">
        <v>13272</v>
      </c>
      <c r="S768" s="7" t="str">
        <f>"1CN00210522"</f>
        <v>1CN00210522</v>
      </c>
      <c r="T768" s="6" t="s">
        <v>12426</v>
      </c>
      <c r="U768" s="4" t="s">
        <v>11137</v>
      </c>
      <c r="V768" s="3" t="s">
        <v>11148</v>
      </c>
    </row>
    <row r="769" spans="1:22">
      <c r="A769" s="3">
        <v>768</v>
      </c>
      <c r="B769" s="3"/>
      <c r="C769" s="3" t="s">
        <v>13265</v>
      </c>
      <c r="D769" s="3" t="s">
        <v>13266</v>
      </c>
      <c r="E769" s="3" t="s">
        <v>13266</v>
      </c>
      <c r="F769" s="3" t="s">
        <v>11205</v>
      </c>
      <c r="G769" s="3" t="s">
        <v>11416</v>
      </c>
      <c r="H769" s="3" t="s">
        <v>11131</v>
      </c>
      <c r="I769" s="3">
        <v>6</v>
      </c>
      <c r="J769" s="3">
        <f ca="1">INT(RAND()*50+1)</f>
        <v>31</v>
      </c>
      <c r="K769" s="4" t="s">
        <v>11132</v>
      </c>
      <c r="L769" s="5">
        <v>41471</v>
      </c>
      <c r="M769" s="3"/>
      <c r="N769" s="3"/>
      <c r="O769" s="3" t="str">
        <f>"G73537B__"</f>
        <v>G73537B__</v>
      </c>
      <c r="P769" s="3" t="s">
        <v>11144</v>
      </c>
      <c r="Q769" s="3" t="s">
        <v>11134</v>
      </c>
      <c r="R769" s="6" t="s">
        <v>13273</v>
      </c>
      <c r="S769" s="7" t="str">
        <f>"1CN00210522"</f>
        <v>1CN00210522</v>
      </c>
      <c r="T769" s="6" t="s">
        <v>12290</v>
      </c>
      <c r="U769" s="4" t="s">
        <v>11137</v>
      </c>
      <c r="V769" s="3" t="s">
        <v>11148</v>
      </c>
    </row>
    <row r="770" spans="1:22">
      <c r="A770" s="3">
        <v>769</v>
      </c>
      <c r="B770" s="3"/>
      <c r="C770" s="3" t="s">
        <v>13265</v>
      </c>
      <c r="D770" s="3" t="s">
        <v>13266</v>
      </c>
      <c r="E770" s="3" t="s">
        <v>13266</v>
      </c>
      <c r="F770" s="3" t="s">
        <v>11205</v>
      </c>
      <c r="G770" s="3" t="s">
        <v>11416</v>
      </c>
      <c r="H770" s="3" t="s">
        <v>11131</v>
      </c>
      <c r="I770" s="3">
        <v>6</v>
      </c>
      <c r="J770" s="3">
        <f ca="1">INT(RAND()*50+1)</f>
        <v>31</v>
      </c>
      <c r="K770" s="4" t="s">
        <v>11132</v>
      </c>
      <c r="L770" s="5">
        <v>41492</v>
      </c>
      <c r="M770" s="3"/>
      <c r="N770" s="3"/>
      <c r="O770" s="3" t="str">
        <f t="shared" ref="O770:O773" si="148">"G73537B"</f>
        <v>G73537B</v>
      </c>
      <c r="P770" s="3" t="s">
        <v>11133</v>
      </c>
      <c r="Q770" s="3" t="s">
        <v>11134</v>
      </c>
      <c r="R770" s="6" t="s">
        <v>13247</v>
      </c>
      <c r="S770" s="7" t="str">
        <f>"1CN00210522"</f>
        <v>1CN00210522</v>
      </c>
      <c r="T770" s="6" t="s">
        <v>13274</v>
      </c>
      <c r="U770" s="4" t="s">
        <v>11137</v>
      </c>
      <c r="V770" s="3" t="s">
        <v>11148</v>
      </c>
    </row>
    <row r="771" spans="1:22">
      <c r="A771" s="3">
        <v>770</v>
      </c>
      <c r="B771" s="3"/>
      <c r="C771" s="3" t="s">
        <v>13265</v>
      </c>
      <c r="D771" s="3" t="s">
        <v>13266</v>
      </c>
      <c r="E771" s="3" t="s">
        <v>13266</v>
      </c>
      <c r="F771" s="3" t="s">
        <v>11205</v>
      </c>
      <c r="G771" s="3" t="s">
        <v>11416</v>
      </c>
      <c r="H771" s="3" t="s">
        <v>11131</v>
      </c>
      <c r="I771" s="3">
        <v>6</v>
      </c>
      <c r="J771" s="3">
        <f ca="1" t="shared" ref="J771:J834" si="149">INT(RAND()*50+1)</f>
        <v>15</v>
      </c>
      <c r="K771" s="4" t="s">
        <v>11132</v>
      </c>
      <c r="L771" s="5">
        <v>41505</v>
      </c>
      <c r="M771" s="3"/>
      <c r="N771" s="3"/>
      <c r="O771" s="3" t="str">
        <f>"G73537B"</f>
        <v>G73537B</v>
      </c>
      <c r="P771" s="3" t="s">
        <v>11144</v>
      </c>
      <c r="Q771" s="3" t="s">
        <v>11134</v>
      </c>
      <c r="R771" s="6" t="s">
        <v>11352</v>
      </c>
      <c r="S771" s="7" t="str">
        <f>"1CN00210522"</f>
        <v>1CN00210522</v>
      </c>
      <c r="T771" s="6" t="s">
        <v>12860</v>
      </c>
      <c r="U771" s="4" t="s">
        <v>11137</v>
      </c>
      <c r="V771" s="3" t="s">
        <v>11148</v>
      </c>
    </row>
    <row r="772" spans="1:22">
      <c r="A772" s="3">
        <v>771</v>
      </c>
      <c r="B772" s="3"/>
      <c r="C772" s="3" t="s">
        <v>13265</v>
      </c>
      <c r="D772" s="3" t="s">
        <v>13266</v>
      </c>
      <c r="E772" s="3" t="s">
        <v>13266</v>
      </c>
      <c r="F772" s="3" t="s">
        <v>11205</v>
      </c>
      <c r="G772" s="3" t="s">
        <v>11416</v>
      </c>
      <c r="H772" s="3" t="s">
        <v>11131</v>
      </c>
      <c r="I772" s="3">
        <v>6</v>
      </c>
      <c r="J772" s="3">
        <f ca="1">INT(RAND()*50+1)</f>
        <v>27</v>
      </c>
      <c r="K772" s="4" t="s">
        <v>11132</v>
      </c>
      <c r="L772" s="5">
        <v>41541</v>
      </c>
      <c r="M772" s="3"/>
      <c r="N772" s="3"/>
      <c r="O772" s="3" t="str">
        <f>"G73537B"</f>
        <v>G73537B</v>
      </c>
      <c r="P772" s="3" t="s">
        <v>11133</v>
      </c>
      <c r="Q772" s="3" t="s">
        <v>11134</v>
      </c>
      <c r="R772" s="6" t="s">
        <v>11357</v>
      </c>
      <c r="S772" s="7" t="str">
        <f>"1CN00210522"</f>
        <v>1CN00210522</v>
      </c>
      <c r="T772" s="6" t="s">
        <v>13128</v>
      </c>
      <c r="U772" s="4" t="s">
        <v>11137</v>
      </c>
      <c r="V772" s="3" t="s">
        <v>11138</v>
      </c>
    </row>
    <row r="773" spans="1:22">
      <c r="A773" s="3">
        <v>772</v>
      </c>
      <c r="B773" s="3"/>
      <c r="C773" s="3" t="s">
        <v>13265</v>
      </c>
      <c r="D773" s="3" t="s">
        <v>13266</v>
      </c>
      <c r="E773" s="3" t="s">
        <v>13266</v>
      </c>
      <c r="F773" s="3" t="s">
        <v>11205</v>
      </c>
      <c r="G773" s="3" t="s">
        <v>11416</v>
      </c>
      <c r="H773" s="3" t="s">
        <v>11131</v>
      </c>
      <c r="I773" s="3">
        <v>6</v>
      </c>
      <c r="J773" s="3">
        <f ca="1">INT(RAND()*50+1)</f>
        <v>28</v>
      </c>
      <c r="K773" s="4" t="s">
        <v>11132</v>
      </c>
      <c r="L773" s="5">
        <v>41597</v>
      </c>
      <c r="M773" s="3"/>
      <c r="N773" s="3"/>
      <c r="O773" s="3" t="str">
        <f>"G73537B"</f>
        <v>G73537B</v>
      </c>
      <c r="P773" s="3" t="s">
        <v>11144</v>
      </c>
      <c r="Q773" s="3" t="s">
        <v>11145</v>
      </c>
      <c r="R773" s="6" t="s">
        <v>13275</v>
      </c>
      <c r="S773" s="7" t="str">
        <f>"1CN00210522"</f>
        <v>1CN00210522</v>
      </c>
      <c r="T773" s="6" t="s">
        <v>13276</v>
      </c>
      <c r="U773" s="4" t="s">
        <v>11137</v>
      </c>
      <c r="V773" s="3" t="s">
        <v>11148</v>
      </c>
    </row>
    <row r="774" spans="1:22">
      <c r="A774" s="3">
        <v>773</v>
      </c>
      <c r="B774" s="3"/>
      <c r="C774" s="3" t="s">
        <v>13265</v>
      </c>
      <c r="D774" s="3" t="s">
        <v>13277</v>
      </c>
      <c r="E774" s="3" t="s">
        <v>13278</v>
      </c>
      <c r="F774" s="3" t="s">
        <v>13279</v>
      </c>
      <c r="G774" s="3" t="s">
        <v>13280</v>
      </c>
      <c r="H774" s="3" t="s">
        <v>11844</v>
      </c>
      <c r="I774" s="3">
        <v>39.25</v>
      </c>
      <c r="J774" s="3">
        <f ca="1">INT(RAND()*50+1)</f>
        <v>5</v>
      </c>
      <c r="K774" s="4" t="s">
        <v>11132</v>
      </c>
      <c r="L774" s="5">
        <v>41334</v>
      </c>
      <c r="M774" s="3" t="str">
        <f t="shared" ref="M774:M780" si="150">"MFCD03454982"</f>
        <v>MFCD03454982</v>
      </c>
      <c r="N774" s="3"/>
      <c r="O774" s="3" t="str">
        <f>"R00669900000"</f>
        <v>R00669900000</v>
      </c>
      <c r="P774" s="3" t="s">
        <v>11133</v>
      </c>
      <c r="Q774" s="3" t="s">
        <v>11134</v>
      </c>
      <c r="R774" s="6" t="s">
        <v>13281</v>
      </c>
      <c r="S774" s="7" t="str">
        <f>"1CN00210355"</f>
        <v>1CN00210355</v>
      </c>
      <c r="T774" s="6" t="s">
        <v>12457</v>
      </c>
      <c r="U774" s="4" t="s">
        <v>11137</v>
      </c>
      <c r="V774" s="3" t="s">
        <v>11138</v>
      </c>
    </row>
    <row r="775" spans="1:22">
      <c r="A775" s="3">
        <v>774</v>
      </c>
      <c r="B775" s="3"/>
      <c r="C775" s="3" t="s">
        <v>13265</v>
      </c>
      <c r="D775" s="3" t="s">
        <v>13282</v>
      </c>
      <c r="E775" s="3" t="s">
        <v>13278</v>
      </c>
      <c r="F775" s="3" t="s">
        <v>11846</v>
      </c>
      <c r="G775" s="3" t="s">
        <v>13279</v>
      </c>
      <c r="H775" s="3" t="s">
        <v>11848</v>
      </c>
      <c r="I775" s="3">
        <v>39.25</v>
      </c>
      <c r="J775" s="3">
        <f ca="1">INT(RAND()*50+1)</f>
        <v>25</v>
      </c>
      <c r="K775" s="4" t="s">
        <v>11132</v>
      </c>
      <c r="L775" s="5">
        <v>41348</v>
      </c>
      <c r="M775" s="3" t="str">
        <f>"MFCD03454982"</f>
        <v>MFCD03454982</v>
      </c>
      <c r="N775" s="3"/>
      <c r="O775" s="3" t="str">
        <f t="shared" ref="O775:O780" si="151">"2761991"</f>
        <v>2761991</v>
      </c>
      <c r="P775" s="3" t="s">
        <v>11144</v>
      </c>
      <c r="Q775" s="3" t="s">
        <v>11145</v>
      </c>
      <c r="R775" s="6" t="s">
        <v>11352</v>
      </c>
      <c r="S775" s="7" t="str">
        <f t="shared" ref="S775:S780" si="152">"1CN00510459"</f>
        <v>1CN00510459</v>
      </c>
      <c r="T775" s="6" t="s">
        <v>13136</v>
      </c>
      <c r="U775" s="4" t="s">
        <v>11137</v>
      </c>
      <c r="V775" s="3" t="s">
        <v>11148</v>
      </c>
    </row>
    <row r="776" spans="1:22">
      <c r="A776" s="3">
        <v>775</v>
      </c>
      <c r="B776" s="3"/>
      <c r="C776" s="3" t="s">
        <v>13265</v>
      </c>
      <c r="D776" s="3" t="s">
        <v>13282</v>
      </c>
      <c r="E776" s="3" t="s">
        <v>13278</v>
      </c>
      <c r="F776" s="3" t="s">
        <v>11846</v>
      </c>
      <c r="G776" s="3" t="s">
        <v>13279</v>
      </c>
      <c r="H776" s="3" t="s">
        <v>11848</v>
      </c>
      <c r="I776" s="3">
        <v>36.68</v>
      </c>
      <c r="J776" s="3">
        <f ca="1">INT(RAND()*50+1)</f>
        <v>5</v>
      </c>
      <c r="K776" s="4" t="s">
        <v>11132</v>
      </c>
      <c r="L776" s="5">
        <v>41391</v>
      </c>
      <c r="M776" s="3" t="str">
        <f>"MFCD03454982"</f>
        <v>MFCD03454982</v>
      </c>
      <c r="N776" s="3"/>
      <c r="O776" s="3" t="str">
        <f>"2761991"</f>
        <v>2761991</v>
      </c>
      <c r="P776" s="3" t="s">
        <v>11133</v>
      </c>
      <c r="Q776" s="3" t="s">
        <v>11134</v>
      </c>
      <c r="R776" s="6" t="s">
        <v>11357</v>
      </c>
      <c r="S776" s="7" t="str">
        <f>"1CN00510459"</f>
        <v>1CN00510459</v>
      </c>
      <c r="T776" s="6" t="s">
        <v>13283</v>
      </c>
      <c r="U776" s="4" t="s">
        <v>11137</v>
      </c>
      <c r="V776" s="3" t="s">
        <v>11148</v>
      </c>
    </row>
    <row r="777" spans="1:22">
      <c r="A777" s="3">
        <v>776</v>
      </c>
      <c r="B777" s="3"/>
      <c r="C777" s="3" t="s">
        <v>13265</v>
      </c>
      <c r="D777" s="3" t="s">
        <v>13282</v>
      </c>
      <c r="E777" s="3" t="s">
        <v>13278</v>
      </c>
      <c r="F777" s="3" t="s">
        <v>11846</v>
      </c>
      <c r="G777" s="3" t="s">
        <v>13279</v>
      </c>
      <c r="H777" s="3" t="s">
        <v>11848</v>
      </c>
      <c r="I777" s="3">
        <v>36.68</v>
      </c>
      <c r="J777" s="3">
        <f ca="1">INT(RAND()*50+1)</f>
        <v>4</v>
      </c>
      <c r="K777" s="4" t="s">
        <v>11132</v>
      </c>
      <c r="L777" s="5">
        <v>41396</v>
      </c>
      <c r="M777" s="3" t="str">
        <f>"MFCD03454982"</f>
        <v>MFCD03454982</v>
      </c>
      <c r="N777" s="3"/>
      <c r="O777" s="3" t="str">
        <f>"2761991"</f>
        <v>2761991</v>
      </c>
      <c r="P777" s="3" t="s">
        <v>11144</v>
      </c>
      <c r="Q777" s="3" t="s">
        <v>11134</v>
      </c>
      <c r="R777" s="6" t="s">
        <v>13242</v>
      </c>
      <c r="S777" s="7" t="str">
        <f>"1CN00510459"</f>
        <v>1CN00510459</v>
      </c>
      <c r="T777" s="6" t="s">
        <v>13284</v>
      </c>
      <c r="U777" s="4" t="s">
        <v>11137</v>
      </c>
      <c r="V777" s="3" t="s">
        <v>11148</v>
      </c>
    </row>
    <row r="778" spans="1:22">
      <c r="A778" s="3">
        <v>777</v>
      </c>
      <c r="B778" s="3"/>
      <c r="C778" s="3" t="s">
        <v>13265</v>
      </c>
      <c r="D778" s="3" t="s">
        <v>13282</v>
      </c>
      <c r="E778" s="3" t="s">
        <v>13278</v>
      </c>
      <c r="F778" s="3" t="s">
        <v>11846</v>
      </c>
      <c r="G778" s="3" t="s">
        <v>13279</v>
      </c>
      <c r="H778" s="3" t="s">
        <v>11848</v>
      </c>
      <c r="I778" s="3">
        <v>36.68</v>
      </c>
      <c r="J778" s="3">
        <f ca="1">INT(RAND()*50+1)</f>
        <v>15</v>
      </c>
      <c r="K778" s="4" t="s">
        <v>11132</v>
      </c>
      <c r="L778" s="5">
        <v>41396</v>
      </c>
      <c r="M778" s="3" t="str">
        <f>"MFCD03454982"</f>
        <v>MFCD03454982</v>
      </c>
      <c r="N778" s="3"/>
      <c r="O778" s="3" t="str">
        <f>"2761991"</f>
        <v>2761991</v>
      </c>
      <c r="P778" s="3" t="s">
        <v>11133</v>
      </c>
      <c r="Q778" s="3" t="s">
        <v>11134</v>
      </c>
      <c r="R778" s="6" t="s">
        <v>13247</v>
      </c>
      <c r="S778" s="7" t="str">
        <f>"1CN00510459"</f>
        <v>1CN00510459</v>
      </c>
      <c r="T778" s="6" t="s">
        <v>12988</v>
      </c>
      <c r="U778" s="4" t="s">
        <v>11137</v>
      </c>
      <c r="V778" s="3" t="s">
        <v>11148</v>
      </c>
    </row>
    <row r="779" spans="1:22">
      <c r="A779" s="3">
        <v>778</v>
      </c>
      <c r="B779" s="3"/>
      <c r="C779" s="3" t="s">
        <v>13265</v>
      </c>
      <c r="D779" s="3" t="s">
        <v>13282</v>
      </c>
      <c r="E779" s="3" t="s">
        <v>13278</v>
      </c>
      <c r="F779" s="3" t="s">
        <v>11846</v>
      </c>
      <c r="G779" s="3" t="s">
        <v>13279</v>
      </c>
      <c r="H779" s="3" t="s">
        <v>11848</v>
      </c>
      <c r="I779" s="3">
        <v>36.68</v>
      </c>
      <c r="J779" s="3">
        <f ca="1">INT(RAND()*50+1)</f>
        <v>29</v>
      </c>
      <c r="K779" s="4" t="s">
        <v>11132</v>
      </c>
      <c r="L779" s="5">
        <v>41417</v>
      </c>
      <c r="M779" s="3" t="str">
        <f>"MFCD03454982"</f>
        <v>MFCD03454982</v>
      </c>
      <c r="N779" s="3"/>
      <c r="O779" s="3" t="str">
        <f>"2761991"</f>
        <v>2761991</v>
      </c>
      <c r="P779" s="3" t="s">
        <v>11144</v>
      </c>
      <c r="Q779" s="3" t="s">
        <v>11134</v>
      </c>
      <c r="R779" s="6" t="s">
        <v>13272</v>
      </c>
      <c r="S779" s="7" t="str">
        <f>"1CN00510459"</f>
        <v>1CN00510459</v>
      </c>
      <c r="T779" s="6" t="s">
        <v>13285</v>
      </c>
      <c r="U779" s="4" t="s">
        <v>11137</v>
      </c>
      <c r="V779" s="3" t="s">
        <v>11148</v>
      </c>
    </row>
    <row r="780" spans="1:22">
      <c r="A780" s="3">
        <v>779</v>
      </c>
      <c r="B780" s="3"/>
      <c r="C780" s="3" t="s">
        <v>13265</v>
      </c>
      <c r="D780" s="3" t="s">
        <v>13282</v>
      </c>
      <c r="E780" s="3" t="s">
        <v>13278</v>
      </c>
      <c r="F780" s="3" t="s">
        <v>11846</v>
      </c>
      <c r="G780" s="3" t="s">
        <v>13279</v>
      </c>
      <c r="H780" s="3" t="s">
        <v>11848</v>
      </c>
      <c r="I780" s="3">
        <v>36.68</v>
      </c>
      <c r="J780" s="3">
        <f ca="1">INT(RAND()*50+1)</f>
        <v>13</v>
      </c>
      <c r="K780" s="4" t="s">
        <v>11132</v>
      </c>
      <c r="L780" s="5">
        <v>41434</v>
      </c>
      <c r="M780" s="3" t="str">
        <f>"MFCD03454982"</f>
        <v>MFCD03454982</v>
      </c>
      <c r="N780" s="3"/>
      <c r="O780" s="3" t="str">
        <f>"2761991"</f>
        <v>2761991</v>
      </c>
      <c r="P780" s="3" t="s">
        <v>11133</v>
      </c>
      <c r="Q780" s="3" t="s">
        <v>11145</v>
      </c>
      <c r="R780" s="6" t="s">
        <v>13273</v>
      </c>
      <c r="S780" s="7" t="str">
        <f>"1CN00510459"</f>
        <v>1CN00510459</v>
      </c>
      <c r="T780" s="6" t="s">
        <v>13286</v>
      </c>
      <c r="U780" s="4" t="s">
        <v>11137</v>
      </c>
      <c r="V780" s="3" t="s">
        <v>11138</v>
      </c>
    </row>
    <row r="781" spans="1:22">
      <c r="A781" s="3">
        <v>780</v>
      </c>
      <c r="B781" s="3"/>
      <c r="C781" s="3" t="s">
        <v>13265</v>
      </c>
      <c r="D781" s="3" t="s">
        <v>13287</v>
      </c>
      <c r="E781" s="3" t="s">
        <v>13288</v>
      </c>
      <c r="F781" s="3" t="s">
        <v>11846</v>
      </c>
      <c r="G781" s="3" t="s">
        <v>13289</v>
      </c>
      <c r="H781" s="3" t="s">
        <v>11848</v>
      </c>
      <c r="I781" s="3">
        <v>36.68</v>
      </c>
      <c r="J781" s="3">
        <f ca="1">INT(RAND()*50+1)</f>
        <v>16</v>
      </c>
      <c r="K781" s="4" t="s">
        <v>11132</v>
      </c>
      <c r="L781" s="5">
        <v>41452</v>
      </c>
      <c r="M781" s="3"/>
      <c r="N781" s="3"/>
      <c r="O781" s="3" t="str">
        <f t="shared" ref="O781:O788" si="153">"R00669900000"</f>
        <v>R00669900000</v>
      </c>
      <c r="P781" s="3" t="s">
        <v>11144</v>
      </c>
      <c r="Q781" s="3" t="s">
        <v>11134</v>
      </c>
      <c r="R781" s="6" t="s">
        <v>13247</v>
      </c>
      <c r="S781" s="7" t="str">
        <f t="shared" ref="S781:S788" si="154">"1CN00210355"</f>
        <v>1CN00210355</v>
      </c>
      <c r="T781" s="6" t="s">
        <v>13290</v>
      </c>
      <c r="U781" s="4" t="s">
        <v>11137</v>
      </c>
      <c r="V781" s="3" t="s">
        <v>11148</v>
      </c>
    </row>
    <row r="782" spans="1:22">
      <c r="A782" s="3">
        <v>781</v>
      </c>
      <c r="B782" s="3"/>
      <c r="C782" s="3" t="s">
        <v>13265</v>
      </c>
      <c r="D782" s="3" t="s">
        <v>13287</v>
      </c>
      <c r="E782" s="3" t="s">
        <v>13288</v>
      </c>
      <c r="F782" s="3" t="s">
        <v>11846</v>
      </c>
      <c r="G782" s="3" t="s">
        <v>13289</v>
      </c>
      <c r="H782" s="3" t="s">
        <v>11848</v>
      </c>
      <c r="I782" s="3">
        <v>36.68</v>
      </c>
      <c r="J782" s="3">
        <f ca="1">INT(RAND()*50+1)</f>
        <v>39</v>
      </c>
      <c r="K782" s="4" t="s">
        <v>11132</v>
      </c>
      <c r="L782" s="5">
        <v>41458</v>
      </c>
      <c r="M782" s="3"/>
      <c r="N782" s="3"/>
      <c r="O782" s="3" t="str">
        <f>"R00669900000"</f>
        <v>R00669900000</v>
      </c>
      <c r="P782" s="3" t="s">
        <v>11133</v>
      </c>
      <c r="Q782" s="3" t="s">
        <v>11145</v>
      </c>
      <c r="R782" s="6" t="s">
        <v>11352</v>
      </c>
      <c r="S782" s="7" t="str">
        <f>"1CN00210355"</f>
        <v>1CN00210355</v>
      </c>
      <c r="T782" s="6" t="s">
        <v>13291</v>
      </c>
      <c r="U782" s="4" t="s">
        <v>11137</v>
      </c>
      <c r="V782" s="3" t="s">
        <v>11138</v>
      </c>
    </row>
    <row r="783" spans="1:22">
      <c r="A783" s="3">
        <v>782</v>
      </c>
      <c r="B783" s="3"/>
      <c r="C783" s="3" t="s">
        <v>13265</v>
      </c>
      <c r="D783" s="3" t="s">
        <v>13287</v>
      </c>
      <c r="E783" s="3" t="s">
        <v>13288</v>
      </c>
      <c r="F783" s="3" t="s">
        <v>11846</v>
      </c>
      <c r="G783" s="3" t="s">
        <v>13289</v>
      </c>
      <c r="H783" s="3" t="s">
        <v>11848</v>
      </c>
      <c r="I783" s="3">
        <v>36.68</v>
      </c>
      <c r="J783" s="3">
        <f ca="1">INT(RAND()*50+1)</f>
        <v>7</v>
      </c>
      <c r="K783" s="4" t="s">
        <v>11132</v>
      </c>
      <c r="L783" s="5">
        <v>41470</v>
      </c>
      <c r="M783" s="3"/>
      <c r="N783" s="3"/>
      <c r="O783" s="3" t="str">
        <f>"R00669900000"</f>
        <v>R00669900000</v>
      </c>
      <c r="P783" s="3" t="s">
        <v>11144</v>
      </c>
      <c r="Q783" s="3" t="s">
        <v>11134</v>
      </c>
      <c r="R783" s="6" t="s">
        <v>11357</v>
      </c>
      <c r="S783" s="7" t="str">
        <f>"1CN00210355"</f>
        <v>1CN00210355</v>
      </c>
      <c r="T783" s="6" t="s">
        <v>12469</v>
      </c>
      <c r="U783" s="4" t="s">
        <v>11137</v>
      </c>
      <c r="V783" s="3" t="s">
        <v>11148</v>
      </c>
    </row>
    <row r="784" spans="1:22">
      <c r="A784" s="3">
        <v>783</v>
      </c>
      <c r="B784" s="3"/>
      <c r="C784" s="3" t="s">
        <v>13265</v>
      </c>
      <c r="D784" s="3" t="s">
        <v>13287</v>
      </c>
      <c r="E784" s="3" t="s">
        <v>13288</v>
      </c>
      <c r="F784" s="3" t="s">
        <v>11846</v>
      </c>
      <c r="G784" s="3" t="s">
        <v>13289</v>
      </c>
      <c r="H784" s="3" t="s">
        <v>11848</v>
      </c>
      <c r="I784" s="3">
        <v>36.68</v>
      </c>
      <c r="J784" s="3">
        <f ca="1">INT(RAND()*50+1)</f>
        <v>43</v>
      </c>
      <c r="K784" s="4" t="s">
        <v>11132</v>
      </c>
      <c r="L784" s="5">
        <v>41481</v>
      </c>
      <c r="M784" s="3"/>
      <c r="N784" s="3"/>
      <c r="O784" s="3" t="str">
        <f>"R00669900000"</f>
        <v>R00669900000</v>
      </c>
      <c r="P784" s="3" t="s">
        <v>11133</v>
      </c>
      <c r="Q784" s="3" t="s">
        <v>11134</v>
      </c>
      <c r="R784" s="6" t="s">
        <v>13275</v>
      </c>
      <c r="S784" s="7" t="str">
        <f>"1CN00210355"</f>
        <v>1CN00210355</v>
      </c>
      <c r="T784" s="6" t="s">
        <v>12334</v>
      </c>
      <c r="U784" s="4" t="s">
        <v>11137</v>
      </c>
      <c r="V784" s="3" t="s">
        <v>11148</v>
      </c>
    </row>
    <row r="785" spans="1:22">
      <c r="A785" s="3">
        <v>784</v>
      </c>
      <c r="B785" s="3"/>
      <c r="C785" s="3" t="s">
        <v>13265</v>
      </c>
      <c r="D785" s="3" t="s">
        <v>13287</v>
      </c>
      <c r="E785" s="3" t="s">
        <v>13288</v>
      </c>
      <c r="F785" s="3" t="s">
        <v>11846</v>
      </c>
      <c r="G785" s="3" t="s">
        <v>13289</v>
      </c>
      <c r="H785" s="3" t="s">
        <v>11848</v>
      </c>
      <c r="I785" s="3">
        <v>36.68</v>
      </c>
      <c r="J785" s="3">
        <f ca="1">INT(RAND()*50+1)</f>
        <v>33</v>
      </c>
      <c r="K785" s="4" t="s">
        <v>11132</v>
      </c>
      <c r="L785" s="5">
        <v>41485</v>
      </c>
      <c r="M785" s="3"/>
      <c r="N785" s="3"/>
      <c r="O785" s="3" t="str">
        <f>"R00669900000"</f>
        <v>R00669900000</v>
      </c>
      <c r="P785" s="3" t="s">
        <v>11144</v>
      </c>
      <c r="Q785" s="3" t="s">
        <v>11134</v>
      </c>
      <c r="R785" s="6" t="s">
        <v>13281</v>
      </c>
      <c r="S785" s="7" t="str">
        <f>"1CN00210355"</f>
        <v>1CN00210355</v>
      </c>
      <c r="T785" s="6" t="s">
        <v>13292</v>
      </c>
      <c r="U785" s="4" t="s">
        <v>11137</v>
      </c>
      <c r="V785" s="3" t="s">
        <v>11148</v>
      </c>
    </row>
    <row r="786" spans="1:22">
      <c r="A786" s="3">
        <v>785</v>
      </c>
      <c r="B786" s="3"/>
      <c r="C786" s="3" t="s">
        <v>13265</v>
      </c>
      <c r="D786" s="3" t="s">
        <v>13287</v>
      </c>
      <c r="E786" s="3" t="s">
        <v>13288</v>
      </c>
      <c r="F786" s="3" t="s">
        <v>11846</v>
      </c>
      <c r="G786" s="3" t="s">
        <v>13289</v>
      </c>
      <c r="H786" s="3" t="s">
        <v>11848</v>
      </c>
      <c r="I786" s="3">
        <v>36.68</v>
      </c>
      <c r="J786" s="3">
        <f ca="1">INT(RAND()*50+1)</f>
        <v>6</v>
      </c>
      <c r="K786" s="4" t="s">
        <v>11132</v>
      </c>
      <c r="L786" s="5">
        <v>41492</v>
      </c>
      <c r="M786" s="3"/>
      <c r="N786" s="3"/>
      <c r="O786" s="3" t="str">
        <f>"R00669900000"</f>
        <v>R00669900000</v>
      </c>
      <c r="P786" s="3" t="s">
        <v>11133</v>
      </c>
      <c r="Q786" s="3" t="s">
        <v>11134</v>
      </c>
      <c r="R786" s="6" t="s">
        <v>13293</v>
      </c>
      <c r="S786" s="7" t="str">
        <f>"1CN00210355"</f>
        <v>1CN00210355</v>
      </c>
      <c r="T786" s="6" t="s">
        <v>12903</v>
      </c>
      <c r="U786" s="4" t="s">
        <v>11137</v>
      </c>
      <c r="V786" s="3" t="s">
        <v>11148</v>
      </c>
    </row>
    <row r="787" spans="1:22">
      <c r="A787" s="3">
        <v>786</v>
      </c>
      <c r="B787" s="3"/>
      <c r="C787" s="3" t="s">
        <v>13265</v>
      </c>
      <c r="D787" s="3" t="s">
        <v>13287</v>
      </c>
      <c r="E787" s="3" t="s">
        <v>13288</v>
      </c>
      <c r="F787" s="3" t="s">
        <v>11846</v>
      </c>
      <c r="G787" s="3" t="s">
        <v>13289</v>
      </c>
      <c r="H787" s="3" t="s">
        <v>11848</v>
      </c>
      <c r="I787" s="3">
        <v>36.68</v>
      </c>
      <c r="J787" s="3">
        <f ca="1">INT(RAND()*50+1)</f>
        <v>20</v>
      </c>
      <c r="K787" s="4" t="s">
        <v>11132</v>
      </c>
      <c r="L787" s="5">
        <v>41508</v>
      </c>
      <c r="M787" s="3"/>
      <c r="N787" s="3"/>
      <c r="O787" s="3" t="str">
        <f>"R00669900000"</f>
        <v>R00669900000</v>
      </c>
      <c r="P787" s="3" t="s">
        <v>11144</v>
      </c>
      <c r="Q787" s="3" t="s">
        <v>11145</v>
      </c>
      <c r="R787" s="6" t="s">
        <v>13294</v>
      </c>
      <c r="S787" s="7" t="str">
        <f>"1CN00210355"</f>
        <v>1CN00210355</v>
      </c>
      <c r="T787" s="6" t="s">
        <v>13171</v>
      </c>
      <c r="U787" s="4" t="s">
        <v>11137</v>
      </c>
      <c r="V787" s="3" t="s">
        <v>11148</v>
      </c>
    </row>
    <row r="788" spans="1:22">
      <c r="A788" s="3">
        <v>787</v>
      </c>
      <c r="B788" s="3"/>
      <c r="C788" s="3" t="s">
        <v>13265</v>
      </c>
      <c r="D788" s="3" t="s">
        <v>13287</v>
      </c>
      <c r="E788" s="3" t="s">
        <v>13288</v>
      </c>
      <c r="F788" s="3" t="s">
        <v>11846</v>
      </c>
      <c r="G788" s="3" t="s">
        <v>13289</v>
      </c>
      <c r="H788" s="3" t="s">
        <v>11848</v>
      </c>
      <c r="I788" s="3">
        <v>36.68</v>
      </c>
      <c r="J788" s="3">
        <f ca="1">INT(RAND()*50+1)</f>
        <v>17</v>
      </c>
      <c r="K788" s="4" t="s">
        <v>11132</v>
      </c>
      <c r="L788" s="5">
        <v>41512</v>
      </c>
      <c r="M788" s="3"/>
      <c r="N788" s="3"/>
      <c r="O788" s="3" t="str">
        <f>"R00669900000"</f>
        <v>R00669900000</v>
      </c>
      <c r="P788" s="3" t="s">
        <v>11133</v>
      </c>
      <c r="Q788" s="3" t="s">
        <v>11134</v>
      </c>
      <c r="R788" s="6" t="s">
        <v>13281</v>
      </c>
      <c r="S788" s="7" t="str">
        <f>"1CN00210355"</f>
        <v>1CN00210355</v>
      </c>
      <c r="T788" s="6" t="s">
        <v>13295</v>
      </c>
      <c r="U788" s="4" t="s">
        <v>11137</v>
      </c>
      <c r="V788" s="3" t="s">
        <v>11138</v>
      </c>
    </row>
    <row r="789" spans="1:22">
      <c r="A789" s="3">
        <v>788</v>
      </c>
      <c r="B789" s="3"/>
      <c r="C789" s="3" t="s">
        <v>13265</v>
      </c>
      <c r="D789" s="3" t="s">
        <v>13282</v>
      </c>
      <c r="E789" s="3" t="s">
        <v>13278</v>
      </c>
      <c r="F789" s="3" t="s">
        <v>11846</v>
      </c>
      <c r="G789" s="3" t="s">
        <v>13279</v>
      </c>
      <c r="H789" s="3" t="s">
        <v>11848</v>
      </c>
      <c r="I789" s="3">
        <v>36.68</v>
      </c>
      <c r="J789" s="3">
        <f ca="1">INT(RAND()*50+1)</f>
        <v>7</v>
      </c>
      <c r="K789" s="4" t="s">
        <v>11132</v>
      </c>
      <c r="L789" s="5">
        <v>41543</v>
      </c>
      <c r="M789" s="3" t="str">
        <f t="shared" ref="M789:M795" si="155">"MFCD03454982"</f>
        <v>MFCD03454982</v>
      </c>
      <c r="N789" s="3"/>
      <c r="O789" s="3" t="str">
        <f t="shared" ref="O789:O795" si="156">"2761991"</f>
        <v>2761991</v>
      </c>
      <c r="P789" s="3" t="s">
        <v>11144</v>
      </c>
      <c r="Q789" s="3" t="s">
        <v>11145</v>
      </c>
      <c r="R789" s="6" t="s">
        <v>11352</v>
      </c>
      <c r="S789" s="7" t="str">
        <f t="shared" ref="S789:S795" si="157">"1CN00510459"</f>
        <v>1CN00510459</v>
      </c>
      <c r="T789" s="6" t="s">
        <v>12506</v>
      </c>
      <c r="U789" s="4" t="s">
        <v>11137</v>
      </c>
      <c r="V789" s="3" t="s">
        <v>11148</v>
      </c>
    </row>
    <row r="790" spans="1:22">
      <c r="A790" s="3">
        <v>789</v>
      </c>
      <c r="B790" s="3"/>
      <c r="C790" s="3" t="s">
        <v>13265</v>
      </c>
      <c r="D790" s="3" t="s">
        <v>13282</v>
      </c>
      <c r="E790" s="3" t="s">
        <v>13278</v>
      </c>
      <c r="F790" s="3" t="s">
        <v>11846</v>
      </c>
      <c r="G790" s="3" t="s">
        <v>13279</v>
      </c>
      <c r="H790" s="3" t="s">
        <v>11848</v>
      </c>
      <c r="I790" s="3">
        <v>36.68</v>
      </c>
      <c r="J790" s="3">
        <f ca="1">INT(RAND()*50+1)</f>
        <v>10</v>
      </c>
      <c r="K790" s="4" t="s">
        <v>11132</v>
      </c>
      <c r="L790" s="5">
        <v>41569</v>
      </c>
      <c r="M790" s="3" t="str">
        <f>"MFCD03454982"</f>
        <v>MFCD03454982</v>
      </c>
      <c r="N790" s="3"/>
      <c r="O790" s="3" t="str">
        <f>"2761991"</f>
        <v>2761991</v>
      </c>
      <c r="P790" s="3" t="s">
        <v>11133</v>
      </c>
      <c r="Q790" s="3" t="s">
        <v>11134</v>
      </c>
      <c r="R790" s="6" t="s">
        <v>11357</v>
      </c>
      <c r="S790" s="7" t="str">
        <f>"1CN00510459"</f>
        <v>1CN00510459</v>
      </c>
      <c r="T790" s="6" t="s">
        <v>13183</v>
      </c>
      <c r="U790" s="4" t="s">
        <v>11137</v>
      </c>
      <c r="V790" s="3" t="s">
        <v>11138</v>
      </c>
    </row>
    <row r="791" spans="1:22">
      <c r="A791" s="3">
        <v>790</v>
      </c>
      <c r="B791" s="3"/>
      <c r="C791" s="3" t="s">
        <v>13265</v>
      </c>
      <c r="D791" s="3" t="s">
        <v>13282</v>
      </c>
      <c r="E791" s="3" t="s">
        <v>13278</v>
      </c>
      <c r="F791" s="3" t="s">
        <v>11846</v>
      </c>
      <c r="G791" s="3" t="s">
        <v>13279</v>
      </c>
      <c r="H791" s="3" t="s">
        <v>11848</v>
      </c>
      <c r="I791" s="3">
        <v>36.68</v>
      </c>
      <c r="J791" s="3">
        <f ca="1">INT(RAND()*50+1)</f>
        <v>42</v>
      </c>
      <c r="K791" s="4" t="s">
        <v>11132</v>
      </c>
      <c r="L791" s="5">
        <v>41585</v>
      </c>
      <c r="M791" s="3" t="str">
        <f>"MFCD03454982"</f>
        <v>MFCD03454982</v>
      </c>
      <c r="N791" s="3"/>
      <c r="O791" s="3" t="str">
        <f>"2761991"</f>
        <v>2761991</v>
      </c>
      <c r="P791" s="3" t="s">
        <v>11144</v>
      </c>
      <c r="Q791" s="3" t="s">
        <v>11134</v>
      </c>
      <c r="R791" s="6" t="s">
        <v>13296</v>
      </c>
      <c r="S791" s="7" t="str">
        <f>"1CN00510459"</f>
        <v>1CN00510459</v>
      </c>
      <c r="T791" s="6" t="s">
        <v>13297</v>
      </c>
      <c r="U791" s="4" t="s">
        <v>11137</v>
      </c>
      <c r="V791" s="3" t="s">
        <v>11148</v>
      </c>
    </row>
    <row r="792" spans="1:22">
      <c r="A792" s="3">
        <v>791</v>
      </c>
      <c r="B792" s="3"/>
      <c r="C792" s="3" t="s">
        <v>13265</v>
      </c>
      <c r="D792" s="3" t="s">
        <v>13282</v>
      </c>
      <c r="E792" s="3" t="s">
        <v>13278</v>
      </c>
      <c r="F792" s="3" t="s">
        <v>11846</v>
      </c>
      <c r="G792" s="3" t="s">
        <v>13279</v>
      </c>
      <c r="H792" s="3" t="s">
        <v>11848</v>
      </c>
      <c r="I792" s="3">
        <v>36.68</v>
      </c>
      <c r="J792" s="3">
        <f ca="1">INT(RAND()*50+1)</f>
        <v>17</v>
      </c>
      <c r="K792" s="4" t="s">
        <v>11132</v>
      </c>
      <c r="L792" s="5">
        <v>41591</v>
      </c>
      <c r="M792" s="3" t="str">
        <f>"MFCD03454982"</f>
        <v>MFCD03454982</v>
      </c>
      <c r="N792" s="3"/>
      <c r="O792" s="3" t="str">
        <f>"2761991"</f>
        <v>2761991</v>
      </c>
      <c r="P792" s="3" t="s">
        <v>11133</v>
      </c>
      <c r="Q792" s="3" t="s">
        <v>11134</v>
      </c>
      <c r="R792" s="6" t="s">
        <v>13298</v>
      </c>
      <c r="S792" s="7" t="str">
        <f>"1CN00510459"</f>
        <v>1CN00510459</v>
      </c>
      <c r="T792" s="6" t="s">
        <v>13299</v>
      </c>
      <c r="U792" s="4" t="s">
        <v>11137</v>
      </c>
      <c r="V792" s="3" t="s">
        <v>11148</v>
      </c>
    </row>
    <row r="793" spans="1:22">
      <c r="A793" s="3">
        <v>792</v>
      </c>
      <c r="B793" s="3"/>
      <c r="C793" s="3" t="s">
        <v>13265</v>
      </c>
      <c r="D793" s="3" t="s">
        <v>13282</v>
      </c>
      <c r="E793" s="3" t="s">
        <v>13278</v>
      </c>
      <c r="F793" s="3" t="s">
        <v>11846</v>
      </c>
      <c r="G793" s="3" t="s">
        <v>13279</v>
      </c>
      <c r="H793" s="3" t="s">
        <v>11848</v>
      </c>
      <c r="I793" s="3">
        <v>36.68</v>
      </c>
      <c r="J793" s="3">
        <f ca="1">INT(RAND()*50+1)</f>
        <v>15</v>
      </c>
      <c r="K793" s="4" t="s">
        <v>11132</v>
      </c>
      <c r="L793" s="5">
        <v>41599</v>
      </c>
      <c r="M793" s="3" t="str">
        <f>"MFCD03454982"</f>
        <v>MFCD03454982</v>
      </c>
      <c r="N793" s="3"/>
      <c r="O793" s="3" t="str">
        <f>"2761991"</f>
        <v>2761991</v>
      </c>
      <c r="P793" s="3" t="s">
        <v>11144</v>
      </c>
      <c r="Q793" s="3" t="s">
        <v>11134</v>
      </c>
      <c r="R793" s="6" t="s">
        <v>11352</v>
      </c>
      <c r="S793" s="7" t="str">
        <f>"1CN00510459"</f>
        <v>1CN00510459</v>
      </c>
      <c r="T793" s="6" t="s">
        <v>13025</v>
      </c>
      <c r="U793" s="4" t="s">
        <v>11137</v>
      </c>
      <c r="V793" s="3" t="s">
        <v>11148</v>
      </c>
    </row>
    <row r="794" spans="1:22">
      <c r="A794" s="3">
        <v>793</v>
      </c>
      <c r="B794" s="3"/>
      <c r="C794" s="3" t="s">
        <v>13265</v>
      </c>
      <c r="D794" s="3" t="s">
        <v>13282</v>
      </c>
      <c r="E794" s="3" t="s">
        <v>13278</v>
      </c>
      <c r="F794" s="3" t="s">
        <v>11846</v>
      </c>
      <c r="G794" s="3" t="s">
        <v>13279</v>
      </c>
      <c r="H794" s="3" t="s">
        <v>11848</v>
      </c>
      <c r="I794" s="3">
        <v>36.68</v>
      </c>
      <c r="J794" s="3">
        <f ca="1">INT(RAND()*50+1)</f>
        <v>10</v>
      </c>
      <c r="K794" s="4" t="s">
        <v>11132</v>
      </c>
      <c r="L794" s="5">
        <v>41619</v>
      </c>
      <c r="M794" s="3" t="str">
        <f>"MFCD03454982"</f>
        <v>MFCD03454982</v>
      </c>
      <c r="N794" s="3"/>
      <c r="O794" s="3" t="str">
        <f>"2761991"</f>
        <v>2761991</v>
      </c>
      <c r="P794" s="3" t="s">
        <v>11133</v>
      </c>
      <c r="Q794" s="3" t="s">
        <v>11145</v>
      </c>
      <c r="R794" s="6" t="s">
        <v>11357</v>
      </c>
      <c r="S794" s="7" t="str">
        <f>"1CN00510459"</f>
        <v>1CN00510459</v>
      </c>
      <c r="T794" s="6" t="s">
        <v>13300</v>
      </c>
      <c r="U794" s="4" t="s">
        <v>11137</v>
      </c>
      <c r="V794" s="3" t="s">
        <v>11148</v>
      </c>
    </row>
    <row r="795" spans="1:22">
      <c r="A795" s="3">
        <v>794</v>
      </c>
      <c r="B795" s="3"/>
      <c r="C795" s="3" t="s">
        <v>13265</v>
      </c>
      <c r="D795" s="3" t="s">
        <v>13282</v>
      </c>
      <c r="E795" s="3" t="s">
        <v>13278</v>
      </c>
      <c r="F795" s="3" t="s">
        <v>11846</v>
      </c>
      <c r="G795" s="3" t="s">
        <v>13279</v>
      </c>
      <c r="H795" s="3" t="s">
        <v>11848</v>
      </c>
      <c r="I795" s="3">
        <v>36.68</v>
      </c>
      <c r="J795" s="3">
        <f ca="1">INT(RAND()*50+1)</f>
        <v>34</v>
      </c>
      <c r="K795" s="4" t="s">
        <v>11132</v>
      </c>
      <c r="L795" s="5">
        <v>41619</v>
      </c>
      <c r="M795" s="3" t="str">
        <f>"MFCD03454982"</f>
        <v>MFCD03454982</v>
      </c>
      <c r="N795" s="3"/>
      <c r="O795" s="3" t="str">
        <f>"2761991"</f>
        <v>2761991</v>
      </c>
      <c r="P795" s="3" t="s">
        <v>11144</v>
      </c>
      <c r="Q795" s="3" t="s">
        <v>11134</v>
      </c>
      <c r="R795" s="6" t="s">
        <v>13275</v>
      </c>
      <c r="S795" s="7" t="str">
        <f>"1CN00510459"</f>
        <v>1CN00510459</v>
      </c>
      <c r="T795" s="6" t="s">
        <v>13301</v>
      </c>
      <c r="U795" s="4" t="s">
        <v>11137</v>
      </c>
      <c r="V795" s="3" t="s">
        <v>11148</v>
      </c>
    </row>
    <row r="796" spans="1:22">
      <c r="A796" s="3">
        <v>795</v>
      </c>
      <c r="B796" s="3"/>
      <c r="C796" s="3" t="s">
        <v>13302</v>
      </c>
      <c r="D796" s="3" t="s">
        <v>13303</v>
      </c>
      <c r="E796" s="3" t="s">
        <v>13303</v>
      </c>
      <c r="F796" s="3" t="s">
        <v>11205</v>
      </c>
      <c r="G796" s="3" t="s">
        <v>11416</v>
      </c>
      <c r="H796" s="3" t="s">
        <v>11417</v>
      </c>
      <c r="I796" s="3">
        <v>6.81</v>
      </c>
      <c r="J796" s="3">
        <f ca="1">INT(RAND()*50+1)</f>
        <v>40</v>
      </c>
      <c r="K796" s="4" t="s">
        <v>11132</v>
      </c>
      <c r="L796" s="5">
        <v>41344</v>
      </c>
      <c r="M796" s="3"/>
      <c r="N796" s="3"/>
      <c r="O796" s="3" t="str">
        <f t="shared" ref="O796:O798" si="158">"100370-AR"</f>
        <v>100370-AR</v>
      </c>
      <c r="P796" s="3" t="s">
        <v>11133</v>
      </c>
      <c r="Q796" s="3" t="s">
        <v>11145</v>
      </c>
      <c r="R796" s="6" t="s">
        <v>13281</v>
      </c>
      <c r="S796" s="7" t="str">
        <f t="shared" ref="S796:S798" si="159">"1CN00210522"</f>
        <v>1CN00210522</v>
      </c>
      <c r="T796" s="6" t="s">
        <v>13304</v>
      </c>
      <c r="U796" s="4" t="s">
        <v>11137</v>
      </c>
      <c r="V796" s="3" t="s">
        <v>11138</v>
      </c>
    </row>
    <row r="797" spans="1:22">
      <c r="A797" s="3">
        <v>796</v>
      </c>
      <c r="B797" s="3"/>
      <c r="C797" s="3" t="s">
        <v>13302</v>
      </c>
      <c r="D797" s="3" t="s">
        <v>13303</v>
      </c>
      <c r="E797" s="3" t="s">
        <v>13303</v>
      </c>
      <c r="F797" s="3" t="s">
        <v>11205</v>
      </c>
      <c r="G797" s="3" t="s">
        <v>11416</v>
      </c>
      <c r="H797" s="3" t="s">
        <v>11417</v>
      </c>
      <c r="I797" s="3">
        <v>6.81</v>
      </c>
      <c r="J797" s="3">
        <f ca="1">INT(RAND()*50+1)</f>
        <v>13</v>
      </c>
      <c r="K797" s="4" t="s">
        <v>11132</v>
      </c>
      <c r="L797" s="5">
        <v>41345</v>
      </c>
      <c r="M797" s="3"/>
      <c r="N797" s="3"/>
      <c r="O797" s="3" t="str">
        <f>"100370-AR"</f>
        <v>100370-AR</v>
      </c>
      <c r="P797" s="3" t="s">
        <v>11144</v>
      </c>
      <c r="Q797" s="3" t="s">
        <v>11134</v>
      </c>
      <c r="R797" s="6" t="s">
        <v>13293</v>
      </c>
      <c r="S797" s="7" t="str">
        <f>"1CN00210522"</f>
        <v>1CN00210522</v>
      </c>
      <c r="T797" s="6" t="s">
        <v>13305</v>
      </c>
      <c r="U797" s="4" t="s">
        <v>11137</v>
      </c>
      <c r="V797" s="3" t="s">
        <v>11148</v>
      </c>
    </row>
    <row r="798" spans="1:22">
      <c r="A798" s="3">
        <v>797</v>
      </c>
      <c r="B798" s="3"/>
      <c r="C798" s="3" t="s">
        <v>13302</v>
      </c>
      <c r="D798" s="3" t="s">
        <v>13303</v>
      </c>
      <c r="E798" s="3" t="s">
        <v>13303</v>
      </c>
      <c r="F798" s="3" t="s">
        <v>11205</v>
      </c>
      <c r="G798" s="3" t="s">
        <v>11416</v>
      </c>
      <c r="H798" s="3" t="s">
        <v>11417</v>
      </c>
      <c r="I798" s="3">
        <v>6.81</v>
      </c>
      <c r="J798" s="3">
        <f ca="1">INT(RAND()*50+1)</f>
        <v>5</v>
      </c>
      <c r="K798" s="4" t="s">
        <v>11132</v>
      </c>
      <c r="L798" s="5">
        <v>41386</v>
      </c>
      <c r="M798" s="3"/>
      <c r="N798" s="3"/>
      <c r="O798" s="3" t="str">
        <f>"100370-AR"</f>
        <v>100370-AR</v>
      </c>
      <c r="P798" s="3" t="s">
        <v>11133</v>
      </c>
      <c r="Q798" s="3" t="s">
        <v>11134</v>
      </c>
      <c r="R798" s="6" t="s">
        <v>13294</v>
      </c>
      <c r="S798" s="7" t="str">
        <f>"1CN00210522"</f>
        <v>1CN00210522</v>
      </c>
      <c r="T798" s="6" t="s">
        <v>12520</v>
      </c>
      <c r="U798" s="4" t="s">
        <v>11137</v>
      </c>
      <c r="V798" s="3" t="s">
        <v>11138</v>
      </c>
    </row>
    <row r="799" spans="1:22">
      <c r="A799" s="3">
        <v>798</v>
      </c>
      <c r="B799" s="3"/>
      <c r="C799" s="3" t="s">
        <v>13306</v>
      </c>
      <c r="D799" s="3" t="s">
        <v>13307</v>
      </c>
      <c r="E799" s="3" t="s">
        <v>13308</v>
      </c>
      <c r="F799" s="3" t="s">
        <v>11141</v>
      </c>
      <c r="G799" s="3" t="s">
        <v>11130</v>
      </c>
      <c r="H799" s="3" t="s">
        <v>11193</v>
      </c>
      <c r="I799" s="3">
        <v>265.86</v>
      </c>
      <c r="J799" s="3">
        <f ca="1">INT(RAND()*50+1)</f>
        <v>38</v>
      </c>
      <c r="K799" s="4" t="s">
        <v>11132</v>
      </c>
      <c r="L799" s="5">
        <v>41460</v>
      </c>
      <c r="M799" s="3" t="str">
        <f>"MFCD00007720"</f>
        <v>MFCD00007720</v>
      </c>
      <c r="N799" s="3"/>
      <c r="O799" s="3" t="str">
        <f>"A14671.22"</f>
        <v>A14671.22</v>
      </c>
      <c r="P799" s="3" t="s">
        <v>11144</v>
      </c>
      <c r="Q799" s="3" t="s">
        <v>11134</v>
      </c>
      <c r="R799" s="6" t="s">
        <v>13281</v>
      </c>
      <c r="S799" s="7" t="str">
        <f>"1CN00220006"</f>
        <v>1CN00220006</v>
      </c>
      <c r="T799" s="6" t="s">
        <v>12379</v>
      </c>
      <c r="U799" s="4" t="s">
        <v>11137</v>
      </c>
      <c r="V799" s="3" t="s">
        <v>11148</v>
      </c>
    </row>
    <row r="800" spans="1:22">
      <c r="A800" s="3">
        <v>799</v>
      </c>
      <c r="B800" s="3"/>
      <c r="C800" s="3" t="s">
        <v>13309</v>
      </c>
      <c r="D800" s="3" t="s">
        <v>13310</v>
      </c>
      <c r="E800" s="3" t="s">
        <v>13311</v>
      </c>
      <c r="F800" s="3" t="s">
        <v>11846</v>
      </c>
      <c r="G800" s="3" t="s">
        <v>13312</v>
      </c>
      <c r="H800" s="3" t="s">
        <v>11848</v>
      </c>
      <c r="I800" s="3">
        <v>42.12</v>
      </c>
      <c r="J800" s="3">
        <f ca="1">INT(RAND()*50+1)</f>
        <v>31</v>
      </c>
      <c r="K800" s="4" t="s">
        <v>11132</v>
      </c>
      <c r="L800" s="5">
        <v>41422</v>
      </c>
      <c r="M800" s="3"/>
      <c r="N800" s="3"/>
      <c r="O800" s="3" t="str">
        <f t="shared" ref="O800:O816" si="160">"R00093490100"</f>
        <v>R00093490100</v>
      </c>
      <c r="P800" s="3" t="s">
        <v>11133</v>
      </c>
      <c r="Q800" s="3" t="s">
        <v>11134</v>
      </c>
      <c r="R800" s="6" t="s">
        <v>11352</v>
      </c>
      <c r="S800" s="7" t="str">
        <f t="shared" ref="S800:S816" si="161">"1CN00210355"</f>
        <v>1CN00210355</v>
      </c>
      <c r="T800" s="6" t="s">
        <v>13313</v>
      </c>
      <c r="U800" s="4" t="s">
        <v>11137</v>
      </c>
      <c r="V800" s="3" t="s">
        <v>11148</v>
      </c>
    </row>
    <row r="801" spans="1:22">
      <c r="A801" s="3">
        <v>800</v>
      </c>
      <c r="B801" s="3"/>
      <c r="C801" s="3" t="s">
        <v>13309</v>
      </c>
      <c r="D801" s="3" t="s">
        <v>13310</v>
      </c>
      <c r="E801" s="3" t="s">
        <v>13311</v>
      </c>
      <c r="F801" s="3" t="s">
        <v>11846</v>
      </c>
      <c r="G801" s="3" t="s">
        <v>13312</v>
      </c>
      <c r="H801" s="3" t="s">
        <v>11848</v>
      </c>
      <c r="I801" s="3">
        <v>42.12</v>
      </c>
      <c r="J801" s="3">
        <f ca="1">INT(RAND()*50+1)</f>
        <v>5</v>
      </c>
      <c r="K801" s="4" t="s">
        <v>11132</v>
      </c>
      <c r="L801" s="5">
        <v>41446</v>
      </c>
      <c r="M801" s="3"/>
      <c r="N801" s="3"/>
      <c r="O801" s="3" t="str">
        <f>"R00093490100"</f>
        <v>R00093490100</v>
      </c>
      <c r="P801" s="3" t="s">
        <v>11144</v>
      </c>
      <c r="Q801" s="3" t="s">
        <v>11145</v>
      </c>
      <c r="R801" s="6" t="s">
        <v>11357</v>
      </c>
      <c r="S801" s="7" t="str">
        <f>"1CN00210355"</f>
        <v>1CN00210355</v>
      </c>
      <c r="T801" s="6" t="s">
        <v>12945</v>
      </c>
      <c r="U801" s="4" t="s">
        <v>11137</v>
      </c>
      <c r="V801" s="3" t="s">
        <v>11148</v>
      </c>
    </row>
    <row r="802" spans="1:22">
      <c r="A802" s="3">
        <v>801</v>
      </c>
      <c r="B802" s="3"/>
      <c r="C802" s="3" t="s">
        <v>13309</v>
      </c>
      <c r="D802" s="3" t="s">
        <v>13310</v>
      </c>
      <c r="E802" s="3" t="s">
        <v>13311</v>
      </c>
      <c r="F802" s="3" t="s">
        <v>11846</v>
      </c>
      <c r="G802" s="3" t="s">
        <v>13312</v>
      </c>
      <c r="H802" s="3" t="s">
        <v>11848</v>
      </c>
      <c r="I802" s="3">
        <v>42.12</v>
      </c>
      <c r="J802" s="3">
        <f ca="1">INT(RAND()*50+1)</f>
        <v>37</v>
      </c>
      <c r="K802" s="4" t="s">
        <v>11132</v>
      </c>
      <c r="L802" s="5">
        <v>41450</v>
      </c>
      <c r="M802" s="3"/>
      <c r="N802" s="3"/>
      <c r="O802" s="3" t="str">
        <f>"R00093490100"</f>
        <v>R00093490100</v>
      </c>
      <c r="P802" s="3" t="s">
        <v>11133</v>
      </c>
      <c r="Q802" s="3" t="s">
        <v>11134</v>
      </c>
      <c r="R802" s="6" t="s">
        <v>13296</v>
      </c>
      <c r="S802" s="7" t="str">
        <f>"1CN00210355"</f>
        <v>1CN00210355</v>
      </c>
      <c r="T802" s="6" t="s">
        <v>13219</v>
      </c>
      <c r="U802" s="4" t="s">
        <v>11137</v>
      </c>
      <c r="V802" s="3" t="s">
        <v>11148</v>
      </c>
    </row>
    <row r="803" spans="1:22">
      <c r="A803" s="3">
        <v>802</v>
      </c>
      <c r="B803" s="3"/>
      <c r="C803" s="3" t="s">
        <v>13309</v>
      </c>
      <c r="D803" s="3" t="s">
        <v>13310</v>
      </c>
      <c r="E803" s="3" t="s">
        <v>13311</v>
      </c>
      <c r="F803" s="3" t="s">
        <v>11846</v>
      </c>
      <c r="G803" s="3" t="s">
        <v>13312</v>
      </c>
      <c r="H803" s="3" t="s">
        <v>11848</v>
      </c>
      <c r="I803" s="3">
        <v>42.12</v>
      </c>
      <c r="J803" s="3">
        <f ca="1">INT(RAND()*50+1)</f>
        <v>38</v>
      </c>
      <c r="K803" s="4" t="s">
        <v>11132</v>
      </c>
      <c r="L803" s="5">
        <v>41456</v>
      </c>
      <c r="M803" s="3"/>
      <c r="N803" s="3"/>
      <c r="O803" s="3" t="str">
        <f>"R00093490100"</f>
        <v>R00093490100</v>
      </c>
      <c r="P803" s="3" t="s">
        <v>11144</v>
      </c>
      <c r="Q803" s="3" t="s">
        <v>11145</v>
      </c>
      <c r="R803" s="6" t="s">
        <v>13298</v>
      </c>
      <c r="S803" s="7" t="str">
        <f>"1CN00210355"</f>
        <v>1CN00210355</v>
      </c>
      <c r="T803" s="6" t="s">
        <v>13314</v>
      </c>
      <c r="U803" s="4" t="s">
        <v>11137</v>
      </c>
      <c r="V803" s="3" t="s">
        <v>11148</v>
      </c>
    </row>
    <row r="804" spans="1:22">
      <c r="A804" s="3">
        <v>803</v>
      </c>
      <c r="B804" s="3"/>
      <c r="C804" s="3" t="s">
        <v>13309</v>
      </c>
      <c r="D804" s="3" t="s">
        <v>13310</v>
      </c>
      <c r="E804" s="3" t="s">
        <v>13311</v>
      </c>
      <c r="F804" s="3" t="s">
        <v>11846</v>
      </c>
      <c r="G804" s="3" t="s">
        <v>13312</v>
      </c>
      <c r="H804" s="3" t="s">
        <v>11848</v>
      </c>
      <c r="I804" s="3">
        <v>42.12</v>
      </c>
      <c r="J804" s="3">
        <f ca="1">INT(RAND()*50+1)</f>
        <v>16</v>
      </c>
      <c r="K804" s="4" t="s">
        <v>11132</v>
      </c>
      <c r="L804" s="5">
        <v>41465</v>
      </c>
      <c r="M804" s="3"/>
      <c r="N804" s="3"/>
      <c r="O804" s="3" t="str">
        <f>"R00093490100"</f>
        <v>R00093490100</v>
      </c>
      <c r="P804" s="3" t="s">
        <v>11133</v>
      </c>
      <c r="Q804" s="3" t="s">
        <v>11134</v>
      </c>
      <c r="R804" s="6" t="s">
        <v>13315</v>
      </c>
      <c r="S804" s="7" t="str">
        <f>"1CN00210355"</f>
        <v>1CN00210355</v>
      </c>
      <c r="T804" s="6" t="s">
        <v>12554</v>
      </c>
      <c r="U804" s="4" t="s">
        <v>11137</v>
      </c>
      <c r="V804" s="3" t="s">
        <v>11138</v>
      </c>
    </row>
    <row r="805" spans="1:22">
      <c r="A805" s="3">
        <v>804</v>
      </c>
      <c r="B805" s="3"/>
      <c r="C805" s="3" t="s">
        <v>13309</v>
      </c>
      <c r="D805" s="3" t="s">
        <v>13310</v>
      </c>
      <c r="E805" s="3" t="s">
        <v>13311</v>
      </c>
      <c r="F805" s="3" t="s">
        <v>11846</v>
      </c>
      <c r="G805" s="3" t="s">
        <v>13312</v>
      </c>
      <c r="H805" s="3" t="s">
        <v>11848</v>
      </c>
      <c r="I805" s="3">
        <v>39.61</v>
      </c>
      <c r="J805" s="3">
        <f ca="1">INT(RAND()*50+1)</f>
        <v>33</v>
      </c>
      <c r="K805" s="4" t="s">
        <v>11132</v>
      </c>
      <c r="L805" s="5">
        <v>41473</v>
      </c>
      <c r="M805" s="3"/>
      <c r="N805" s="3"/>
      <c r="O805" s="3" t="str">
        <f>"R00093490100"</f>
        <v>R00093490100</v>
      </c>
      <c r="P805" s="3" t="s">
        <v>11144</v>
      </c>
      <c r="Q805" s="3" t="s">
        <v>11134</v>
      </c>
      <c r="R805" s="6" t="s">
        <v>13316</v>
      </c>
      <c r="S805" s="7" t="str">
        <f>"1CN00210355"</f>
        <v>1CN00210355</v>
      </c>
      <c r="T805" s="6" t="s">
        <v>13226</v>
      </c>
      <c r="U805" s="4" t="s">
        <v>11137</v>
      </c>
      <c r="V805" s="3" t="s">
        <v>11138</v>
      </c>
    </row>
    <row r="806" spans="1:22">
      <c r="A806" s="3">
        <v>805</v>
      </c>
      <c r="B806" s="3"/>
      <c r="C806" s="3" t="s">
        <v>13309</v>
      </c>
      <c r="D806" s="3" t="s">
        <v>13310</v>
      </c>
      <c r="E806" s="3" t="s">
        <v>13311</v>
      </c>
      <c r="F806" s="3" t="s">
        <v>11846</v>
      </c>
      <c r="G806" s="3" t="s">
        <v>13312</v>
      </c>
      <c r="H806" s="3" t="s">
        <v>11848</v>
      </c>
      <c r="I806" s="3">
        <v>39.61</v>
      </c>
      <c r="J806" s="3">
        <f ca="1">INT(RAND()*50+1)</f>
        <v>16</v>
      </c>
      <c r="K806" s="4" t="s">
        <v>11132</v>
      </c>
      <c r="L806" s="5">
        <v>41473</v>
      </c>
      <c r="M806" s="3"/>
      <c r="N806" s="3"/>
      <c r="O806" s="3" t="str">
        <f>"R00093490100"</f>
        <v>R00093490100</v>
      </c>
      <c r="P806" s="3" t="s">
        <v>11133</v>
      </c>
      <c r="Q806" s="3" t="s">
        <v>11134</v>
      </c>
      <c r="R806" s="6" t="s">
        <v>13298</v>
      </c>
      <c r="S806" s="7" t="str">
        <f>"1CN00210355"</f>
        <v>1CN00210355</v>
      </c>
      <c r="T806" s="6" t="s">
        <v>13317</v>
      </c>
      <c r="U806" s="4" t="s">
        <v>11137</v>
      </c>
      <c r="V806" s="3" t="s">
        <v>11148</v>
      </c>
    </row>
    <row r="807" spans="1:22">
      <c r="A807" s="3">
        <v>806</v>
      </c>
      <c r="B807" s="3"/>
      <c r="C807" s="3" t="s">
        <v>13309</v>
      </c>
      <c r="D807" s="3" t="s">
        <v>13310</v>
      </c>
      <c r="E807" s="3" t="s">
        <v>13311</v>
      </c>
      <c r="F807" s="3" t="s">
        <v>11846</v>
      </c>
      <c r="G807" s="3" t="s">
        <v>13312</v>
      </c>
      <c r="H807" s="3" t="s">
        <v>11848</v>
      </c>
      <c r="I807" s="3">
        <v>39.6</v>
      </c>
      <c r="J807" s="3">
        <f ca="1">INT(RAND()*50+1)</f>
        <v>31</v>
      </c>
      <c r="K807" s="4" t="s">
        <v>11132</v>
      </c>
      <c r="L807" s="5">
        <v>41479</v>
      </c>
      <c r="M807" s="3"/>
      <c r="N807" s="3"/>
      <c r="O807" s="3" t="str">
        <f>"R00093490100"</f>
        <v>R00093490100</v>
      </c>
      <c r="P807" s="3" t="s">
        <v>11144</v>
      </c>
      <c r="Q807" s="3" t="s">
        <v>11134</v>
      </c>
      <c r="R807" s="6" t="s">
        <v>11352</v>
      </c>
      <c r="S807" s="7" t="str">
        <f>"1CN00210355"</f>
        <v>1CN00210355</v>
      </c>
      <c r="T807" s="6" t="s">
        <v>13318</v>
      </c>
      <c r="U807" s="4" t="s">
        <v>11137</v>
      </c>
      <c r="V807" s="3" t="s">
        <v>11138</v>
      </c>
    </row>
    <row r="808" spans="1:22">
      <c r="A808" s="3">
        <v>807</v>
      </c>
      <c r="B808" s="3"/>
      <c r="C808" s="3" t="s">
        <v>13309</v>
      </c>
      <c r="D808" s="3" t="s">
        <v>13310</v>
      </c>
      <c r="E808" s="3" t="s">
        <v>13311</v>
      </c>
      <c r="F808" s="3" t="s">
        <v>11846</v>
      </c>
      <c r="G808" s="3" t="s">
        <v>13312</v>
      </c>
      <c r="H808" s="3" t="s">
        <v>11848</v>
      </c>
      <c r="I808" s="3">
        <v>39.6</v>
      </c>
      <c r="J808" s="3">
        <f ca="1">INT(RAND()*50+1)</f>
        <v>29</v>
      </c>
      <c r="K808" s="4" t="s">
        <v>11132</v>
      </c>
      <c r="L808" s="5">
        <v>41486</v>
      </c>
      <c r="M808" s="3"/>
      <c r="N808" s="3"/>
      <c r="O808" s="3" t="str">
        <f>"R00093490100"</f>
        <v>R00093490100</v>
      </c>
      <c r="P808" s="3" t="s">
        <v>11133</v>
      </c>
      <c r="Q808" s="3" t="s">
        <v>11145</v>
      </c>
      <c r="R808" s="6" t="s">
        <v>11357</v>
      </c>
      <c r="S808" s="7" t="str">
        <f>"1CN00210355"</f>
        <v>1CN00210355</v>
      </c>
      <c r="T808" s="6" t="s">
        <v>13068</v>
      </c>
      <c r="U808" s="4" t="s">
        <v>11137</v>
      </c>
      <c r="V808" s="3" t="s">
        <v>11148</v>
      </c>
    </row>
    <row r="809" spans="1:22">
      <c r="A809" s="3">
        <v>808</v>
      </c>
      <c r="B809" s="3"/>
      <c r="C809" s="3" t="s">
        <v>13309</v>
      </c>
      <c r="D809" s="3" t="s">
        <v>13310</v>
      </c>
      <c r="E809" s="3" t="s">
        <v>13311</v>
      </c>
      <c r="F809" s="3" t="s">
        <v>11846</v>
      </c>
      <c r="G809" s="3" t="s">
        <v>13312</v>
      </c>
      <c r="H809" s="3" t="s">
        <v>11848</v>
      </c>
      <c r="I809" s="3">
        <v>39.6</v>
      </c>
      <c r="J809" s="3">
        <f ca="1">INT(RAND()*50+1)</f>
        <v>25</v>
      </c>
      <c r="K809" s="4" t="s">
        <v>11132</v>
      </c>
      <c r="L809" s="5">
        <v>41487</v>
      </c>
      <c r="M809" s="3"/>
      <c r="N809" s="3"/>
      <c r="O809" s="3" t="str">
        <f>"R00093490100"</f>
        <v>R00093490100</v>
      </c>
      <c r="P809" s="3" t="s">
        <v>11144</v>
      </c>
      <c r="Q809" s="3" t="s">
        <v>11134</v>
      </c>
      <c r="R809" s="6" t="s">
        <v>13319</v>
      </c>
      <c r="S809" s="7" t="str">
        <f>"1CN00210355"</f>
        <v>1CN00210355</v>
      </c>
      <c r="T809" s="6" t="s">
        <v>13320</v>
      </c>
      <c r="U809" s="4" t="s">
        <v>11137</v>
      </c>
      <c r="V809" s="3" t="s">
        <v>11148</v>
      </c>
    </row>
    <row r="810" spans="1:22">
      <c r="A810" s="3">
        <v>809</v>
      </c>
      <c r="B810" s="3"/>
      <c r="C810" s="3" t="s">
        <v>13309</v>
      </c>
      <c r="D810" s="3" t="s">
        <v>13310</v>
      </c>
      <c r="E810" s="3" t="s">
        <v>13311</v>
      </c>
      <c r="F810" s="3" t="s">
        <v>11846</v>
      </c>
      <c r="G810" s="3" t="s">
        <v>13312</v>
      </c>
      <c r="H810" s="3" t="s">
        <v>11848</v>
      </c>
      <c r="I810" s="3">
        <v>39.6</v>
      </c>
      <c r="J810" s="3">
        <f ca="1">INT(RAND()*50+1)</f>
        <v>41</v>
      </c>
      <c r="K810" s="4" t="s">
        <v>11132</v>
      </c>
      <c r="L810" s="5">
        <v>41492</v>
      </c>
      <c r="M810" s="3"/>
      <c r="N810" s="3"/>
      <c r="O810" s="3" t="str">
        <f>"R00093490100"</f>
        <v>R00093490100</v>
      </c>
      <c r="P810" s="3" t="s">
        <v>11133</v>
      </c>
      <c r="Q810" s="3" t="s">
        <v>11145</v>
      </c>
      <c r="R810" s="6" t="s">
        <v>13321</v>
      </c>
      <c r="S810" s="7" t="str">
        <f>"1CN00210355"</f>
        <v>1CN00210355</v>
      </c>
      <c r="T810" s="6" t="s">
        <v>13322</v>
      </c>
      <c r="U810" s="4" t="s">
        <v>11137</v>
      </c>
      <c r="V810" s="3" t="s">
        <v>11148</v>
      </c>
    </row>
    <row r="811" spans="1:22">
      <c r="A811" s="3">
        <v>810</v>
      </c>
      <c r="B811" s="3"/>
      <c r="C811" s="3" t="s">
        <v>13309</v>
      </c>
      <c r="D811" s="3" t="s">
        <v>13310</v>
      </c>
      <c r="E811" s="3" t="s">
        <v>13311</v>
      </c>
      <c r="F811" s="3" t="s">
        <v>11846</v>
      </c>
      <c r="G811" s="3" t="s">
        <v>13312</v>
      </c>
      <c r="H811" s="3" t="s">
        <v>11848</v>
      </c>
      <c r="I811" s="3">
        <v>39.61</v>
      </c>
      <c r="J811" s="3">
        <f ca="1">INT(RAND()*50+1)</f>
        <v>8</v>
      </c>
      <c r="K811" s="4" t="s">
        <v>11132</v>
      </c>
      <c r="L811" s="5">
        <v>41500</v>
      </c>
      <c r="M811" s="3"/>
      <c r="N811" s="3"/>
      <c r="O811" s="3" t="str">
        <f>"R00093490100"</f>
        <v>R00093490100</v>
      </c>
      <c r="P811" s="3" t="s">
        <v>11144</v>
      </c>
      <c r="Q811" s="3" t="s">
        <v>11134</v>
      </c>
      <c r="R811" s="6" t="s">
        <v>11352</v>
      </c>
      <c r="S811" s="7" t="str">
        <f>"1CN00210355"</f>
        <v>1CN00210355</v>
      </c>
      <c r="T811" s="6" t="s">
        <v>13323</v>
      </c>
      <c r="U811" s="4" t="s">
        <v>11137</v>
      </c>
      <c r="V811" s="3" t="s">
        <v>11148</v>
      </c>
    </row>
    <row r="812" spans="1:22">
      <c r="A812" s="3">
        <v>811</v>
      </c>
      <c r="B812" s="3"/>
      <c r="C812" s="3" t="s">
        <v>13309</v>
      </c>
      <c r="D812" s="3" t="s">
        <v>13310</v>
      </c>
      <c r="E812" s="3" t="s">
        <v>13311</v>
      </c>
      <c r="F812" s="3" t="s">
        <v>11846</v>
      </c>
      <c r="G812" s="3" t="s">
        <v>13312</v>
      </c>
      <c r="H812" s="3" t="s">
        <v>11848</v>
      </c>
      <c r="I812" s="3">
        <v>39.6</v>
      </c>
      <c r="J812" s="3">
        <f ca="1">INT(RAND()*50+1)</f>
        <v>49</v>
      </c>
      <c r="K812" s="4" t="s">
        <v>11132</v>
      </c>
      <c r="L812" s="5">
        <v>41506</v>
      </c>
      <c r="M812" s="3"/>
      <c r="N812" s="3"/>
      <c r="O812" s="3" t="str">
        <f>"R00093490100"</f>
        <v>R00093490100</v>
      </c>
      <c r="P812" s="3" t="s">
        <v>11133</v>
      </c>
      <c r="Q812" s="3" t="s">
        <v>11134</v>
      </c>
      <c r="R812" s="6" t="s">
        <v>11357</v>
      </c>
      <c r="S812" s="7" t="str">
        <f>"1CN00210355"</f>
        <v>1CN00210355</v>
      </c>
      <c r="T812" s="6" t="s">
        <v>13324</v>
      </c>
      <c r="U812" s="4" t="s">
        <v>11137</v>
      </c>
      <c r="V812" s="3" t="s">
        <v>11148</v>
      </c>
    </row>
    <row r="813" spans="1:22">
      <c r="A813" s="3">
        <v>812</v>
      </c>
      <c r="B813" s="3"/>
      <c r="C813" s="3" t="s">
        <v>13309</v>
      </c>
      <c r="D813" s="3" t="s">
        <v>13310</v>
      </c>
      <c r="E813" s="3" t="s">
        <v>13311</v>
      </c>
      <c r="F813" s="3" t="s">
        <v>11846</v>
      </c>
      <c r="G813" s="3" t="s">
        <v>13312</v>
      </c>
      <c r="H813" s="3" t="s">
        <v>11848</v>
      </c>
      <c r="I813" s="3">
        <v>39.61</v>
      </c>
      <c r="J813" s="3">
        <f ca="1">INT(RAND()*50+1)</f>
        <v>47</v>
      </c>
      <c r="K813" s="4" t="s">
        <v>11132</v>
      </c>
      <c r="L813" s="5">
        <v>41508</v>
      </c>
      <c r="M813" s="3"/>
      <c r="N813" s="3"/>
      <c r="O813" s="3" t="str">
        <f>"R00093490100"</f>
        <v>R00093490100</v>
      </c>
      <c r="P813" s="3" t="s">
        <v>11144</v>
      </c>
      <c r="Q813" s="3" t="s">
        <v>11134</v>
      </c>
      <c r="R813" s="6" t="s">
        <v>13296</v>
      </c>
      <c r="S813" s="7" t="str">
        <f>"1CN00210355"</f>
        <v>1CN00210355</v>
      </c>
      <c r="T813" s="6" t="s">
        <v>12569</v>
      </c>
      <c r="U813" s="4" t="s">
        <v>11137</v>
      </c>
      <c r="V813" s="3" t="s">
        <v>11138</v>
      </c>
    </row>
    <row r="814" spans="1:22">
      <c r="A814" s="3">
        <v>813</v>
      </c>
      <c r="B814" s="3"/>
      <c r="C814" s="3" t="s">
        <v>13309</v>
      </c>
      <c r="D814" s="3" t="s">
        <v>13310</v>
      </c>
      <c r="E814" s="3" t="s">
        <v>13311</v>
      </c>
      <c r="F814" s="3" t="s">
        <v>11846</v>
      </c>
      <c r="G814" s="3" t="s">
        <v>13312</v>
      </c>
      <c r="H814" s="3" t="s">
        <v>11848</v>
      </c>
      <c r="I814" s="3">
        <v>39.61</v>
      </c>
      <c r="J814" s="3">
        <f ca="1">INT(RAND()*50+1)</f>
        <v>6</v>
      </c>
      <c r="K814" s="4" t="s">
        <v>11132</v>
      </c>
      <c r="L814" s="5">
        <v>41513</v>
      </c>
      <c r="M814" s="3"/>
      <c r="N814" s="3"/>
      <c r="O814" s="3" t="str">
        <f>"R00093490100"</f>
        <v>R00093490100</v>
      </c>
      <c r="P814" s="3" t="s">
        <v>11133</v>
      </c>
      <c r="Q814" s="3" t="s">
        <v>11134</v>
      </c>
      <c r="R814" s="6" t="s">
        <v>13298</v>
      </c>
      <c r="S814" s="7" t="str">
        <f>"1CN00210355"</f>
        <v>1CN00210355</v>
      </c>
      <c r="T814" s="6" t="s">
        <v>12412</v>
      </c>
      <c r="U814" s="4" t="s">
        <v>11137</v>
      </c>
      <c r="V814" s="3" t="s">
        <v>11148</v>
      </c>
    </row>
    <row r="815" spans="1:22">
      <c r="A815" s="3">
        <v>814</v>
      </c>
      <c r="B815" s="3"/>
      <c r="C815" s="3" t="s">
        <v>13309</v>
      </c>
      <c r="D815" s="3" t="s">
        <v>13310</v>
      </c>
      <c r="E815" s="3" t="s">
        <v>13311</v>
      </c>
      <c r="F815" s="3" t="s">
        <v>11846</v>
      </c>
      <c r="G815" s="3" t="s">
        <v>13312</v>
      </c>
      <c r="H815" s="3" t="s">
        <v>11848</v>
      </c>
      <c r="I815" s="3">
        <v>39.61</v>
      </c>
      <c r="J815" s="3">
        <f ca="1">INT(RAND()*50+1)</f>
        <v>5</v>
      </c>
      <c r="K815" s="4" t="s">
        <v>11132</v>
      </c>
      <c r="L815" s="5">
        <v>41515</v>
      </c>
      <c r="M815" s="3"/>
      <c r="N815" s="3"/>
      <c r="O815" s="3" t="str">
        <f>"R00093490100"</f>
        <v>R00093490100</v>
      </c>
      <c r="P815" s="3" t="s">
        <v>11144</v>
      </c>
      <c r="Q815" s="3" t="s">
        <v>11145</v>
      </c>
      <c r="R815" s="6" t="s">
        <v>13315</v>
      </c>
      <c r="S815" s="7" t="str">
        <f>"1CN00210355"</f>
        <v>1CN00210355</v>
      </c>
      <c r="T815" s="6" t="s">
        <v>13325</v>
      </c>
      <c r="U815" s="4" t="s">
        <v>11137</v>
      </c>
      <c r="V815" s="3" t="s">
        <v>11138</v>
      </c>
    </row>
    <row r="816" spans="1:22">
      <c r="A816" s="3">
        <v>815</v>
      </c>
      <c r="B816" s="3"/>
      <c r="C816" s="3" t="s">
        <v>13309</v>
      </c>
      <c r="D816" s="3" t="s">
        <v>13310</v>
      </c>
      <c r="E816" s="3" t="s">
        <v>13311</v>
      </c>
      <c r="F816" s="3" t="s">
        <v>11846</v>
      </c>
      <c r="G816" s="3" t="s">
        <v>13312</v>
      </c>
      <c r="H816" s="3" t="s">
        <v>11848</v>
      </c>
      <c r="I816" s="3">
        <v>39.61</v>
      </c>
      <c r="J816" s="3">
        <f ca="1">INT(RAND()*50+1)</f>
        <v>7</v>
      </c>
      <c r="K816" s="4" t="s">
        <v>11132</v>
      </c>
      <c r="L816" s="5">
        <v>41516</v>
      </c>
      <c r="M816" s="3"/>
      <c r="N816" s="3"/>
      <c r="O816" s="3" t="str">
        <f>"R00093490100"</f>
        <v>R00093490100</v>
      </c>
      <c r="P816" s="3" t="s">
        <v>11133</v>
      </c>
      <c r="Q816" s="3" t="s">
        <v>11134</v>
      </c>
      <c r="R816" s="6" t="s">
        <v>13316</v>
      </c>
      <c r="S816" s="7" t="str">
        <f>"1CN00210355"</f>
        <v>1CN00210355</v>
      </c>
      <c r="T816" s="6" t="s">
        <v>12988</v>
      </c>
      <c r="U816" s="4" t="s">
        <v>11137</v>
      </c>
      <c r="V816" s="3" t="s">
        <v>11148</v>
      </c>
    </row>
    <row r="817" spans="1:22">
      <c r="A817" s="3">
        <v>816</v>
      </c>
      <c r="B817" s="3"/>
      <c r="C817" s="3" t="s">
        <v>13309</v>
      </c>
      <c r="D817" s="3" t="s">
        <v>13326</v>
      </c>
      <c r="E817" s="3" t="s">
        <v>13311</v>
      </c>
      <c r="F817" s="3" t="s">
        <v>11846</v>
      </c>
      <c r="G817" s="3" t="s">
        <v>13312</v>
      </c>
      <c r="H817" s="3" t="s">
        <v>11848</v>
      </c>
      <c r="I817" s="3">
        <v>39.6</v>
      </c>
      <c r="J817" s="3">
        <f ca="1">INT(RAND()*50+1)</f>
        <v>38</v>
      </c>
      <c r="K817" s="4" t="s">
        <v>11132</v>
      </c>
      <c r="L817" s="5">
        <v>41526</v>
      </c>
      <c r="M817" s="3"/>
      <c r="N817" s="3"/>
      <c r="O817" s="3" t="str">
        <f t="shared" ref="O817:O833" si="162">"2798840"</f>
        <v>2798840</v>
      </c>
      <c r="P817" s="3" t="s">
        <v>11144</v>
      </c>
      <c r="Q817" s="3" t="s">
        <v>11145</v>
      </c>
      <c r="R817" s="6" t="s">
        <v>13298</v>
      </c>
      <c r="S817" s="7" t="str">
        <f t="shared" ref="S817:S833" si="163">"1CN00510459"</f>
        <v>1CN00510459</v>
      </c>
      <c r="T817" s="6" t="s">
        <v>13264</v>
      </c>
      <c r="U817" s="4" t="s">
        <v>11137</v>
      </c>
      <c r="V817" s="3" t="s">
        <v>11148</v>
      </c>
    </row>
    <row r="818" spans="1:22">
      <c r="A818" s="3">
        <v>817</v>
      </c>
      <c r="B818" s="3"/>
      <c r="C818" s="3" t="s">
        <v>13309</v>
      </c>
      <c r="D818" s="3" t="s">
        <v>13326</v>
      </c>
      <c r="E818" s="3" t="s">
        <v>13311</v>
      </c>
      <c r="F818" s="3" t="s">
        <v>11846</v>
      </c>
      <c r="G818" s="3" t="s">
        <v>13312</v>
      </c>
      <c r="H818" s="3" t="s">
        <v>11848</v>
      </c>
      <c r="I818" s="3">
        <v>39.6</v>
      </c>
      <c r="J818" s="3">
        <f ca="1">INT(RAND()*50+1)</f>
        <v>39</v>
      </c>
      <c r="K818" s="4" t="s">
        <v>11132</v>
      </c>
      <c r="L818" s="5">
        <v>41534</v>
      </c>
      <c r="M818" s="3"/>
      <c r="N818" s="3"/>
      <c r="O818" s="3" t="str">
        <f>"2798840"</f>
        <v>2798840</v>
      </c>
      <c r="P818" s="3" t="s">
        <v>11133</v>
      </c>
      <c r="Q818" s="3" t="s">
        <v>11134</v>
      </c>
      <c r="R818" s="6" t="s">
        <v>11352</v>
      </c>
      <c r="S818" s="7" t="str">
        <f>"1CN00510459"</f>
        <v>1CN00510459</v>
      </c>
      <c r="T818" s="6" t="s">
        <v>13327</v>
      </c>
      <c r="U818" s="4" t="s">
        <v>11137</v>
      </c>
      <c r="V818" s="3" t="s">
        <v>11148</v>
      </c>
    </row>
    <row r="819" spans="1:22">
      <c r="A819" s="3">
        <v>818</v>
      </c>
      <c r="B819" s="3"/>
      <c r="C819" s="3" t="s">
        <v>13309</v>
      </c>
      <c r="D819" s="3" t="s">
        <v>13326</v>
      </c>
      <c r="E819" s="3" t="s">
        <v>13311</v>
      </c>
      <c r="F819" s="3" t="s">
        <v>11846</v>
      </c>
      <c r="G819" s="3" t="s">
        <v>13312</v>
      </c>
      <c r="H819" s="3" t="s">
        <v>11848</v>
      </c>
      <c r="I819" s="3">
        <v>39.6</v>
      </c>
      <c r="J819" s="3">
        <f ca="1">INT(RAND()*50+1)</f>
        <v>17</v>
      </c>
      <c r="K819" s="4" t="s">
        <v>11132</v>
      </c>
      <c r="L819" s="5">
        <v>41546</v>
      </c>
      <c r="M819" s="3"/>
      <c r="N819" s="3"/>
      <c r="O819" s="3" t="str">
        <f>"2798840"</f>
        <v>2798840</v>
      </c>
      <c r="P819" s="3" t="s">
        <v>11144</v>
      </c>
      <c r="Q819" s="3" t="s">
        <v>11134</v>
      </c>
      <c r="R819" s="6" t="s">
        <v>11357</v>
      </c>
      <c r="S819" s="7" t="str">
        <f>"1CN00510459"</f>
        <v>1CN00510459</v>
      </c>
      <c r="T819" s="6" t="s">
        <v>12593</v>
      </c>
      <c r="U819" s="4" t="s">
        <v>11137</v>
      </c>
      <c r="V819" s="3" t="s">
        <v>11148</v>
      </c>
    </row>
    <row r="820" spans="1:22">
      <c r="A820" s="3">
        <v>819</v>
      </c>
      <c r="B820" s="3"/>
      <c r="C820" s="3" t="s">
        <v>13309</v>
      </c>
      <c r="D820" s="3" t="s">
        <v>13326</v>
      </c>
      <c r="E820" s="3" t="s">
        <v>13311</v>
      </c>
      <c r="F820" s="3" t="s">
        <v>11846</v>
      </c>
      <c r="G820" s="3" t="s">
        <v>13312</v>
      </c>
      <c r="H820" s="3" t="s">
        <v>11848</v>
      </c>
      <c r="I820" s="3">
        <v>39.6</v>
      </c>
      <c r="J820" s="3">
        <f ca="1">INT(RAND()*50+1)</f>
        <v>29</v>
      </c>
      <c r="K820" s="4" t="s">
        <v>11132</v>
      </c>
      <c r="L820" s="5">
        <v>41559</v>
      </c>
      <c r="M820" s="3"/>
      <c r="N820" s="3"/>
      <c r="O820" s="3" t="str">
        <f>"2798840"</f>
        <v>2798840</v>
      </c>
      <c r="P820" s="3" t="s">
        <v>11133</v>
      </c>
      <c r="Q820" s="3" t="s">
        <v>11134</v>
      </c>
      <c r="R820" s="6" t="s">
        <v>13319</v>
      </c>
      <c r="S820" s="7" t="str">
        <f>"1CN00510459"</f>
        <v>1CN00510459</v>
      </c>
      <c r="T820" s="6" t="s">
        <v>13268</v>
      </c>
      <c r="U820" s="4" t="s">
        <v>11137</v>
      </c>
      <c r="V820" s="3" t="s">
        <v>11148</v>
      </c>
    </row>
    <row r="821" spans="1:22">
      <c r="A821" s="3">
        <v>820</v>
      </c>
      <c r="B821" s="3"/>
      <c r="C821" s="3" t="s">
        <v>13309</v>
      </c>
      <c r="D821" s="3" t="s">
        <v>13326</v>
      </c>
      <c r="E821" s="3" t="s">
        <v>13311</v>
      </c>
      <c r="F821" s="3" t="s">
        <v>11846</v>
      </c>
      <c r="G821" s="3" t="s">
        <v>13312</v>
      </c>
      <c r="H821" s="3" t="s">
        <v>11848</v>
      </c>
      <c r="I821" s="3">
        <v>39.6</v>
      </c>
      <c r="J821" s="3">
        <f ca="1">INT(RAND()*50+1)</f>
        <v>22</v>
      </c>
      <c r="K821" s="4" t="s">
        <v>11132</v>
      </c>
      <c r="L821" s="5">
        <v>41563</v>
      </c>
      <c r="M821" s="3"/>
      <c r="N821" s="3"/>
      <c r="O821" s="3" t="str">
        <f>"2798840"</f>
        <v>2798840</v>
      </c>
      <c r="P821" s="3" t="s">
        <v>11144</v>
      </c>
      <c r="Q821" s="3" t="s">
        <v>11134</v>
      </c>
      <c r="R821" s="6" t="s">
        <v>13321</v>
      </c>
      <c r="S821" s="7" t="str">
        <f>"1CN00510459"</f>
        <v>1CN00510459</v>
      </c>
      <c r="T821" s="6" t="s">
        <v>13328</v>
      </c>
      <c r="U821" s="4" t="s">
        <v>11137</v>
      </c>
      <c r="V821" s="3" t="s">
        <v>11138</v>
      </c>
    </row>
    <row r="822" spans="1:22">
      <c r="A822" s="3">
        <v>821</v>
      </c>
      <c r="B822" s="3"/>
      <c r="C822" s="3" t="s">
        <v>13309</v>
      </c>
      <c r="D822" s="3" t="s">
        <v>13326</v>
      </c>
      <c r="E822" s="3" t="s">
        <v>13311</v>
      </c>
      <c r="F822" s="3" t="s">
        <v>11846</v>
      </c>
      <c r="G822" s="3" t="s">
        <v>13312</v>
      </c>
      <c r="H822" s="3" t="s">
        <v>11848</v>
      </c>
      <c r="I822" s="3">
        <v>39.6</v>
      </c>
      <c r="J822" s="3">
        <f ca="1">INT(RAND()*50+1)</f>
        <v>44</v>
      </c>
      <c r="K822" s="4" t="s">
        <v>11132</v>
      </c>
      <c r="L822" s="5">
        <v>41570</v>
      </c>
      <c r="M822" s="3"/>
      <c r="N822" s="3"/>
      <c r="O822" s="3" t="str">
        <f>"2798840"</f>
        <v>2798840</v>
      </c>
      <c r="P822" s="3" t="s">
        <v>11133</v>
      </c>
      <c r="Q822" s="3" t="s">
        <v>11145</v>
      </c>
      <c r="R822" s="6" t="s">
        <v>13329</v>
      </c>
      <c r="S822" s="7" t="str">
        <f>"1CN00510459"</f>
        <v>1CN00510459</v>
      </c>
      <c r="T822" s="6" t="s">
        <v>13330</v>
      </c>
      <c r="U822" s="4" t="s">
        <v>11137</v>
      </c>
      <c r="V822" s="3" t="s">
        <v>11148</v>
      </c>
    </row>
    <row r="823" spans="1:22">
      <c r="A823" s="3">
        <v>822</v>
      </c>
      <c r="B823" s="3"/>
      <c r="C823" s="3" t="s">
        <v>13309</v>
      </c>
      <c r="D823" s="3" t="s">
        <v>13326</v>
      </c>
      <c r="E823" s="3" t="s">
        <v>13311</v>
      </c>
      <c r="F823" s="3" t="s">
        <v>11846</v>
      </c>
      <c r="G823" s="3" t="s">
        <v>13312</v>
      </c>
      <c r="H823" s="3" t="s">
        <v>11848</v>
      </c>
      <c r="I823" s="3">
        <v>39.6</v>
      </c>
      <c r="J823" s="3">
        <f ca="1">INT(RAND()*50+1)</f>
        <v>18</v>
      </c>
      <c r="K823" s="4" t="s">
        <v>11132</v>
      </c>
      <c r="L823" s="5">
        <v>41576</v>
      </c>
      <c r="M823" s="3"/>
      <c r="N823" s="3"/>
      <c r="O823" s="3" t="str">
        <f>"2798840"</f>
        <v>2798840</v>
      </c>
      <c r="P823" s="3" t="s">
        <v>11144</v>
      </c>
      <c r="Q823" s="3" t="s">
        <v>11134</v>
      </c>
      <c r="R823" s="6" t="s">
        <v>13331</v>
      </c>
      <c r="S823" s="7" t="str">
        <f>"1CN00510459"</f>
        <v>1CN00510459</v>
      </c>
      <c r="T823" s="6" t="s">
        <v>13105</v>
      </c>
      <c r="U823" s="4" t="s">
        <v>11137</v>
      </c>
      <c r="V823" s="3" t="s">
        <v>11138</v>
      </c>
    </row>
    <row r="824" spans="1:22">
      <c r="A824" s="3">
        <v>823</v>
      </c>
      <c r="B824" s="3"/>
      <c r="C824" s="3" t="s">
        <v>13309</v>
      </c>
      <c r="D824" s="3" t="s">
        <v>13326</v>
      </c>
      <c r="E824" s="3" t="s">
        <v>13311</v>
      </c>
      <c r="F824" s="3" t="s">
        <v>11846</v>
      </c>
      <c r="G824" s="3" t="s">
        <v>13312</v>
      </c>
      <c r="H824" s="3" t="s">
        <v>11848</v>
      </c>
      <c r="I824" s="3">
        <v>39.6</v>
      </c>
      <c r="J824" s="3">
        <f ca="1">INT(RAND()*50+1)</f>
        <v>19</v>
      </c>
      <c r="K824" s="4" t="s">
        <v>11132</v>
      </c>
      <c r="L824" s="5">
        <v>41585</v>
      </c>
      <c r="M824" s="3"/>
      <c r="N824" s="3"/>
      <c r="O824" s="3" t="str">
        <f>"2798840"</f>
        <v>2798840</v>
      </c>
      <c r="P824" s="3" t="s">
        <v>11133</v>
      </c>
      <c r="Q824" s="3" t="s">
        <v>11145</v>
      </c>
      <c r="R824" s="6" t="s">
        <v>13321</v>
      </c>
      <c r="S824" s="7" t="str">
        <f>"1CN00510459"</f>
        <v>1CN00510459</v>
      </c>
      <c r="T824" s="6" t="s">
        <v>13332</v>
      </c>
      <c r="U824" s="4" t="s">
        <v>11137</v>
      </c>
      <c r="V824" s="3" t="s">
        <v>11148</v>
      </c>
    </row>
    <row r="825" spans="1:22">
      <c r="A825" s="3">
        <v>824</v>
      </c>
      <c r="B825" s="3"/>
      <c r="C825" s="3" t="s">
        <v>13309</v>
      </c>
      <c r="D825" s="3" t="s">
        <v>13326</v>
      </c>
      <c r="E825" s="3" t="s">
        <v>13311</v>
      </c>
      <c r="F825" s="3" t="s">
        <v>11846</v>
      </c>
      <c r="G825" s="3" t="s">
        <v>13312</v>
      </c>
      <c r="H825" s="3" t="s">
        <v>11848</v>
      </c>
      <c r="I825" s="3">
        <v>39.6</v>
      </c>
      <c r="J825" s="3">
        <f ca="1">INT(RAND()*50+1)</f>
        <v>40</v>
      </c>
      <c r="K825" s="4" t="s">
        <v>11132</v>
      </c>
      <c r="L825" s="5">
        <v>41591</v>
      </c>
      <c r="M825" s="3"/>
      <c r="N825" s="3"/>
      <c r="O825" s="3" t="str">
        <f>"2798840"</f>
        <v>2798840</v>
      </c>
      <c r="P825" s="3" t="s">
        <v>11144</v>
      </c>
      <c r="Q825" s="3" t="s">
        <v>11134</v>
      </c>
      <c r="R825" s="6" t="s">
        <v>11352</v>
      </c>
      <c r="S825" s="7" t="str">
        <f>"1CN00510459"</f>
        <v>1CN00510459</v>
      </c>
      <c r="T825" s="6" t="s">
        <v>13333</v>
      </c>
      <c r="U825" s="4" t="s">
        <v>11137</v>
      </c>
      <c r="V825" s="3" t="s">
        <v>11148</v>
      </c>
    </row>
    <row r="826" spans="1:22">
      <c r="A826" s="3">
        <v>825</v>
      </c>
      <c r="B826" s="3"/>
      <c r="C826" s="3" t="s">
        <v>13309</v>
      </c>
      <c r="D826" s="3" t="s">
        <v>13326</v>
      </c>
      <c r="E826" s="3" t="s">
        <v>13311</v>
      </c>
      <c r="F826" s="3" t="s">
        <v>11846</v>
      </c>
      <c r="G826" s="3" t="s">
        <v>13312</v>
      </c>
      <c r="H826" s="3" t="s">
        <v>11848</v>
      </c>
      <c r="I826" s="3">
        <v>39.6</v>
      </c>
      <c r="J826" s="3">
        <f ca="1">INT(RAND()*50+1)</f>
        <v>37</v>
      </c>
      <c r="K826" s="4" t="s">
        <v>11132</v>
      </c>
      <c r="L826" s="5">
        <v>41598</v>
      </c>
      <c r="M826" s="3"/>
      <c r="N826" s="3"/>
      <c r="O826" s="3" t="str">
        <f>"2798840"</f>
        <v>2798840</v>
      </c>
      <c r="P826" s="3" t="s">
        <v>11133</v>
      </c>
      <c r="Q826" s="3" t="s">
        <v>11134</v>
      </c>
      <c r="R826" s="6" t="s">
        <v>11357</v>
      </c>
      <c r="S826" s="7" t="str">
        <f>"1CN00510459"</f>
        <v>1CN00510459</v>
      </c>
      <c r="T826" s="6" t="s">
        <v>13334</v>
      </c>
      <c r="U826" s="4" t="s">
        <v>11137</v>
      </c>
      <c r="V826" s="3" t="s">
        <v>11148</v>
      </c>
    </row>
    <row r="827" spans="1:22">
      <c r="A827" s="3">
        <v>826</v>
      </c>
      <c r="B827" s="3"/>
      <c r="C827" s="3" t="s">
        <v>13309</v>
      </c>
      <c r="D827" s="3" t="s">
        <v>13326</v>
      </c>
      <c r="E827" s="3" t="s">
        <v>13311</v>
      </c>
      <c r="F827" s="3" t="s">
        <v>11846</v>
      </c>
      <c r="G827" s="3" t="s">
        <v>13312</v>
      </c>
      <c r="H827" s="3" t="s">
        <v>11848</v>
      </c>
      <c r="I827" s="3">
        <v>39.6</v>
      </c>
      <c r="J827" s="3">
        <f ca="1">INT(RAND()*50+1)</f>
        <v>31</v>
      </c>
      <c r="K827" s="4" t="s">
        <v>11132</v>
      </c>
      <c r="L827" s="5">
        <v>41605</v>
      </c>
      <c r="M827" s="3"/>
      <c r="N827" s="3"/>
      <c r="O827" s="3" t="str">
        <f>"2798840"</f>
        <v>2798840</v>
      </c>
      <c r="P827" s="3" t="s">
        <v>11144</v>
      </c>
      <c r="Q827" s="3" t="s">
        <v>11134</v>
      </c>
      <c r="R827" s="6" t="s">
        <v>13335</v>
      </c>
      <c r="S827" s="7" t="str">
        <f>"1CN00510459"</f>
        <v>1CN00510459</v>
      </c>
      <c r="T827" s="6" t="s">
        <v>13336</v>
      </c>
      <c r="U827" s="4" t="s">
        <v>11137</v>
      </c>
      <c r="V827" s="3" t="s">
        <v>11148</v>
      </c>
    </row>
    <row r="828" spans="1:22">
      <c r="A828" s="3">
        <v>827</v>
      </c>
      <c r="B828" s="3"/>
      <c r="C828" s="3" t="s">
        <v>13309</v>
      </c>
      <c r="D828" s="3" t="s">
        <v>13326</v>
      </c>
      <c r="E828" s="3" t="s">
        <v>13311</v>
      </c>
      <c r="F828" s="3" t="s">
        <v>11846</v>
      </c>
      <c r="G828" s="3" t="s">
        <v>13312</v>
      </c>
      <c r="H828" s="3" t="s">
        <v>11848</v>
      </c>
      <c r="I828" s="3">
        <v>39.6</v>
      </c>
      <c r="J828" s="3">
        <f ca="1">INT(RAND()*50+1)</f>
        <v>49</v>
      </c>
      <c r="K828" s="4" t="s">
        <v>11132</v>
      </c>
      <c r="L828" s="5">
        <v>41613</v>
      </c>
      <c r="M828" s="3"/>
      <c r="N828" s="3"/>
      <c r="O828" s="3" t="str">
        <f>"2798840"</f>
        <v>2798840</v>
      </c>
      <c r="P828" s="3" t="s">
        <v>11133</v>
      </c>
      <c r="Q828" s="3" t="s">
        <v>11134</v>
      </c>
      <c r="R828" s="6" t="s">
        <v>13337</v>
      </c>
      <c r="S828" s="7" t="str">
        <f>"1CN00510459"</f>
        <v>1CN00510459</v>
      </c>
      <c r="T828" s="6" t="s">
        <v>12605</v>
      </c>
      <c r="U828" s="4" t="s">
        <v>11137</v>
      </c>
      <c r="V828" s="3" t="s">
        <v>11148</v>
      </c>
    </row>
    <row r="829" spans="1:22">
      <c r="A829" s="3">
        <v>828</v>
      </c>
      <c r="B829" s="3"/>
      <c r="C829" s="3" t="s">
        <v>13309</v>
      </c>
      <c r="D829" s="3" t="s">
        <v>13326</v>
      </c>
      <c r="E829" s="3" t="s">
        <v>13311</v>
      </c>
      <c r="F829" s="3" t="s">
        <v>11846</v>
      </c>
      <c r="G829" s="3" t="s">
        <v>13312</v>
      </c>
      <c r="H829" s="3" t="s">
        <v>11848</v>
      </c>
      <c r="I829" s="3">
        <v>39.6</v>
      </c>
      <c r="J829" s="3">
        <f ca="1">INT(RAND()*50+1)</f>
        <v>31</v>
      </c>
      <c r="K829" s="4" t="s">
        <v>11132</v>
      </c>
      <c r="L829" s="5">
        <v>41619</v>
      </c>
      <c r="M829" s="3"/>
      <c r="N829" s="3"/>
      <c r="O829" s="3" t="str">
        <f>"2798840"</f>
        <v>2798840</v>
      </c>
      <c r="P829" s="3" t="s">
        <v>11144</v>
      </c>
      <c r="Q829" s="3" t="s">
        <v>11145</v>
      </c>
      <c r="R829" s="6" t="s">
        <v>11352</v>
      </c>
      <c r="S829" s="7" t="str">
        <f>"1CN00510459"</f>
        <v>1CN00510459</v>
      </c>
      <c r="T829" s="6" t="s">
        <v>12457</v>
      </c>
      <c r="U829" s="4" t="s">
        <v>11137</v>
      </c>
      <c r="V829" s="3" t="s">
        <v>11138</v>
      </c>
    </row>
    <row r="830" spans="1:22">
      <c r="A830" s="3">
        <v>829</v>
      </c>
      <c r="B830" s="3"/>
      <c r="C830" s="3" t="s">
        <v>13309</v>
      </c>
      <c r="D830" s="3" t="s">
        <v>13326</v>
      </c>
      <c r="E830" s="3" t="s">
        <v>13311</v>
      </c>
      <c r="F830" s="3" t="s">
        <v>11846</v>
      </c>
      <c r="G830" s="3" t="s">
        <v>13312</v>
      </c>
      <c r="H830" s="3" t="s">
        <v>11848</v>
      </c>
      <c r="I830" s="3">
        <v>39.6</v>
      </c>
      <c r="J830" s="3">
        <f ca="1">INT(RAND()*50+1)</f>
        <v>34</v>
      </c>
      <c r="K830" s="4" t="s">
        <v>11132</v>
      </c>
      <c r="L830" s="5">
        <v>41620</v>
      </c>
      <c r="M830" s="3"/>
      <c r="N830" s="3"/>
      <c r="O830" s="3" t="str">
        <f>"2798840"</f>
        <v>2798840</v>
      </c>
      <c r="P830" s="3" t="s">
        <v>11133</v>
      </c>
      <c r="Q830" s="3" t="s">
        <v>11134</v>
      </c>
      <c r="R830" s="6" t="s">
        <v>11357</v>
      </c>
      <c r="S830" s="7" t="str">
        <f>"1CN00510459"</f>
        <v>1CN00510459</v>
      </c>
      <c r="T830" s="6" t="s">
        <v>13338</v>
      </c>
      <c r="U830" s="4" t="s">
        <v>11137</v>
      </c>
      <c r="V830" s="3" t="s">
        <v>11148</v>
      </c>
    </row>
    <row r="831" spans="1:22">
      <c r="A831" s="3">
        <v>830</v>
      </c>
      <c r="B831" s="3"/>
      <c r="C831" s="3" t="s">
        <v>13309</v>
      </c>
      <c r="D831" s="3" t="s">
        <v>13326</v>
      </c>
      <c r="E831" s="3" t="s">
        <v>13311</v>
      </c>
      <c r="F831" s="3" t="s">
        <v>11846</v>
      </c>
      <c r="G831" s="3" t="s">
        <v>13312</v>
      </c>
      <c r="H831" s="3" t="s">
        <v>11848</v>
      </c>
      <c r="I831" s="3">
        <v>39.6</v>
      </c>
      <c r="J831" s="3">
        <f ca="1">INT(RAND()*50+1)</f>
        <v>34</v>
      </c>
      <c r="K831" s="4" t="s">
        <v>11132</v>
      </c>
      <c r="L831" s="5">
        <v>41625</v>
      </c>
      <c r="M831" s="3"/>
      <c r="N831" s="3"/>
      <c r="O831" s="3" t="str">
        <f>"2798840"</f>
        <v>2798840</v>
      </c>
      <c r="P831" s="3" t="s">
        <v>11144</v>
      </c>
      <c r="Q831" s="3" t="s">
        <v>11145</v>
      </c>
      <c r="R831" s="6" t="s">
        <v>13319</v>
      </c>
      <c r="S831" s="7" t="str">
        <f>"1CN00510459"</f>
        <v>1CN00510459</v>
      </c>
      <c r="T831" s="6" t="s">
        <v>13025</v>
      </c>
      <c r="U831" s="4" t="s">
        <v>11137</v>
      </c>
      <c r="V831" s="3" t="s">
        <v>11138</v>
      </c>
    </row>
    <row r="832" spans="1:22">
      <c r="A832" s="3">
        <v>831</v>
      </c>
      <c r="B832" s="3"/>
      <c r="C832" s="3" t="s">
        <v>13309</v>
      </c>
      <c r="D832" s="3" t="s">
        <v>13326</v>
      </c>
      <c r="E832" s="3" t="s">
        <v>13311</v>
      </c>
      <c r="F832" s="3" t="s">
        <v>11846</v>
      </c>
      <c r="G832" s="3" t="s">
        <v>13312</v>
      </c>
      <c r="H832" s="3" t="s">
        <v>11848</v>
      </c>
      <c r="I832" s="3">
        <v>39.6</v>
      </c>
      <c r="J832" s="3">
        <f ca="1">INT(RAND()*50+1)</f>
        <v>44</v>
      </c>
      <c r="K832" s="4" t="s">
        <v>11132</v>
      </c>
      <c r="L832" s="5">
        <v>41631</v>
      </c>
      <c r="M832" s="3"/>
      <c r="N832" s="3"/>
      <c r="O832" s="3" t="str">
        <f>"2798840"</f>
        <v>2798840</v>
      </c>
      <c r="P832" s="3" t="s">
        <v>11133</v>
      </c>
      <c r="Q832" s="3" t="s">
        <v>11134</v>
      </c>
      <c r="R832" s="6" t="s">
        <v>13321</v>
      </c>
      <c r="S832" s="7" t="str">
        <f>"1CN00510459"</f>
        <v>1CN00510459</v>
      </c>
      <c r="T832" s="6" t="s">
        <v>13283</v>
      </c>
      <c r="U832" s="4" t="s">
        <v>11137</v>
      </c>
      <c r="V832" s="3" t="s">
        <v>11148</v>
      </c>
    </row>
    <row r="833" spans="1:22">
      <c r="A833" s="3">
        <v>832</v>
      </c>
      <c r="B833" s="3"/>
      <c r="C833" s="3" t="s">
        <v>13309</v>
      </c>
      <c r="D833" s="3" t="s">
        <v>13326</v>
      </c>
      <c r="E833" s="3" t="s">
        <v>13311</v>
      </c>
      <c r="F833" s="3" t="s">
        <v>11846</v>
      </c>
      <c r="G833" s="3" t="s">
        <v>13312</v>
      </c>
      <c r="H833" s="3" t="s">
        <v>11848</v>
      </c>
      <c r="I833" s="3">
        <v>39.6</v>
      </c>
      <c r="J833" s="3">
        <f ca="1">INT(RAND()*50+1)</f>
        <v>49</v>
      </c>
      <c r="K833" s="4" t="s">
        <v>11132</v>
      </c>
      <c r="L833" s="5">
        <v>41635</v>
      </c>
      <c r="M833" s="3"/>
      <c r="N833" s="3"/>
      <c r="O833" s="3" t="str">
        <f>"2798840"</f>
        <v>2798840</v>
      </c>
      <c r="P833" s="3" t="s">
        <v>11144</v>
      </c>
      <c r="Q833" s="3" t="s">
        <v>11134</v>
      </c>
      <c r="R833" s="6" t="s">
        <v>13329</v>
      </c>
      <c r="S833" s="7" t="str">
        <f>"1CN00510459"</f>
        <v>1CN00510459</v>
      </c>
      <c r="T833" s="6" t="s">
        <v>13339</v>
      </c>
      <c r="U833" s="4" t="s">
        <v>11137</v>
      </c>
      <c r="V833" s="3" t="s">
        <v>11148</v>
      </c>
    </row>
    <row r="834" spans="1:22">
      <c r="A834" s="3">
        <v>833</v>
      </c>
      <c r="B834" s="3"/>
      <c r="C834" s="3" t="s">
        <v>13309</v>
      </c>
      <c r="D834" s="3" t="s">
        <v>13310</v>
      </c>
      <c r="E834" s="3" t="s">
        <v>13340</v>
      </c>
      <c r="F834" s="3" t="s">
        <v>11846</v>
      </c>
      <c r="G834" s="3" t="s">
        <v>13341</v>
      </c>
      <c r="H834" s="3" t="s">
        <v>13342</v>
      </c>
      <c r="I834" s="3">
        <v>43.49</v>
      </c>
      <c r="J834" s="3">
        <f ca="1">INT(RAND()*50+1)</f>
        <v>4</v>
      </c>
      <c r="K834" s="4" t="s">
        <v>11132</v>
      </c>
      <c r="L834" s="5">
        <v>41334</v>
      </c>
      <c r="M834" s="3" t="str">
        <f t="shared" ref="M834:M843" si="164">"MFCD00009406"</f>
        <v>MFCD00009406</v>
      </c>
      <c r="N834" s="3"/>
      <c r="O834" s="3" t="str">
        <f t="shared" ref="O834:O843" si="165">"2761995"</f>
        <v>2761995</v>
      </c>
      <c r="P834" s="3" t="s">
        <v>11133</v>
      </c>
      <c r="Q834" s="3" t="s">
        <v>11134</v>
      </c>
      <c r="R834" s="6" t="s">
        <v>13331</v>
      </c>
      <c r="S834" s="7" t="str">
        <f t="shared" ref="S834:S843" si="166">"1CN00210419"</f>
        <v>1CN00210419</v>
      </c>
      <c r="T834" s="6" t="s">
        <v>12640</v>
      </c>
      <c r="U834" s="4" t="s">
        <v>11137</v>
      </c>
      <c r="V834" s="3" t="s">
        <v>11148</v>
      </c>
    </row>
    <row r="835" spans="1:22">
      <c r="A835" s="3">
        <v>834</v>
      </c>
      <c r="B835" s="3"/>
      <c r="C835" s="3" t="s">
        <v>13309</v>
      </c>
      <c r="D835" s="3" t="s">
        <v>13310</v>
      </c>
      <c r="E835" s="3" t="s">
        <v>13340</v>
      </c>
      <c r="F835" s="3" t="s">
        <v>11846</v>
      </c>
      <c r="G835" s="3" t="s">
        <v>13341</v>
      </c>
      <c r="H835" s="3" t="s">
        <v>13342</v>
      </c>
      <c r="I835" s="3">
        <v>43.49</v>
      </c>
      <c r="J835" s="3">
        <f ca="1" t="shared" ref="J835:J898" si="167">INT(RAND()*50+1)</f>
        <v>15</v>
      </c>
      <c r="K835" s="4" t="s">
        <v>11132</v>
      </c>
      <c r="L835" s="5">
        <v>41347</v>
      </c>
      <c r="M835" s="3" t="str">
        <f>"MFCD00009406"</f>
        <v>MFCD00009406</v>
      </c>
      <c r="N835" s="3"/>
      <c r="O835" s="3" t="str">
        <f>"2761995"</f>
        <v>2761995</v>
      </c>
      <c r="P835" s="3" t="s">
        <v>11144</v>
      </c>
      <c r="Q835" s="3" t="s">
        <v>11134</v>
      </c>
      <c r="R835" s="6" t="s">
        <v>13321</v>
      </c>
      <c r="S835" s="7" t="str">
        <f>"1CN00210419"</f>
        <v>1CN00210419</v>
      </c>
      <c r="T835" s="6" t="s">
        <v>13285</v>
      </c>
      <c r="U835" s="4" t="s">
        <v>11137</v>
      </c>
      <c r="V835" s="3" t="s">
        <v>11148</v>
      </c>
    </row>
    <row r="836" spans="1:22">
      <c r="A836" s="3">
        <v>835</v>
      </c>
      <c r="B836" s="3"/>
      <c r="C836" s="3" t="s">
        <v>13309</v>
      </c>
      <c r="D836" s="3" t="s">
        <v>13310</v>
      </c>
      <c r="E836" s="3" t="s">
        <v>13340</v>
      </c>
      <c r="F836" s="3" t="s">
        <v>11846</v>
      </c>
      <c r="G836" s="3" t="s">
        <v>13341</v>
      </c>
      <c r="H836" s="3" t="s">
        <v>13342</v>
      </c>
      <c r="I836" s="3">
        <v>42.12</v>
      </c>
      <c r="J836" s="3">
        <f ca="1">INT(RAND()*50+1)</f>
        <v>21</v>
      </c>
      <c r="K836" s="4" t="s">
        <v>11132</v>
      </c>
      <c r="L836" s="5">
        <v>41355</v>
      </c>
      <c r="M836" s="3" t="str">
        <f>"MFCD00009406"</f>
        <v>MFCD00009406</v>
      </c>
      <c r="N836" s="3"/>
      <c r="O836" s="3" t="str">
        <f>"2761995"</f>
        <v>2761995</v>
      </c>
      <c r="P836" s="3" t="s">
        <v>11133</v>
      </c>
      <c r="Q836" s="3" t="s">
        <v>11145</v>
      </c>
      <c r="R836" s="6" t="s">
        <v>11352</v>
      </c>
      <c r="S836" s="7" t="str">
        <f>"1CN00210419"</f>
        <v>1CN00210419</v>
      </c>
      <c r="T836" s="6" t="s">
        <v>13343</v>
      </c>
      <c r="U836" s="4" t="s">
        <v>11137</v>
      </c>
      <c r="V836" s="3" t="s">
        <v>11148</v>
      </c>
    </row>
    <row r="837" spans="1:22">
      <c r="A837" s="3">
        <v>836</v>
      </c>
      <c r="B837" s="3"/>
      <c r="C837" s="3" t="s">
        <v>13309</v>
      </c>
      <c r="D837" s="3" t="s">
        <v>13310</v>
      </c>
      <c r="E837" s="3" t="s">
        <v>13340</v>
      </c>
      <c r="F837" s="3" t="s">
        <v>11846</v>
      </c>
      <c r="G837" s="3" t="s">
        <v>13341</v>
      </c>
      <c r="H837" s="3" t="s">
        <v>13342</v>
      </c>
      <c r="I837" s="3">
        <v>42.12</v>
      </c>
      <c r="J837" s="3">
        <f ca="1">INT(RAND()*50+1)</f>
        <v>22</v>
      </c>
      <c r="K837" s="4" t="s">
        <v>11132</v>
      </c>
      <c r="L837" s="5">
        <v>41365</v>
      </c>
      <c r="M837" s="3" t="str">
        <f>"MFCD00009406"</f>
        <v>MFCD00009406</v>
      </c>
      <c r="N837" s="3"/>
      <c r="O837" s="3" t="str">
        <f>"2761995"</f>
        <v>2761995</v>
      </c>
      <c r="P837" s="3" t="s">
        <v>11144</v>
      </c>
      <c r="Q837" s="3" t="s">
        <v>11134</v>
      </c>
      <c r="R837" s="6" t="s">
        <v>11357</v>
      </c>
      <c r="S837" s="7" t="str">
        <f>"1CN00210419"</f>
        <v>1CN00210419</v>
      </c>
      <c r="T837" s="6" t="s">
        <v>13344</v>
      </c>
      <c r="U837" s="4" t="s">
        <v>11137</v>
      </c>
      <c r="V837" s="3" t="s">
        <v>11138</v>
      </c>
    </row>
    <row r="838" spans="1:22">
      <c r="A838" s="3">
        <v>837</v>
      </c>
      <c r="B838" s="3"/>
      <c r="C838" s="3" t="s">
        <v>13309</v>
      </c>
      <c r="D838" s="3" t="s">
        <v>13310</v>
      </c>
      <c r="E838" s="3" t="s">
        <v>13340</v>
      </c>
      <c r="F838" s="3" t="s">
        <v>11846</v>
      </c>
      <c r="G838" s="3" t="s">
        <v>13341</v>
      </c>
      <c r="H838" s="3" t="s">
        <v>13342</v>
      </c>
      <c r="I838" s="3">
        <v>42.12</v>
      </c>
      <c r="J838" s="3">
        <f ca="1">INT(RAND()*50+1)</f>
        <v>19</v>
      </c>
      <c r="K838" s="4" t="s">
        <v>11132</v>
      </c>
      <c r="L838" s="5">
        <v>41392</v>
      </c>
      <c r="M838" s="3" t="str">
        <f>"MFCD00009406"</f>
        <v>MFCD00009406</v>
      </c>
      <c r="N838" s="3"/>
      <c r="O838" s="3" t="str">
        <f>"2761995"</f>
        <v>2761995</v>
      </c>
      <c r="P838" s="3" t="s">
        <v>11133</v>
      </c>
      <c r="Q838" s="3" t="s">
        <v>11145</v>
      </c>
      <c r="R838" s="6" t="s">
        <v>13335</v>
      </c>
      <c r="S838" s="7" t="str">
        <f>"1CN00210419"</f>
        <v>1CN00210419</v>
      </c>
      <c r="T838" s="6" t="s">
        <v>13144</v>
      </c>
      <c r="U838" s="4" t="s">
        <v>11137</v>
      </c>
      <c r="V838" s="3" t="s">
        <v>11148</v>
      </c>
    </row>
    <row r="839" spans="1:22">
      <c r="A839" s="3">
        <v>838</v>
      </c>
      <c r="B839" s="3"/>
      <c r="C839" s="3" t="s">
        <v>13309</v>
      </c>
      <c r="D839" s="3" t="s">
        <v>13310</v>
      </c>
      <c r="E839" s="3" t="s">
        <v>13340</v>
      </c>
      <c r="F839" s="3" t="s">
        <v>11846</v>
      </c>
      <c r="G839" s="3" t="s">
        <v>13341</v>
      </c>
      <c r="H839" s="3" t="s">
        <v>13342</v>
      </c>
      <c r="I839" s="3">
        <v>42.12</v>
      </c>
      <c r="J839" s="3">
        <f ca="1">INT(RAND()*50+1)</f>
        <v>32</v>
      </c>
      <c r="K839" s="4" t="s">
        <v>11132</v>
      </c>
      <c r="L839" s="5">
        <v>41401</v>
      </c>
      <c r="M839" s="3" t="str">
        <f>"MFCD00009406"</f>
        <v>MFCD00009406</v>
      </c>
      <c r="N839" s="3"/>
      <c r="O839" s="3" t="str">
        <f>"2761995"</f>
        <v>2761995</v>
      </c>
      <c r="P839" s="3" t="s">
        <v>11144</v>
      </c>
      <c r="Q839" s="3" t="s">
        <v>11134</v>
      </c>
      <c r="R839" s="6" t="s">
        <v>13337</v>
      </c>
      <c r="S839" s="7" t="str">
        <f>"1CN00210419"</f>
        <v>1CN00210419</v>
      </c>
      <c r="T839" s="6" t="s">
        <v>13345</v>
      </c>
      <c r="U839" s="4" t="s">
        <v>11137</v>
      </c>
      <c r="V839" s="3" t="s">
        <v>11138</v>
      </c>
    </row>
    <row r="840" spans="1:22">
      <c r="A840" s="3">
        <v>839</v>
      </c>
      <c r="B840" s="3"/>
      <c r="C840" s="3" t="s">
        <v>13309</v>
      </c>
      <c r="D840" s="3" t="s">
        <v>13310</v>
      </c>
      <c r="E840" s="3" t="s">
        <v>13340</v>
      </c>
      <c r="F840" s="3" t="s">
        <v>11846</v>
      </c>
      <c r="G840" s="3" t="s">
        <v>13341</v>
      </c>
      <c r="H840" s="3" t="s">
        <v>13342</v>
      </c>
      <c r="I840" s="3">
        <v>42.12</v>
      </c>
      <c r="J840" s="3">
        <f ca="1">INT(RAND()*50+1)</f>
        <v>24</v>
      </c>
      <c r="K840" s="4" t="s">
        <v>11132</v>
      </c>
      <c r="L840" s="5">
        <v>41408</v>
      </c>
      <c r="M840" s="3" t="str">
        <f>"MFCD00009406"</f>
        <v>MFCD00009406</v>
      </c>
      <c r="N840" s="3"/>
      <c r="O840" s="3" t="str">
        <f>"2761995"</f>
        <v>2761995</v>
      </c>
      <c r="P840" s="3" t="s">
        <v>11133</v>
      </c>
      <c r="Q840" s="3" t="s">
        <v>11134</v>
      </c>
      <c r="R840" s="6" t="s">
        <v>13346</v>
      </c>
      <c r="S840" s="7" t="str">
        <f>"1CN00210419"</f>
        <v>1CN00210419</v>
      </c>
      <c r="T840" s="6" t="s">
        <v>13347</v>
      </c>
      <c r="U840" s="4" t="s">
        <v>11137</v>
      </c>
      <c r="V840" s="3" t="s">
        <v>11148</v>
      </c>
    </row>
    <row r="841" spans="1:22">
      <c r="A841" s="3">
        <v>840</v>
      </c>
      <c r="B841" s="3"/>
      <c r="C841" s="3" t="s">
        <v>13309</v>
      </c>
      <c r="D841" s="3" t="s">
        <v>13310</v>
      </c>
      <c r="E841" s="3" t="s">
        <v>13340</v>
      </c>
      <c r="F841" s="3" t="s">
        <v>11846</v>
      </c>
      <c r="G841" s="3" t="s">
        <v>13341</v>
      </c>
      <c r="H841" s="3" t="s">
        <v>13342</v>
      </c>
      <c r="I841" s="3">
        <v>42.12</v>
      </c>
      <c r="J841" s="3">
        <f ca="1">INT(RAND()*50+1)</f>
        <v>39</v>
      </c>
      <c r="K841" s="4" t="s">
        <v>11132</v>
      </c>
      <c r="L841" s="5">
        <v>41417</v>
      </c>
      <c r="M841" s="3" t="str">
        <f>"MFCD00009406"</f>
        <v>MFCD00009406</v>
      </c>
      <c r="N841" s="3"/>
      <c r="O841" s="3" t="str">
        <f>"2761995"</f>
        <v>2761995</v>
      </c>
      <c r="P841" s="3" t="s">
        <v>11144</v>
      </c>
      <c r="Q841" s="3" t="s">
        <v>11134</v>
      </c>
      <c r="R841" s="6" t="s">
        <v>13348</v>
      </c>
      <c r="S841" s="7" t="str">
        <f>"1CN00210419"</f>
        <v>1CN00210419</v>
      </c>
      <c r="T841" s="6" t="s">
        <v>13349</v>
      </c>
      <c r="U841" s="4" t="s">
        <v>11137</v>
      </c>
      <c r="V841" s="3" t="s">
        <v>11148</v>
      </c>
    </row>
    <row r="842" spans="1:22">
      <c r="A842" s="3">
        <v>841</v>
      </c>
      <c r="B842" s="3"/>
      <c r="C842" s="3" t="s">
        <v>13309</v>
      </c>
      <c r="D842" s="3" t="s">
        <v>13310</v>
      </c>
      <c r="E842" s="3" t="s">
        <v>13340</v>
      </c>
      <c r="F842" s="3" t="s">
        <v>11846</v>
      </c>
      <c r="G842" s="3" t="s">
        <v>13341</v>
      </c>
      <c r="H842" s="3" t="s">
        <v>13342</v>
      </c>
      <c r="I842" s="3">
        <v>42.12</v>
      </c>
      <c r="J842" s="3">
        <f ca="1">INT(RAND()*50+1)</f>
        <v>21</v>
      </c>
      <c r="K842" s="4" t="s">
        <v>11132</v>
      </c>
      <c r="L842" s="5">
        <v>41430</v>
      </c>
      <c r="M842" s="3" t="str">
        <f>"MFCD00009406"</f>
        <v>MFCD00009406</v>
      </c>
      <c r="N842" s="3"/>
      <c r="O842" s="3" t="str">
        <f>"2761995"</f>
        <v>2761995</v>
      </c>
      <c r="P842" s="3" t="s">
        <v>11133</v>
      </c>
      <c r="Q842" s="3" t="s">
        <v>11134</v>
      </c>
      <c r="R842" s="6" t="s">
        <v>13337</v>
      </c>
      <c r="S842" s="7" t="str">
        <f>"1CN00210419"</f>
        <v>1CN00210419</v>
      </c>
      <c r="T842" s="6" t="s">
        <v>13350</v>
      </c>
      <c r="U842" s="4" t="s">
        <v>11137</v>
      </c>
      <c r="V842" s="3" t="s">
        <v>11148</v>
      </c>
    </row>
    <row r="843" spans="1:22">
      <c r="A843" s="3">
        <v>842</v>
      </c>
      <c r="B843" s="3"/>
      <c r="C843" s="3" t="s">
        <v>13309</v>
      </c>
      <c r="D843" s="3" t="s">
        <v>13310</v>
      </c>
      <c r="E843" s="3" t="s">
        <v>13340</v>
      </c>
      <c r="F843" s="3" t="s">
        <v>11846</v>
      </c>
      <c r="G843" s="3" t="s">
        <v>13341</v>
      </c>
      <c r="H843" s="3" t="s">
        <v>13342</v>
      </c>
      <c r="I843" s="3">
        <v>42.12</v>
      </c>
      <c r="J843" s="3">
        <f ca="1">INT(RAND()*50+1)</f>
        <v>29</v>
      </c>
      <c r="K843" s="4" t="s">
        <v>11132</v>
      </c>
      <c r="L843" s="5">
        <v>41438</v>
      </c>
      <c r="M843" s="3" t="str">
        <f>"MFCD00009406"</f>
        <v>MFCD00009406</v>
      </c>
      <c r="N843" s="3"/>
      <c r="O843" s="3" t="str">
        <f>"2761995"</f>
        <v>2761995</v>
      </c>
      <c r="P843" s="3" t="s">
        <v>11144</v>
      </c>
      <c r="Q843" s="3" t="s">
        <v>11145</v>
      </c>
      <c r="R843" s="6" t="s">
        <v>11352</v>
      </c>
      <c r="S843" s="7" t="str">
        <f>"1CN00210419"</f>
        <v>1CN00210419</v>
      </c>
      <c r="T843" s="6" t="s">
        <v>12656</v>
      </c>
      <c r="U843" s="4" t="s">
        <v>11137</v>
      </c>
      <c r="V843" s="3" t="s">
        <v>11148</v>
      </c>
    </row>
    <row r="844" spans="1:22">
      <c r="A844" s="3">
        <v>843</v>
      </c>
      <c r="B844" s="3"/>
      <c r="C844" s="3" t="s">
        <v>13351</v>
      </c>
      <c r="D844" s="3" t="s">
        <v>13352</v>
      </c>
      <c r="E844" s="3" t="s">
        <v>13353</v>
      </c>
      <c r="F844" s="3" t="s">
        <v>11373</v>
      </c>
      <c r="G844" s="3" t="s">
        <v>11267</v>
      </c>
      <c r="H844" s="3" t="s">
        <v>11193</v>
      </c>
      <c r="I844" s="3">
        <v>265.86</v>
      </c>
      <c r="J844" s="3">
        <f ca="1">INT(RAND()*50+1)</f>
        <v>3</v>
      </c>
      <c r="K844" s="4" t="s">
        <v>11132</v>
      </c>
      <c r="L844" s="5">
        <v>41396</v>
      </c>
      <c r="M844" s="3" t="str">
        <f>"MFCD00006770"</f>
        <v>MFCD00006770</v>
      </c>
      <c r="N844" s="3"/>
      <c r="O844" s="3" t="str">
        <f>"L15133.03"</f>
        <v>L15133.03</v>
      </c>
      <c r="P844" s="3" t="s">
        <v>11133</v>
      </c>
      <c r="Q844" s="3" t="s">
        <v>11134</v>
      </c>
      <c r="R844" s="6" t="s">
        <v>11357</v>
      </c>
      <c r="S844" s="7" t="str">
        <f>"1CN00220006"</f>
        <v>1CN00220006</v>
      </c>
      <c r="T844" s="6" t="s">
        <v>12506</v>
      </c>
      <c r="U844" s="4" t="s">
        <v>11137</v>
      </c>
      <c r="V844" s="3" t="s">
        <v>11148</v>
      </c>
    </row>
    <row r="845" spans="1:22">
      <c r="A845" s="3">
        <v>844</v>
      </c>
      <c r="B845" s="3"/>
      <c r="C845" s="3" t="s">
        <v>13354</v>
      </c>
      <c r="D845" s="3" t="s">
        <v>13355</v>
      </c>
      <c r="E845" s="3" t="s">
        <v>13356</v>
      </c>
      <c r="F845" s="3" t="s">
        <v>11151</v>
      </c>
      <c r="G845" s="3" t="s">
        <v>11285</v>
      </c>
      <c r="H845" s="3" t="s">
        <v>11153</v>
      </c>
      <c r="I845" s="3">
        <v>45</v>
      </c>
      <c r="J845" s="3">
        <f ca="1">INT(RAND()*50+1)</f>
        <v>36</v>
      </c>
      <c r="K845" s="4" t="s">
        <v>11132</v>
      </c>
      <c r="L845" s="5">
        <v>41374</v>
      </c>
      <c r="M845" s="3"/>
      <c r="N845" s="3"/>
      <c r="O845" s="3" t="str">
        <f>"74047A"</f>
        <v>74047A</v>
      </c>
      <c r="P845" s="3" t="s">
        <v>11144</v>
      </c>
      <c r="Q845" s="3" t="s">
        <v>11145</v>
      </c>
      <c r="R845" s="6" t="s">
        <v>13357</v>
      </c>
      <c r="S845" s="7" t="str">
        <f t="shared" ref="S845:S848" si="168">"1CN00210522"</f>
        <v>1CN00210522</v>
      </c>
      <c r="T845" s="6" t="s">
        <v>13358</v>
      </c>
      <c r="U845" s="4" t="s">
        <v>11137</v>
      </c>
      <c r="V845" s="3" t="s">
        <v>11138</v>
      </c>
    </row>
    <row r="846" spans="1:22">
      <c r="A846" s="3">
        <v>845</v>
      </c>
      <c r="B846" s="3"/>
      <c r="C846" s="3" t="s">
        <v>13359</v>
      </c>
      <c r="D846" s="3" t="s">
        <v>13360</v>
      </c>
      <c r="E846" s="3" t="s">
        <v>13361</v>
      </c>
      <c r="F846" s="3" t="s">
        <v>11178</v>
      </c>
      <c r="G846" s="3" t="s">
        <v>11179</v>
      </c>
      <c r="H846" s="3" t="s">
        <v>11249</v>
      </c>
      <c r="I846" s="3">
        <v>100</v>
      </c>
      <c r="J846" s="3">
        <f ca="1">INT(RAND()*50+1)</f>
        <v>43</v>
      </c>
      <c r="K846" s="4" t="s">
        <v>11132</v>
      </c>
      <c r="L846" s="5">
        <v>41376</v>
      </c>
      <c r="M846" s="3"/>
      <c r="N846" s="3"/>
      <c r="O846" s="3" t="str">
        <f>"2780447"</f>
        <v>2780447</v>
      </c>
      <c r="P846" s="3" t="s">
        <v>11133</v>
      </c>
      <c r="Q846" s="3" t="s">
        <v>11134</v>
      </c>
      <c r="R846" s="6" t="s">
        <v>13362</v>
      </c>
      <c r="S846" s="7" t="str">
        <f>"1CN00211236"</f>
        <v>1CN00211236</v>
      </c>
      <c r="T846" s="6" t="s">
        <v>13068</v>
      </c>
      <c r="U846" s="4" t="s">
        <v>11137</v>
      </c>
      <c r="V846" s="3" t="s">
        <v>11148</v>
      </c>
    </row>
    <row r="847" spans="1:22">
      <c r="A847" s="3">
        <v>846</v>
      </c>
      <c r="B847" s="3"/>
      <c r="C847" s="3" t="s">
        <v>9256</v>
      </c>
      <c r="D847" s="3" t="s">
        <v>13363</v>
      </c>
      <c r="E847" s="3" t="s">
        <v>13364</v>
      </c>
      <c r="F847" s="3" t="s">
        <v>11293</v>
      </c>
      <c r="G847" s="3" t="s">
        <v>11152</v>
      </c>
      <c r="H847" s="3" t="s">
        <v>11153</v>
      </c>
      <c r="I847" s="3">
        <v>66</v>
      </c>
      <c r="J847" s="3">
        <f ca="1">INT(RAND()*50+1)</f>
        <v>36</v>
      </c>
      <c r="K847" s="4" t="s">
        <v>11132</v>
      </c>
      <c r="L847" s="5">
        <v>41438</v>
      </c>
      <c r="M847" s="3"/>
      <c r="N847" s="3"/>
      <c r="O847" s="3" t="str">
        <f>"74469A"</f>
        <v>74469A</v>
      </c>
      <c r="P847" s="3" t="s">
        <v>11144</v>
      </c>
      <c r="Q847" s="3" t="s">
        <v>11134</v>
      </c>
      <c r="R847" s="6" t="s">
        <v>11352</v>
      </c>
      <c r="S847" s="7" t="str">
        <f>"1CN00210522"</f>
        <v>1CN00210522</v>
      </c>
      <c r="T847" s="6" t="s">
        <v>13297</v>
      </c>
      <c r="U847" s="4" t="s">
        <v>11137</v>
      </c>
      <c r="V847" s="3" t="s">
        <v>11138</v>
      </c>
    </row>
    <row r="848" spans="1:22">
      <c r="A848" s="3">
        <v>847</v>
      </c>
      <c r="B848" s="3"/>
      <c r="C848" s="3" t="s">
        <v>7012</v>
      </c>
      <c r="D848" s="3" t="s">
        <v>13365</v>
      </c>
      <c r="E848" s="3" t="s">
        <v>13366</v>
      </c>
      <c r="F848" s="3" t="s">
        <v>11197</v>
      </c>
      <c r="G848" s="3" t="s">
        <v>11222</v>
      </c>
      <c r="H848" s="3" t="s">
        <v>11131</v>
      </c>
      <c r="I848" s="3">
        <v>19.6</v>
      </c>
      <c r="J848" s="3">
        <f ca="1">INT(RAND()*50+1)</f>
        <v>22</v>
      </c>
      <c r="K848" s="4" t="s">
        <v>11132</v>
      </c>
      <c r="L848" s="5">
        <v>41339</v>
      </c>
      <c r="M848" s="3"/>
      <c r="N848" s="3"/>
      <c r="O848" s="3" t="str">
        <f>"G74728A__"</f>
        <v>G74728A__</v>
      </c>
      <c r="P848" s="3" t="s">
        <v>11133</v>
      </c>
      <c r="Q848" s="3" t="s">
        <v>11134</v>
      </c>
      <c r="R848" s="6" t="s">
        <v>11357</v>
      </c>
      <c r="S848" s="7" t="str">
        <f>"1CN00210522"</f>
        <v>1CN00210522</v>
      </c>
      <c r="T848" s="6" t="s">
        <v>13367</v>
      </c>
      <c r="U848" s="4" t="s">
        <v>11137</v>
      </c>
      <c r="V848" s="3" t="s">
        <v>11148</v>
      </c>
    </row>
    <row r="849" spans="1:22">
      <c r="A849" s="3">
        <v>848</v>
      </c>
      <c r="B849" s="3"/>
      <c r="C849" s="3" t="s">
        <v>10239</v>
      </c>
      <c r="D849" s="3" t="s">
        <v>13368</v>
      </c>
      <c r="E849" s="3" t="s">
        <v>13369</v>
      </c>
      <c r="F849" s="3" t="s">
        <v>11178</v>
      </c>
      <c r="G849" s="3" t="s">
        <v>11185</v>
      </c>
      <c r="H849" s="3" t="s">
        <v>11249</v>
      </c>
      <c r="I849" s="3">
        <v>45</v>
      </c>
      <c r="J849" s="3">
        <f ca="1">INT(RAND()*50+1)</f>
        <v>39</v>
      </c>
      <c r="K849" s="4" t="s">
        <v>11132</v>
      </c>
      <c r="L849" s="5">
        <v>41569</v>
      </c>
      <c r="M849" s="3"/>
      <c r="N849" s="3"/>
      <c r="O849" s="3" t="str">
        <f>"2800684"</f>
        <v>2800684</v>
      </c>
      <c r="P849" s="3" t="s">
        <v>11144</v>
      </c>
      <c r="Q849" s="3" t="s">
        <v>11134</v>
      </c>
      <c r="R849" s="6" t="s">
        <v>13335</v>
      </c>
      <c r="S849" s="7" t="str">
        <f>"1CN00211236"</f>
        <v>1CN00211236</v>
      </c>
      <c r="T849" s="6" t="s">
        <v>12693</v>
      </c>
      <c r="U849" s="4" t="s">
        <v>11137</v>
      </c>
      <c r="V849" s="3" t="s">
        <v>11148</v>
      </c>
    </row>
    <row r="850" spans="1:22">
      <c r="A850" s="3">
        <v>849</v>
      </c>
      <c r="B850" s="3"/>
      <c r="C850" s="3" t="s">
        <v>13370</v>
      </c>
      <c r="D850" s="3" t="s">
        <v>13371</v>
      </c>
      <c r="E850" s="3" t="s">
        <v>13372</v>
      </c>
      <c r="F850" s="3" t="s">
        <v>11151</v>
      </c>
      <c r="G850" s="3" t="s">
        <v>11152</v>
      </c>
      <c r="H850" s="3" t="s">
        <v>11153</v>
      </c>
      <c r="I850" s="3">
        <v>267.39</v>
      </c>
      <c r="J850" s="3">
        <f ca="1">INT(RAND()*50+1)</f>
        <v>25</v>
      </c>
      <c r="K850" s="4" t="s">
        <v>11132</v>
      </c>
      <c r="L850" s="5">
        <v>41478</v>
      </c>
      <c r="M850" s="3"/>
      <c r="N850" s="3"/>
      <c r="O850" s="3" t="str">
        <f>"75119B"</f>
        <v>75119B</v>
      </c>
      <c r="P850" s="3" t="s">
        <v>11133</v>
      </c>
      <c r="Q850" s="3" t="s">
        <v>11145</v>
      </c>
      <c r="R850" s="6" t="s">
        <v>13337</v>
      </c>
      <c r="S850" s="7" t="str">
        <f t="shared" ref="S850:S854" si="169">"1CN00210522"</f>
        <v>1CN00210522</v>
      </c>
      <c r="T850" s="6" t="s">
        <v>13300</v>
      </c>
      <c r="U850" s="4" t="s">
        <v>11137</v>
      </c>
      <c r="V850" s="3" t="s">
        <v>11148</v>
      </c>
    </row>
    <row r="851" spans="1:22">
      <c r="A851" s="3">
        <v>850</v>
      </c>
      <c r="B851" s="3"/>
      <c r="C851" s="3" t="s">
        <v>13373</v>
      </c>
      <c r="D851" s="3" t="s">
        <v>13374</v>
      </c>
      <c r="E851" s="3" t="s">
        <v>13375</v>
      </c>
      <c r="F851" s="3" t="s">
        <v>11151</v>
      </c>
      <c r="G851" s="3" t="s">
        <v>11285</v>
      </c>
      <c r="H851" s="3" t="s">
        <v>11153</v>
      </c>
      <c r="I851" s="3">
        <v>75.91</v>
      </c>
      <c r="J851" s="3">
        <f ca="1">INT(RAND()*50+1)</f>
        <v>26</v>
      </c>
      <c r="K851" s="4" t="s">
        <v>11132</v>
      </c>
      <c r="L851" s="5">
        <v>41372</v>
      </c>
      <c r="M851" s="3"/>
      <c r="N851" s="3"/>
      <c r="O851" s="3" t="str">
        <f>"75239A"</f>
        <v>75239A</v>
      </c>
      <c r="P851" s="3" t="s">
        <v>11144</v>
      </c>
      <c r="Q851" s="3" t="s">
        <v>11134</v>
      </c>
      <c r="R851" s="6" t="s">
        <v>13346</v>
      </c>
      <c r="S851" s="7" t="str">
        <f>"1CN00210522"</f>
        <v>1CN00210522</v>
      </c>
      <c r="T851" s="6" t="s">
        <v>13376</v>
      </c>
      <c r="U851" s="4" t="s">
        <v>11137</v>
      </c>
      <c r="V851" s="3" t="s">
        <v>11148</v>
      </c>
    </row>
    <row r="852" spans="1:22">
      <c r="A852" s="3">
        <v>851</v>
      </c>
      <c r="B852" s="3"/>
      <c r="C852" s="3" t="s">
        <v>13377</v>
      </c>
      <c r="D852" s="3" t="s">
        <v>13378</v>
      </c>
      <c r="E852" s="3" t="s">
        <v>13379</v>
      </c>
      <c r="F852" s="3" t="s">
        <v>11141</v>
      </c>
      <c r="G852" s="3" t="s">
        <v>11232</v>
      </c>
      <c r="H852" s="3" t="s">
        <v>11168</v>
      </c>
      <c r="I852" s="3">
        <v>87.03</v>
      </c>
      <c r="J852" s="3">
        <f ca="1">INT(RAND()*50+1)</f>
        <v>43</v>
      </c>
      <c r="K852" s="4" t="s">
        <v>11132</v>
      </c>
      <c r="L852" s="5">
        <v>41471</v>
      </c>
      <c r="M852" s="3" t="str">
        <f>"MFCD00011678"</f>
        <v>MFCD00011678</v>
      </c>
      <c r="N852" s="3"/>
      <c r="O852" s="3" t="str">
        <f>"SY004548-5G"</f>
        <v>SY004548-5G</v>
      </c>
      <c r="P852" s="3" t="s">
        <v>11133</v>
      </c>
      <c r="Q852" s="3" t="s">
        <v>11145</v>
      </c>
      <c r="R852" s="6" t="s">
        <v>13348</v>
      </c>
      <c r="S852" s="7" t="str">
        <f>"1CN00210518"</f>
        <v>1CN00210518</v>
      </c>
      <c r="T852" s="6" t="s">
        <v>13380</v>
      </c>
      <c r="U852" s="4" t="s">
        <v>11137</v>
      </c>
      <c r="V852" s="3" t="s">
        <v>11148</v>
      </c>
    </row>
    <row r="853" spans="1:22">
      <c r="A853" s="3">
        <v>852</v>
      </c>
      <c r="B853" s="3"/>
      <c r="C853" s="3" t="s">
        <v>13381</v>
      </c>
      <c r="D853" s="3" t="s">
        <v>13382</v>
      </c>
      <c r="E853" s="3" t="s">
        <v>13383</v>
      </c>
      <c r="F853" s="3" t="s">
        <v>11373</v>
      </c>
      <c r="G853" s="3" t="s">
        <v>11185</v>
      </c>
      <c r="H853" s="3" t="s">
        <v>11153</v>
      </c>
      <c r="I853" s="3">
        <v>87</v>
      </c>
      <c r="J853" s="3">
        <f ca="1">INT(RAND()*50+1)</f>
        <v>49</v>
      </c>
      <c r="K853" s="4" t="s">
        <v>11132</v>
      </c>
      <c r="L853" s="5">
        <v>41439</v>
      </c>
      <c r="M853" s="3"/>
      <c r="N853" s="3"/>
      <c r="O853" s="3" t="str">
        <f>"75466A"</f>
        <v>75466A</v>
      </c>
      <c r="P853" s="3" t="s">
        <v>11144</v>
      </c>
      <c r="Q853" s="3" t="s">
        <v>11134</v>
      </c>
      <c r="R853" s="6" t="s">
        <v>13337</v>
      </c>
      <c r="S853" s="7" t="str">
        <f>"1CN00210522"</f>
        <v>1CN00210522</v>
      </c>
      <c r="T853" s="6" t="s">
        <v>13188</v>
      </c>
      <c r="U853" s="4" t="s">
        <v>11137</v>
      </c>
      <c r="V853" s="3" t="s">
        <v>11138</v>
      </c>
    </row>
    <row r="854" spans="1:22">
      <c r="A854" s="3">
        <v>853</v>
      </c>
      <c r="B854" s="3"/>
      <c r="C854" s="3" t="s">
        <v>13384</v>
      </c>
      <c r="D854" s="3" t="s">
        <v>13385</v>
      </c>
      <c r="E854" s="3" t="s">
        <v>13386</v>
      </c>
      <c r="F854" s="3" t="s">
        <v>11151</v>
      </c>
      <c r="G854" s="3" t="s">
        <v>11267</v>
      </c>
      <c r="H854" s="3" t="s">
        <v>11153</v>
      </c>
      <c r="I854" s="3">
        <v>137.4</v>
      </c>
      <c r="J854" s="3">
        <f ca="1">INT(RAND()*50+1)</f>
        <v>31</v>
      </c>
      <c r="K854" s="4" t="s">
        <v>11132</v>
      </c>
      <c r="L854" s="5">
        <v>41456</v>
      </c>
      <c r="M854" s="3"/>
      <c r="N854" s="3"/>
      <c r="O854" s="3" t="str">
        <f>"75501A"</f>
        <v>75501A</v>
      </c>
      <c r="P854" s="3" t="s">
        <v>11133</v>
      </c>
      <c r="Q854" s="3" t="s">
        <v>11134</v>
      </c>
      <c r="R854" s="6" t="s">
        <v>11352</v>
      </c>
      <c r="S854" s="7" t="str">
        <f>"1CN00210522"</f>
        <v>1CN00210522</v>
      </c>
      <c r="T854" s="6" t="s">
        <v>13387</v>
      </c>
      <c r="U854" s="4" t="s">
        <v>11137</v>
      </c>
      <c r="V854" s="3" t="s">
        <v>11148</v>
      </c>
    </row>
    <row r="855" spans="1:22">
      <c r="A855" s="3">
        <v>854</v>
      </c>
      <c r="B855" s="3"/>
      <c r="C855" s="3" t="s">
        <v>13384</v>
      </c>
      <c r="D855" s="3" t="s">
        <v>13385</v>
      </c>
      <c r="E855" s="3" t="s">
        <v>13388</v>
      </c>
      <c r="F855" s="3" t="s">
        <v>11178</v>
      </c>
      <c r="G855" s="3" t="s">
        <v>11431</v>
      </c>
      <c r="H855" s="3" t="s">
        <v>11249</v>
      </c>
      <c r="I855" s="3">
        <v>200</v>
      </c>
      <c r="J855" s="3">
        <f ca="1">INT(RAND()*50+1)</f>
        <v>10</v>
      </c>
      <c r="K855" s="4" t="s">
        <v>11132</v>
      </c>
      <c r="L855" s="5">
        <v>41495</v>
      </c>
      <c r="M855" s="3"/>
      <c r="N855" s="3"/>
      <c r="O855" s="3" t="str">
        <f>"2780147"</f>
        <v>2780147</v>
      </c>
      <c r="P855" s="3" t="s">
        <v>11144</v>
      </c>
      <c r="Q855" s="3" t="s">
        <v>11134</v>
      </c>
      <c r="R855" s="6" t="s">
        <v>11357</v>
      </c>
      <c r="S855" s="7" t="str">
        <f>"1CN00211236"</f>
        <v>1CN00211236</v>
      </c>
      <c r="T855" s="6" t="s">
        <v>13389</v>
      </c>
      <c r="U855" s="4" t="s">
        <v>11137</v>
      </c>
      <c r="V855" s="3" t="s">
        <v>11138</v>
      </c>
    </row>
    <row r="856" spans="1:22">
      <c r="A856" s="3">
        <v>855</v>
      </c>
      <c r="B856" s="3"/>
      <c r="C856" s="3" t="s">
        <v>1649</v>
      </c>
      <c r="D856" s="3" t="s">
        <v>13390</v>
      </c>
      <c r="E856" s="3" t="s">
        <v>13391</v>
      </c>
      <c r="F856" s="3" t="s">
        <v>11178</v>
      </c>
      <c r="G856" s="3" t="s">
        <v>11142</v>
      </c>
      <c r="H856" s="3" t="s">
        <v>11168</v>
      </c>
      <c r="I856" s="3">
        <v>64.17</v>
      </c>
      <c r="J856" s="3">
        <f ca="1">INT(RAND()*50+1)</f>
        <v>31</v>
      </c>
      <c r="K856" s="4" t="s">
        <v>11132</v>
      </c>
      <c r="L856" s="5">
        <v>41434</v>
      </c>
      <c r="M856" s="3"/>
      <c r="N856" s="3"/>
      <c r="O856" s="3" t="str">
        <f>"SY006192-1G"</f>
        <v>SY006192-1G</v>
      </c>
      <c r="P856" s="3" t="s">
        <v>11133</v>
      </c>
      <c r="Q856" s="3" t="s">
        <v>11134</v>
      </c>
      <c r="R856" s="6" t="s">
        <v>13357</v>
      </c>
      <c r="S856" s="7" t="str">
        <f>"1CN00210518"</f>
        <v>1CN00210518</v>
      </c>
      <c r="T856" s="6" t="s">
        <v>13392</v>
      </c>
      <c r="U856" s="4" t="s">
        <v>11137</v>
      </c>
      <c r="V856" s="3" t="s">
        <v>11148</v>
      </c>
    </row>
    <row r="857" spans="1:22">
      <c r="A857" s="3">
        <v>856</v>
      </c>
      <c r="B857" s="3"/>
      <c r="C857" s="3" t="s">
        <v>13393</v>
      </c>
      <c r="D857" s="3" t="s">
        <v>13394</v>
      </c>
      <c r="E857" s="3" t="s">
        <v>13394</v>
      </c>
      <c r="F857" s="3" t="s">
        <v>11232</v>
      </c>
      <c r="G857" s="3" t="s">
        <v>11232</v>
      </c>
      <c r="H857" s="3" t="s">
        <v>11173</v>
      </c>
      <c r="I857" s="3">
        <v>840</v>
      </c>
      <c r="J857" s="3">
        <f ca="1">INT(RAND()*50+1)</f>
        <v>10</v>
      </c>
      <c r="K857" s="4" t="s">
        <v>11132</v>
      </c>
      <c r="L857" s="5">
        <v>41507</v>
      </c>
      <c r="M857" s="3"/>
      <c r="N857" s="3"/>
      <c r="O857" s="3" t="str">
        <f>"M1814-5G"</f>
        <v>M1814-5G</v>
      </c>
      <c r="P857" s="3" t="s">
        <v>11144</v>
      </c>
      <c r="Q857" s="3" t="s">
        <v>11145</v>
      </c>
      <c r="R857" s="6" t="s">
        <v>13362</v>
      </c>
      <c r="S857" s="7" t="str">
        <f>"1CN00211018"</f>
        <v>1CN00211018</v>
      </c>
      <c r="T857" s="6" t="s">
        <v>13395</v>
      </c>
      <c r="U857" s="4" t="s">
        <v>11137</v>
      </c>
      <c r="V857" s="3" t="s">
        <v>11148</v>
      </c>
    </row>
    <row r="858" spans="1:22">
      <c r="A858" s="3">
        <v>857</v>
      </c>
      <c r="B858" s="3"/>
      <c r="C858" s="3" t="s">
        <v>3743</v>
      </c>
      <c r="D858" s="3" t="s">
        <v>13396</v>
      </c>
      <c r="E858" s="3" t="s">
        <v>13396</v>
      </c>
      <c r="F858" s="3" t="s">
        <v>11293</v>
      </c>
      <c r="G858" s="3" t="s">
        <v>11172</v>
      </c>
      <c r="H858" s="3" t="s">
        <v>11143</v>
      </c>
      <c r="I858" s="3">
        <v>46.24</v>
      </c>
      <c r="J858" s="3">
        <f ca="1">INT(RAND()*50+1)</f>
        <v>6</v>
      </c>
      <c r="K858" s="4" t="s">
        <v>11132</v>
      </c>
      <c r="L858" s="5">
        <v>41359</v>
      </c>
      <c r="M858" s="3"/>
      <c r="N858" s="3"/>
      <c r="O858" s="3" t="str">
        <f>"JK107778-25G"</f>
        <v>JK107778-25G</v>
      </c>
      <c r="P858" s="3" t="s">
        <v>11133</v>
      </c>
      <c r="Q858" s="3" t="s">
        <v>11134</v>
      </c>
      <c r="R858" s="6" t="s">
        <v>13397</v>
      </c>
      <c r="S858" s="7" t="str">
        <f>"1CN00100005"</f>
        <v>1CN00100005</v>
      </c>
      <c r="T858" s="6" t="s">
        <v>12706</v>
      </c>
      <c r="U858" s="4" t="s">
        <v>11137</v>
      </c>
      <c r="V858" s="3" t="s">
        <v>11148</v>
      </c>
    </row>
    <row r="859" spans="1:22">
      <c r="A859" s="3">
        <v>858</v>
      </c>
      <c r="B859" s="3"/>
      <c r="C859" s="3" t="s">
        <v>13398</v>
      </c>
      <c r="D859" s="3" t="s">
        <v>13399</v>
      </c>
      <c r="E859" s="3" t="s">
        <v>13400</v>
      </c>
      <c r="F859" s="3" t="s">
        <v>11205</v>
      </c>
      <c r="G859" s="3" t="s">
        <v>11206</v>
      </c>
      <c r="H859" s="3" t="s">
        <v>11131</v>
      </c>
      <c r="I859" s="3">
        <v>4.8</v>
      </c>
      <c r="J859" s="3">
        <f ca="1">INT(RAND()*50+1)</f>
        <v>44</v>
      </c>
      <c r="K859" s="4" t="s">
        <v>11132</v>
      </c>
      <c r="L859" s="5">
        <v>41533</v>
      </c>
      <c r="M859" s="3"/>
      <c r="N859" s="3"/>
      <c r="O859" s="3" t="str">
        <f>"G75851B"</f>
        <v>G75851B</v>
      </c>
      <c r="P859" s="3" t="s">
        <v>11144</v>
      </c>
      <c r="Q859" s="3" t="s">
        <v>11145</v>
      </c>
      <c r="R859" s="6" t="s">
        <v>13401</v>
      </c>
      <c r="S859" s="7" t="str">
        <f>"1CN00210522"</f>
        <v>1CN00210522</v>
      </c>
      <c r="T859" s="6" t="s">
        <v>12554</v>
      </c>
      <c r="U859" s="4" t="s">
        <v>11137</v>
      </c>
      <c r="V859" s="3" t="s">
        <v>11148</v>
      </c>
    </row>
    <row r="860" spans="1:22">
      <c r="A860" s="3">
        <v>859</v>
      </c>
      <c r="B860" s="3"/>
      <c r="C860" s="3" t="s">
        <v>13398</v>
      </c>
      <c r="D860" s="3" t="s">
        <v>13399</v>
      </c>
      <c r="E860" s="3" t="s">
        <v>13402</v>
      </c>
      <c r="F860" s="3" t="s">
        <v>13403</v>
      </c>
      <c r="G860" s="3" t="s">
        <v>11422</v>
      </c>
      <c r="H860" s="3" t="s">
        <v>11844</v>
      </c>
      <c r="I860" s="3">
        <v>5.46</v>
      </c>
      <c r="J860" s="3">
        <f ca="1">INT(RAND()*50+1)</f>
        <v>44</v>
      </c>
      <c r="K860" s="4" t="s">
        <v>11132</v>
      </c>
      <c r="L860" s="5">
        <v>41365</v>
      </c>
      <c r="M860" s="3" t="str">
        <f t="shared" ref="M860:M862" si="170">"MFCD00198121"</f>
        <v>MFCD00198121</v>
      </c>
      <c r="N860" s="3"/>
      <c r="O860" s="3" t="str">
        <f>"R00281820024"</f>
        <v>R00281820024</v>
      </c>
      <c r="P860" s="3" t="s">
        <v>11133</v>
      </c>
      <c r="Q860" s="3" t="s">
        <v>11134</v>
      </c>
      <c r="R860" s="6" t="s">
        <v>13362</v>
      </c>
      <c r="S860" s="7" t="str">
        <f>"1CN00210355"</f>
        <v>1CN00210355</v>
      </c>
      <c r="T860" s="6" t="s">
        <v>13404</v>
      </c>
      <c r="U860" s="4" t="s">
        <v>11137</v>
      </c>
      <c r="V860" s="3" t="s">
        <v>11148</v>
      </c>
    </row>
    <row r="861" spans="1:22">
      <c r="A861" s="3">
        <v>860</v>
      </c>
      <c r="B861" s="3"/>
      <c r="C861" s="3" t="s">
        <v>13398</v>
      </c>
      <c r="D861" s="3" t="s">
        <v>13405</v>
      </c>
      <c r="E861" s="3" t="s">
        <v>13402</v>
      </c>
      <c r="F861" s="3" t="s">
        <v>13406</v>
      </c>
      <c r="G861" s="3" t="s">
        <v>13407</v>
      </c>
      <c r="H861" s="3" t="s">
        <v>11848</v>
      </c>
      <c r="I861" s="3">
        <v>25.04</v>
      </c>
      <c r="J861" s="3">
        <f ca="1">INT(RAND()*50+1)</f>
        <v>7</v>
      </c>
      <c r="K861" s="4" t="s">
        <v>11132</v>
      </c>
      <c r="L861" s="5">
        <v>41347</v>
      </c>
      <c r="M861" s="3" t="str">
        <f>"MFCD00198121"</f>
        <v>MFCD00198121</v>
      </c>
      <c r="N861" s="3"/>
      <c r="O861" s="3" t="str">
        <f t="shared" ref="O861:O864" si="171">"2761912"</f>
        <v>2761912</v>
      </c>
      <c r="P861" s="3" t="s">
        <v>11144</v>
      </c>
      <c r="Q861" s="3" t="s">
        <v>11134</v>
      </c>
      <c r="R861" s="6" t="s">
        <v>11352</v>
      </c>
      <c r="S861" s="7" t="str">
        <f t="shared" ref="S861:S871" si="172">"1CN00510459"</f>
        <v>1CN00510459</v>
      </c>
      <c r="T861" s="6" t="s">
        <v>13105</v>
      </c>
      <c r="U861" s="4" t="s">
        <v>11137</v>
      </c>
      <c r="V861" s="3" t="s">
        <v>11138</v>
      </c>
    </row>
    <row r="862" spans="1:22">
      <c r="A862" s="3">
        <v>861</v>
      </c>
      <c r="B862" s="3"/>
      <c r="C862" s="3" t="s">
        <v>13398</v>
      </c>
      <c r="D862" s="3" t="s">
        <v>13405</v>
      </c>
      <c r="E862" s="3" t="s">
        <v>13402</v>
      </c>
      <c r="F862" s="3" t="s">
        <v>13406</v>
      </c>
      <c r="G862" s="3" t="s">
        <v>13407</v>
      </c>
      <c r="H862" s="3" t="s">
        <v>11848</v>
      </c>
      <c r="I862" s="3">
        <v>20.88</v>
      </c>
      <c r="J862" s="3">
        <f ca="1">INT(RAND()*50+1)</f>
        <v>24</v>
      </c>
      <c r="K862" s="4" t="s">
        <v>11132</v>
      </c>
      <c r="L862" s="5">
        <v>41365</v>
      </c>
      <c r="M862" s="3" t="str">
        <f>"MFCD00198121"</f>
        <v>MFCD00198121</v>
      </c>
      <c r="N862" s="3"/>
      <c r="O862" s="3" t="str">
        <f>"2761912"</f>
        <v>2761912</v>
      </c>
      <c r="P862" s="3" t="s">
        <v>11133</v>
      </c>
      <c r="Q862" s="3" t="s">
        <v>11134</v>
      </c>
      <c r="R862" s="6" t="s">
        <v>11357</v>
      </c>
      <c r="S862" s="7" t="str">
        <f>"1CN00510459"</f>
        <v>1CN00510459</v>
      </c>
      <c r="T862" s="6" t="s">
        <v>13317</v>
      </c>
      <c r="U862" s="4" t="s">
        <v>11137</v>
      </c>
      <c r="V862" s="3" t="s">
        <v>11148</v>
      </c>
    </row>
    <row r="863" spans="1:22">
      <c r="A863" s="3">
        <v>862</v>
      </c>
      <c r="B863" s="3"/>
      <c r="C863" s="3" t="s">
        <v>13398</v>
      </c>
      <c r="D863" s="3" t="s">
        <v>13399</v>
      </c>
      <c r="E863" s="3" t="s">
        <v>13408</v>
      </c>
      <c r="F863" s="3" t="s">
        <v>11205</v>
      </c>
      <c r="G863" s="3" t="s">
        <v>11206</v>
      </c>
      <c r="H863" s="3" t="s">
        <v>11848</v>
      </c>
      <c r="I863" s="3">
        <v>4.5</v>
      </c>
      <c r="J863" s="3">
        <f ca="1">INT(RAND()*50+1)</f>
        <v>10</v>
      </c>
      <c r="K863" s="4" t="s">
        <v>11132</v>
      </c>
      <c r="L863" s="5">
        <v>41382</v>
      </c>
      <c r="M863" s="3"/>
      <c r="N863" s="3"/>
      <c r="O863" s="3" t="str">
        <f t="shared" ref="O863:O868" si="173">"2780501"</f>
        <v>2780501</v>
      </c>
      <c r="P863" s="3" t="s">
        <v>11144</v>
      </c>
      <c r="Q863" s="3" t="s">
        <v>11134</v>
      </c>
      <c r="R863" s="6" t="s">
        <v>13409</v>
      </c>
      <c r="S863" s="7" t="str">
        <f>"1CN00510459"</f>
        <v>1CN00510459</v>
      </c>
      <c r="T863" s="6" t="s">
        <v>13410</v>
      </c>
      <c r="U863" s="4" t="s">
        <v>11137</v>
      </c>
      <c r="V863" s="3" t="s">
        <v>11138</v>
      </c>
    </row>
    <row r="864" spans="1:22">
      <c r="A864" s="3">
        <v>863</v>
      </c>
      <c r="B864" s="3"/>
      <c r="C864" s="3" t="s">
        <v>13398</v>
      </c>
      <c r="D864" s="3" t="s">
        <v>13405</v>
      </c>
      <c r="E864" s="3" t="s">
        <v>13402</v>
      </c>
      <c r="F864" s="3" t="s">
        <v>13406</v>
      </c>
      <c r="G864" s="3" t="s">
        <v>13407</v>
      </c>
      <c r="H864" s="3" t="s">
        <v>11848</v>
      </c>
      <c r="I864" s="3">
        <v>20.88</v>
      </c>
      <c r="J864" s="3">
        <f ca="1">INT(RAND()*50+1)</f>
        <v>3</v>
      </c>
      <c r="K864" s="4" t="s">
        <v>11132</v>
      </c>
      <c r="L864" s="5">
        <v>41383</v>
      </c>
      <c r="M864" s="3" t="str">
        <f t="shared" ref="M864:M867" si="174">"MFCD00198121"</f>
        <v>MFCD00198121</v>
      </c>
      <c r="N864" s="3"/>
      <c r="O864" s="3" t="str">
        <f>"2761912"</f>
        <v>2761912</v>
      </c>
      <c r="P864" s="3" t="s">
        <v>11133</v>
      </c>
      <c r="Q864" s="3" t="s">
        <v>11145</v>
      </c>
      <c r="R864" s="6" t="s">
        <v>13411</v>
      </c>
      <c r="S864" s="7" t="str">
        <f>"1CN00510459"</f>
        <v>1CN00510459</v>
      </c>
      <c r="T864" s="6" t="s">
        <v>12722</v>
      </c>
      <c r="U864" s="4" t="s">
        <v>11137</v>
      </c>
      <c r="V864" s="3" t="s">
        <v>11148</v>
      </c>
    </row>
    <row r="865" spans="1:22">
      <c r="A865" s="3">
        <v>864</v>
      </c>
      <c r="B865" s="3"/>
      <c r="C865" s="3" t="s">
        <v>13398</v>
      </c>
      <c r="D865" s="3" t="s">
        <v>13399</v>
      </c>
      <c r="E865" s="3" t="s">
        <v>13408</v>
      </c>
      <c r="F865" s="3" t="s">
        <v>11205</v>
      </c>
      <c r="G865" s="3" t="s">
        <v>11206</v>
      </c>
      <c r="H865" s="3" t="s">
        <v>11848</v>
      </c>
      <c r="I865" s="3">
        <v>4.5</v>
      </c>
      <c r="J865" s="3">
        <f ca="1">INT(RAND()*50+1)</f>
        <v>41</v>
      </c>
      <c r="K865" s="4" t="s">
        <v>11132</v>
      </c>
      <c r="L865" s="5">
        <v>41392</v>
      </c>
      <c r="M865" s="3"/>
      <c r="N865" s="3"/>
      <c r="O865" s="3" t="str">
        <f>"2780501"</f>
        <v>2780501</v>
      </c>
      <c r="P865" s="3" t="s">
        <v>11144</v>
      </c>
      <c r="Q865" s="3" t="s">
        <v>11134</v>
      </c>
      <c r="R865" s="6" t="s">
        <v>11352</v>
      </c>
      <c r="S865" s="7" t="str">
        <f>"1CN00510459"</f>
        <v>1CN00510459</v>
      </c>
      <c r="T865" s="6" t="s">
        <v>13320</v>
      </c>
      <c r="U865" s="4" t="s">
        <v>11137</v>
      </c>
      <c r="V865" s="3" t="s">
        <v>11148</v>
      </c>
    </row>
    <row r="866" spans="1:22">
      <c r="A866" s="3">
        <v>865</v>
      </c>
      <c r="B866" s="3"/>
      <c r="C866" s="3" t="s">
        <v>13398</v>
      </c>
      <c r="D866" s="3" t="s">
        <v>13405</v>
      </c>
      <c r="E866" s="3" t="s">
        <v>13402</v>
      </c>
      <c r="F866" s="3" t="s">
        <v>13406</v>
      </c>
      <c r="G866" s="3" t="s">
        <v>13407</v>
      </c>
      <c r="H866" s="3" t="s">
        <v>11848</v>
      </c>
      <c r="I866" s="3">
        <v>20.88</v>
      </c>
      <c r="J866" s="3">
        <f ca="1">INT(RAND()*50+1)</f>
        <v>48</v>
      </c>
      <c r="K866" s="4" t="s">
        <v>11132</v>
      </c>
      <c r="L866" s="5">
        <v>41401</v>
      </c>
      <c r="M866" s="3" t="str">
        <f>"MFCD00198121"</f>
        <v>MFCD00198121</v>
      </c>
      <c r="N866" s="3"/>
      <c r="O866" s="3" t="str">
        <f t="shared" ref="O866:O869" si="175">"2761912"</f>
        <v>2761912</v>
      </c>
      <c r="P866" s="3" t="s">
        <v>11133</v>
      </c>
      <c r="Q866" s="3" t="s">
        <v>11145</v>
      </c>
      <c r="R866" s="6" t="s">
        <v>11357</v>
      </c>
      <c r="S866" s="7" t="str">
        <f>"1CN00510459"</f>
        <v>1CN00510459</v>
      </c>
      <c r="T866" s="6" t="s">
        <v>13412</v>
      </c>
      <c r="U866" s="4" t="s">
        <v>11137</v>
      </c>
      <c r="V866" s="3" t="s">
        <v>11148</v>
      </c>
    </row>
    <row r="867" spans="1:22">
      <c r="A867" s="3">
        <v>866</v>
      </c>
      <c r="B867" s="3"/>
      <c r="C867" s="3" t="s">
        <v>13398</v>
      </c>
      <c r="D867" s="3" t="s">
        <v>13405</v>
      </c>
      <c r="E867" s="3" t="s">
        <v>13402</v>
      </c>
      <c r="F867" s="3" t="s">
        <v>13406</v>
      </c>
      <c r="G867" s="3" t="s">
        <v>13407</v>
      </c>
      <c r="H867" s="3" t="s">
        <v>11848</v>
      </c>
      <c r="I867" s="3">
        <v>20.88</v>
      </c>
      <c r="J867" s="3">
        <f ca="1">INT(RAND()*50+1)</f>
        <v>27</v>
      </c>
      <c r="K867" s="4" t="s">
        <v>11132</v>
      </c>
      <c r="L867" s="5">
        <v>41410</v>
      </c>
      <c r="M867" s="3" t="str">
        <f>"MFCD00198121"</f>
        <v>MFCD00198121</v>
      </c>
      <c r="N867" s="3"/>
      <c r="O867" s="3" t="str">
        <f>"2761912"</f>
        <v>2761912</v>
      </c>
      <c r="P867" s="3" t="s">
        <v>11144</v>
      </c>
      <c r="Q867" s="3" t="s">
        <v>11134</v>
      </c>
      <c r="R867" s="6" t="s">
        <v>13357</v>
      </c>
      <c r="S867" s="7" t="str">
        <f>"1CN00510459"</f>
        <v>1CN00510459</v>
      </c>
      <c r="T867" s="6" t="s">
        <v>13413</v>
      </c>
      <c r="U867" s="4" t="s">
        <v>11137</v>
      </c>
      <c r="V867" s="3" t="s">
        <v>11148</v>
      </c>
    </row>
    <row r="868" spans="1:22">
      <c r="A868" s="3">
        <v>867</v>
      </c>
      <c r="B868" s="3"/>
      <c r="C868" s="3" t="s">
        <v>13398</v>
      </c>
      <c r="D868" s="3" t="s">
        <v>13399</v>
      </c>
      <c r="E868" s="3" t="s">
        <v>13408</v>
      </c>
      <c r="F868" s="3" t="s">
        <v>11205</v>
      </c>
      <c r="G868" s="3" t="s">
        <v>11206</v>
      </c>
      <c r="H868" s="3" t="s">
        <v>11848</v>
      </c>
      <c r="I868" s="3">
        <v>4.5</v>
      </c>
      <c r="J868" s="3">
        <f ca="1">INT(RAND()*50+1)</f>
        <v>18</v>
      </c>
      <c r="K868" s="4" t="s">
        <v>11132</v>
      </c>
      <c r="L868" s="5">
        <v>41417</v>
      </c>
      <c r="M868" s="3"/>
      <c r="N868" s="3"/>
      <c r="O868" s="3" t="str">
        <f>"2780501"</f>
        <v>2780501</v>
      </c>
      <c r="P868" s="3" t="s">
        <v>11133</v>
      </c>
      <c r="Q868" s="3" t="s">
        <v>11134</v>
      </c>
      <c r="R868" s="6" t="s">
        <v>13362</v>
      </c>
      <c r="S868" s="7" t="str">
        <f>"1CN00510459"</f>
        <v>1CN00510459</v>
      </c>
      <c r="T868" s="6" t="s">
        <v>13236</v>
      </c>
      <c r="U868" s="4" t="s">
        <v>11137</v>
      </c>
      <c r="V868" s="3" t="s">
        <v>11148</v>
      </c>
    </row>
    <row r="869" spans="1:22">
      <c r="A869" s="3">
        <v>868</v>
      </c>
      <c r="B869" s="3"/>
      <c r="C869" s="3" t="s">
        <v>13398</v>
      </c>
      <c r="D869" s="3" t="s">
        <v>13405</v>
      </c>
      <c r="E869" s="3" t="s">
        <v>13402</v>
      </c>
      <c r="F869" s="3" t="s">
        <v>13406</v>
      </c>
      <c r="G869" s="3" t="s">
        <v>13407</v>
      </c>
      <c r="H869" s="3" t="s">
        <v>11848</v>
      </c>
      <c r="I869" s="3">
        <v>20.88</v>
      </c>
      <c r="J869" s="3">
        <f ca="1">INT(RAND()*50+1)</f>
        <v>47</v>
      </c>
      <c r="K869" s="4" t="s">
        <v>11132</v>
      </c>
      <c r="L869" s="5">
        <v>41417</v>
      </c>
      <c r="M869" s="3" t="str">
        <f>"MFCD00198121"</f>
        <v>MFCD00198121</v>
      </c>
      <c r="N869" s="3"/>
      <c r="O869" s="3" t="str">
        <f>"2761912"</f>
        <v>2761912</v>
      </c>
      <c r="P869" s="3" t="s">
        <v>11144</v>
      </c>
      <c r="Q869" s="3" t="s">
        <v>11134</v>
      </c>
      <c r="R869" s="6" t="s">
        <v>13397</v>
      </c>
      <c r="S869" s="7" t="str">
        <f>"1CN00510459"</f>
        <v>1CN00510459</v>
      </c>
      <c r="T869" s="6" t="s">
        <v>13414</v>
      </c>
      <c r="U869" s="4" t="s">
        <v>11137</v>
      </c>
      <c r="V869" s="3" t="s">
        <v>11138</v>
      </c>
    </row>
    <row r="870" spans="1:22">
      <c r="A870" s="3">
        <v>869</v>
      </c>
      <c r="B870" s="3"/>
      <c r="C870" s="3" t="s">
        <v>13398</v>
      </c>
      <c r="D870" s="3" t="s">
        <v>13399</v>
      </c>
      <c r="E870" s="3" t="s">
        <v>13408</v>
      </c>
      <c r="F870" s="3" t="s">
        <v>11205</v>
      </c>
      <c r="G870" s="3" t="s">
        <v>11206</v>
      </c>
      <c r="H870" s="3" t="s">
        <v>11848</v>
      </c>
      <c r="I870" s="3">
        <v>4.5</v>
      </c>
      <c r="J870" s="3">
        <f ca="1">INT(RAND()*50+1)</f>
        <v>13</v>
      </c>
      <c r="K870" s="4" t="s">
        <v>11132</v>
      </c>
      <c r="L870" s="5">
        <v>41443</v>
      </c>
      <c r="M870" s="3"/>
      <c r="N870" s="3"/>
      <c r="O870" s="3" t="str">
        <f t="shared" ref="O870:O874" si="176">"2780501"</f>
        <v>2780501</v>
      </c>
      <c r="P870" s="3" t="s">
        <v>11133</v>
      </c>
      <c r="Q870" s="3" t="s">
        <v>11134</v>
      </c>
      <c r="R870" s="6" t="s">
        <v>13401</v>
      </c>
      <c r="S870" s="7" t="str">
        <f>"1CN00510459"</f>
        <v>1CN00510459</v>
      </c>
      <c r="T870" s="6" t="s">
        <v>13415</v>
      </c>
      <c r="U870" s="4" t="s">
        <v>11137</v>
      </c>
      <c r="V870" s="3" t="s">
        <v>11148</v>
      </c>
    </row>
    <row r="871" spans="1:22">
      <c r="A871" s="3">
        <v>870</v>
      </c>
      <c r="B871" s="3"/>
      <c r="C871" s="3" t="s">
        <v>13398</v>
      </c>
      <c r="D871" s="3" t="s">
        <v>13399</v>
      </c>
      <c r="E871" s="3" t="s">
        <v>13408</v>
      </c>
      <c r="F871" s="3" t="s">
        <v>11205</v>
      </c>
      <c r="G871" s="3" t="s">
        <v>11206</v>
      </c>
      <c r="H871" s="3" t="s">
        <v>11848</v>
      </c>
      <c r="I871" s="3">
        <v>4.5</v>
      </c>
      <c r="J871" s="3">
        <f ca="1">INT(RAND()*50+1)</f>
        <v>27</v>
      </c>
      <c r="K871" s="4" t="s">
        <v>11132</v>
      </c>
      <c r="L871" s="5">
        <v>41456</v>
      </c>
      <c r="M871" s="3"/>
      <c r="N871" s="3"/>
      <c r="O871" s="3" t="str">
        <f>"2780501"</f>
        <v>2780501</v>
      </c>
      <c r="P871" s="3" t="s">
        <v>11144</v>
      </c>
      <c r="Q871" s="3" t="s">
        <v>11145</v>
      </c>
      <c r="R871" s="6" t="s">
        <v>13362</v>
      </c>
      <c r="S871" s="7" t="str">
        <f>"1CN00510459"</f>
        <v>1CN00510459</v>
      </c>
      <c r="T871" s="6" t="s">
        <v>13416</v>
      </c>
      <c r="U871" s="4" t="s">
        <v>11137</v>
      </c>
      <c r="V871" s="3" t="s">
        <v>11138</v>
      </c>
    </row>
    <row r="872" spans="1:22">
      <c r="A872" s="3">
        <v>871</v>
      </c>
      <c r="B872" s="3"/>
      <c r="C872" s="3" t="s">
        <v>13398</v>
      </c>
      <c r="D872" s="3" t="s">
        <v>13417</v>
      </c>
      <c r="E872" s="3" t="s">
        <v>13418</v>
      </c>
      <c r="F872" s="3" t="s">
        <v>13419</v>
      </c>
      <c r="G872" s="3" t="s">
        <v>13289</v>
      </c>
      <c r="H872" s="3" t="s">
        <v>11848</v>
      </c>
      <c r="I872" s="3">
        <v>20.89</v>
      </c>
      <c r="J872" s="3">
        <f ca="1">INT(RAND()*50+1)</f>
        <v>21</v>
      </c>
      <c r="K872" s="4" t="s">
        <v>11132</v>
      </c>
      <c r="L872" s="5">
        <v>41459</v>
      </c>
      <c r="M872" s="3"/>
      <c r="N872" s="3"/>
      <c r="O872" s="3" t="str">
        <f>"R00281890113"</f>
        <v>R00281890113</v>
      </c>
      <c r="P872" s="3" t="s">
        <v>11133</v>
      </c>
      <c r="Q872" s="3" t="s">
        <v>11134</v>
      </c>
      <c r="R872" s="6" t="s">
        <v>11352</v>
      </c>
      <c r="S872" s="7" t="str">
        <f>"1CN00210355"</f>
        <v>1CN00210355</v>
      </c>
      <c r="T872" s="6" t="s">
        <v>13420</v>
      </c>
      <c r="U872" s="4" t="s">
        <v>11137</v>
      </c>
      <c r="V872" s="3" t="s">
        <v>11148</v>
      </c>
    </row>
    <row r="873" spans="1:22">
      <c r="A873" s="3">
        <v>872</v>
      </c>
      <c r="B873" s="3"/>
      <c r="C873" s="3" t="s">
        <v>13398</v>
      </c>
      <c r="D873" s="3" t="s">
        <v>13417</v>
      </c>
      <c r="E873" s="3" t="s">
        <v>13418</v>
      </c>
      <c r="F873" s="3" t="s">
        <v>13419</v>
      </c>
      <c r="G873" s="3" t="s">
        <v>13289</v>
      </c>
      <c r="H873" s="3" t="s">
        <v>11848</v>
      </c>
      <c r="I873" s="3">
        <v>20.88</v>
      </c>
      <c r="J873" s="3">
        <f ca="1">INT(RAND()*50+1)</f>
        <v>1</v>
      </c>
      <c r="K873" s="4" t="s">
        <v>11132</v>
      </c>
      <c r="L873" s="5">
        <v>41460</v>
      </c>
      <c r="M873" s="3"/>
      <c r="N873" s="3"/>
      <c r="O873" s="3" t="str">
        <f>"R00281890113"</f>
        <v>R00281890113</v>
      </c>
      <c r="P873" s="3" t="s">
        <v>11144</v>
      </c>
      <c r="Q873" s="3" t="s">
        <v>11145</v>
      </c>
      <c r="R873" s="6" t="s">
        <v>11357</v>
      </c>
      <c r="S873" s="7" t="str">
        <f>"1CN00210355"</f>
        <v>1CN00210355</v>
      </c>
      <c r="T873" s="6" t="s">
        <v>12741</v>
      </c>
      <c r="U873" s="4" t="s">
        <v>11137</v>
      </c>
      <c r="V873" s="3" t="s">
        <v>11148</v>
      </c>
    </row>
    <row r="874" spans="1:22">
      <c r="A874" s="3">
        <v>873</v>
      </c>
      <c r="B874" s="3"/>
      <c r="C874" s="3" t="s">
        <v>13398</v>
      </c>
      <c r="D874" s="3" t="s">
        <v>13399</v>
      </c>
      <c r="E874" s="3" t="s">
        <v>13408</v>
      </c>
      <c r="F874" s="3" t="s">
        <v>11205</v>
      </c>
      <c r="G874" s="3" t="s">
        <v>11206</v>
      </c>
      <c r="H874" s="3" t="s">
        <v>11848</v>
      </c>
      <c r="I874" s="3">
        <v>4.5</v>
      </c>
      <c r="J874" s="3">
        <f ca="1">INT(RAND()*50+1)</f>
        <v>37</v>
      </c>
      <c r="K874" s="4" t="s">
        <v>11132</v>
      </c>
      <c r="L874" s="5">
        <v>41486</v>
      </c>
      <c r="M874" s="3"/>
      <c r="N874" s="3"/>
      <c r="O874" s="3" t="str">
        <f>"2780501"</f>
        <v>2780501</v>
      </c>
      <c r="P874" s="3" t="s">
        <v>11133</v>
      </c>
      <c r="Q874" s="3" t="s">
        <v>11134</v>
      </c>
      <c r="R874" s="6" t="s">
        <v>13409</v>
      </c>
      <c r="S874" s="7" t="str">
        <f t="shared" ref="S874:S879" si="177">"1CN00510459"</f>
        <v>1CN00510459</v>
      </c>
      <c r="T874" s="6" t="s">
        <v>12593</v>
      </c>
      <c r="U874" s="4" t="s">
        <v>11137</v>
      </c>
      <c r="V874" s="3" t="s">
        <v>11148</v>
      </c>
    </row>
    <row r="875" spans="1:22">
      <c r="A875" s="3">
        <v>874</v>
      </c>
      <c r="B875" s="3"/>
      <c r="C875" s="3" t="s">
        <v>13398</v>
      </c>
      <c r="D875" s="3" t="s">
        <v>13405</v>
      </c>
      <c r="E875" s="3" t="s">
        <v>13402</v>
      </c>
      <c r="F875" s="3" t="s">
        <v>13406</v>
      </c>
      <c r="G875" s="3" t="s">
        <v>13407</v>
      </c>
      <c r="H875" s="3" t="s">
        <v>11848</v>
      </c>
      <c r="I875" s="3">
        <v>20.88</v>
      </c>
      <c r="J875" s="3">
        <f ca="1">INT(RAND()*50+1)</f>
        <v>36</v>
      </c>
      <c r="K875" s="4" t="s">
        <v>11132</v>
      </c>
      <c r="L875" s="5">
        <v>41526</v>
      </c>
      <c r="M875" s="3" t="str">
        <f t="shared" ref="M875:M877" si="178">"MFCD00198121"</f>
        <v>MFCD00198121</v>
      </c>
      <c r="N875" s="3"/>
      <c r="O875" s="3" t="str">
        <f t="shared" ref="O875:O877" si="179">"2761912"</f>
        <v>2761912</v>
      </c>
      <c r="P875" s="3" t="s">
        <v>11144</v>
      </c>
      <c r="Q875" s="3" t="s">
        <v>11134</v>
      </c>
      <c r="R875" s="6" t="s">
        <v>13411</v>
      </c>
      <c r="S875" s="7" t="str">
        <f>"1CN00510459"</f>
        <v>1CN00510459</v>
      </c>
      <c r="T875" s="6" t="s">
        <v>13421</v>
      </c>
      <c r="U875" s="4" t="s">
        <v>11137</v>
      </c>
      <c r="V875" s="3" t="s">
        <v>11148</v>
      </c>
    </row>
    <row r="876" spans="1:22">
      <c r="A876" s="3">
        <v>875</v>
      </c>
      <c r="B876" s="3"/>
      <c r="C876" s="3" t="s">
        <v>13398</v>
      </c>
      <c r="D876" s="3" t="s">
        <v>13405</v>
      </c>
      <c r="E876" s="3" t="s">
        <v>13402</v>
      </c>
      <c r="F876" s="3" t="s">
        <v>13406</v>
      </c>
      <c r="G876" s="3" t="s">
        <v>13407</v>
      </c>
      <c r="H876" s="3" t="s">
        <v>11848</v>
      </c>
      <c r="I876" s="3">
        <v>20.88</v>
      </c>
      <c r="J876" s="3">
        <f ca="1">INT(RAND()*50+1)</f>
        <v>33</v>
      </c>
      <c r="K876" s="4" t="s">
        <v>11132</v>
      </c>
      <c r="L876" s="5">
        <v>41597</v>
      </c>
      <c r="M876" s="3" t="str">
        <f>"MFCD00198121"</f>
        <v>MFCD00198121</v>
      </c>
      <c r="N876" s="3"/>
      <c r="O876" s="3" t="str">
        <f>"2761912"</f>
        <v>2761912</v>
      </c>
      <c r="P876" s="3" t="s">
        <v>11133</v>
      </c>
      <c r="Q876" s="3" t="s">
        <v>11134</v>
      </c>
      <c r="R876" s="6" t="s">
        <v>13422</v>
      </c>
      <c r="S876" s="7" t="str">
        <f>"1CN00510459"</f>
        <v>1CN00510459</v>
      </c>
      <c r="T876" s="6" t="s">
        <v>13144</v>
      </c>
      <c r="U876" s="4" t="s">
        <v>11137</v>
      </c>
      <c r="V876" s="3" t="s">
        <v>11148</v>
      </c>
    </row>
    <row r="877" spans="1:22">
      <c r="A877" s="3">
        <v>876</v>
      </c>
      <c r="B877" s="3"/>
      <c r="C877" s="3" t="s">
        <v>13398</v>
      </c>
      <c r="D877" s="3" t="s">
        <v>13405</v>
      </c>
      <c r="E877" s="3" t="s">
        <v>13402</v>
      </c>
      <c r="F877" s="3" t="s">
        <v>13406</v>
      </c>
      <c r="G877" s="3" t="s">
        <v>13407</v>
      </c>
      <c r="H877" s="3" t="s">
        <v>11848</v>
      </c>
      <c r="I877" s="3">
        <v>20.88</v>
      </c>
      <c r="J877" s="3">
        <f ca="1">INT(RAND()*50+1)</f>
        <v>32</v>
      </c>
      <c r="K877" s="4" t="s">
        <v>11132</v>
      </c>
      <c r="L877" s="5">
        <v>41619</v>
      </c>
      <c r="M877" s="3" t="str">
        <f>"MFCD00198121"</f>
        <v>MFCD00198121</v>
      </c>
      <c r="N877" s="3"/>
      <c r="O877" s="3" t="str">
        <f>"2761912"</f>
        <v>2761912</v>
      </c>
      <c r="P877" s="3" t="s">
        <v>11144</v>
      </c>
      <c r="Q877" s="3" t="s">
        <v>11134</v>
      </c>
      <c r="R877" s="6" t="s">
        <v>13423</v>
      </c>
      <c r="S877" s="7" t="str">
        <f>"1CN00510459"</f>
        <v>1CN00510459</v>
      </c>
      <c r="T877" s="6" t="s">
        <v>13328</v>
      </c>
      <c r="U877" s="4" t="s">
        <v>11137</v>
      </c>
      <c r="V877" s="3" t="s">
        <v>11138</v>
      </c>
    </row>
    <row r="878" spans="1:22">
      <c r="A878" s="3">
        <v>877</v>
      </c>
      <c r="B878" s="3"/>
      <c r="C878" s="3" t="s">
        <v>13398</v>
      </c>
      <c r="D878" s="3" t="s">
        <v>13399</v>
      </c>
      <c r="E878" s="3" t="s">
        <v>13408</v>
      </c>
      <c r="F878" s="3" t="s">
        <v>11205</v>
      </c>
      <c r="G878" s="3" t="s">
        <v>11206</v>
      </c>
      <c r="H878" s="3" t="s">
        <v>13424</v>
      </c>
      <c r="I878" s="3">
        <v>4.8</v>
      </c>
      <c r="J878" s="3">
        <f ca="1">INT(RAND()*50+1)</f>
        <v>36</v>
      </c>
      <c r="K878" s="4" t="s">
        <v>11132</v>
      </c>
      <c r="L878" s="5">
        <v>41597</v>
      </c>
      <c r="M878" s="3"/>
      <c r="N878" s="3"/>
      <c r="O878" s="3" t="str">
        <f>"2800470"</f>
        <v>2800470</v>
      </c>
      <c r="P878" s="3" t="s">
        <v>11133</v>
      </c>
      <c r="Q878" s="3" t="s">
        <v>11145</v>
      </c>
      <c r="R878" s="6" t="s">
        <v>13411</v>
      </c>
      <c r="S878" s="7" t="str">
        <f>"1CN00510459"</f>
        <v>1CN00510459</v>
      </c>
      <c r="T878" s="6" t="s">
        <v>13425</v>
      </c>
      <c r="U878" s="4" t="s">
        <v>11137</v>
      </c>
      <c r="V878" s="3" t="s">
        <v>11148</v>
      </c>
    </row>
    <row r="879" spans="1:22">
      <c r="A879" s="3">
        <v>878</v>
      </c>
      <c r="B879" s="3"/>
      <c r="C879" s="3" t="s">
        <v>13398</v>
      </c>
      <c r="D879" s="3" t="s">
        <v>13399</v>
      </c>
      <c r="E879" s="3" t="s">
        <v>13408</v>
      </c>
      <c r="F879" s="3" t="s">
        <v>11205</v>
      </c>
      <c r="G879" s="3" t="s">
        <v>11206</v>
      </c>
      <c r="H879" s="3" t="s">
        <v>13424</v>
      </c>
      <c r="I879" s="3">
        <v>4.8</v>
      </c>
      <c r="J879" s="3">
        <f ca="1">INT(RAND()*50+1)</f>
        <v>14</v>
      </c>
      <c r="K879" s="4" t="s">
        <v>11132</v>
      </c>
      <c r="L879" s="5">
        <v>41625</v>
      </c>
      <c r="M879" s="3"/>
      <c r="N879" s="3"/>
      <c r="O879" s="3" t="str">
        <f>"2800470"</f>
        <v>2800470</v>
      </c>
      <c r="P879" s="3" t="s">
        <v>11144</v>
      </c>
      <c r="Q879" s="3" t="s">
        <v>11134</v>
      </c>
      <c r="R879" s="6" t="s">
        <v>11352</v>
      </c>
      <c r="S879" s="7" t="str">
        <f>"1CN00510459"</f>
        <v>1CN00510459</v>
      </c>
      <c r="T879" s="6" t="s">
        <v>12769</v>
      </c>
      <c r="U879" s="4" t="s">
        <v>11137</v>
      </c>
      <c r="V879" s="3" t="s">
        <v>11138</v>
      </c>
    </row>
    <row r="880" spans="1:22">
      <c r="A880" s="3">
        <v>879</v>
      </c>
      <c r="B880" s="3"/>
      <c r="C880" s="3" t="s">
        <v>13398</v>
      </c>
      <c r="D880" s="3" t="s">
        <v>13399</v>
      </c>
      <c r="E880" s="3" t="s">
        <v>13399</v>
      </c>
      <c r="F880" s="3" t="s">
        <v>11205</v>
      </c>
      <c r="G880" s="3" t="s">
        <v>11416</v>
      </c>
      <c r="H880" s="3" t="s">
        <v>11417</v>
      </c>
      <c r="I880" s="3">
        <v>5.46</v>
      </c>
      <c r="J880" s="3">
        <f ca="1">INT(RAND()*50+1)</f>
        <v>21</v>
      </c>
      <c r="K880" s="4" t="s">
        <v>11132</v>
      </c>
      <c r="L880" s="5">
        <v>41337</v>
      </c>
      <c r="M880" s="3"/>
      <c r="N880" s="3"/>
      <c r="O880" s="3" t="str">
        <f>"152730-AR"</f>
        <v>152730-AR</v>
      </c>
      <c r="P880" s="3" t="s">
        <v>11133</v>
      </c>
      <c r="Q880" s="3" t="s">
        <v>11145</v>
      </c>
      <c r="R880" s="6" t="s">
        <v>11357</v>
      </c>
      <c r="S880" s="7" t="str">
        <f>"1CN00210522"</f>
        <v>1CN00210522</v>
      </c>
      <c r="T880" s="6" t="s">
        <v>13332</v>
      </c>
      <c r="U880" s="4" t="s">
        <v>11137</v>
      </c>
      <c r="V880" s="3" t="s">
        <v>11148</v>
      </c>
    </row>
    <row r="881" spans="1:22">
      <c r="A881" s="3">
        <v>880</v>
      </c>
      <c r="B881" s="3"/>
      <c r="C881" s="3" t="s">
        <v>13398</v>
      </c>
      <c r="D881" s="3" t="s">
        <v>13399</v>
      </c>
      <c r="E881" s="3" t="s">
        <v>13399</v>
      </c>
      <c r="F881" s="3" t="s">
        <v>11205</v>
      </c>
      <c r="G881" s="3" t="s">
        <v>11416</v>
      </c>
      <c r="H881" s="3" t="s">
        <v>11417</v>
      </c>
      <c r="I881" s="3">
        <v>5.46</v>
      </c>
      <c r="J881" s="3">
        <f ca="1">INT(RAND()*50+1)</f>
        <v>43</v>
      </c>
      <c r="K881" s="4" t="s">
        <v>11132</v>
      </c>
      <c r="L881" s="5">
        <v>41346</v>
      </c>
      <c r="M881" s="3"/>
      <c r="N881" s="3"/>
      <c r="O881" s="3" t="str">
        <f>"152730-AR"</f>
        <v>152730-AR</v>
      </c>
      <c r="P881" s="3" t="s">
        <v>11144</v>
      </c>
      <c r="Q881" s="3" t="s">
        <v>11134</v>
      </c>
      <c r="R881" s="6" t="s">
        <v>13426</v>
      </c>
      <c r="S881" s="7" t="str">
        <f>"1CN00210522"</f>
        <v>1CN00210522</v>
      </c>
      <c r="T881" s="6" t="s">
        <v>13427</v>
      </c>
      <c r="U881" s="4" t="s">
        <v>11137</v>
      </c>
      <c r="V881" s="3" t="s">
        <v>11148</v>
      </c>
    </row>
    <row r="882" spans="1:22">
      <c r="A882" s="3">
        <v>881</v>
      </c>
      <c r="B882" s="3"/>
      <c r="C882" s="3" t="s">
        <v>13398</v>
      </c>
      <c r="D882" s="3" t="s">
        <v>13399</v>
      </c>
      <c r="E882" s="3" t="s">
        <v>13408</v>
      </c>
      <c r="F882" s="3" t="s">
        <v>11205</v>
      </c>
      <c r="G882" s="3" t="s">
        <v>11206</v>
      </c>
      <c r="H882" s="3" t="s">
        <v>11257</v>
      </c>
      <c r="I882" s="3">
        <v>4.8</v>
      </c>
      <c r="J882" s="3">
        <f ca="1">INT(RAND()*50+1)</f>
        <v>44</v>
      </c>
      <c r="K882" s="4" t="s">
        <v>11132</v>
      </c>
      <c r="L882" s="5">
        <v>41508</v>
      </c>
      <c r="M882" s="3"/>
      <c r="N882" s="3"/>
      <c r="O882" s="3" t="str">
        <f t="shared" ref="O882:O884" si="180">"2781157"</f>
        <v>2781157</v>
      </c>
      <c r="P882" s="3" t="s">
        <v>11133</v>
      </c>
      <c r="Q882" s="3" t="s">
        <v>11134</v>
      </c>
      <c r="R882" s="6" t="s">
        <v>13428</v>
      </c>
      <c r="S882" s="7" t="str">
        <f t="shared" ref="S882:S884" si="181">"1CN00212283"</f>
        <v>1CN00212283</v>
      </c>
      <c r="T882" s="6" t="s">
        <v>13429</v>
      </c>
      <c r="U882" s="4" t="s">
        <v>11137</v>
      </c>
      <c r="V882" s="3" t="s">
        <v>11148</v>
      </c>
    </row>
    <row r="883" spans="1:22">
      <c r="A883" s="3">
        <v>882</v>
      </c>
      <c r="B883" s="3"/>
      <c r="C883" s="3" t="s">
        <v>13398</v>
      </c>
      <c r="D883" s="3" t="s">
        <v>13399</v>
      </c>
      <c r="E883" s="3" t="s">
        <v>13408</v>
      </c>
      <c r="F883" s="3" t="s">
        <v>11205</v>
      </c>
      <c r="G883" s="3" t="s">
        <v>11206</v>
      </c>
      <c r="H883" s="3" t="s">
        <v>11257</v>
      </c>
      <c r="I883" s="3">
        <v>4.8</v>
      </c>
      <c r="J883" s="3">
        <f ca="1">INT(RAND()*50+1)</f>
        <v>46</v>
      </c>
      <c r="K883" s="4" t="s">
        <v>11132</v>
      </c>
      <c r="L883" s="5">
        <v>41546</v>
      </c>
      <c r="M883" s="3"/>
      <c r="N883" s="3"/>
      <c r="O883" s="3" t="str">
        <f>"2781157"</f>
        <v>2781157</v>
      </c>
      <c r="P883" s="3" t="s">
        <v>11144</v>
      </c>
      <c r="Q883" s="3" t="s">
        <v>11134</v>
      </c>
      <c r="R883" s="6" t="s">
        <v>11352</v>
      </c>
      <c r="S883" s="7" t="str">
        <f>"1CN00212283"</f>
        <v>1CN00212283</v>
      </c>
      <c r="T883" s="6" t="s">
        <v>13270</v>
      </c>
      <c r="U883" s="4" t="s">
        <v>11137</v>
      </c>
      <c r="V883" s="3" t="s">
        <v>11148</v>
      </c>
    </row>
    <row r="884" spans="1:22">
      <c r="A884" s="3">
        <v>883</v>
      </c>
      <c r="B884" s="3"/>
      <c r="C884" s="3" t="s">
        <v>13398</v>
      </c>
      <c r="D884" s="3" t="s">
        <v>13399</v>
      </c>
      <c r="E884" s="3" t="s">
        <v>13408</v>
      </c>
      <c r="F884" s="3" t="s">
        <v>11205</v>
      </c>
      <c r="G884" s="3" t="s">
        <v>11206</v>
      </c>
      <c r="H884" s="3" t="s">
        <v>11257</v>
      </c>
      <c r="I884" s="3">
        <v>4.8</v>
      </c>
      <c r="J884" s="3">
        <f ca="1">INT(RAND()*50+1)</f>
        <v>44</v>
      </c>
      <c r="K884" s="4" t="s">
        <v>11132</v>
      </c>
      <c r="L884" s="5">
        <v>41576</v>
      </c>
      <c r="M884" s="3"/>
      <c r="N884" s="3"/>
      <c r="O884" s="3" t="str">
        <f>"2781157"</f>
        <v>2781157</v>
      </c>
      <c r="P884" s="3" t="s">
        <v>11133</v>
      </c>
      <c r="Q884" s="3" t="s">
        <v>11134</v>
      </c>
      <c r="R884" s="6" t="s">
        <v>11357</v>
      </c>
      <c r="S884" s="7" t="str">
        <f>"1CN00212283"</f>
        <v>1CN00212283</v>
      </c>
      <c r="T884" s="6" t="s">
        <v>13430</v>
      </c>
      <c r="U884" s="4" t="s">
        <v>11137</v>
      </c>
      <c r="V884" s="3" t="s">
        <v>11148</v>
      </c>
    </row>
    <row r="885" spans="1:22">
      <c r="A885" s="3">
        <v>884</v>
      </c>
      <c r="B885" s="3"/>
      <c r="C885" s="3" t="s">
        <v>13431</v>
      </c>
      <c r="D885" s="3" t="s">
        <v>13432</v>
      </c>
      <c r="E885" s="3" t="s">
        <v>13433</v>
      </c>
      <c r="F885" s="3" t="s">
        <v>13434</v>
      </c>
      <c r="G885" s="3" t="s">
        <v>13435</v>
      </c>
      <c r="H885" s="3" t="s">
        <v>11168</v>
      </c>
      <c r="I885" s="3">
        <v>302.51</v>
      </c>
      <c r="J885" s="3">
        <f ca="1">INT(RAND()*50+1)</f>
        <v>39</v>
      </c>
      <c r="K885" s="4" t="s">
        <v>11132</v>
      </c>
      <c r="L885" s="5">
        <v>41391</v>
      </c>
      <c r="M885" s="3"/>
      <c r="N885" s="3"/>
      <c r="O885" s="3" t="str">
        <f>"SY005042-1ML"</f>
        <v>SY005042-1ML</v>
      </c>
      <c r="P885" s="3" t="s">
        <v>11144</v>
      </c>
      <c r="Q885" s="3" t="s">
        <v>11145</v>
      </c>
      <c r="R885" s="6" t="s">
        <v>13409</v>
      </c>
      <c r="S885" s="7" t="str">
        <f>"1CN00210518"</f>
        <v>1CN00210518</v>
      </c>
      <c r="T885" s="6" t="s">
        <v>13436</v>
      </c>
      <c r="U885" s="4" t="s">
        <v>11137</v>
      </c>
      <c r="V885" s="3" t="s">
        <v>11138</v>
      </c>
    </row>
    <row r="886" spans="1:22">
      <c r="A886" s="3">
        <v>885</v>
      </c>
      <c r="B886" s="3"/>
      <c r="C886" s="3" t="s">
        <v>2969</v>
      </c>
      <c r="D886" s="3" t="s">
        <v>13437</v>
      </c>
      <c r="E886" s="3" t="s">
        <v>13437</v>
      </c>
      <c r="F886" s="3" t="s">
        <v>11293</v>
      </c>
      <c r="G886" s="3" t="s">
        <v>11416</v>
      </c>
      <c r="H886" s="3" t="s">
        <v>11417</v>
      </c>
      <c r="I886" s="3">
        <v>9</v>
      </c>
      <c r="J886" s="3">
        <f ca="1">INT(RAND()*50+1)</f>
        <v>19</v>
      </c>
      <c r="K886" s="4" t="s">
        <v>11132</v>
      </c>
      <c r="L886" s="5">
        <v>41346</v>
      </c>
      <c r="M886" s="3"/>
      <c r="N886" s="3"/>
      <c r="O886" s="3" t="str">
        <f>"168990-AR"</f>
        <v>168990-AR</v>
      </c>
      <c r="P886" s="3" t="s">
        <v>11133</v>
      </c>
      <c r="Q886" s="3" t="s">
        <v>11134</v>
      </c>
      <c r="R886" s="6" t="s">
        <v>13411</v>
      </c>
      <c r="S886" s="7" t="str">
        <f>"1CN00210522"</f>
        <v>1CN00210522</v>
      </c>
      <c r="T886" s="6" t="s">
        <v>13438</v>
      </c>
      <c r="U886" s="4" t="s">
        <v>11137</v>
      </c>
      <c r="V886" s="3" t="s">
        <v>11148</v>
      </c>
    </row>
    <row r="887" spans="1:22">
      <c r="A887" s="3">
        <v>886</v>
      </c>
      <c r="B887" s="3"/>
      <c r="C887" s="3" t="s">
        <v>2969</v>
      </c>
      <c r="D887" s="3" t="s">
        <v>13437</v>
      </c>
      <c r="E887" s="3" t="s">
        <v>13437</v>
      </c>
      <c r="F887" s="3" t="s">
        <v>11293</v>
      </c>
      <c r="G887" s="3" t="s">
        <v>11416</v>
      </c>
      <c r="H887" s="3" t="s">
        <v>11417</v>
      </c>
      <c r="I887" s="3">
        <v>9</v>
      </c>
      <c r="J887" s="3">
        <f ca="1">INT(RAND()*50+1)</f>
        <v>12</v>
      </c>
      <c r="K887" s="4" t="s">
        <v>11132</v>
      </c>
      <c r="L887" s="5">
        <v>41365</v>
      </c>
      <c r="M887" s="3"/>
      <c r="N887" s="3"/>
      <c r="O887" s="3" t="str">
        <f>"168990-AR"</f>
        <v>168990-AR</v>
      </c>
      <c r="P887" s="3" t="s">
        <v>11144</v>
      </c>
      <c r="Q887" s="3" t="s">
        <v>11145</v>
      </c>
      <c r="R887" s="6" t="s">
        <v>13422</v>
      </c>
      <c r="S887" s="7" t="str">
        <f>"1CN00210522"</f>
        <v>1CN00210522</v>
      </c>
      <c r="T887" s="6" t="s">
        <v>13439</v>
      </c>
      <c r="U887" s="4" t="s">
        <v>11137</v>
      </c>
      <c r="V887" s="3" t="s">
        <v>11138</v>
      </c>
    </row>
    <row r="888" spans="1:22">
      <c r="A888" s="3">
        <v>887</v>
      </c>
      <c r="B888" s="3"/>
      <c r="C888" s="3" t="s">
        <v>13440</v>
      </c>
      <c r="D888" s="3" t="s">
        <v>13441</v>
      </c>
      <c r="E888" s="3" t="s">
        <v>13442</v>
      </c>
      <c r="F888" s="3" t="s">
        <v>13279</v>
      </c>
      <c r="G888" s="3" t="s">
        <v>13280</v>
      </c>
      <c r="H888" s="3" t="s">
        <v>11844</v>
      </c>
      <c r="I888" s="3">
        <v>39.7</v>
      </c>
      <c r="J888" s="3">
        <f ca="1">INT(RAND()*50+1)</f>
        <v>32</v>
      </c>
      <c r="K888" s="4" t="s">
        <v>11132</v>
      </c>
      <c r="L888" s="5">
        <v>41334</v>
      </c>
      <c r="M888" s="3" t="str">
        <f t="shared" ref="M888:M893" si="182">"MFCD06798184"</f>
        <v>MFCD06798184</v>
      </c>
      <c r="N888" s="3"/>
      <c r="O888" s="3" t="str">
        <f>"R01271800000"</f>
        <v>R01271800000</v>
      </c>
      <c r="P888" s="3" t="s">
        <v>11133</v>
      </c>
      <c r="Q888" s="3" t="s">
        <v>11134</v>
      </c>
      <c r="R888" s="6" t="s">
        <v>13423</v>
      </c>
      <c r="S888" s="7" t="str">
        <f>"1CN00210355"</f>
        <v>1CN00210355</v>
      </c>
      <c r="T888" s="6" t="s">
        <v>12782</v>
      </c>
      <c r="U888" s="4" t="s">
        <v>11137</v>
      </c>
      <c r="V888" s="3" t="s">
        <v>11148</v>
      </c>
    </row>
    <row r="889" spans="1:22">
      <c r="A889" s="3">
        <v>888</v>
      </c>
      <c r="B889" s="3"/>
      <c r="C889" s="3" t="s">
        <v>13440</v>
      </c>
      <c r="D889" s="3" t="s">
        <v>13441</v>
      </c>
      <c r="E889" s="3" t="s">
        <v>13442</v>
      </c>
      <c r="F889" s="3" t="s">
        <v>11205</v>
      </c>
      <c r="G889" s="3" t="s">
        <v>11206</v>
      </c>
      <c r="H889" s="3" t="s">
        <v>11462</v>
      </c>
      <c r="I889" s="3">
        <v>8</v>
      </c>
      <c r="J889" s="3">
        <f ca="1">INT(RAND()*50+1)</f>
        <v>19</v>
      </c>
      <c r="K889" s="4" t="s">
        <v>11132</v>
      </c>
      <c r="L889" s="5">
        <v>41386</v>
      </c>
      <c r="M889" s="3"/>
      <c r="N889" s="3"/>
      <c r="O889" s="3" t="str">
        <f>"2769319"</f>
        <v>2769319</v>
      </c>
      <c r="P889" s="3" t="s">
        <v>11144</v>
      </c>
      <c r="Q889" s="3" t="s">
        <v>11134</v>
      </c>
      <c r="R889" s="6" t="s">
        <v>13411</v>
      </c>
      <c r="S889" s="7" t="str">
        <f t="shared" ref="S889:S893" si="183">"1CN00510459"</f>
        <v>1CN00510459</v>
      </c>
      <c r="T889" s="6" t="s">
        <v>12640</v>
      </c>
      <c r="U889" s="4" t="s">
        <v>11137</v>
      </c>
      <c r="V889" s="3" t="s">
        <v>11148</v>
      </c>
    </row>
    <row r="890" spans="1:22">
      <c r="A890" s="3">
        <v>889</v>
      </c>
      <c r="B890" s="3"/>
      <c r="C890" s="3" t="s">
        <v>13440</v>
      </c>
      <c r="D890" s="3" t="s">
        <v>13443</v>
      </c>
      <c r="E890" s="3" t="s">
        <v>13442</v>
      </c>
      <c r="F890" s="3" t="s">
        <v>11846</v>
      </c>
      <c r="G890" s="3" t="s">
        <v>13444</v>
      </c>
      <c r="H890" s="3" t="s">
        <v>11848</v>
      </c>
      <c r="I890" s="3">
        <v>47.03</v>
      </c>
      <c r="J890" s="3">
        <f ca="1">INT(RAND()*50+1)</f>
        <v>34</v>
      </c>
      <c r="K890" s="4" t="s">
        <v>11132</v>
      </c>
      <c r="L890" s="5">
        <v>41383</v>
      </c>
      <c r="M890" s="3" t="str">
        <f>"MFCD06798184"</f>
        <v>MFCD06798184</v>
      </c>
      <c r="N890" s="3"/>
      <c r="O890" s="3" t="str">
        <f t="shared" ref="O890:O893" si="184">"2761992"</f>
        <v>2761992</v>
      </c>
      <c r="P890" s="3" t="s">
        <v>11133</v>
      </c>
      <c r="Q890" s="3" t="s">
        <v>11134</v>
      </c>
      <c r="R890" s="6" t="s">
        <v>11352</v>
      </c>
      <c r="S890" s="7" t="str">
        <f>"1CN00510459"</f>
        <v>1CN00510459</v>
      </c>
      <c r="T890" s="6" t="s">
        <v>13445</v>
      </c>
      <c r="U890" s="4" t="s">
        <v>11137</v>
      </c>
      <c r="V890" s="3" t="s">
        <v>11148</v>
      </c>
    </row>
    <row r="891" spans="1:22">
      <c r="A891" s="3">
        <v>890</v>
      </c>
      <c r="B891" s="3"/>
      <c r="C891" s="3" t="s">
        <v>13440</v>
      </c>
      <c r="D891" s="3" t="s">
        <v>13443</v>
      </c>
      <c r="E891" s="3" t="s">
        <v>13442</v>
      </c>
      <c r="F891" s="3" t="s">
        <v>11846</v>
      </c>
      <c r="G891" s="3" t="s">
        <v>13444</v>
      </c>
      <c r="H891" s="3" t="s">
        <v>11848</v>
      </c>
      <c r="I891" s="3">
        <v>47.03</v>
      </c>
      <c r="J891" s="3">
        <f ca="1">INT(RAND()*50+1)</f>
        <v>2</v>
      </c>
      <c r="K891" s="4" t="s">
        <v>11132</v>
      </c>
      <c r="L891" s="5">
        <v>41401</v>
      </c>
      <c r="M891" s="3" t="str">
        <f>"MFCD06798184"</f>
        <v>MFCD06798184</v>
      </c>
      <c r="N891" s="3"/>
      <c r="O891" s="3" t="str">
        <f>"2761992"</f>
        <v>2761992</v>
      </c>
      <c r="P891" s="3" t="s">
        <v>11144</v>
      </c>
      <c r="Q891" s="3" t="s">
        <v>11134</v>
      </c>
      <c r="R891" s="6" t="s">
        <v>11357</v>
      </c>
      <c r="S891" s="7" t="str">
        <f>"1CN00510459"</f>
        <v>1CN00510459</v>
      </c>
      <c r="T891" s="6" t="s">
        <v>13188</v>
      </c>
      <c r="U891" s="4" t="s">
        <v>11137</v>
      </c>
      <c r="V891" s="3" t="s">
        <v>11148</v>
      </c>
    </row>
    <row r="892" spans="1:22">
      <c r="A892" s="3">
        <v>891</v>
      </c>
      <c r="B892" s="3"/>
      <c r="C892" s="3" t="s">
        <v>13440</v>
      </c>
      <c r="D892" s="3" t="s">
        <v>13443</v>
      </c>
      <c r="E892" s="3" t="s">
        <v>13442</v>
      </c>
      <c r="F892" s="3" t="s">
        <v>11846</v>
      </c>
      <c r="G892" s="3" t="s">
        <v>13444</v>
      </c>
      <c r="H892" s="3" t="s">
        <v>11848</v>
      </c>
      <c r="I892" s="3">
        <v>47.03</v>
      </c>
      <c r="J892" s="3">
        <f ca="1">INT(RAND()*50+1)</f>
        <v>16</v>
      </c>
      <c r="K892" s="4" t="s">
        <v>11132</v>
      </c>
      <c r="L892" s="5">
        <v>41421</v>
      </c>
      <c r="M892" s="3" t="str">
        <f>"MFCD06798184"</f>
        <v>MFCD06798184</v>
      </c>
      <c r="N892" s="3"/>
      <c r="O892" s="3" t="str">
        <f>"2761992"</f>
        <v>2761992</v>
      </c>
      <c r="P892" s="3" t="s">
        <v>11133</v>
      </c>
      <c r="Q892" s="3" t="s">
        <v>11145</v>
      </c>
      <c r="R892" s="6" t="s">
        <v>13426</v>
      </c>
      <c r="S892" s="7" t="str">
        <f>"1CN00510459"</f>
        <v>1CN00510459</v>
      </c>
      <c r="T892" s="6" t="s">
        <v>13343</v>
      </c>
      <c r="U892" s="4" t="s">
        <v>11137</v>
      </c>
      <c r="V892" s="3" t="s">
        <v>11148</v>
      </c>
    </row>
    <row r="893" spans="1:22">
      <c r="A893" s="3">
        <v>892</v>
      </c>
      <c r="B893" s="3"/>
      <c r="C893" s="3" t="s">
        <v>13440</v>
      </c>
      <c r="D893" s="3" t="s">
        <v>13443</v>
      </c>
      <c r="E893" s="3" t="s">
        <v>13442</v>
      </c>
      <c r="F893" s="3" t="s">
        <v>11846</v>
      </c>
      <c r="G893" s="3" t="s">
        <v>13444</v>
      </c>
      <c r="H893" s="3" t="s">
        <v>11848</v>
      </c>
      <c r="I893" s="3">
        <v>47.03</v>
      </c>
      <c r="J893" s="3">
        <f ca="1">INT(RAND()*50+1)</f>
        <v>17</v>
      </c>
      <c r="K893" s="4" t="s">
        <v>11132</v>
      </c>
      <c r="L893" s="5">
        <v>41431</v>
      </c>
      <c r="M893" s="3" t="str">
        <f>"MFCD06798184"</f>
        <v>MFCD06798184</v>
      </c>
      <c r="N893" s="3"/>
      <c r="O893" s="3" t="str">
        <f>"2761992"</f>
        <v>2761992</v>
      </c>
      <c r="P893" s="3" t="s">
        <v>11144</v>
      </c>
      <c r="Q893" s="3" t="s">
        <v>11134</v>
      </c>
      <c r="R893" s="6" t="s">
        <v>13428</v>
      </c>
      <c r="S893" s="7" t="str">
        <f>"1CN00510459"</f>
        <v>1CN00510459</v>
      </c>
      <c r="T893" s="6" t="s">
        <v>13446</v>
      </c>
      <c r="U893" s="4" t="s">
        <v>11137</v>
      </c>
      <c r="V893" s="3" t="s">
        <v>11138</v>
      </c>
    </row>
    <row r="894" spans="1:22">
      <c r="A894" s="3">
        <v>893</v>
      </c>
      <c r="B894" s="3"/>
      <c r="C894" s="3" t="s">
        <v>13440</v>
      </c>
      <c r="D894" s="3" t="s">
        <v>13447</v>
      </c>
      <c r="E894" s="3" t="s">
        <v>13448</v>
      </c>
      <c r="F894" s="3" t="s">
        <v>11846</v>
      </c>
      <c r="G894" s="3" t="s">
        <v>13449</v>
      </c>
      <c r="H894" s="3" t="s">
        <v>11848</v>
      </c>
      <c r="I894" s="3">
        <v>47.04</v>
      </c>
      <c r="J894" s="3">
        <f ca="1">INT(RAND()*50+1)</f>
        <v>42</v>
      </c>
      <c r="K894" s="4" t="s">
        <v>11132</v>
      </c>
      <c r="L894" s="5">
        <v>41456</v>
      </c>
      <c r="M894" s="3"/>
      <c r="N894" s="3"/>
      <c r="O894" s="3" t="str">
        <f t="shared" ref="O894:O898" si="185">"R01271800000"</f>
        <v>R01271800000</v>
      </c>
      <c r="P894" s="3" t="s">
        <v>11133</v>
      </c>
      <c r="Q894" s="3" t="s">
        <v>11145</v>
      </c>
      <c r="R894" s="6" t="s">
        <v>13450</v>
      </c>
      <c r="S894" s="7" t="str">
        <f t="shared" ref="S894:S898" si="186">"1CN00210355"</f>
        <v>1CN00210355</v>
      </c>
      <c r="T894" s="6" t="s">
        <v>12805</v>
      </c>
      <c r="U894" s="4" t="s">
        <v>11137</v>
      </c>
      <c r="V894" s="3" t="s">
        <v>11148</v>
      </c>
    </row>
    <row r="895" spans="1:22">
      <c r="A895" s="3">
        <v>894</v>
      </c>
      <c r="B895" s="3"/>
      <c r="C895" s="3" t="s">
        <v>13440</v>
      </c>
      <c r="D895" s="3" t="s">
        <v>13447</v>
      </c>
      <c r="E895" s="3" t="s">
        <v>13448</v>
      </c>
      <c r="F895" s="3" t="s">
        <v>11846</v>
      </c>
      <c r="G895" s="3" t="s">
        <v>13449</v>
      </c>
      <c r="H895" s="3" t="s">
        <v>11848</v>
      </c>
      <c r="I895" s="3">
        <v>47.04</v>
      </c>
      <c r="J895" s="3">
        <f ca="1">INT(RAND()*50+1)</f>
        <v>37</v>
      </c>
      <c r="K895" s="4" t="s">
        <v>11132</v>
      </c>
      <c r="L895" s="5">
        <v>41465</v>
      </c>
      <c r="M895" s="3"/>
      <c r="N895" s="3"/>
      <c r="O895" s="3" t="str">
        <f>"R01271800000"</f>
        <v>R01271800000</v>
      </c>
      <c r="P895" s="3" t="s">
        <v>11144</v>
      </c>
      <c r="Q895" s="3" t="s">
        <v>11134</v>
      </c>
      <c r="R895" s="6" t="s">
        <v>13451</v>
      </c>
      <c r="S895" s="7" t="str">
        <f>"1CN00210355"</f>
        <v>1CN00210355</v>
      </c>
      <c r="T895" s="6" t="s">
        <v>13345</v>
      </c>
      <c r="U895" s="4" t="s">
        <v>11137</v>
      </c>
      <c r="V895" s="3" t="s">
        <v>11138</v>
      </c>
    </row>
    <row r="896" spans="1:22">
      <c r="A896" s="3">
        <v>895</v>
      </c>
      <c r="B896" s="3"/>
      <c r="C896" s="3" t="s">
        <v>13440</v>
      </c>
      <c r="D896" s="3" t="s">
        <v>13447</v>
      </c>
      <c r="E896" s="3" t="s">
        <v>13448</v>
      </c>
      <c r="F896" s="3" t="s">
        <v>11846</v>
      </c>
      <c r="G896" s="3" t="s">
        <v>13449</v>
      </c>
      <c r="H896" s="3" t="s">
        <v>11848</v>
      </c>
      <c r="I896" s="3">
        <v>47.04</v>
      </c>
      <c r="J896" s="3">
        <f ca="1">INT(RAND()*50+1)</f>
        <v>30</v>
      </c>
      <c r="K896" s="4" t="s">
        <v>11132</v>
      </c>
      <c r="L896" s="5">
        <v>41480</v>
      </c>
      <c r="M896" s="3"/>
      <c r="N896" s="3"/>
      <c r="O896" s="3" t="str">
        <f>"R01271800000"</f>
        <v>R01271800000</v>
      </c>
      <c r="P896" s="3" t="s">
        <v>11133</v>
      </c>
      <c r="Q896" s="3" t="s">
        <v>11134</v>
      </c>
      <c r="R896" s="6" t="s">
        <v>13428</v>
      </c>
      <c r="S896" s="7" t="str">
        <f>"1CN00210355"</f>
        <v>1CN00210355</v>
      </c>
      <c r="T896" s="6" t="s">
        <v>13452</v>
      </c>
      <c r="U896" s="4" t="s">
        <v>11137</v>
      </c>
      <c r="V896" s="3" t="s">
        <v>11148</v>
      </c>
    </row>
    <row r="897" spans="1:22">
      <c r="A897" s="3">
        <v>896</v>
      </c>
      <c r="B897" s="3"/>
      <c r="C897" s="3" t="s">
        <v>13440</v>
      </c>
      <c r="D897" s="3" t="s">
        <v>13447</v>
      </c>
      <c r="E897" s="3" t="s">
        <v>13448</v>
      </c>
      <c r="F897" s="3" t="s">
        <v>11846</v>
      </c>
      <c r="G897" s="3" t="s">
        <v>13449</v>
      </c>
      <c r="H897" s="3" t="s">
        <v>11848</v>
      </c>
      <c r="I897" s="3">
        <v>47.04</v>
      </c>
      <c r="J897" s="3">
        <f ca="1">INT(RAND()*50+1)</f>
        <v>20</v>
      </c>
      <c r="K897" s="4" t="s">
        <v>11132</v>
      </c>
      <c r="L897" s="5">
        <v>41481</v>
      </c>
      <c r="M897" s="3"/>
      <c r="N897" s="3"/>
      <c r="O897" s="3" t="str">
        <f>"R01271800000"</f>
        <v>R01271800000</v>
      </c>
      <c r="P897" s="3" t="s">
        <v>11144</v>
      </c>
      <c r="Q897" s="3" t="s">
        <v>11134</v>
      </c>
      <c r="R897" s="6" t="s">
        <v>11352</v>
      </c>
      <c r="S897" s="7" t="str">
        <f>"1CN00210355"</f>
        <v>1CN00210355</v>
      </c>
      <c r="T897" s="6" t="s">
        <v>13453</v>
      </c>
      <c r="U897" s="4" t="s">
        <v>11137</v>
      </c>
      <c r="V897" s="3" t="s">
        <v>11148</v>
      </c>
    </row>
    <row r="898" spans="1:22">
      <c r="A898" s="3">
        <v>897</v>
      </c>
      <c r="B898" s="3"/>
      <c r="C898" s="3" t="s">
        <v>13440</v>
      </c>
      <c r="D898" s="3" t="s">
        <v>13447</v>
      </c>
      <c r="E898" s="3" t="s">
        <v>13448</v>
      </c>
      <c r="F898" s="3" t="s">
        <v>11846</v>
      </c>
      <c r="G898" s="3" t="s">
        <v>13449</v>
      </c>
      <c r="H898" s="3" t="s">
        <v>11848</v>
      </c>
      <c r="I898" s="3">
        <v>47.04</v>
      </c>
      <c r="J898" s="3">
        <f ca="1">INT(RAND()*50+1)</f>
        <v>3</v>
      </c>
      <c r="K898" s="4" t="s">
        <v>11132</v>
      </c>
      <c r="L898" s="5">
        <v>41508</v>
      </c>
      <c r="M898" s="3"/>
      <c r="N898" s="3"/>
      <c r="O898" s="3" t="str">
        <f>"R01271800000"</f>
        <v>R01271800000</v>
      </c>
      <c r="P898" s="3" t="s">
        <v>11133</v>
      </c>
      <c r="Q898" s="3" t="s">
        <v>11134</v>
      </c>
      <c r="R898" s="6" t="s">
        <v>11357</v>
      </c>
      <c r="S898" s="7" t="str">
        <f>"1CN00210355"</f>
        <v>1CN00210355</v>
      </c>
      <c r="T898" s="6" t="s">
        <v>13290</v>
      </c>
      <c r="U898" s="4" t="s">
        <v>11137</v>
      </c>
      <c r="V898" s="3" t="s">
        <v>11148</v>
      </c>
    </row>
    <row r="899" spans="1:22">
      <c r="A899" s="3">
        <v>898</v>
      </c>
      <c r="B899" s="3"/>
      <c r="C899" s="3" t="s">
        <v>13440</v>
      </c>
      <c r="D899" s="3" t="s">
        <v>13443</v>
      </c>
      <c r="E899" s="3" t="s">
        <v>13442</v>
      </c>
      <c r="F899" s="3" t="s">
        <v>11846</v>
      </c>
      <c r="G899" s="3" t="s">
        <v>13444</v>
      </c>
      <c r="H899" s="3" t="s">
        <v>11848</v>
      </c>
      <c r="I899" s="3">
        <v>47.03</v>
      </c>
      <c r="J899" s="3">
        <f ca="1" t="shared" ref="J899:J962" si="187">INT(RAND()*50+1)</f>
        <v>15</v>
      </c>
      <c r="K899" s="4" t="s">
        <v>11132</v>
      </c>
      <c r="L899" s="5">
        <v>41523</v>
      </c>
      <c r="M899" s="3" t="str">
        <f t="shared" ref="M899:M908" si="188">"MFCD06798184"</f>
        <v>MFCD06798184</v>
      </c>
      <c r="N899" s="3"/>
      <c r="O899" s="3" t="str">
        <f t="shared" ref="O899:O908" si="189">"2761992"</f>
        <v>2761992</v>
      </c>
      <c r="P899" s="3" t="s">
        <v>11144</v>
      </c>
      <c r="Q899" s="3" t="s">
        <v>11145</v>
      </c>
      <c r="R899" s="6" t="s">
        <v>13454</v>
      </c>
      <c r="S899" s="7" t="str">
        <f t="shared" ref="S899:S908" si="190">"1CN00510459"</f>
        <v>1CN00510459</v>
      </c>
      <c r="T899" s="6" t="s">
        <v>13455</v>
      </c>
      <c r="U899" s="4" t="s">
        <v>11137</v>
      </c>
      <c r="V899" s="3" t="s">
        <v>11148</v>
      </c>
    </row>
    <row r="900" spans="1:22">
      <c r="A900" s="3">
        <v>899</v>
      </c>
      <c r="B900" s="3"/>
      <c r="C900" s="3" t="s">
        <v>13440</v>
      </c>
      <c r="D900" s="3" t="s">
        <v>13443</v>
      </c>
      <c r="E900" s="3" t="s">
        <v>13442</v>
      </c>
      <c r="F900" s="3" t="s">
        <v>11846</v>
      </c>
      <c r="G900" s="3" t="s">
        <v>13444</v>
      </c>
      <c r="H900" s="3" t="s">
        <v>11848</v>
      </c>
      <c r="I900" s="3">
        <v>47.03</v>
      </c>
      <c r="J900" s="3">
        <f ca="1">INT(RAND()*50+1)</f>
        <v>24</v>
      </c>
      <c r="K900" s="4" t="s">
        <v>11132</v>
      </c>
      <c r="L900" s="5">
        <v>41523</v>
      </c>
      <c r="M900" s="3" t="str">
        <f>"MFCD06798184"</f>
        <v>MFCD06798184</v>
      </c>
      <c r="N900" s="3"/>
      <c r="O900" s="3" t="str">
        <f>"2761992"</f>
        <v>2761992</v>
      </c>
      <c r="P900" s="3" t="s">
        <v>11133</v>
      </c>
      <c r="Q900" s="3" t="s">
        <v>11134</v>
      </c>
      <c r="R900" s="6" t="s">
        <v>13456</v>
      </c>
      <c r="S900" s="7" t="str">
        <f>"1CN00510459"</f>
        <v>1CN00510459</v>
      </c>
      <c r="T900" s="6" t="s">
        <v>13457</v>
      </c>
      <c r="U900" s="4" t="s">
        <v>11137</v>
      </c>
      <c r="V900" s="3" t="s">
        <v>11148</v>
      </c>
    </row>
    <row r="901" spans="1:22">
      <c r="A901" s="3">
        <v>900</v>
      </c>
      <c r="B901" s="3"/>
      <c r="C901" s="3" t="s">
        <v>13440</v>
      </c>
      <c r="D901" s="3" t="s">
        <v>13443</v>
      </c>
      <c r="E901" s="3" t="s">
        <v>13442</v>
      </c>
      <c r="F901" s="3" t="s">
        <v>11846</v>
      </c>
      <c r="G901" s="3" t="s">
        <v>13444</v>
      </c>
      <c r="H901" s="3" t="s">
        <v>11848</v>
      </c>
      <c r="I901" s="3">
        <v>47.03</v>
      </c>
      <c r="J901" s="3">
        <f ca="1">INT(RAND()*50+1)</f>
        <v>31</v>
      </c>
      <c r="K901" s="4" t="s">
        <v>11132</v>
      </c>
      <c r="L901" s="5">
        <v>41558</v>
      </c>
      <c r="M901" s="3" t="str">
        <f>"MFCD06798184"</f>
        <v>MFCD06798184</v>
      </c>
      <c r="N901" s="3"/>
      <c r="O901" s="3" t="str">
        <f>"2761992"</f>
        <v>2761992</v>
      </c>
      <c r="P901" s="3" t="s">
        <v>11144</v>
      </c>
      <c r="Q901" s="3" t="s">
        <v>11145</v>
      </c>
      <c r="R901" s="6" t="s">
        <v>11352</v>
      </c>
      <c r="S901" s="7" t="str">
        <f>"1CN00510459"</f>
        <v>1CN00510459</v>
      </c>
      <c r="T901" s="6" t="s">
        <v>13458</v>
      </c>
      <c r="U901" s="4" t="s">
        <v>11137</v>
      </c>
      <c r="V901" s="3" t="s">
        <v>11138</v>
      </c>
    </row>
    <row r="902" spans="1:22">
      <c r="A902" s="3">
        <v>901</v>
      </c>
      <c r="B902" s="3"/>
      <c r="C902" s="3" t="s">
        <v>13440</v>
      </c>
      <c r="D902" s="3" t="s">
        <v>13443</v>
      </c>
      <c r="E902" s="3" t="s">
        <v>13442</v>
      </c>
      <c r="F902" s="3" t="s">
        <v>11846</v>
      </c>
      <c r="G902" s="3" t="s">
        <v>13444</v>
      </c>
      <c r="H902" s="3" t="s">
        <v>11848</v>
      </c>
      <c r="I902" s="3">
        <v>47.03</v>
      </c>
      <c r="J902" s="3">
        <f ca="1">INT(RAND()*50+1)</f>
        <v>28</v>
      </c>
      <c r="K902" s="4" t="s">
        <v>11132</v>
      </c>
      <c r="L902" s="5">
        <v>41571</v>
      </c>
      <c r="M902" s="3" t="str">
        <f>"MFCD06798184"</f>
        <v>MFCD06798184</v>
      </c>
      <c r="N902" s="3"/>
      <c r="O902" s="3" t="str">
        <f>"2761992"</f>
        <v>2761992</v>
      </c>
      <c r="P902" s="3" t="s">
        <v>11133</v>
      </c>
      <c r="Q902" s="3" t="s">
        <v>11134</v>
      </c>
      <c r="R902" s="6" t="s">
        <v>11357</v>
      </c>
      <c r="S902" s="7" t="str">
        <f>"1CN00510459"</f>
        <v>1CN00510459</v>
      </c>
      <c r="T902" s="6" t="s">
        <v>13459</v>
      </c>
      <c r="U902" s="4" t="s">
        <v>11137</v>
      </c>
      <c r="V902" s="3" t="s">
        <v>11148</v>
      </c>
    </row>
    <row r="903" spans="1:22">
      <c r="A903" s="3">
        <v>902</v>
      </c>
      <c r="B903" s="3"/>
      <c r="C903" s="3" t="s">
        <v>13440</v>
      </c>
      <c r="D903" s="3" t="s">
        <v>13443</v>
      </c>
      <c r="E903" s="3" t="s">
        <v>13442</v>
      </c>
      <c r="F903" s="3" t="s">
        <v>11846</v>
      </c>
      <c r="G903" s="3" t="s">
        <v>13444</v>
      </c>
      <c r="H903" s="3" t="s">
        <v>11848</v>
      </c>
      <c r="I903" s="3">
        <v>47.03</v>
      </c>
      <c r="J903" s="3">
        <f ca="1">INT(RAND()*50+1)</f>
        <v>12</v>
      </c>
      <c r="K903" s="4" t="s">
        <v>11132</v>
      </c>
      <c r="L903" s="5">
        <v>41577</v>
      </c>
      <c r="M903" s="3" t="str">
        <f>"MFCD06798184"</f>
        <v>MFCD06798184</v>
      </c>
      <c r="N903" s="3"/>
      <c r="O903" s="3" t="str">
        <f>"2761992"</f>
        <v>2761992</v>
      </c>
      <c r="P903" s="3" t="s">
        <v>11144</v>
      </c>
      <c r="Q903" s="3" t="s">
        <v>11134</v>
      </c>
      <c r="R903" s="6" t="s">
        <v>13426</v>
      </c>
      <c r="S903" s="7" t="str">
        <f>"1CN00510459"</f>
        <v>1CN00510459</v>
      </c>
      <c r="T903" s="6" t="s">
        <v>12819</v>
      </c>
      <c r="U903" s="4" t="s">
        <v>11137</v>
      </c>
      <c r="V903" s="3" t="s">
        <v>11138</v>
      </c>
    </row>
    <row r="904" spans="1:22">
      <c r="A904" s="3">
        <v>903</v>
      </c>
      <c r="B904" s="3"/>
      <c r="C904" s="3" t="s">
        <v>13440</v>
      </c>
      <c r="D904" s="3" t="s">
        <v>13443</v>
      </c>
      <c r="E904" s="3" t="s">
        <v>13442</v>
      </c>
      <c r="F904" s="3" t="s">
        <v>11846</v>
      </c>
      <c r="G904" s="3" t="s">
        <v>13444</v>
      </c>
      <c r="H904" s="3" t="s">
        <v>11848</v>
      </c>
      <c r="I904" s="3">
        <v>47.03</v>
      </c>
      <c r="J904" s="3">
        <f ca="1">INT(RAND()*50+1)</f>
        <v>29</v>
      </c>
      <c r="K904" s="4" t="s">
        <v>11132</v>
      </c>
      <c r="L904" s="5">
        <v>41585</v>
      </c>
      <c r="M904" s="3" t="str">
        <f>"MFCD06798184"</f>
        <v>MFCD06798184</v>
      </c>
      <c r="N904" s="3"/>
      <c r="O904" s="3" t="str">
        <f>"2761992"</f>
        <v>2761992</v>
      </c>
      <c r="P904" s="3" t="s">
        <v>11133</v>
      </c>
      <c r="Q904" s="3" t="s">
        <v>11134</v>
      </c>
      <c r="R904" s="6" t="s">
        <v>13428</v>
      </c>
      <c r="S904" s="7" t="str">
        <f>"1CN00510459"</f>
        <v>1CN00510459</v>
      </c>
      <c r="T904" s="6" t="s">
        <v>12693</v>
      </c>
      <c r="U904" s="4" t="s">
        <v>11137</v>
      </c>
      <c r="V904" s="3" t="s">
        <v>11148</v>
      </c>
    </row>
    <row r="905" spans="1:22">
      <c r="A905" s="3">
        <v>904</v>
      </c>
      <c r="B905" s="3"/>
      <c r="C905" s="3" t="s">
        <v>13440</v>
      </c>
      <c r="D905" s="3" t="s">
        <v>13443</v>
      </c>
      <c r="E905" s="3" t="s">
        <v>13442</v>
      </c>
      <c r="F905" s="3" t="s">
        <v>11846</v>
      </c>
      <c r="G905" s="3" t="s">
        <v>13444</v>
      </c>
      <c r="H905" s="3" t="s">
        <v>11848</v>
      </c>
      <c r="I905" s="3">
        <v>47.03</v>
      </c>
      <c r="J905" s="3">
        <f ca="1">INT(RAND()*50+1)</f>
        <v>18</v>
      </c>
      <c r="K905" s="4" t="s">
        <v>11132</v>
      </c>
      <c r="L905" s="5">
        <v>41591</v>
      </c>
      <c r="M905" s="3" t="str">
        <f>"MFCD06798184"</f>
        <v>MFCD06798184</v>
      </c>
      <c r="N905" s="3"/>
      <c r="O905" s="3" t="str">
        <f>"2761992"</f>
        <v>2761992</v>
      </c>
      <c r="P905" s="3" t="s">
        <v>11144</v>
      </c>
      <c r="Q905" s="3" t="s">
        <v>11134</v>
      </c>
      <c r="R905" s="6" t="s">
        <v>13450</v>
      </c>
      <c r="S905" s="7" t="str">
        <f>"1CN00510459"</f>
        <v>1CN00510459</v>
      </c>
      <c r="T905" s="6" t="s">
        <v>13460</v>
      </c>
      <c r="U905" s="4" t="s">
        <v>11137</v>
      </c>
      <c r="V905" s="3" t="s">
        <v>11148</v>
      </c>
    </row>
    <row r="906" spans="1:22">
      <c r="A906" s="3">
        <v>905</v>
      </c>
      <c r="B906" s="3"/>
      <c r="C906" s="3" t="s">
        <v>13440</v>
      </c>
      <c r="D906" s="3" t="s">
        <v>13443</v>
      </c>
      <c r="E906" s="3" t="s">
        <v>13442</v>
      </c>
      <c r="F906" s="3" t="s">
        <v>11846</v>
      </c>
      <c r="G906" s="3" t="s">
        <v>13444</v>
      </c>
      <c r="H906" s="3" t="s">
        <v>11848</v>
      </c>
      <c r="I906" s="3">
        <v>47.03</v>
      </c>
      <c r="J906" s="3">
        <f ca="1">INT(RAND()*50+1)</f>
        <v>11</v>
      </c>
      <c r="K906" s="4" t="s">
        <v>11132</v>
      </c>
      <c r="L906" s="5">
        <v>41605</v>
      </c>
      <c r="M906" s="3" t="str">
        <f>"MFCD06798184"</f>
        <v>MFCD06798184</v>
      </c>
      <c r="N906" s="3"/>
      <c r="O906" s="3" t="str">
        <f>"2761992"</f>
        <v>2761992</v>
      </c>
      <c r="P906" s="3" t="s">
        <v>11133</v>
      </c>
      <c r="Q906" s="3" t="s">
        <v>11145</v>
      </c>
      <c r="R906" s="6" t="s">
        <v>13451</v>
      </c>
      <c r="S906" s="7" t="str">
        <f>"1CN00510459"</f>
        <v>1CN00510459</v>
      </c>
      <c r="T906" s="6" t="s">
        <v>13236</v>
      </c>
      <c r="U906" s="4" t="s">
        <v>11137</v>
      </c>
      <c r="V906" s="3" t="s">
        <v>11148</v>
      </c>
    </row>
    <row r="907" spans="1:22">
      <c r="A907" s="3">
        <v>906</v>
      </c>
      <c r="B907" s="3"/>
      <c r="C907" s="3" t="s">
        <v>13440</v>
      </c>
      <c r="D907" s="3" t="s">
        <v>13443</v>
      </c>
      <c r="E907" s="3" t="s">
        <v>13442</v>
      </c>
      <c r="F907" s="3" t="s">
        <v>11846</v>
      </c>
      <c r="G907" s="3" t="s">
        <v>13444</v>
      </c>
      <c r="H907" s="3" t="s">
        <v>11848</v>
      </c>
      <c r="I907" s="3">
        <v>47.03</v>
      </c>
      <c r="J907" s="3">
        <f ca="1">INT(RAND()*50+1)</f>
        <v>32</v>
      </c>
      <c r="K907" s="4" t="s">
        <v>11132</v>
      </c>
      <c r="L907" s="5">
        <v>41613</v>
      </c>
      <c r="M907" s="3" t="str">
        <f>"MFCD06798184"</f>
        <v>MFCD06798184</v>
      </c>
      <c r="N907" s="3"/>
      <c r="O907" s="3" t="str">
        <f>"2761992"</f>
        <v>2761992</v>
      </c>
      <c r="P907" s="3" t="s">
        <v>11144</v>
      </c>
      <c r="Q907" s="3" t="s">
        <v>11134</v>
      </c>
      <c r="R907" s="6" t="s">
        <v>13428</v>
      </c>
      <c r="S907" s="7" t="str">
        <f>"1CN00510459"</f>
        <v>1CN00510459</v>
      </c>
      <c r="T907" s="6" t="s">
        <v>13376</v>
      </c>
      <c r="U907" s="4" t="s">
        <v>11137</v>
      </c>
      <c r="V907" s="3" t="s">
        <v>11148</v>
      </c>
    </row>
    <row r="908" spans="1:22">
      <c r="A908" s="3">
        <v>907</v>
      </c>
      <c r="B908" s="3"/>
      <c r="C908" s="3" t="s">
        <v>13440</v>
      </c>
      <c r="D908" s="3" t="s">
        <v>13443</v>
      </c>
      <c r="E908" s="3" t="s">
        <v>13442</v>
      </c>
      <c r="F908" s="3" t="s">
        <v>11846</v>
      </c>
      <c r="G908" s="3" t="s">
        <v>13444</v>
      </c>
      <c r="H908" s="3" t="s">
        <v>11848</v>
      </c>
      <c r="I908" s="3">
        <v>47.03</v>
      </c>
      <c r="J908" s="3">
        <f ca="1">INT(RAND()*50+1)</f>
        <v>9</v>
      </c>
      <c r="K908" s="4" t="s">
        <v>11132</v>
      </c>
      <c r="L908" s="5">
        <v>41625</v>
      </c>
      <c r="M908" s="3" t="str">
        <f>"MFCD06798184"</f>
        <v>MFCD06798184</v>
      </c>
      <c r="N908" s="3"/>
      <c r="O908" s="3" t="str">
        <f>"2761992"</f>
        <v>2761992</v>
      </c>
      <c r="P908" s="3" t="s">
        <v>11133</v>
      </c>
      <c r="Q908" s="3" t="s">
        <v>11145</v>
      </c>
      <c r="R908" s="6" t="s">
        <v>11352</v>
      </c>
      <c r="S908" s="7" t="str">
        <f>"1CN00510459"</f>
        <v>1CN00510459</v>
      </c>
      <c r="T908" s="6" t="s">
        <v>13461</v>
      </c>
      <c r="U908" s="4" t="s">
        <v>11137</v>
      </c>
      <c r="V908" s="3" t="s">
        <v>11148</v>
      </c>
    </row>
    <row r="909" spans="1:22">
      <c r="A909" s="3">
        <v>908</v>
      </c>
      <c r="B909" s="3"/>
      <c r="C909" s="3" t="s">
        <v>13440</v>
      </c>
      <c r="D909" s="3" t="s">
        <v>13462</v>
      </c>
      <c r="E909" s="3" t="s">
        <v>13442</v>
      </c>
      <c r="F909" s="3" t="s">
        <v>11205</v>
      </c>
      <c r="G909" s="3" t="s">
        <v>11206</v>
      </c>
      <c r="H909" s="3" t="s">
        <v>11336</v>
      </c>
      <c r="I909" s="3">
        <v>7.82</v>
      </c>
      <c r="J909" s="3">
        <f ca="1">INT(RAND()*50+1)</f>
        <v>41</v>
      </c>
      <c r="K909" s="4" t="s">
        <v>11132</v>
      </c>
      <c r="L909" s="5">
        <v>41346</v>
      </c>
      <c r="M909" s="3"/>
      <c r="N909" s="3"/>
      <c r="O909" s="3" t="str">
        <f>"2767158"</f>
        <v>2767158</v>
      </c>
      <c r="P909" s="3" t="s">
        <v>11144</v>
      </c>
      <c r="Q909" s="3" t="s">
        <v>11134</v>
      </c>
      <c r="R909" s="6" t="s">
        <v>11357</v>
      </c>
      <c r="S909" s="7" t="str">
        <f>"1CN00210100"</f>
        <v>1CN00210100</v>
      </c>
      <c r="T909" s="6" t="s">
        <v>12856</v>
      </c>
      <c r="U909" s="4" t="s">
        <v>11137</v>
      </c>
      <c r="V909" s="3" t="s">
        <v>11138</v>
      </c>
    </row>
    <row r="910" spans="1:22">
      <c r="A910" s="3">
        <v>909</v>
      </c>
      <c r="B910" s="3"/>
      <c r="C910" s="3" t="s">
        <v>13463</v>
      </c>
      <c r="D910" s="3" t="s">
        <v>13464</v>
      </c>
      <c r="E910" s="3" t="s">
        <v>13465</v>
      </c>
      <c r="F910" s="3" t="s">
        <v>11205</v>
      </c>
      <c r="G910" s="3" t="s">
        <v>11206</v>
      </c>
      <c r="H910" s="3" t="s">
        <v>11462</v>
      </c>
      <c r="I910" s="3">
        <v>9</v>
      </c>
      <c r="J910" s="3">
        <f ca="1">INT(RAND()*50+1)</f>
        <v>44</v>
      </c>
      <c r="K910" s="4" t="s">
        <v>11132</v>
      </c>
      <c r="L910" s="5">
        <v>41360</v>
      </c>
      <c r="M910" s="3"/>
      <c r="N910" s="3"/>
      <c r="O910" s="3" t="str">
        <f t="shared" ref="O910:O912" si="191">"2769323"</f>
        <v>2769323</v>
      </c>
      <c r="P910" s="3" t="s">
        <v>11133</v>
      </c>
      <c r="Q910" s="3" t="s">
        <v>11134</v>
      </c>
      <c r="R910" s="6" t="s">
        <v>13454</v>
      </c>
      <c r="S910" s="7" t="str">
        <f t="shared" ref="S910:S912" si="192">"1CN00510459"</f>
        <v>1CN00510459</v>
      </c>
      <c r="T910" s="6" t="s">
        <v>13387</v>
      </c>
      <c r="U910" s="4" t="s">
        <v>11137</v>
      </c>
      <c r="V910" s="3" t="s">
        <v>11148</v>
      </c>
    </row>
    <row r="911" spans="1:22">
      <c r="A911" s="3">
        <v>910</v>
      </c>
      <c r="B911" s="3"/>
      <c r="C911" s="3" t="s">
        <v>13463</v>
      </c>
      <c r="D911" s="3" t="s">
        <v>13464</v>
      </c>
      <c r="E911" s="3" t="s">
        <v>13465</v>
      </c>
      <c r="F911" s="3" t="s">
        <v>11205</v>
      </c>
      <c r="G911" s="3" t="s">
        <v>11206</v>
      </c>
      <c r="H911" s="3" t="s">
        <v>11462</v>
      </c>
      <c r="I911" s="3">
        <v>9</v>
      </c>
      <c r="J911" s="3">
        <f ca="1">INT(RAND()*50+1)</f>
        <v>33</v>
      </c>
      <c r="K911" s="4" t="s">
        <v>11132</v>
      </c>
      <c r="L911" s="5">
        <v>41582</v>
      </c>
      <c r="M911" s="3"/>
      <c r="N911" s="3"/>
      <c r="O911" s="3" t="str">
        <f>"2769323"</f>
        <v>2769323</v>
      </c>
      <c r="P911" s="3" t="s">
        <v>11144</v>
      </c>
      <c r="Q911" s="3" t="s">
        <v>11134</v>
      </c>
      <c r="R911" s="6" t="s">
        <v>13456</v>
      </c>
      <c r="S911" s="7" t="str">
        <f>"1CN00510459"</f>
        <v>1CN00510459</v>
      </c>
      <c r="T911" s="6" t="s">
        <v>13466</v>
      </c>
      <c r="U911" s="4" t="s">
        <v>11137</v>
      </c>
      <c r="V911" s="3" t="s">
        <v>11138</v>
      </c>
    </row>
    <row r="912" spans="1:22">
      <c r="A912" s="3">
        <v>911</v>
      </c>
      <c r="B912" s="3"/>
      <c r="C912" s="3" t="s">
        <v>13463</v>
      </c>
      <c r="D912" s="3" t="s">
        <v>13464</v>
      </c>
      <c r="E912" s="3" t="s">
        <v>13465</v>
      </c>
      <c r="F912" s="3" t="s">
        <v>11205</v>
      </c>
      <c r="G912" s="3" t="s">
        <v>11206</v>
      </c>
      <c r="H912" s="3" t="s">
        <v>11462</v>
      </c>
      <c r="I912" s="3">
        <v>9</v>
      </c>
      <c r="J912" s="3">
        <f ca="1">INT(RAND()*50+1)</f>
        <v>46</v>
      </c>
      <c r="K912" s="4" t="s">
        <v>11132</v>
      </c>
      <c r="L912" s="5">
        <v>41631</v>
      </c>
      <c r="M912" s="3"/>
      <c r="N912" s="3"/>
      <c r="O912" s="3" t="str">
        <f>"2769323"</f>
        <v>2769323</v>
      </c>
      <c r="P912" s="3" t="s">
        <v>11133</v>
      </c>
      <c r="Q912" s="3" t="s">
        <v>11134</v>
      </c>
      <c r="R912" s="6" t="s">
        <v>13467</v>
      </c>
      <c r="S912" s="7" t="str">
        <f>"1CN00510459"</f>
        <v>1CN00510459</v>
      </c>
      <c r="T912" s="6" t="s">
        <v>13468</v>
      </c>
      <c r="U912" s="4" t="s">
        <v>11137</v>
      </c>
      <c r="V912" s="3" t="s">
        <v>11148</v>
      </c>
    </row>
    <row r="913" spans="1:22">
      <c r="A913" s="3">
        <v>912</v>
      </c>
      <c r="B913" s="3"/>
      <c r="C913" s="3" t="s">
        <v>13469</v>
      </c>
      <c r="D913" s="3" t="s">
        <v>13470</v>
      </c>
      <c r="E913" s="3" t="s">
        <v>13470</v>
      </c>
      <c r="F913" s="3" t="s">
        <v>11293</v>
      </c>
      <c r="G913" s="3" t="s">
        <v>11416</v>
      </c>
      <c r="H913" s="3" t="s">
        <v>11131</v>
      </c>
      <c r="I913" s="3">
        <v>17.5</v>
      </c>
      <c r="J913" s="3">
        <f ca="1">INT(RAND()*50+1)</f>
        <v>34</v>
      </c>
      <c r="K913" s="4" t="s">
        <v>11132</v>
      </c>
      <c r="L913" s="5">
        <v>41344</v>
      </c>
      <c r="M913" s="3"/>
      <c r="N913" s="3"/>
      <c r="O913" s="3" t="str">
        <f>"G75927B__"</f>
        <v>G75927B__</v>
      </c>
      <c r="P913" s="3" t="s">
        <v>11144</v>
      </c>
      <c r="Q913" s="3" t="s">
        <v>11145</v>
      </c>
      <c r="R913" s="6" t="s">
        <v>13471</v>
      </c>
      <c r="S913" s="7" t="str">
        <f t="shared" ref="S913:S921" si="193">"1CN00210522"</f>
        <v>1CN00210522</v>
      </c>
      <c r="T913" s="6" t="s">
        <v>13304</v>
      </c>
      <c r="U913" s="4" t="s">
        <v>11137</v>
      </c>
      <c r="V913" s="3" t="s">
        <v>11148</v>
      </c>
    </row>
    <row r="914" spans="1:22">
      <c r="A914" s="3">
        <v>913</v>
      </c>
      <c r="B914" s="3"/>
      <c r="C914" s="3" t="s">
        <v>13469</v>
      </c>
      <c r="D914" s="3" t="s">
        <v>13470</v>
      </c>
      <c r="E914" s="3" t="s">
        <v>13470</v>
      </c>
      <c r="F914" s="3" t="s">
        <v>11293</v>
      </c>
      <c r="G914" s="3" t="s">
        <v>11416</v>
      </c>
      <c r="H914" s="3" t="s">
        <v>11131</v>
      </c>
      <c r="I914" s="3">
        <v>17.5</v>
      </c>
      <c r="J914" s="3">
        <f ca="1">INT(RAND()*50+1)</f>
        <v>4</v>
      </c>
      <c r="K914" s="4" t="s">
        <v>11132</v>
      </c>
      <c r="L914" s="5">
        <v>41500</v>
      </c>
      <c r="M914" s="3"/>
      <c r="N914" s="3"/>
      <c r="O914" s="3" t="str">
        <f>"G75927B"</f>
        <v>G75927B</v>
      </c>
      <c r="P914" s="3" t="s">
        <v>11133</v>
      </c>
      <c r="Q914" s="3" t="s">
        <v>11134</v>
      </c>
      <c r="R914" s="6" t="s">
        <v>13456</v>
      </c>
      <c r="S914" s="7" t="str">
        <f>"1CN00210522"</f>
        <v>1CN00210522</v>
      </c>
      <c r="T914" s="6" t="s">
        <v>13472</v>
      </c>
      <c r="U914" s="4" t="s">
        <v>11137</v>
      </c>
      <c r="V914" s="3" t="s">
        <v>11148</v>
      </c>
    </row>
    <row r="915" spans="1:22">
      <c r="A915" s="3">
        <v>914</v>
      </c>
      <c r="B915" s="3"/>
      <c r="C915" s="3" t="s">
        <v>10692</v>
      </c>
      <c r="D915" s="3" t="s">
        <v>13473</v>
      </c>
      <c r="E915" s="3" t="s">
        <v>13474</v>
      </c>
      <c r="F915" s="3" t="s">
        <v>11205</v>
      </c>
      <c r="G915" s="3" t="s">
        <v>11416</v>
      </c>
      <c r="H915" s="3" t="s">
        <v>11131</v>
      </c>
      <c r="I915" s="3">
        <v>10</v>
      </c>
      <c r="J915" s="3">
        <f ca="1">INT(RAND()*50+1)</f>
        <v>4</v>
      </c>
      <c r="K915" s="4" t="s">
        <v>11132</v>
      </c>
      <c r="L915" s="5">
        <v>41337</v>
      </c>
      <c r="M915" s="3"/>
      <c r="N915" s="3"/>
      <c r="O915" s="3" t="str">
        <f t="shared" ref="O915:O918" si="194">"G76259B__"</f>
        <v>G76259B__</v>
      </c>
      <c r="P915" s="3" t="s">
        <v>11144</v>
      </c>
      <c r="Q915" s="3" t="s">
        <v>11145</v>
      </c>
      <c r="R915" s="6" t="s">
        <v>11352</v>
      </c>
      <c r="S915" s="7" t="str">
        <f>"1CN00210522"</f>
        <v>1CN00210522</v>
      </c>
      <c r="T915" s="6" t="s">
        <v>13475</v>
      </c>
      <c r="U915" s="4" t="s">
        <v>11137</v>
      </c>
      <c r="V915" s="3" t="s">
        <v>11148</v>
      </c>
    </row>
    <row r="916" spans="1:22">
      <c r="A916" s="3">
        <v>915</v>
      </c>
      <c r="B916" s="3"/>
      <c r="C916" s="3" t="s">
        <v>10692</v>
      </c>
      <c r="D916" s="3" t="s">
        <v>13473</v>
      </c>
      <c r="E916" s="3" t="s">
        <v>13474</v>
      </c>
      <c r="F916" s="3" t="s">
        <v>11205</v>
      </c>
      <c r="G916" s="3" t="s">
        <v>11416</v>
      </c>
      <c r="H916" s="3" t="s">
        <v>11131</v>
      </c>
      <c r="I916" s="3">
        <v>10</v>
      </c>
      <c r="J916" s="3">
        <f ca="1">INT(RAND()*50+1)</f>
        <v>44</v>
      </c>
      <c r="K916" s="4" t="s">
        <v>11132</v>
      </c>
      <c r="L916" s="5">
        <v>41367</v>
      </c>
      <c r="M916" s="3"/>
      <c r="N916" s="3"/>
      <c r="O916" s="3" t="str">
        <f>"G76259B__"</f>
        <v>G76259B__</v>
      </c>
      <c r="P916" s="3" t="s">
        <v>11133</v>
      </c>
      <c r="Q916" s="3" t="s">
        <v>11134</v>
      </c>
      <c r="R916" s="6" t="s">
        <v>11357</v>
      </c>
      <c r="S916" s="7" t="str">
        <f>"1CN00210522"</f>
        <v>1CN00210522</v>
      </c>
      <c r="T916" s="6" t="s">
        <v>13476</v>
      </c>
      <c r="U916" s="4" t="s">
        <v>11137</v>
      </c>
      <c r="V916" s="3" t="s">
        <v>11148</v>
      </c>
    </row>
    <row r="917" spans="1:22">
      <c r="A917" s="3">
        <v>916</v>
      </c>
      <c r="B917" s="3"/>
      <c r="C917" s="3" t="s">
        <v>10692</v>
      </c>
      <c r="D917" s="3" t="s">
        <v>13473</v>
      </c>
      <c r="E917" s="3" t="s">
        <v>13474</v>
      </c>
      <c r="F917" s="3" t="s">
        <v>11205</v>
      </c>
      <c r="G917" s="3" t="s">
        <v>11416</v>
      </c>
      <c r="H917" s="3" t="s">
        <v>11131</v>
      </c>
      <c r="I917" s="3">
        <v>10</v>
      </c>
      <c r="J917" s="3">
        <f ca="1">INT(RAND()*50+1)</f>
        <v>39</v>
      </c>
      <c r="K917" s="4" t="s">
        <v>11132</v>
      </c>
      <c r="L917" s="5">
        <v>41401</v>
      </c>
      <c r="M917" s="3"/>
      <c r="N917" s="3"/>
      <c r="O917" s="3" t="str">
        <f>"G76259B__"</f>
        <v>G76259B__</v>
      </c>
      <c r="P917" s="3" t="s">
        <v>11144</v>
      </c>
      <c r="Q917" s="3" t="s">
        <v>11134</v>
      </c>
      <c r="R917" s="6" t="s">
        <v>13477</v>
      </c>
      <c r="S917" s="7" t="str">
        <f>"1CN00210522"</f>
        <v>1CN00210522</v>
      </c>
      <c r="T917" s="6" t="s">
        <v>13478</v>
      </c>
      <c r="U917" s="4" t="s">
        <v>11137</v>
      </c>
      <c r="V917" s="3" t="s">
        <v>11138</v>
      </c>
    </row>
    <row r="918" spans="1:22">
      <c r="A918" s="3">
        <v>917</v>
      </c>
      <c r="B918" s="3"/>
      <c r="C918" s="3" t="s">
        <v>10692</v>
      </c>
      <c r="D918" s="3" t="s">
        <v>13473</v>
      </c>
      <c r="E918" s="3" t="s">
        <v>13474</v>
      </c>
      <c r="F918" s="3" t="s">
        <v>11205</v>
      </c>
      <c r="G918" s="3" t="s">
        <v>11416</v>
      </c>
      <c r="H918" s="3" t="s">
        <v>11131</v>
      </c>
      <c r="I918" s="3">
        <v>10</v>
      </c>
      <c r="J918" s="3">
        <f ca="1">INT(RAND()*50+1)</f>
        <v>39</v>
      </c>
      <c r="K918" s="4" t="s">
        <v>11132</v>
      </c>
      <c r="L918" s="5">
        <v>41473</v>
      </c>
      <c r="M918" s="3"/>
      <c r="N918" s="3"/>
      <c r="O918" s="3" t="str">
        <f>"G76259B__"</f>
        <v>G76259B__</v>
      </c>
      <c r="P918" s="3" t="s">
        <v>11133</v>
      </c>
      <c r="Q918" s="3" t="s">
        <v>11134</v>
      </c>
      <c r="R918" s="6" t="s">
        <v>13479</v>
      </c>
      <c r="S918" s="7" t="str">
        <f>"1CN00210522"</f>
        <v>1CN00210522</v>
      </c>
      <c r="T918" s="6" t="s">
        <v>12870</v>
      </c>
      <c r="U918" s="4" t="s">
        <v>11137</v>
      </c>
      <c r="V918" s="3" t="s">
        <v>11148</v>
      </c>
    </row>
    <row r="919" spans="1:22">
      <c r="A919" s="3">
        <v>918</v>
      </c>
      <c r="B919" s="3"/>
      <c r="C919" s="3" t="s">
        <v>10692</v>
      </c>
      <c r="D919" s="3" t="s">
        <v>13473</v>
      </c>
      <c r="E919" s="3" t="s">
        <v>13474</v>
      </c>
      <c r="F919" s="3" t="s">
        <v>11205</v>
      </c>
      <c r="G919" s="3" t="s">
        <v>11416</v>
      </c>
      <c r="H919" s="3" t="s">
        <v>11131</v>
      </c>
      <c r="I919" s="3">
        <v>10</v>
      </c>
      <c r="J919" s="3">
        <f ca="1">INT(RAND()*50+1)</f>
        <v>44</v>
      </c>
      <c r="K919" s="4" t="s">
        <v>11132</v>
      </c>
      <c r="L919" s="5">
        <v>41533</v>
      </c>
      <c r="M919" s="3"/>
      <c r="N919" s="3"/>
      <c r="O919" s="3" t="str">
        <f t="shared" ref="O919:O921" si="195">"G76259B"</f>
        <v>G76259B</v>
      </c>
      <c r="P919" s="3" t="s">
        <v>11144</v>
      </c>
      <c r="Q919" s="3" t="s">
        <v>11134</v>
      </c>
      <c r="R919" s="6" t="s">
        <v>11352</v>
      </c>
      <c r="S919" s="7" t="str">
        <f>"1CN00210522"</f>
        <v>1CN00210522</v>
      </c>
      <c r="T919" s="6" t="s">
        <v>12722</v>
      </c>
      <c r="U919" s="4" t="s">
        <v>11137</v>
      </c>
      <c r="V919" s="3" t="s">
        <v>11138</v>
      </c>
    </row>
    <row r="920" spans="1:22">
      <c r="A920" s="3">
        <v>919</v>
      </c>
      <c r="B920" s="3"/>
      <c r="C920" s="3" t="s">
        <v>10692</v>
      </c>
      <c r="D920" s="3" t="s">
        <v>13473</v>
      </c>
      <c r="E920" s="3" t="s">
        <v>13474</v>
      </c>
      <c r="F920" s="3" t="s">
        <v>11205</v>
      </c>
      <c r="G920" s="3" t="s">
        <v>11416</v>
      </c>
      <c r="H920" s="3" t="s">
        <v>11131</v>
      </c>
      <c r="I920" s="3">
        <v>10</v>
      </c>
      <c r="J920" s="3">
        <f ca="1">INT(RAND()*50+1)</f>
        <v>38</v>
      </c>
      <c r="K920" s="4" t="s">
        <v>11132</v>
      </c>
      <c r="L920" s="5">
        <v>41576</v>
      </c>
      <c r="M920" s="3"/>
      <c r="N920" s="3"/>
      <c r="O920" s="3" t="str">
        <f>"G76259B"</f>
        <v>G76259B</v>
      </c>
      <c r="P920" s="3" t="s">
        <v>11133</v>
      </c>
      <c r="Q920" s="3" t="s">
        <v>11145</v>
      </c>
      <c r="R920" s="6" t="s">
        <v>11357</v>
      </c>
      <c r="S920" s="7" t="str">
        <f>"1CN00210522"</f>
        <v>1CN00210522</v>
      </c>
      <c r="T920" s="6" t="s">
        <v>13480</v>
      </c>
      <c r="U920" s="4" t="s">
        <v>11137</v>
      </c>
      <c r="V920" s="3" t="s">
        <v>11148</v>
      </c>
    </row>
    <row r="921" spans="1:22">
      <c r="A921" s="3">
        <v>920</v>
      </c>
      <c r="B921" s="3"/>
      <c r="C921" s="3" t="s">
        <v>10692</v>
      </c>
      <c r="D921" s="3" t="s">
        <v>13473</v>
      </c>
      <c r="E921" s="3" t="s">
        <v>13474</v>
      </c>
      <c r="F921" s="3" t="s">
        <v>11205</v>
      </c>
      <c r="G921" s="3" t="s">
        <v>11416</v>
      </c>
      <c r="H921" s="3" t="s">
        <v>11131</v>
      </c>
      <c r="I921" s="3">
        <v>10</v>
      </c>
      <c r="J921" s="3">
        <f ca="1">INT(RAND()*50+1)</f>
        <v>8</v>
      </c>
      <c r="K921" s="4" t="s">
        <v>11132</v>
      </c>
      <c r="L921" s="5">
        <v>41635</v>
      </c>
      <c r="M921" s="3"/>
      <c r="N921" s="3"/>
      <c r="O921" s="3" t="str">
        <f>"G76259B"</f>
        <v>G76259B</v>
      </c>
      <c r="P921" s="3" t="s">
        <v>11144</v>
      </c>
      <c r="Q921" s="3" t="s">
        <v>11134</v>
      </c>
      <c r="R921" s="6" t="s">
        <v>13454</v>
      </c>
      <c r="S921" s="7" t="str">
        <f>"1CN00210522"</f>
        <v>1CN00210522</v>
      </c>
      <c r="T921" s="6" t="s">
        <v>13270</v>
      </c>
      <c r="U921" s="4" t="s">
        <v>11137</v>
      </c>
      <c r="V921" s="3" t="s">
        <v>11148</v>
      </c>
    </row>
    <row r="922" spans="1:22">
      <c r="A922" s="3">
        <v>921</v>
      </c>
      <c r="B922" s="3"/>
      <c r="C922" s="3" t="s">
        <v>10692</v>
      </c>
      <c r="D922" s="3" t="s">
        <v>13481</v>
      </c>
      <c r="E922" s="3" t="s">
        <v>13482</v>
      </c>
      <c r="F922" s="3" t="s">
        <v>13483</v>
      </c>
      <c r="G922" s="3" t="s">
        <v>11511</v>
      </c>
      <c r="H922" s="3" t="s">
        <v>11512</v>
      </c>
      <c r="I922" s="3">
        <v>380</v>
      </c>
      <c r="J922" s="3">
        <f ca="1">INT(RAND()*50+1)</f>
        <v>19</v>
      </c>
      <c r="K922" s="4" t="s">
        <v>11132</v>
      </c>
      <c r="L922" s="5">
        <v>41337</v>
      </c>
      <c r="M922" s="3" t="str">
        <f t="shared" ref="M922:M927" si="196">"MFCD00003284"</f>
        <v>MFCD00003284</v>
      </c>
      <c r="N922" s="3"/>
      <c r="O922" s="3" t="str">
        <f>"227056-1L_"</f>
        <v>227056-1L_</v>
      </c>
      <c r="P922" s="3" t="s">
        <v>11133</v>
      </c>
      <c r="Q922" s="3" t="s">
        <v>11145</v>
      </c>
      <c r="R922" s="6" t="s">
        <v>13456</v>
      </c>
      <c r="S922" s="7" t="str">
        <f t="shared" ref="S922:S927" si="197">"1CN00210153"</f>
        <v>1CN00210153</v>
      </c>
      <c r="T922" s="6" t="s">
        <v>13412</v>
      </c>
      <c r="U922" s="4" t="s">
        <v>11137</v>
      </c>
      <c r="V922" s="3" t="s">
        <v>11148</v>
      </c>
    </row>
    <row r="923" spans="1:22">
      <c r="A923" s="3">
        <v>922</v>
      </c>
      <c r="B923" s="3"/>
      <c r="C923" s="3" t="s">
        <v>10692</v>
      </c>
      <c r="D923" s="3" t="s">
        <v>13481</v>
      </c>
      <c r="E923" s="3" t="s">
        <v>13482</v>
      </c>
      <c r="F923" s="3" t="s">
        <v>13484</v>
      </c>
      <c r="G923" s="3" t="s">
        <v>11511</v>
      </c>
      <c r="H923" s="3" t="s">
        <v>11512</v>
      </c>
      <c r="I923" s="3">
        <v>380</v>
      </c>
      <c r="J923" s="3">
        <f ca="1">INT(RAND()*50+1)</f>
        <v>37</v>
      </c>
      <c r="K923" s="4" t="s">
        <v>11132</v>
      </c>
      <c r="L923" s="5">
        <v>41456</v>
      </c>
      <c r="M923" s="3" t="str">
        <f>"MFCD00003284"</f>
        <v>MFCD00003284</v>
      </c>
      <c r="N923" s="3"/>
      <c r="O923" s="3" t="str">
        <f t="shared" ref="O923:O927" si="198">"227056-1L"</f>
        <v>227056-1L</v>
      </c>
      <c r="P923" s="3" t="s">
        <v>11144</v>
      </c>
      <c r="Q923" s="3" t="s">
        <v>11134</v>
      </c>
      <c r="R923" s="6" t="s">
        <v>13467</v>
      </c>
      <c r="S923" s="7" t="str">
        <f>"1CN00210153"</f>
        <v>1CN00210153</v>
      </c>
      <c r="T923" s="6" t="s">
        <v>13485</v>
      </c>
      <c r="U923" s="4" t="s">
        <v>11137</v>
      </c>
      <c r="V923" s="3" t="s">
        <v>11148</v>
      </c>
    </row>
    <row r="924" spans="1:22">
      <c r="A924" s="3">
        <v>923</v>
      </c>
      <c r="B924" s="3"/>
      <c r="C924" s="3" t="s">
        <v>10692</v>
      </c>
      <c r="D924" s="3" t="s">
        <v>13481</v>
      </c>
      <c r="E924" s="3" t="s">
        <v>13482</v>
      </c>
      <c r="F924" s="3" t="s">
        <v>13484</v>
      </c>
      <c r="G924" s="3" t="s">
        <v>11511</v>
      </c>
      <c r="H924" s="3" t="s">
        <v>11512</v>
      </c>
      <c r="I924" s="3">
        <v>380</v>
      </c>
      <c r="J924" s="3">
        <f ca="1">INT(RAND()*50+1)</f>
        <v>19</v>
      </c>
      <c r="K924" s="4" t="s">
        <v>11132</v>
      </c>
      <c r="L924" s="5">
        <v>41512</v>
      </c>
      <c r="M924" s="3" t="str">
        <f>"MFCD00003284"</f>
        <v>MFCD00003284</v>
      </c>
      <c r="N924" s="3"/>
      <c r="O924" s="3" t="str">
        <f>"227056-1L"</f>
        <v>227056-1L</v>
      </c>
      <c r="P924" s="3" t="s">
        <v>11133</v>
      </c>
      <c r="Q924" s="3" t="s">
        <v>11134</v>
      </c>
      <c r="R924" s="6" t="s">
        <v>13471</v>
      </c>
      <c r="S924" s="7" t="str">
        <f>"1CN00210153"</f>
        <v>1CN00210153</v>
      </c>
      <c r="T924" s="6" t="s">
        <v>12902</v>
      </c>
      <c r="U924" s="4" t="s">
        <v>11137</v>
      </c>
      <c r="V924" s="3" t="s">
        <v>11148</v>
      </c>
    </row>
    <row r="925" spans="1:22">
      <c r="A925" s="3">
        <v>924</v>
      </c>
      <c r="B925" s="3"/>
      <c r="C925" s="3" t="s">
        <v>10692</v>
      </c>
      <c r="D925" s="3" t="s">
        <v>13481</v>
      </c>
      <c r="E925" s="3" t="s">
        <v>13482</v>
      </c>
      <c r="F925" s="3" t="s">
        <v>13484</v>
      </c>
      <c r="G925" s="3" t="s">
        <v>11511</v>
      </c>
      <c r="H925" s="3" t="s">
        <v>11512</v>
      </c>
      <c r="I925" s="3">
        <v>380</v>
      </c>
      <c r="J925" s="3">
        <f ca="1">INT(RAND()*50+1)</f>
        <v>22</v>
      </c>
      <c r="K925" s="4" t="s">
        <v>11132</v>
      </c>
      <c r="L925" s="5">
        <v>41571</v>
      </c>
      <c r="M925" s="3" t="str">
        <f>"MFCD00003284"</f>
        <v>MFCD00003284</v>
      </c>
      <c r="N925" s="3"/>
      <c r="O925" s="3" t="str">
        <f>"227056-1L"</f>
        <v>227056-1L</v>
      </c>
      <c r="P925" s="3" t="s">
        <v>11144</v>
      </c>
      <c r="Q925" s="3" t="s">
        <v>11134</v>
      </c>
      <c r="R925" s="6" t="s">
        <v>13456</v>
      </c>
      <c r="S925" s="7" t="str">
        <f>"1CN00210153"</f>
        <v>1CN00210153</v>
      </c>
      <c r="T925" s="6" t="s">
        <v>13414</v>
      </c>
      <c r="U925" s="4" t="s">
        <v>11137</v>
      </c>
      <c r="V925" s="3" t="s">
        <v>11138</v>
      </c>
    </row>
    <row r="926" spans="1:22">
      <c r="A926" s="3">
        <v>925</v>
      </c>
      <c r="B926" s="3"/>
      <c r="C926" s="3" t="s">
        <v>10692</v>
      </c>
      <c r="D926" s="3" t="s">
        <v>13481</v>
      </c>
      <c r="E926" s="3" t="s">
        <v>13482</v>
      </c>
      <c r="F926" s="3" t="s">
        <v>13484</v>
      </c>
      <c r="G926" s="3" t="s">
        <v>11511</v>
      </c>
      <c r="H926" s="3" t="s">
        <v>11512</v>
      </c>
      <c r="I926" s="3">
        <v>380</v>
      </c>
      <c r="J926" s="3">
        <f ca="1">INT(RAND()*50+1)</f>
        <v>6</v>
      </c>
      <c r="K926" s="4" t="s">
        <v>11132</v>
      </c>
      <c r="L926" s="5">
        <v>41571</v>
      </c>
      <c r="M926" s="3" t="str">
        <f>"MFCD00003284"</f>
        <v>MFCD00003284</v>
      </c>
      <c r="N926" s="3"/>
      <c r="O926" s="3" t="str">
        <f>"227056-1L"</f>
        <v>227056-1L</v>
      </c>
      <c r="P926" s="3" t="s">
        <v>11133</v>
      </c>
      <c r="Q926" s="3" t="s">
        <v>11134</v>
      </c>
      <c r="R926" s="6" t="s">
        <v>11352</v>
      </c>
      <c r="S926" s="7" t="str">
        <f>"1CN00210153"</f>
        <v>1CN00210153</v>
      </c>
      <c r="T926" s="6" t="s">
        <v>13486</v>
      </c>
      <c r="U926" s="4" t="s">
        <v>11137</v>
      </c>
      <c r="V926" s="3" t="s">
        <v>11148</v>
      </c>
    </row>
    <row r="927" spans="1:22">
      <c r="A927" s="3">
        <v>926</v>
      </c>
      <c r="B927" s="3"/>
      <c r="C927" s="3" t="s">
        <v>10692</v>
      </c>
      <c r="D927" s="3" t="s">
        <v>13481</v>
      </c>
      <c r="E927" s="3" t="s">
        <v>13482</v>
      </c>
      <c r="F927" s="3" t="s">
        <v>13484</v>
      </c>
      <c r="G927" s="3" t="s">
        <v>11511</v>
      </c>
      <c r="H927" s="3" t="s">
        <v>11512</v>
      </c>
      <c r="I927" s="3">
        <v>380</v>
      </c>
      <c r="J927" s="3">
        <f ca="1">INT(RAND()*50+1)</f>
        <v>7</v>
      </c>
      <c r="K927" s="4" t="s">
        <v>11132</v>
      </c>
      <c r="L927" s="5">
        <v>41617</v>
      </c>
      <c r="M927" s="3" t="str">
        <f>"MFCD00003284"</f>
        <v>MFCD00003284</v>
      </c>
      <c r="N927" s="3"/>
      <c r="O927" s="3" t="str">
        <f>"227056-1L"</f>
        <v>227056-1L</v>
      </c>
      <c r="P927" s="3" t="s">
        <v>11144</v>
      </c>
      <c r="Q927" s="3" t="s">
        <v>11145</v>
      </c>
      <c r="R927" s="6" t="s">
        <v>11357</v>
      </c>
      <c r="S927" s="7" t="str">
        <f>"1CN00210153"</f>
        <v>1CN00210153</v>
      </c>
      <c r="T927" s="6" t="s">
        <v>13487</v>
      </c>
      <c r="U927" s="4" t="s">
        <v>11137</v>
      </c>
      <c r="V927" s="3" t="s">
        <v>11138</v>
      </c>
    </row>
    <row r="928" spans="1:22">
      <c r="A928" s="3">
        <v>927</v>
      </c>
      <c r="B928" s="3"/>
      <c r="C928" s="3" t="s">
        <v>13488</v>
      </c>
      <c r="D928" s="3" t="s">
        <v>13489</v>
      </c>
      <c r="E928" s="3" t="s">
        <v>13490</v>
      </c>
      <c r="F928" s="3" t="s">
        <v>11178</v>
      </c>
      <c r="G928" s="3" t="s">
        <v>11179</v>
      </c>
      <c r="H928" s="3" t="s">
        <v>11249</v>
      </c>
      <c r="I928" s="3">
        <v>136</v>
      </c>
      <c r="J928" s="3">
        <f ca="1">INT(RAND()*50+1)</f>
        <v>10</v>
      </c>
      <c r="K928" s="4" t="s">
        <v>11132</v>
      </c>
      <c r="L928" s="5">
        <v>41341</v>
      </c>
      <c r="M928" s="3"/>
      <c r="N928" s="3"/>
      <c r="O928" s="3" t="str">
        <f>"2769981"</f>
        <v>2769981</v>
      </c>
      <c r="P928" s="3" t="s">
        <v>11133</v>
      </c>
      <c r="Q928" s="3" t="s">
        <v>11134</v>
      </c>
      <c r="R928" s="6" t="s">
        <v>13477</v>
      </c>
      <c r="S928" s="7" t="str">
        <f>"1CN00211236"</f>
        <v>1CN00211236</v>
      </c>
      <c r="T928" s="6" t="s">
        <v>13323</v>
      </c>
      <c r="U928" s="4" t="s">
        <v>11137</v>
      </c>
      <c r="V928" s="3" t="s">
        <v>11148</v>
      </c>
    </row>
    <row r="929" spans="1:22">
      <c r="A929" s="3">
        <v>928</v>
      </c>
      <c r="B929" s="3"/>
      <c r="C929" s="3" t="s">
        <v>13491</v>
      </c>
      <c r="D929" s="3" t="s">
        <v>13492</v>
      </c>
      <c r="E929" s="3" t="s">
        <v>13492</v>
      </c>
      <c r="F929" s="3" t="s">
        <v>11141</v>
      </c>
      <c r="G929" s="3" t="s">
        <v>11142</v>
      </c>
      <c r="H929" s="3" t="s">
        <v>11168</v>
      </c>
      <c r="I929" s="3">
        <v>320.84</v>
      </c>
      <c r="J929" s="3">
        <f ca="1">INT(RAND()*50+1)</f>
        <v>42</v>
      </c>
      <c r="K929" s="4" t="s">
        <v>11132</v>
      </c>
      <c r="L929" s="5">
        <v>41514</v>
      </c>
      <c r="M929" s="3"/>
      <c r="N929" s="3"/>
      <c r="O929" s="3" t="str">
        <f>"SY014492-1G"</f>
        <v>SY014492-1G</v>
      </c>
      <c r="P929" s="3" t="s">
        <v>11144</v>
      </c>
      <c r="Q929" s="3" t="s">
        <v>11145</v>
      </c>
      <c r="R929" s="6" t="s">
        <v>13479</v>
      </c>
      <c r="S929" s="7" t="str">
        <f>"1CN00210518"</f>
        <v>1CN00210518</v>
      </c>
      <c r="T929" s="6" t="s">
        <v>13493</v>
      </c>
      <c r="U929" s="4" t="s">
        <v>11137</v>
      </c>
      <c r="V929" s="3" t="s">
        <v>11148</v>
      </c>
    </row>
    <row r="930" spans="1:22">
      <c r="A930" s="3">
        <v>929</v>
      </c>
      <c r="B930" s="3"/>
      <c r="C930" s="3" t="s">
        <v>13494</v>
      </c>
      <c r="D930" s="3" t="s">
        <v>13495</v>
      </c>
      <c r="E930" s="3" t="s">
        <v>13496</v>
      </c>
      <c r="F930" s="3" t="s">
        <v>11373</v>
      </c>
      <c r="G930" s="3" t="s">
        <v>11267</v>
      </c>
      <c r="H930" s="3" t="s">
        <v>11193</v>
      </c>
      <c r="I930" s="3">
        <v>180.81</v>
      </c>
      <c r="J930" s="3">
        <f ca="1">INT(RAND()*50+1)</f>
        <v>15</v>
      </c>
      <c r="K930" s="4" t="s">
        <v>11132</v>
      </c>
      <c r="L930" s="5">
        <v>41396</v>
      </c>
      <c r="M930" s="3" t="str">
        <f>"MFCD00527901"</f>
        <v>MFCD00527901</v>
      </c>
      <c r="N930" s="3"/>
      <c r="O930" s="3" t="str">
        <f>"H32882.03"</f>
        <v>H32882.03</v>
      </c>
      <c r="P930" s="3" t="s">
        <v>11133</v>
      </c>
      <c r="Q930" s="3" t="s">
        <v>11134</v>
      </c>
      <c r="R930" s="6" t="s">
        <v>13497</v>
      </c>
      <c r="S930" s="7" t="str">
        <f>"1CN00220006"</f>
        <v>1CN00220006</v>
      </c>
      <c r="T930" s="6" t="s">
        <v>13498</v>
      </c>
      <c r="U930" s="4" t="s">
        <v>11137</v>
      </c>
      <c r="V930" s="3" t="s">
        <v>11148</v>
      </c>
    </row>
    <row r="931" spans="1:22">
      <c r="A931" s="3">
        <v>930</v>
      </c>
      <c r="B931" s="3"/>
      <c r="C931" s="3" t="s">
        <v>90</v>
      </c>
      <c r="D931" s="3" t="s">
        <v>13499</v>
      </c>
      <c r="E931" s="3" t="s">
        <v>13500</v>
      </c>
      <c r="F931" s="3" t="s">
        <v>11151</v>
      </c>
      <c r="G931" s="3" t="s">
        <v>11152</v>
      </c>
      <c r="H931" s="3" t="s">
        <v>11153</v>
      </c>
      <c r="I931" s="3">
        <v>90</v>
      </c>
      <c r="J931" s="3">
        <f ca="1">INT(RAND()*50+1)</f>
        <v>22</v>
      </c>
      <c r="K931" s="4" t="s">
        <v>11132</v>
      </c>
      <c r="L931" s="5">
        <v>41429</v>
      </c>
      <c r="M931" s="3"/>
      <c r="N931" s="3"/>
      <c r="O931" s="3" t="str">
        <f>"77184B"</f>
        <v>77184B</v>
      </c>
      <c r="P931" s="3" t="s">
        <v>11144</v>
      </c>
      <c r="Q931" s="3" t="s">
        <v>11134</v>
      </c>
      <c r="R931" s="6" t="s">
        <v>13501</v>
      </c>
      <c r="S931" s="7" t="str">
        <f t="shared" ref="S931:S934" si="199">"1CN00210522"</f>
        <v>1CN00210522</v>
      </c>
      <c r="T931" s="6" t="s">
        <v>13502</v>
      </c>
      <c r="U931" s="4" t="s">
        <v>11137</v>
      </c>
      <c r="V931" s="3" t="s">
        <v>11148</v>
      </c>
    </row>
    <row r="932" spans="1:22">
      <c r="A932" s="3">
        <v>931</v>
      </c>
      <c r="B932" s="3"/>
      <c r="C932" s="3" t="s">
        <v>13503</v>
      </c>
      <c r="D932" s="3" t="s">
        <v>13504</v>
      </c>
      <c r="E932" s="3" t="s">
        <v>13505</v>
      </c>
      <c r="F932" s="3" t="s">
        <v>11151</v>
      </c>
      <c r="G932" s="3" t="s">
        <v>11267</v>
      </c>
      <c r="H932" s="3" t="s">
        <v>11153</v>
      </c>
      <c r="I932" s="3">
        <v>147</v>
      </c>
      <c r="J932" s="3">
        <f ca="1">INT(RAND()*50+1)</f>
        <v>28</v>
      </c>
      <c r="K932" s="4" t="s">
        <v>11132</v>
      </c>
      <c r="L932" s="5">
        <v>41540</v>
      </c>
      <c r="M932" s="3"/>
      <c r="N932" s="3"/>
      <c r="O932" s="3" t="str">
        <f>"77233A"</f>
        <v>77233A</v>
      </c>
      <c r="P932" s="3" t="s">
        <v>11133</v>
      </c>
      <c r="Q932" s="3" t="s">
        <v>11134</v>
      </c>
      <c r="R932" s="6" t="s">
        <v>13479</v>
      </c>
      <c r="S932" s="7" t="str">
        <f>"1CN00210522"</f>
        <v>1CN00210522</v>
      </c>
      <c r="T932" s="6" t="s">
        <v>13506</v>
      </c>
      <c r="U932" s="4" t="s">
        <v>11137</v>
      </c>
      <c r="V932" s="3" t="s">
        <v>11148</v>
      </c>
    </row>
    <row r="933" spans="1:22">
      <c r="A933" s="3">
        <v>932</v>
      </c>
      <c r="B933" s="3"/>
      <c r="C933" s="3" t="s">
        <v>4670</v>
      </c>
      <c r="D933" s="3" t="s">
        <v>13507</v>
      </c>
      <c r="E933" s="3" t="s">
        <v>13508</v>
      </c>
      <c r="F933" s="3" t="s">
        <v>11141</v>
      </c>
      <c r="G933" s="3" t="s">
        <v>11172</v>
      </c>
      <c r="H933" s="3" t="s">
        <v>11168</v>
      </c>
      <c r="I933" s="3">
        <v>137.5</v>
      </c>
      <c r="J933" s="3">
        <f ca="1">INT(RAND()*50+1)</f>
        <v>36</v>
      </c>
      <c r="K933" s="4" t="s">
        <v>11132</v>
      </c>
      <c r="L933" s="5">
        <v>41407</v>
      </c>
      <c r="M933" s="3" t="str">
        <f>"MFCD00000532"</f>
        <v>MFCD00000532</v>
      </c>
      <c r="N933" s="3"/>
      <c r="O933" s="3" t="str">
        <f>"SY001393-25G"</f>
        <v>SY001393-25G</v>
      </c>
      <c r="P933" s="3" t="s">
        <v>11144</v>
      </c>
      <c r="Q933" s="3" t="s">
        <v>11134</v>
      </c>
      <c r="R933" s="6" t="s">
        <v>11352</v>
      </c>
      <c r="S933" s="7" t="str">
        <f>"1CN00210518"</f>
        <v>1CN00210518</v>
      </c>
      <c r="T933" s="6" t="s">
        <v>12912</v>
      </c>
      <c r="U933" s="4" t="s">
        <v>11137</v>
      </c>
      <c r="V933" s="3" t="s">
        <v>11138</v>
      </c>
    </row>
    <row r="934" spans="1:22">
      <c r="A934" s="3">
        <v>933</v>
      </c>
      <c r="B934" s="3"/>
      <c r="C934" s="3" t="s">
        <v>4598</v>
      </c>
      <c r="D934" s="3" t="s">
        <v>13509</v>
      </c>
      <c r="E934" s="3" t="s">
        <v>13510</v>
      </c>
      <c r="F934" s="3" t="s">
        <v>11293</v>
      </c>
      <c r="G934" s="3" t="s">
        <v>11130</v>
      </c>
      <c r="H934" s="3" t="s">
        <v>11153</v>
      </c>
      <c r="I934" s="3">
        <v>193.8</v>
      </c>
      <c r="J934" s="3">
        <f ca="1">INT(RAND()*50+1)</f>
        <v>41</v>
      </c>
      <c r="K934" s="4" t="s">
        <v>11132</v>
      </c>
      <c r="L934" s="5">
        <v>41472</v>
      </c>
      <c r="M934" s="3"/>
      <c r="N934" s="3"/>
      <c r="O934" s="3" t="str">
        <f>"77530B"</f>
        <v>77530B</v>
      </c>
      <c r="P934" s="3" t="s">
        <v>11133</v>
      </c>
      <c r="Q934" s="3" t="s">
        <v>11145</v>
      </c>
      <c r="R934" s="6" t="s">
        <v>11357</v>
      </c>
      <c r="S934" s="7" t="str">
        <f>"1CN00210522"</f>
        <v>1CN00210522</v>
      </c>
      <c r="T934" s="6" t="s">
        <v>12769</v>
      </c>
      <c r="U934" s="4" t="s">
        <v>11137</v>
      </c>
      <c r="V934" s="3" t="s">
        <v>11148</v>
      </c>
    </row>
    <row r="935" spans="1:22">
      <c r="A935" s="3">
        <v>934</v>
      </c>
      <c r="B935" s="3"/>
      <c r="C935" s="3" t="s">
        <v>13511</v>
      </c>
      <c r="D935" s="3" t="s">
        <v>13512</v>
      </c>
      <c r="E935" s="3" t="s">
        <v>13513</v>
      </c>
      <c r="F935" s="3" t="s">
        <v>11240</v>
      </c>
      <c r="G935" s="3" t="s">
        <v>11241</v>
      </c>
      <c r="H935" s="3" t="s">
        <v>11242</v>
      </c>
      <c r="I935" s="3">
        <v>187</v>
      </c>
      <c r="J935" s="3">
        <f ca="1">INT(RAND()*50+1)</f>
        <v>24</v>
      </c>
      <c r="K935" s="4" t="s">
        <v>11132</v>
      </c>
      <c r="L935" s="5">
        <v>41569</v>
      </c>
      <c r="M935" s="3"/>
      <c r="N935" s="3"/>
      <c r="O935" s="3" t="str">
        <f>"PB01873"</f>
        <v>PB01873</v>
      </c>
      <c r="P935" s="3" t="s">
        <v>11144</v>
      </c>
      <c r="Q935" s="3" t="s">
        <v>11134</v>
      </c>
      <c r="R935" s="6" t="s">
        <v>13514</v>
      </c>
      <c r="S935" s="7" t="str">
        <f>"1CN00510468"</f>
        <v>1CN00510468</v>
      </c>
      <c r="T935" s="6" t="s">
        <v>13515</v>
      </c>
      <c r="U935" s="4" t="s">
        <v>11137</v>
      </c>
      <c r="V935" s="3" t="s">
        <v>11138</v>
      </c>
    </row>
    <row r="936" spans="1:22">
      <c r="A936" s="3">
        <v>935</v>
      </c>
      <c r="B936" s="3"/>
      <c r="C936" s="3" t="s">
        <v>13511</v>
      </c>
      <c r="D936" s="3" t="s">
        <v>13516</v>
      </c>
      <c r="E936" s="3" t="s">
        <v>13513</v>
      </c>
      <c r="F936" s="3" t="s">
        <v>11141</v>
      </c>
      <c r="G936" s="3" t="s">
        <v>11185</v>
      </c>
      <c r="H936" s="3" t="s">
        <v>11242</v>
      </c>
      <c r="I936" s="3">
        <v>455</v>
      </c>
      <c r="J936" s="3">
        <f ca="1">INT(RAND()*50+1)</f>
        <v>31</v>
      </c>
      <c r="K936" s="4" t="s">
        <v>11132</v>
      </c>
      <c r="L936" s="5">
        <v>41592</v>
      </c>
      <c r="M936" s="3"/>
      <c r="N936" s="3"/>
      <c r="O936" s="3" t="str">
        <f>"PB01873-5G_"</f>
        <v>PB01873-5G_</v>
      </c>
      <c r="P936" s="3" t="s">
        <v>11133</v>
      </c>
      <c r="Q936" s="3" t="s">
        <v>11145</v>
      </c>
      <c r="R936" s="6" t="s">
        <v>13517</v>
      </c>
      <c r="S936" s="7" t="str">
        <f>"1CN00510468"</f>
        <v>1CN00510468</v>
      </c>
      <c r="T936" s="6" t="s">
        <v>13290</v>
      </c>
      <c r="U936" s="4" t="s">
        <v>11137</v>
      </c>
      <c r="V936" s="3" t="s">
        <v>11148</v>
      </c>
    </row>
    <row r="937" spans="1:22">
      <c r="A937" s="3">
        <v>936</v>
      </c>
      <c r="B937" s="3"/>
      <c r="C937" s="3" t="s">
        <v>5158</v>
      </c>
      <c r="D937" s="3" t="s">
        <v>13518</v>
      </c>
      <c r="E937" s="3" t="s">
        <v>13519</v>
      </c>
      <c r="F937" s="3" t="s">
        <v>11141</v>
      </c>
      <c r="G937" s="3" t="s">
        <v>11232</v>
      </c>
      <c r="H937" s="3" t="s">
        <v>11168</v>
      </c>
      <c r="I937" s="3">
        <v>178.75</v>
      </c>
      <c r="J937" s="3">
        <f ca="1">INT(RAND()*50+1)</f>
        <v>38</v>
      </c>
      <c r="K937" s="4" t="s">
        <v>11132</v>
      </c>
      <c r="L937" s="5">
        <v>41416</v>
      </c>
      <c r="M937" s="3"/>
      <c r="N937" s="3"/>
      <c r="O937" s="3" t="str">
        <f>"SY013131-5G"</f>
        <v>SY013131-5G</v>
      </c>
      <c r="P937" s="3" t="s">
        <v>11144</v>
      </c>
      <c r="Q937" s="3" t="s">
        <v>11134</v>
      </c>
      <c r="R937" s="6" t="s">
        <v>11352</v>
      </c>
      <c r="S937" s="7" t="str">
        <f t="shared" ref="S937:S941" si="200">"1CN00210518"</f>
        <v>1CN00210518</v>
      </c>
      <c r="T937" s="6" t="s">
        <v>13427</v>
      </c>
      <c r="U937" s="4" t="s">
        <v>11137</v>
      </c>
      <c r="V937" s="3" t="s">
        <v>11148</v>
      </c>
    </row>
    <row r="938" spans="1:22">
      <c r="A938" s="3">
        <v>937</v>
      </c>
      <c r="B938" s="3"/>
      <c r="C938" s="3" t="s">
        <v>1167</v>
      </c>
      <c r="D938" s="3" t="s">
        <v>13520</v>
      </c>
      <c r="E938" s="3" t="s">
        <v>13520</v>
      </c>
      <c r="F938" s="3"/>
      <c r="G938" s="3" t="s">
        <v>11232</v>
      </c>
      <c r="H938" s="3" t="s">
        <v>11280</v>
      </c>
      <c r="I938" s="3">
        <v>67.86</v>
      </c>
      <c r="J938" s="3">
        <f ca="1">INT(RAND()*50+1)</f>
        <v>25</v>
      </c>
      <c r="K938" s="4" t="s">
        <v>11132</v>
      </c>
      <c r="L938" s="5">
        <v>41386</v>
      </c>
      <c r="M938" s="3" t="str">
        <f>"MFCD00000195"</f>
        <v>MFCD00000195</v>
      </c>
      <c r="N938" s="3"/>
      <c r="O938" s="3" t="str">
        <f>"115835-5G"</f>
        <v>115835-5G</v>
      </c>
      <c r="P938" s="3" t="s">
        <v>11133</v>
      </c>
      <c r="Q938" s="3" t="s">
        <v>11134</v>
      </c>
      <c r="R938" s="6" t="s">
        <v>11357</v>
      </c>
      <c r="S938" s="7" t="str">
        <f>"1CN00210153"</f>
        <v>1CN00210153</v>
      </c>
      <c r="T938" s="6" t="s">
        <v>13521</v>
      </c>
      <c r="U938" s="4" t="s">
        <v>11137</v>
      </c>
      <c r="V938" s="3" t="s">
        <v>11148</v>
      </c>
    </row>
    <row r="939" spans="1:22">
      <c r="A939" s="3">
        <v>938</v>
      </c>
      <c r="B939" s="3"/>
      <c r="C939" s="3" t="s">
        <v>13522</v>
      </c>
      <c r="D939" s="3" t="s">
        <v>13523</v>
      </c>
      <c r="E939" s="3" t="s">
        <v>13524</v>
      </c>
      <c r="F939" s="3" t="s">
        <v>11151</v>
      </c>
      <c r="G939" s="3" t="s">
        <v>11285</v>
      </c>
      <c r="H939" s="3" t="s">
        <v>11153</v>
      </c>
      <c r="I939" s="3">
        <v>102</v>
      </c>
      <c r="J939" s="3">
        <f ca="1">INT(RAND()*50+1)</f>
        <v>44</v>
      </c>
      <c r="K939" s="4" t="s">
        <v>11132</v>
      </c>
      <c r="L939" s="5">
        <v>41470</v>
      </c>
      <c r="M939" s="3"/>
      <c r="N939" s="3"/>
      <c r="O939" s="3" t="str">
        <f>"77979A"</f>
        <v>77979A</v>
      </c>
      <c r="P939" s="3" t="s">
        <v>11144</v>
      </c>
      <c r="Q939" s="3" t="s">
        <v>11134</v>
      </c>
      <c r="R939" s="6" t="s">
        <v>13477</v>
      </c>
      <c r="S939" s="7" t="str">
        <f>"1CN00210522"</f>
        <v>1CN00210522</v>
      </c>
      <c r="T939" s="6" t="s">
        <v>12941</v>
      </c>
      <c r="U939" s="4" t="s">
        <v>11137</v>
      </c>
      <c r="V939" s="3" t="s">
        <v>11148</v>
      </c>
    </row>
    <row r="940" spans="1:22">
      <c r="A940" s="3">
        <v>939</v>
      </c>
      <c r="B940" s="3"/>
      <c r="C940" s="3" t="s">
        <v>13525</v>
      </c>
      <c r="D940" s="3" t="s">
        <v>13526</v>
      </c>
      <c r="E940" s="3" t="s">
        <v>13527</v>
      </c>
      <c r="F940" s="3" t="s">
        <v>11211</v>
      </c>
      <c r="G940" s="3" t="s">
        <v>11142</v>
      </c>
      <c r="H940" s="3" t="s">
        <v>11168</v>
      </c>
      <c r="I940" s="3">
        <v>238.19</v>
      </c>
      <c r="J940" s="3">
        <f ca="1">INT(RAND()*50+1)</f>
        <v>39</v>
      </c>
      <c r="K940" s="4" t="s">
        <v>11132</v>
      </c>
      <c r="L940" s="5">
        <v>41513</v>
      </c>
      <c r="M940" s="3"/>
      <c r="N940" s="3"/>
      <c r="O940" s="3" t="str">
        <f>"SY022012-1G"</f>
        <v>SY022012-1G</v>
      </c>
      <c r="P940" s="3" t="s">
        <v>11133</v>
      </c>
      <c r="Q940" s="3" t="s">
        <v>11134</v>
      </c>
      <c r="R940" s="6" t="s">
        <v>13479</v>
      </c>
      <c r="S940" s="7" t="str">
        <f>"1CN00210518"</f>
        <v>1CN00210518</v>
      </c>
      <c r="T940" s="6" t="s">
        <v>13430</v>
      </c>
      <c r="U940" s="4" t="s">
        <v>11137</v>
      </c>
      <c r="V940" s="3" t="s">
        <v>11148</v>
      </c>
    </row>
    <row r="941" spans="1:22">
      <c r="A941" s="3">
        <v>940</v>
      </c>
      <c r="B941" s="3"/>
      <c r="C941" s="3" t="s">
        <v>13528</v>
      </c>
      <c r="D941" s="3" t="s">
        <v>13529</v>
      </c>
      <c r="E941" s="3" t="s">
        <v>13530</v>
      </c>
      <c r="F941" s="3" t="s">
        <v>11141</v>
      </c>
      <c r="G941" s="3" t="s">
        <v>11232</v>
      </c>
      <c r="H941" s="3" t="s">
        <v>11168</v>
      </c>
      <c r="I941" s="3">
        <v>137.51</v>
      </c>
      <c r="J941" s="3">
        <f ca="1">INT(RAND()*50+1)</f>
        <v>42</v>
      </c>
      <c r="K941" s="4" t="s">
        <v>11132</v>
      </c>
      <c r="L941" s="5">
        <v>41493</v>
      </c>
      <c r="M941" s="3"/>
      <c r="N941" s="3"/>
      <c r="O941" s="3" t="str">
        <f>"SY018474-5G"</f>
        <v>SY018474-5G</v>
      </c>
      <c r="P941" s="3" t="s">
        <v>11144</v>
      </c>
      <c r="Q941" s="3" t="s">
        <v>11145</v>
      </c>
      <c r="R941" s="6" t="s">
        <v>13497</v>
      </c>
      <c r="S941" s="7" t="str">
        <f>"1CN00210518"</f>
        <v>1CN00210518</v>
      </c>
      <c r="T941" s="6" t="s">
        <v>13531</v>
      </c>
      <c r="U941" s="4" t="s">
        <v>11137</v>
      </c>
      <c r="V941" s="3" t="s">
        <v>11138</v>
      </c>
    </row>
    <row r="942" spans="1:22">
      <c r="A942" s="3">
        <v>941</v>
      </c>
      <c r="B942" s="3"/>
      <c r="C942" s="3" t="s">
        <v>2697</v>
      </c>
      <c r="D942" s="3" t="s">
        <v>13532</v>
      </c>
      <c r="E942" s="3" t="s">
        <v>13533</v>
      </c>
      <c r="F942" s="3" t="s">
        <v>11141</v>
      </c>
      <c r="G942" s="3" t="s">
        <v>11206</v>
      </c>
      <c r="H942" s="3" t="s">
        <v>11689</v>
      </c>
      <c r="I942" s="3">
        <v>90</v>
      </c>
      <c r="J942" s="3">
        <f ca="1">INT(RAND()*50+1)</f>
        <v>32</v>
      </c>
      <c r="K942" s="4" t="s">
        <v>11132</v>
      </c>
      <c r="L942" s="5">
        <v>41346</v>
      </c>
      <c r="M942" s="3"/>
      <c r="N942" s="3"/>
      <c r="O942" s="3" t="str">
        <f t="shared" ref="O942:O945" si="201">"2765179"</f>
        <v>2765179</v>
      </c>
      <c r="P942" s="3" t="s">
        <v>11133</v>
      </c>
      <c r="Q942" s="3" t="s">
        <v>11134</v>
      </c>
      <c r="R942" s="6" t="s">
        <v>13501</v>
      </c>
      <c r="S942" s="7" t="str">
        <f t="shared" ref="S942:S945" si="202">"1CN00830106"</f>
        <v>1CN00830106</v>
      </c>
      <c r="T942" s="6" t="s">
        <v>13534</v>
      </c>
      <c r="U942" s="4" t="s">
        <v>11137</v>
      </c>
      <c r="V942" s="3" t="s">
        <v>11148</v>
      </c>
    </row>
    <row r="943" spans="1:22">
      <c r="A943" s="3">
        <v>942</v>
      </c>
      <c r="B943" s="3"/>
      <c r="C943" s="3" t="s">
        <v>2697</v>
      </c>
      <c r="D943" s="3" t="s">
        <v>13532</v>
      </c>
      <c r="E943" s="3" t="s">
        <v>13533</v>
      </c>
      <c r="F943" s="3" t="s">
        <v>11141</v>
      </c>
      <c r="G943" s="3" t="s">
        <v>11206</v>
      </c>
      <c r="H943" s="3" t="s">
        <v>11689</v>
      </c>
      <c r="I943" s="3">
        <v>90</v>
      </c>
      <c r="J943" s="3">
        <f ca="1">INT(RAND()*50+1)</f>
        <v>22</v>
      </c>
      <c r="K943" s="4" t="s">
        <v>11132</v>
      </c>
      <c r="L943" s="5">
        <v>41361</v>
      </c>
      <c r="M943" s="3"/>
      <c r="N943" s="3"/>
      <c r="O943" s="3" t="str">
        <f>"2765179"</f>
        <v>2765179</v>
      </c>
      <c r="P943" s="3" t="s">
        <v>11144</v>
      </c>
      <c r="Q943" s="3" t="s">
        <v>11145</v>
      </c>
      <c r="R943" s="6" t="s">
        <v>13479</v>
      </c>
      <c r="S943" s="7" t="str">
        <f>"1CN00830106"</f>
        <v>1CN00830106</v>
      </c>
      <c r="T943" s="6" t="s">
        <v>13334</v>
      </c>
      <c r="U943" s="4" t="s">
        <v>11137</v>
      </c>
      <c r="V943" s="3" t="s">
        <v>11138</v>
      </c>
    </row>
    <row r="944" spans="1:22">
      <c r="A944" s="3">
        <v>943</v>
      </c>
      <c r="B944" s="3"/>
      <c r="C944" s="3" t="s">
        <v>2697</v>
      </c>
      <c r="D944" s="3" t="s">
        <v>13532</v>
      </c>
      <c r="E944" s="3" t="s">
        <v>13533</v>
      </c>
      <c r="F944" s="3" t="s">
        <v>11141</v>
      </c>
      <c r="G944" s="3" t="s">
        <v>11206</v>
      </c>
      <c r="H944" s="3" t="s">
        <v>11689</v>
      </c>
      <c r="I944" s="3">
        <v>90</v>
      </c>
      <c r="J944" s="3">
        <f ca="1">INT(RAND()*50+1)</f>
        <v>23</v>
      </c>
      <c r="K944" s="4" t="s">
        <v>11132</v>
      </c>
      <c r="L944" s="5">
        <v>41569</v>
      </c>
      <c r="M944" s="3"/>
      <c r="N944" s="3"/>
      <c r="O944" s="3" t="str">
        <f>"2765179"</f>
        <v>2765179</v>
      </c>
      <c r="P944" s="3" t="s">
        <v>11133</v>
      </c>
      <c r="Q944" s="3" t="s">
        <v>11134</v>
      </c>
      <c r="R944" s="6" t="s">
        <v>11352</v>
      </c>
      <c r="S944" s="7" t="str">
        <f>"1CN00830106"</f>
        <v>1CN00830106</v>
      </c>
      <c r="T944" s="6" t="s">
        <v>13535</v>
      </c>
      <c r="U944" s="4" t="s">
        <v>11137</v>
      </c>
      <c r="V944" s="3" t="s">
        <v>11148</v>
      </c>
    </row>
    <row r="945" spans="1:22">
      <c r="A945" s="3">
        <v>944</v>
      </c>
      <c r="B945" s="3"/>
      <c r="C945" s="3" t="s">
        <v>2697</v>
      </c>
      <c r="D945" s="3" t="s">
        <v>13532</v>
      </c>
      <c r="E945" s="3" t="s">
        <v>13533</v>
      </c>
      <c r="F945" s="3" t="s">
        <v>11141</v>
      </c>
      <c r="G945" s="3" t="s">
        <v>11206</v>
      </c>
      <c r="H945" s="3" t="s">
        <v>11689</v>
      </c>
      <c r="I945" s="3">
        <v>90</v>
      </c>
      <c r="J945" s="3">
        <f ca="1">INT(RAND()*50+1)</f>
        <v>13</v>
      </c>
      <c r="K945" s="4" t="s">
        <v>11132</v>
      </c>
      <c r="L945" s="5">
        <v>41571</v>
      </c>
      <c r="M945" s="3"/>
      <c r="N945" s="3"/>
      <c r="O945" s="3" t="str">
        <f>"2765179"</f>
        <v>2765179</v>
      </c>
      <c r="P945" s="3" t="s">
        <v>11144</v>
      </c>
      <c r="Q945" s="3" t="s">
        <v>11134</v>
      </c>
      <c r="R945" s="6" t="s">
        <v>11357</v>
      </c>
      <c r="S945" s="7" t="str">
        <f>"1CN00830106"</f>
        <v>1CN00830106</v>
      </c>
      <c r="T945" s="6" t="s">
        <v>13536</v>
      </c>
      <c r="U945" s="4" t="s">
        <v>11137</v>
      </c>
      <c r="V945" s="3" t="s">
        <v>11148</v>
      </c>
    </row>
    <row r="946" spans="1:22">
      <c r="A946" s="3">
        <v>945</v>
      </c>
      <c r="B946" s="3"/>
      <c r="C946" s="3" t="s">
        <v>13537</v>
      </c>
      <c r="D946" s="3" t="s">
        <v>13538</v>
      </c>
      <c r="E946" s="3" t="s">
        <v>13539</v>
      </c>
      <c r="F946" s="3" t="s">
        <v>12250</v>
      </c>
      <c r="G946" s="3" t="s">
        <v>13540</v>
      </c>
      <c r="H946" s="3" t="s">
        <v>11193</v>
      </c>
      <c r="I946" s="3">
        <v>177.03</v>
      </c>
      <c r="J946" s="3">
        <f ca="1">INT(RAND()*50+1)</f>
        <v>33</v>
      </c>
      <c r="K946" s="4" t="s">
        <v>11132</v>
      </c>
      <c r="L946" s="5">
        <v>41481</v>
      </c>
      <c r="M946" s="3" t="str">
        <f>"MFCD00007238"</f>
        <v>MFCD00007238</v>
      </c>
      <c r="N946" s="3"/>
      <c r="O946" s="3" t="str">
        <f>"A18264.18"</f>
        <v>A18264.18</v>
      </c>
      <c r="P946" s="3" t="s">
        <v>11133</v>
      </c>
      <c r="Q946" s="3" t="s">
        <v>11134</v>
      </c>
      <c r="R946" s="6" t="s">
        <v>13514</v>
      </c>
      <c r="S946" s="7" t="str">
        <f>"1CN00220006"</f>
        <v>1CN00220006</v>
      </c>
      <c r="T946" s="6" t="s">
        <v>13541</v>
      </c>
      <c r="U946" s="4" t="s">
        <v>11137</v>
      </c>
      <c r="V946" s="3" t="s">
        <v>11148</v>
      </c>
    </row>
    <row r="947" spans="1:22">
      <c r="A947" s="3">
        <v>946</v>
      </c>
      <c r="B947" s="3"/>
      <c r="C947" s="3" t="s">
        <v>13542</v>
      </c>
      <c r="D947" s="3" t="s">
        <v>13543</v>
      </c>
      <c r="E947" s="3" t="s">
        <v>13543</v>
      </c>
      <c r="F947" s="3"/>
      <c r="G947" s="3" t="s">
        <v>11232</v>
      </c>
      <c r="H947" s="3" t="s">
        <v>11280</v>
      </c>
      <c r="I947" s="3">
        <v>475.77</v>
      </c>
      <c r="J947" s="3">
        <f ca="1">INT(RAND()*50+1)</f>
        <v>4</v>
      </c>
      <c r="K947" s="4" t="s">
        <v>11132</v>
      </c>
      <c r="L947" s="5">
        <v>41467</v>
      </c>
      <c r="M947" s="3" t="str">
        <f>"MFCD00010864"</f>
        <v>MFCD00010864</v>
      </c>
      <c r="N947" s="3"/>
      <c r="O947" s="3" t="str">
        <f>"298867-5G"</f>
        <v>298867-5G</v>
      </c>
      <c r="P947" s="3" t="s">
        <v>11144</v>
      </c>
      <c r="Q947" s="3" t="s">
        <v>11134</v>
      </c>
      <c r="R947" s="6" t="s">
        <v>13517</v>
      </c>
      <c r="S947" s="7" t="str">
        <f>"1CN00210153"</f>
        <v>1CN00210153</v>
      </c>
      <c r="T947" s="6" t="s">
        <v>13544</v>
      </c>
      <c r="U947" s="4" t="s">
        <v>11137</v>
      </c>
      <c r="V947" s="3" t="s">
        <v>11148</v>
      </c>
    </row>
    <row r="948" spans="1:22">
      <c r="A948" s="3">
        <v>947</v>
      </c>
      <c r="B948" s="3"/>
      <c r="C948" s="3" t="s">
        <v>8497</v>
      </c>
      <c r="D948" s="3" t="s">
        <v>13545</v>
      </c>
      <c r="E948" s="3" t="s">
        <v>13546</v>
      </c>
      <c r="F948" s="3" t="s">
        <v>11373</v>
      </c>
      <c r="G948" s="3" t="s">
        <v>11285</v>
      </c>
      <c r="H948" s="3" t="s">
        <v>11193</v>
      </c>
      <c r="I948" s="3">
        <v>396.9</v>
      </c>
      <c r="J948" s="3">
        <f ca="1">INT(RAND()*50+1)</f>
        <v>43</v>
      </c>
      <c r="K948" s="4" t="s">
        <v>11132</v>
      </c>
      <c r="L948" s="5">
        <v>41358</v>
      </c>
      <c r="M948" s="3" t="str">
        <f>"MFCD00065028"</f>
        <v>MFCD00065028</v>
      </c>
      <c r="N948" s="3"/>
      <c r="O948" s="3" t="str">
        <f>"H53429.06"</f>
        <v>H53429.06</v>
      </c>
      <c r="P948" s="3" t="s">
        <v>11133</v>
      </c>
      <c r="Q948" s="3" t="s">
        <v>11145</v>
      </c>
      <c r="R948" s="6" t="s">
        <v>13547</v>
      </c>
      <c r="S948" s="7" t="str">
        <f t="shared" ref="S948:S954" si="203">"1CN00220006"</f>
        <v>1CN00220006</v>
      </c>
      <c r="T948" s="6" t="s">
        <v>12961</v>
      </c>
      <c r="U948" s="4" t="s">
        <v>11137</v>
      </c>
      <c r="V948" s="3" t="s">
        <v>11148</v>
      </c>
    </row>
    <row r="949" spans="1:22">
      <c r="A949" s="3">
        <v>948</v>
      </c>
      <c r="B949" s="3"/>
      <c r="C949" s="3" t="s">
        <v>13548</v>
      </c>
      <c r="D949" s="3" t="s">
        <v>13549</v>
      </c>
      <c r="E949" s="3" t="s">
        <v>13550</v>
      </c>
      <c r="F949" s="3" t="s">
        <v>11178</v>
      </c>
      <c r="G949" s="3" t="s">
        <v>11142</v>
      </c>
      <c r="H949" s="3" t="s">
        <v>11168</v>
      </c>
      <c r="I949" s="3">
        <v>549.99</v>
      </c>
      <c r="J949" s="3">
        <f ca="1">INT(RAND()*50+1)</f>
        <v>39</v>
      </c>
      <c r="K949" s="4" t="s">
        <v>11132</v>
      </c>
      <c r="L949" s="5">
        <v>41392</v>
      </c>
      <c r="M949" s="3" t="str">
        <f>"MFCD00047608"</f>
        <v>MFCD00047608</v>
      </c>
      <c r="N949" s="3"/>
      <c r="O949" s="3" t="str">
        <f>"SY001019-1G"</f>
        <v>SY001019-1G</v>
      </c>
      <c r="P949" s="3" t="s">
        <v>11144</v>
      </c>
      <c r="Q949" s="3" t="s">
        <v>11134</v>
      </c>
      <c r="R949" s="6" t="s">
        <v>13551</v>
      </c>
      <c r="S949" s="7" t="str">
        <f>"1CN00210518"</f>
        <v>1CN00210518</v>
      </c>
      <c r="T949" s="6" t="s">
        <v>12805</v>
      </c>
      <c r="U949" s="4" t="s">
        <v>11137</v>
      </c>
      <c r="V949" s="3" t="s">
        <v>11138</v>
      </c>
    </row>
    <row r="950" spans="1:22">
      <c r="A950" s="3">
        <v>949</v>
      </c>
      <c r="B950" s="3"/>
      <c r="C950" s="3" t="s">
        <v>13548</v>
      </c>
      <c r="D950" s="3" t="s">
        <v>13549</v>
      </c>
      <c r="E950" s="3" t="s">
        <v>13550</v>
      </c>
      <c r="F950" s="3" t="s">
        <v>11178</v>
      </c>
      <c r="G950" s="3" t="s">
        <v>11142</v>
      </c>
      <c r="H950" s="3" t="s">
        <v>11168</v>
      </c>
      <c r="I950" s="3">
        <v>549.99</v>
      </c>
      <c r="J950" s="3">
        <f ca="1">INT(RAND()*50+1)</f>
        <v>10</v>
      </c>
      <c r="K950" s="4" t="s">
        <v>11132</v>
      </c>
      <c r="L950" s="5">
        <v>41408</v>
      </c>
      <c r="M950" s="3" t="str">
        <f>"MFCD00047608"</f>
        <v>MFCD00047608</v>
      </c>
      <c r="N950" s="3"/>
      <c r="O950" s="3" t="str">
        <f>"SY001019-1G"</f>
        <v>SY001019-1G</v>
      </c>
      <c r="P950" s="3" t="s">
        <v>11133</v>
      </c>
      <c r="Q950" s="3" t="s">
        <v>11145</v>
      </c>
      <c r="R950" s="6" t="s">
        <v>13517</v>
      </c>
      <c r="S950" s="7" t="str">
        <f>"1CN00210518"</f>
        <v>1CN00210518</v>
      </c>
      <c r="T950" s="6" t="s">
        <v>13552</v>
      </c>
      <c r="U950" s="4" t="s">
        <v>11137</v>
      </c>
      <c r="V950" s="3" t="s">
        <v>11148</v>
      </c>
    </row>
    <row r="951" spans="1:22">
      <c r="A951" s="3">
        <v>950</v>
      </c>
      <c r="B951" s="3"/>
      <c r="C951" s="3" t="s">
        <v>13553</v>
      </c>
      <c r="D951" s="3" t="s">
        <v>13554</v>
      </c>
      <c r="E951" s="3" t="s">
        <v>13555</v>
      </c>
      <c r="F951" s="3"/>
      <c r="G951" s="3" t="s">
        <v>11130</v>
      </c>
      <c r="H951" s="3" t="s">
        <v>11153</v>
      </c>
      <c r="I951" s="3">
        <v>300</v>
      </c>
      <c r="J951" s="3">
        <f ca="1">INT(RAND()*50+1)</f>
        <v>23</v>
      </c>
      <c r="K951" s="4" t="s">
        <v>11132</v>
      </c>
      <c r="L951" s="5">
        <v>41380</v>
      </c>
      <c r="M951" s="3"/>
      <c r="N951" s="3"/>
      <c r="O951" s="3" t="str">
        <f>"79736C"</f>
        <v>79736C</v>
      </c>
      <c r="P951" s="3" t="s">
        <v>11144</v>
      </c>
      <c r="Q951" s="3" t="s">
        <v>11134</v>
      </c>
      <c r="R951" s="6" t="s">
        <v>11352</v>
      </c>
      <c r="S951" s="7" t="str">
        <f>"1CN00210522"</f>
        <v>1CN00210522</v>
      </c>
      <c r="T951" s="6" t="s">
        <v>13304</v>
      </c>
      <c r="U951" s="4" t="s">
        <v>11137</v>
      </c>
      <c r="V951" s="3" t="s">
        <v>11138</v>
      </c>
    </row>
    <row r="952" spans="1:22">
      <c r="A952" s="3">
        <v>951</v>
      </c>
      <c r="B952" s="3"/>
      <c r="C952" s="3" t="s">
        <v>13556</v>
      </c>
      <c r="D952" s="3" t="s">
        <v>13557</v>
      </c>
      <c r="E952" s="3" t="s">
        <v>13558</v>
      </c>
      <c r="F952" s="3" t="s">
        <v>11141</v>
      </c>
      <c r="G952" s="3" t="s">
        <v>11267</v>
      </c>
      <c r="H952" s="3" t="s">
        <v>11193</v>
      </c>
      <c r="I952" s="3">
        <v>472.5</v>
      </c>
      <c r="J952" s="3">
        <f ca="1">INT(RAND()*50+1)</f>
        <v>24</v>
      </c>
      <c r="K952" s="4" t="s">
        <v>11132</v>
      </c>
      <c r="L952" s="5">
        <v>41633</v>
      </c>
      <c r="M952" s="3" t="str">
        <f>"MFCD00118466"</f>
        <v>MFCD00118466</v>
      </c>
      <c r="N952" s="3"/>
      <c r="O952" s="3" t="str">
        <f>"A18884.03"</f>
        <v>A18884.03</v>
      </c>
      <c r="P952" s="3" t="s">
        <v>11133</v>
      </c>
      <c r="Q952" s="3" t="s">
        <v>11134</v>
      </c>
      <c r="R952" s="6" t="s">
        <v>11357</v>
      </c>
      <c r="S952" s="7" t="str">
        <f>"1CN00220006"</f>
        <v>1CN00220006</v>
      </c>
      <c r="T952" s="6" t="s">
        <v>13452</v>
      </c>
      <c r="U952" s="4" t="s">
        <v>11137</v>
      </c>
      <c r="V952" s="3" t="s">
        <v>11148</v>
      </c>
    </row>
    <row r="953" spans="1:22">
      <c r="A953" s="3">
        <v>952</v>
      </c>
      <c r="B953" s="3"/>
      <c r="C953" s="3" t="s">
        <v>13559</v>
      </c>
      <c r="D953" s="3" t="s">
        <v>13560</v>
      </c>
      <c r="E953" s="3" t="s">
        <v>13561</v>
      </c>
      <c r="F953" s="3" t="s">
        <v>11178</v>
      </c>
      <c r="G953" s="3" t="s">
        <v>12153</v>
      </c>
      <c r="H953" s="3" t="s">
        <v>11193</v>
      </c>
      <c r="I953" s="3">
        <v>275.94</v>
      </c>
      <c r="J953" s="3">
        <f ca="1">INT(RAND()*50+1)</f>
        <v>12</v>
      </c>
      <c r="K953" s="4" t="s">
        <v>11132</v>
      </c>
      <c r="L953" s="5">
        <v>41626</v>
      </c>
      <c r="M953" s="3"/>
      <c r="N953" s="3"/>
      <c r="O953" s="3" t="str">
        <f>"H32948.09"</f>
        <v>H32948.09</v>
      </c>
      <c r="P953" s="3" t="s">
        <v>11144</v>
      </c>
      <c r="Q953" s="3" t="s">
        <v>11134</v>
      </c>
      <c r="R953" s="6" t="s">
        <v>13562</v>
      </c>
      <c r="S953" s="7" t="str">
        <f>"1CN00220006"</f>
        <v>1CN00220006</v>
      </c>
      <c r="T953" s="6" t="s">
        <v>13563</v>
      </c>
      <c r="U953" s="4" t="s">
        <v>11137</v>
      </c>
      <c r="V953" s="3" t="s">
        <v>11148</v>
      </c>
    </row>
    <row r="954" spans="1:22">
      <c r="A954" s="3">
        <v>953</v>
      </c>
      <c r="B954" s="3"/>
      <c r="C954" s="3" t="s">
        <v>7250</v>
      </c>
      <c r="D954" s="3" t="s">
        <v>13564</v>
      </c>
      <c r="E954" s="3" t="s">
        <v>13565</v>
      </c>
      <c r="F954" s="3" t="s">
        <v>12166</v>
      </c>
      <c r="G954" s="3" t="s">
        <v>12153</v>
      </c>
      <c r="H954" s="3" t="s">
        <v>11193</v>
      </c>
      <c r="I954" s="3">
        <v>238.77</v>
      </c>
      <c r="J954" s="3">
        <f ca="1">INT(RAND()*50+1)</f>
        <v>48</v>
      </c>
      <c r="K954" s="4" t="s">
        <v>11132</v>
      </c>
      <c r="L954" s="5">
        <v>41546</v>
      </c>
      <c r="M954" s="3" t="str">
        <f>"MFCD01219561"</f>
        <v>MFCD01219561</v>
      </c>
      <c r="N954" s="3"/>
      <c r="O954" s="3" t="str">
        <f>"B22502.09"</f>
        <v>B22502.09</v>
      </c>
      <c r="P954" s="3" t="s">
        <v>11133</v>
      </c>
      <c r="Q954" s="3" t="s">
        <v>11134</v>
      </c>
      <c r="R954" s="6" t="s">
        <v>13566</v>
      </c>
      <c r="S954" s="7" t="str">
        <f>"1CN00220006"</f>
        <v>1CN00220006</v>
      </c>
      <c r="T954" s="6" t="s">
        <v>12984</v>
      </c>
      <c r="U954" s="4" t="s">
        <v>11137</v>
      </c>
      <c r="V954" s="3" t="s">
        <v>11148</v>
      </c>
    </row>
    <row r="955" spans="1:22">
      <c r="A955" s="3">
        <v>954</v>
      </c>
      <c r="B955" s="3"/>
      <c r="C955" s="3" t="s">
        <v>6374</v>
      </c>
      <c r="D955" s="3" t="s">
        <v>13567</v>
      </c>
      <c r="E955" s="3" t="s">
        <v>13568</v>
      </c>
      <c r="F955" s="3" t="s">
        <v>11151</v>
      </c>
      <c r="G955" s="3" t="s">
        <v>11152</v>
      </c>
      <c r="H955" s="3" t="s">
        <v>11153</v>
      </c>
      <c r="I955" s="3">
        <v>285.6</v>
      </c>
      <c r="J955" s="3">
        <f ca="1">INT(RAND()*50+1)</f>
        <v>7</v>
      </c>
      <c r="K955" s="4" t="s">
        <v>11132</v>
      </c>
      <c r="L955" s="5">
        <v>41408</v>
      </c>
      <c r="M955" s="3"/>
      <c r="N955" s="3"/>
      <c r="O955" s="3" t="str">
        <f>"80145B"</f>
        <v>80145B</v>
      </c>
      <c r="P955" s="3" t="s">
        <v>11144</v>
      </c>
      <c r="Q955" s="3" t="s">
        <v>11145</v>
      </c>
      <c r="R955" s="6" t="s">
        <v>11352</v>
      </c>
      <c r="S955" s="7" t="str">
        <f t="shared" ref="S955:S960" si="204">"1CN00210522"</f>
        <v>1CN00210522</v>
      </c>
      <c r="T955" s="6" t="s">
        <v>13455</v>
      </c>
      <c r="U955" s="4" t="s">
        <v>11137</v>
      </c>
      <c r="V955" s="3" t="s">
        <v>11148</v>
      </c>
    </row>
    <row r="956" spans="1:22">
      <c r="A956" s="3">
        <v>955</v>
      </c>
      <c r="B956" s="3"/>
      <c r="C956" s="3" t="s">
        <v>13569</v>
      </c>
      <c r="D956" s="3" t="s">
        <v>13570</v>
      </c>
      <c r="E956" s="3" t="s">
        <v>13571</v>
      </c>
      <c r="F956" s="3" t="s">
        <v>11141</v>
      </c>
      <c r="G956" s="3" t="s">
        <v>11142</v>
      </c>
      <c r="H956" s="3" t="s">
        <v>11168</v>
      </c>
      <c r="I956" s="3">
        <v>779.19</v>
      </c>
      <c r="J956" s="3">
        <f ca="1">INT(RAND()*50+1)</f>
        <v>5</v>
      </c>
      <c r="K956" s="4" t="s">
        <v>11132</v>
      </c>
      <c r="L956" s="5">
        <v>41347</v>
      </c>
      <c r="M956" s="3"/>
      <c r="N956" s="3"/>
      <c r="O956" s="3" t="str">
        <f>"SY016732-1G"</f>
        <v>SY016732-1G</v>
      </c>
      <c r="P956" s="3" t="s">
        <v>11133</v>
      </c>
      <c r="Q956" s="3" t="s">
        <v>11134</v>
      </c>
      <c r="R956" s="6" t="s">
        <v>11357</v>
      </c>
      <c r="S956" s="7" t="str">
        <f>"1CN00210518"</f>
        <v>1CN00210518</v>
      </c>
      <c r="T956" s="6" t="s">
        <v>13572</v>
      </c>
      <c r="U956" s="4" t="s">
        <v>11137</v>
      </c>
      <c r="V956" s="3" t="s">
        <v>11148</v>
      </c>
    </row>
    <row r="957" spans="1:22">
      <c r="A957" s="3">
        <v>956</v>
      </c>
      <c r="B957" s="3"/>
      <c r="C957" s="3" t="s">
        <v>13573</v>
      </c>
      <c r="D957" s="3" t="s">
        <v>13574</v>
      </c>
      <c r="E957" s="3" t="s">
        <v>13575</v>
      </c>
      <c r="F957" s="3" t="s">
        <v>11293</v>
      </c>
      <c r="G957" s="3" t="s">
        <v>11152</v>
      </c>
      <c r="H957" s="3" t="s">
        <v>11153</v>
      </c>
      <c r="I957" s="3">
        <v>45</v>
      </c>
      <c r="J957" s="3">
        <f ca="1">INT(RAND()*50+1)</f>
        <v>20</v>
      </c>
      <c r="K957" s="4" t="s">
        <v>11132</v>
      </c>
      <c r="L957" s="5">
        <v>41372</v>
      </c>
      <c r="M957" s="3"/>
      <c r="N957" s="3"/>
      <c r="O957" s="3" t="str">
        <f>"80320A"</f>
        <v>80320A</v>
      </c>
      <c r="P957" s="3" t="s">
        <v>11144</v>
      </c>
      <c r="Q957" s="3" t="s">
        <v>11145</v>
      </c>
      <c r="R957" s="6" t="s">
        <v>13514</v>
      </c>
      <c r="S957" s="7" t="str">
        <f>"1CN00210522"</f>
        <v>1CN00210522</v>
      </c>
      <c r="T957" s="6" t="s">
        <v>13576</v>
      </c>
      <c r="U957" s="4" t="s">
        <v>11137</v>
      </c>
      <c r="V957" s="3" t="s">
        <v>11138</v>
      </c>
    </row>
    <row r="958" spans="1:22">
      <c r="A958" s="3">
        <v>957</v>
      </c>
      <c r="B958" s="3"/>
      <c r="C958" s="3" t="s">
        <v>13577</v>
      </c>
      <c r="D958" s="3" t="s">
        <v>13578</v>
      </c>
      <c r="E958" s="3" t="s">
        <v>13579</v>
      </c>
      <c r="F958" s="3" t="s">
        <v>13580</v>
      </c>
      <c r="G958" s="3" t="s">
        <v>13581</v>
      </c>
      <c r="H958" s="3" t="s">
        <v>11168</v>
      </c>
      <c r="I958" s="3">
        <v>449.18</v>
      </c>
      <c r="J958" s="3">
        <f ca="1">INT(RAND()*50+1)</f>
        <v>41</v>
      </c>
      <c r="K958" s="4" t="s">
        <v>11132</v>
      </c>
      <c r="L958" s="5">
        <v>41434</v>
      </c>
      <c r="M958" s="3" t="str">
        <f>"MFCD00167392"</f>
        <v>MFCD00167392</v>
      </c>
      <c r="N958" s="3"/>
      <c r="O958" s="3" t="str">
        <f>"SY003716-500G"</f>
        <v>SY003716-500G</v>
      </c>
      <c r="P958" s="3" t="s">
        <v>11133</v>
      </c>
      <c r="Q958" s="3" t="s">
        <v>11134</v>
      </c>
      <c r="R958" s="6" t="s">
        <v>13517</v>
      </c>
      <c r="S958" s="7" t="str">
        <f>"1CN00210518"</f>
        <v>1CN00210518</v>
      </c>
      <c r="T958" s="6" t="s">
        <v>13349</v>
      </c>
      <c r="U958" s="4" t="s">
        <v>11137</v>
      </c>
      <c r="V958" s="3" t="s">
        <v>11148</v>
      </c>
    </row>
    <row r="959" spans="1:22">
      <c r="A959" s="3">
        <v>958</v>
      </c>
      <c r="B959" s="3"/>
      <c r="C959" s="3" t="s">
        <v>13582</v>
      </c>
      <c r="D959" s="3" t="s">
        <v>13583</v>
      </c>
      <c r="E959" s="3" t="s">
        <v>13584</v>
      </c>
      <c r="F959" s="3" t="s">
        <v>13585</v>
      </c>
      <c r="G959" s="3" t="s">
        <v>11285</v>
      </c>
      <c r="H959" s="3" t="s">
        <v>11153</v>
      </c>
      <c r="I959" s="3">
        <v>120</v>
      </c>
      <c r="J959" s="3">
        <f ca="1">INT(RAND()*50+1)</f>
        <v>26</v>
      </c>
      <c r="K959" s="4" t="s">
        <v>11132</v>
      </c>
      <c r="L959" s="5">
        <v>41344</v>
      </c>
      <c r="M959" s="3"/>
      <c r="N959" s="3"/>
      <c r="O959" s="3" t="str">
        <f>"80517D"</f>
        <v>80517D</v>
      </c>
      <c r="P959" s="3" t="s">
        <v>11144</v>
      </c>
      <c r="Q959" s="3" t="s">
        <v>11134</v>
      </c>
      <c r="R959" s="6" t="s">
        <v>13547</v>
      </c>
      <c r="S959" s="7" t="str">
        <f>"1CN00210522"</f>
        <v>1CN00210522</v>
      </c>
      <c r="T959" s="6" t="s">
        <v>13586</v>
      </c>
      <c r="U959" s="4" t="s">
        <v>11137</v>
      </c>
      <c r="V959" s="3" t="s">
        <v>11138</v>
      </c>
    </row>
    <row r="960" spans="1:22">
      <c r="A960" s="3">
        <v>959</v>
      </c>
      <c r="B960" s="3"/>
      <c r="C960" s="3" t="s">
        <v>13587</v>
      </c>
      <c r="D960" s="3" t="s">
        <v>13588</v>
      </c>
      <c r="E960" s="3" t="s">
        <v>13589</v>
      </c>
      <c r="F960" s="3" t="s">
        <v>11197</v>
      </c>
      <c r="G960" s="3" t="s">
        <v>11222</v>
      </c>
      <c r="H960" s="3" t="s">
        <v>11131</v>
      </c>
      <c r="I960" s="3">
        <v>10.5</v>
      </c>
      <c r="J960" s="3">
        <f ca="1">INT(RAND()*50+1)</f>
        <v>12</v>
      </c>
      <c r="K960" s="4" t="s">
        <v>11132</v>
      </c>
      <c r="L960" s="5">
        <v>41409</v>
      </c>
      <c r="M960" s="3"/>
      <c r="N960" s="3"/>
      <c r="O960" s="3" t="str">
        <f>"G80618C"</f>
        <v>G80618C</v>
      </c>
      <c r="P960" s="3" t="s">
        <v>11133</v>
      </c>
      <c r="Q960" s="3" t="s">
        <v>11134</v>
      </c>
      <c r="R960" s="6" t="s">
        <v>13551</v>
      </c>
      <c r="S960" s="7" t="str">
        <f>"1CN00210522"</f>
        <v>1CN00210522</v>
      </c>
      <c r="T960" s="6" t="s">
        <v>13590</v>
      </c>
      <c r="U960" s="4" t="s">
        <v>11137</v>
      </c>
      <c r="V960" s="3" t="s">
        <v>11148</v>
      </c>
    </row>
    <row r="961" spans="1:22">
      <c r="A961" s="3">
        <v>960</v>
      </c>
      <c r="B961" s="3"/>
      <c r="C961" s="3" t="s">
        <v>13591</v>
      </c>
      <c r="D961" s="3" t="s">
        <v>13592</v>
      </c>
      <c r="E961" s="3" t="s">
        <v>13593</v>
      </c>
      <c r="F961" s="3" t="s">
        <v>13594</v>
      </c>
      <c r="G961" s="3" t="s">
        <v>13595</v>
      </c>
      <c r="H961" s="3" t="s">
        <v>11193</v>
      </c>
      <c r="I961" s="3">
        <v>237.51</v>
      </c>
      <c r="J961" s="3">
        <f ca="1">INT(RAND()*50+1)</f>
        <v>22</v>
      </c>
      <c r="K961" s="4" t="s">
        <v>11132</v>
      </c>
      <c r="L961" s="5">
        <v>41362</v>
      </c>
      <c r="M961" s="3" t="str">
        <f>"MFCD00010972"</f>
        <v>MFCD00010972</v>
      </c>
      <c r="N961" s="3"/>
      <c r="O961" s="3" t="str">
        <f>"012457.30"</f>
        <v>012457.30</v>
      </c>
      <c r="P961" s="3" t="s">
        <v>11144</v>
      </c>
      <c r="Q961" s="3" t="s">
        <v>11134</v>
      </c>
      <c r="R961" s="6" t="s">
        <v>13517</v>
      </c>
      <c r="S961" s="7" t="str">
        <f>"1CN00220006"</f>
        <v>1CN00220006</v>
      </c>
      <c r="T961" s="6" t="s">
        <v>13596</v>
      </c>
      <c r="U961" s="4" t="s">
        <v>11137</v>
      </c>
      <c r="V961" s="3" t="s">
        <v>11148</v>
      </c>
    </row>
    <row r="962" spans="1:22">
      <c r="A962" s="3">
        <v>961</v>
      </c>
      <c r="B962" s="3"/>
      <c r="C962" s="3" t="s">
        <v>13597</v>
      </c>
      <c r="D962" s="3" t="s">
        <v>13598</v>
      </c>
      <c r="E962" s="3" t="s">
        <v>13599</v>
      </c>
      <c r="F962" s="3" t="s">
        <v>11205</v>
      </c>
      <c r="G962" s="3" t="s">
        <v>11222</v>
      </c>
      <c r="H962" s="3" t="s">
        <v>11131</v>
      </c>
      <c r="I962" s="3">
        <v>10</v>
      </c>
      <c r="J962" s="3">
        <f ca="1">INT(RAND()*50+1)</f>
        <v>39</v>
      </c>
      <c r="K962" s="4" t="s">
        <v>11132</v>
      </c>
      <c r="L962" s="5">
        <v>41526</v>
      </c>
      <c r="M962" s="3"/>
      <c r="N962" s="3"/>
      <c r="O962" s="3" t="str">
        <f>"G80872C"</f>
        <v>G80872C</v>
      </c>
      <c r="P962" s="3" t="s">
        <v>11133</v>
      </c>
      <c r="Q962" s="3" t="s">
        <v>11145</v>
      </c>
      <c r="R962" s="6" t="s">
        <v>11352</v>
      </c>
      <c r="S962" s="7" t="str">
        <f t="shared" ref="S962:S969" si="205">"1CN00210522"</f>
        <v>1CN00210522</v>
      </c>
      <c r="T962" s="6" t="s">
        <v>13600</v>
      </c>
      <c r="U962" s="4" t="s">
        <v>11137</v>
      </c>
      <c r="V962" s="3" t="s">
        <v>11148</v>
      </c>
    </row>
    <row r="963" spans="1:22">
      <c r="A963" s="3">
        <v>962</v>
      </c>
      <c r="B963" s="3"/>
      <c r="C963" s="3" t="s">
        <v>3145</v>
      </c>
      <c r="D963" s="3" t="s">
        <v>13601</v>
      </c>
      <c r="E963" s="3" t="s">
        <v>13602</v>
      </c>
      <c r="F963" s="3" t="s">
        <v>13603</v>
      </c>
      <c r="G963" s="3" t="s">
        <v>11422</v>
      </c>
      <c r="H963" s="3" t="s">
        <v>11324</v>
      </c>
      <c r="I963" s="3">
        <v>22.19</v>
      </c>
      <c r="J963" s="3">
        <f ca="1" t="shared" ref="J963:J1026" si="206">INT(RAND()*50+1)</f>
        <v>44</v>
      </c>
      <c r="K963" s="4" t="s">
        <v>11132</v>
      </c>
      <c r="L963" s="5">
        <v>41417</v>
      </c>
      <c r="M963" s="3" t="str">
        <f>"MFCD00008104"</f>
        <v>MFCD00008104</v>
      </c>
      <c r="N963" s="3"/>
      <c r="O963" s="3" t="str">
        <f>"R01223630124"</f>
        <v>R01223630124</v>
      </c>
      <c r="P963" s="3" t="s">
        <v>11144</v>
      </c>
      <c r="Q963" s="3" t="s">
        <v>11134</v>
      </c>
      <c r="R963" s="6" t="s">
        <v>11357</v>
      </c>
      <c r="S963" s="7" t="str">
        <f>"1CN00210355"</f>
        <v>1CN00210355</v>
      </c>
      <c r="T963" s="6" t="s">
        <v>12998</v>
      </c>
      <c r="U963" s="4" t="s">
        <v>11137</v>
      </c>
      <c r="V963" s="3" t="s">
        <v>11148</v>
      </c>
    </row>
    <row r="964" spans="1:22">
      <c r="A964" s="3">
        <v>963</v>
      </c>
      <c r="B964" s="3"/>
      <c r="C964" s="3" t="s">
        <v>3145</v>
      </c>
      <c r="D964" s="3" t="s">
        <v>13601</v>
      </c>
      <c r="E964" s="3" t="s">
        <v>13604</v>
      </c>
      <c r="F964" s="3" t="s">
        <v>11197</v>
      </c>
      <c r="G964" s="3" t="s">
        <v>11206</v>
      </c>
      <c r="H964" s="3" t="s">
        <v>11670</v>
      </c>
      <c r="I964" s="3">
        <v>23</v>
      </c>
      <c r="J964" s="3">
        <f ca="1">INT(RAND()*50+1)</f>
        <v>41</v>
      </c>
      <c r="K964" s="4" t="s">
        <v>11132</v>
      </c>
      <c r="L964" s="5">
        <v>41415</v>
      </c>
      <c r="M964" s="3"/>
      <c r="N964" s="3"/>
      <c r="O964" s="3" t="str">
        <f>"80081128"</f>
        <v>80081128</v>
      </c>
      <c r="P964" s="3" t="s">
        <v>11133</v>
      </c>
      <c r="Q964" s="3" t="s">
        <v>11145</v>
      </c>
      <c r="R964" s="6" t="s">
        <v>13562</v>
      </c>
      <c r="S964" s="7" t="str">
        <f>"1CN00210003"</f>
        <v>1CN00210003</v>
      </c>
      <c r="T964" s="6" t="s">
        <v>12856</v>
      </c>
      <c r="U964" s="4" t="s">
        <v>11137</v>
      </c>
      <c r="V964" s="3" t="s">
        <v>11148</v>
      </c>
    </row>
    <row r="965" spans="1:22">
      <c r="A965" s="3">
        <v>964</v>
      </c>
      <c r="B965" s="3"/>
      <c r="C965" s="3" t="s">
        <v>13605</v>
      </c>
      <c r="D965" s="3" t="s">
        <v>13606</v>
      </c>
      <c r="E965" s="3"/>
      <c r="F965" s="3" t="s">
        <v>13607</v>
      </c>
      <c r="G965" s="3" t="s">
        <v>13608</v>
      </c>
      <c r="H965" s="3" t="s">
        <v>13609</v>
      </c>
      <c r="I965" s="3">
        <v>2600</v>
      </c>
      <c r="J965" s="3">
        <f ca="1">INT(RAND()*50+1)</f>
        <v>28</v>
      </c>
      <c r="K965" s="4" t="s">
        <v>11132</v>
      </c>
      <c r="L965" s="5">
        <v>41379</v>
      </c>
      <c r="M965" s="3"/>
      <c r="N965" s="3"/>
      <c r="O965" s="3" t="str">
        <f>"2340428"</f>
        <v>2340428</v>
      </c>
      <c r="P965" s="3" t="s">
        <v>11144</v>
      </c>
      <c r="Q965" s="3" t="s">
        <v>11134</v>
      </c>
      <c r="R965" s="6" t="s">
        <v>13566</v>
      </c>
      <c r="S965" s="7" t="str">
        <f>"1CN00210590"</f>
        <v>1CN00210590</v>
      </c>
      <c r="T965" s="6" t="s">
        <v>13610</v>
      </c>
      <c r="U965" s="4" t="s">
        <v>11137</v>
      </c>
      <c r="V965" s="3" t="s">
        <v>11138</v>
      </c>
    </row>
    <row r="966" spans="1:22">
      <c r="A966" s="3">
        <v>965</v>
      </c>
      <c r="B966" s="3"/>
      <c r="C966" s="3" t="s">
        <v>621</v>
      </c>
      <c r="D966" s="3" t="s">
        <v>13611</v>
      </c>
      <c r="E966" s="3" t="s">
        <v>13612</v>
      </c>
      <c r="F966" s="3" t="s">
        <v>11197</v>
      </c>
      <c r="G966" s="3" t="s">
        <v>11130</v>
      </c>
      <c r="H966" s="3" t="s">
        <v>11131</v>
      </c>
      <c r="I966" s="3">
        <v>85</v>
      </c>
      <c r="J966" s="3">
        <f ca="1">INT(RAND()*50+1)</f>
        <v>10</v>
      </c>
      <c r="K966" s="4" t="s">
        <v>11132</v>
      </c>
      <c r="L966" s="5">
        <v>41375</v>
      </c>
      <c r="M966" s="3"/>
      <c r="N966" s="3"/>
      <c r="O966" s="3" t="str">
        <f>"G80977A__"</f>
        <v>G80977A__</v>
      </c>
      <c r="P966" s="3" t="s">
        <v>11133</v>
      </c>
      <c r="Q966" s="3" t="s">
        <v>11134</v>
      </c>
      <c r="R966" s="6" t="s">
        <v>13613</v>
      </c>
      <c r="S966" s="7" t="str">
        <f>"1CN00210522"</f>
        <v>1CN00210522</v>
      </c>
      <c r="T966" s="6" t="s">
        <v>13323</v>
      </c>
      <c r="U966" s="4" t="s">
        <v>11137</v>
      </c>
      <c r="V966" s="3" t="s">
        <v>11138</v>
      </c>
    </row>
    <row r="967" spans="1:22">
      <c r="A967" s="3">
        <v>966</v>
      </c>
      <c r="B967" s="3"/>
      <c r="C967" s="3" t="s">
        <v>621</v>
      </c>
      <c r="D967" s="3" t="s">
        <v>13611</v>
      </c>
      <c r="E967" s="3" t="s">
        <v>13612</v>
      </c>
      <c r="F967" s="3" t="s">
        <v>11197</v>
      </c>
      <c r="G967" s="3" t="s">
        <v>11130</v>
      </c>
      <c r="H967" s="3" t="s">
        <v>11131</v>
      </c>
      <c r="I967" s="3">
        <v>85</v>
      </c>
      <c r="J967" s="3">
        <f ca="1">INT(RAND()*50+1)</f>
        <v>30</v>
      </c>
      <c r="K967" s="4" t="s">
        <v>11132</v>
      </c>
      <c r="L967" s="5">
        <v>41416</v>
      </c>
      <c r="M967" s="3"/>
      <c r="N967" s="3"/>
      <c r="O967" s="3" t="str">
        <f>"G80977A__"</f>
        <v>G80977A__</v>
      </c>
      <c r="P967" s="3" t="s">
        <v>11144</v>
      </c>
      <c r="Q967" s="3" t="s">
        <v>11134</v>
      </c>
      <c r="R967" s="6" t="s">
        <v>13614</v>
      </c>
      <c r="S967" s="7" t="str">
        <f>"1CN00210522"</f>
        <v>1CN00210522</v>
      </c>
      <c r="T967" s="6" t="s">
        <v>13466</v>
      </c>
      <c r="U967" s="4" t="s">
        <v>11137</v>
      </c>
      <c r="V967" s="3" t="s">
        <v>11148</v>
      </c>
    </row>
    <row r="968" spans="1:22">
      <c r="A968" s="3">
        <v>967</v>
      </c>
      <c r="B968" s="3"/>
      <c r="C968" s="3" t="s">
        <v>8816</v>
      </c>
      <c r="D968" s="3" t="s">
        <v>13615</v>
      </c>
      <c r="E968" s="3" t="s">
        <v>13615</v>
      </c>
      <c r="F968" s="3" t="s">
        <v>11205</v>
      </c>
      <c r="G968" s="3" t="s">
        <v>11416</v>
      </c>
      <c r="H968" s="3" t="s">
        <v>11417</v>
      </c>
      <c r="I968" s="3">
        <v>12.99</v>
      </c>
      <c r="J968" s="3">
        <f ca="1">INT(RAND()*50+1)</f>
        <v>24</v>
      </c>
      <c r="K968" s="4" t="s">
        <v>11132</v>
      </c>
      <c r="L968" s="5">
        <v>41346</v>
      </c>
      <c r="M968" s="3"/>
      <c r="N968" s="3"/>
      <c r="O968" s="3" t="str">
        <f>"100500-AR"</f>
        <v>100500-AR</v>
      </c>
      <c r="P968" s="3" t="s">
        <v>11133</v>
      </c>
      <c r="Q968" s="3" t="s">
        <v>11134</v>
      </c>
      <c r="R968" s="6" t="s">
        <v>13566</v>
      </c>
      <c r="S968" s="7" t="str">
        <f>"1CN00210522"</f>
        <v>1CN00210522</v>
      </c>
      <c r="T968" s="6" t="s">
        <v>13616</v>
      </c>
      <c r="U968" s="4" t="s">
        <v>11137</v>
      </c>
      <c r="V968" s="3" t="s">
        <v>11138</v>
      </c>
    </row>
    <row r="969" spans="1:22">
      <c r="A969" s="3">
        <v>968</v>
      </c>
      <c r="B969" s="3"/>
      <c r="C969" s="3" t="s">
        <v>8816</v>
      </c>
      <c r="D969" s="3" t="s">
        <v>13615</v>
      </c>
      <c r="E969" s="3" t="s">
        <v>13615</v>
      </c>
      <c r="F969" s="3" t="s">
        <v>11205</v>
      </c>
      <c r="G969" s="3" t="s">
        <v>11416</v>
      </c>
      <c r="H969" s="3" t="s">
        <v>11417</v>
      </c>
      <c r="I969" s="3">
        <v>12.99</v>
      </c>
      <c r="J969" s="3">
        <f ca="1">INT(RAND()*50+1)</f>
        <v>39</v>
      </c>
      <c r="K969" s="4" t="s">
        <v>11132</v>
      </c>
      <c r="L969" s="5">
        <v>41354</v>
      </c>
      <c r="M969" s="3"/>
      <c r="N969" s="3"/>
      <c r="O969" s="3" t="str">
        <f>"100500-AR"</f>
        <v>100500-AR</v>
      </c>
      <c r="P969" s="3" t="s">
        <v>11144</v>
      </c>
      <c r="Q969" s="3" t="s">
        <v>11145</v>
      </c>
      <c r="R969" s="6" t="s">
        <v>11352</v>
      </c>
      <c r="S969" s="7" t="str">
        <f>"1CN00210522"</f>
        <v>1CN00210522</v>
      </c>
      <c r="T969" s="6" t="s">
        <v>13021</v>
      </c>
      <c r="U969" s="4" t="s">
        <v>11137</v>
      </c>
      <c r="V969" s="3" t="s">
        <v>11148</v>
      </c>
    </row>
    <row r="970" spans="1:22">
      <c r="A970" s="3">
        <v>969</v>
      </c>
      <c r="B970" s="3"/>
      <c r="C970" s="3" t="s">
        <v>8816</v>
      </c>
      <c r="D970" s="3" t="s">
        <v>13615</v>
      </c>
      <c r="E970" s="3" t="s">
        <v>13617</v>
      </c>
      <c r="F970" s="3" t="s">
        <v>11205</v>
      </c>
      <c r="G970" s="3" t="s">
        <v>11206</v>
      </c>
      <c r="H970" s="3" t="s">
        <v>11257</v>
      </c>
      <c r="I970" s="3">
        <v>12.99</v>
      </c>
      <c r="J970" s="3">
        <f ca="1">INT(RAND()*50+1)</f>
        <v>46</v>
      </c>
      <c r="K970" s="4" t="s">
        <v>11132</v>
      </c>
      <c r="L970" s="5">
        <v>41459</v>
      </c>
      <c r="M970" s="3"/>
      <c r="N970" s="3"/>
      <c r="O970" s="3" t="str">
        <f t="shared" ref="O970:O973" si="207">"2781550"</f>
        <v>2781550</v>
      </c>
      <c r="P970" s="3" t="s">
        <v>11133</v>
      </c>
      <c r="Q970" s="3" t="s">
        <v>11134</v>
      </c>
      <c r="R970" s="6" t="s">
        <v>11357</v>
      </c>
      <c r="S970" s="7" t="str">
        <f t="shared" ref="S970:S973" si="208">"1CN00212283"</f>
        <v>1CN00212283</v>
      </c>
      <c r="T970" s="6" t="s">
        <v>13472</v>
      </c>
      <c r="U970" s="4" t="s">
        <v>11137</v>
      </c>
      <c r="V970" s="3" t="s">
        <v>11148</v>
      </c>
    </row>
    <row r="971" spans="1:22">
      <c r="A971" s="3">
        <v>970</v>
      </c>
      <c r="B971" s="3"/>
      <c r="C971" s="3" t="s">
        <v>8816</v>
      </c>
      <c r="D971" s="3" t="s">
        <v>13615</v>
      </c>
      <c r="E971" s="3" t="s">
        <v>13617</v>
      </c>
      <c r="F971" s="3" t="s">
        <v>11205</v>
      </c>
      <c r="G971" s="3" t="s">
        <v>11206</v>
      </c>
      <c r="H971" s="3" t="s">
        <v>11257</v>
      </c>
      <c r="I971" s="3">
        <v>12.99</v>
      </c>
      <c r="J971" s="3">
        <f ca="1">INT(RAND()*50+1)</f>
        <v>34</v>
      </c>
      <c r="K971" s="4" t="s">
        <v>11132</v>
      </c>
      <c r="L971" s="5">
        <v>41506</v>
      </c>
      <c r="M971" s="3"/>
      <c r="N971" s="3"/>
      <c r="O971" s="3" t="str">
        <f>"2781550"</f>
        <v>2781550</v>
      </c>
      <c r="P971" s="3" t="s">
        <v>11144</v>
      </c>
      <c r="Q971" s="3" t="s">
        <v>11145</v>
      </c>
      <c r="R971" s="6" t="s">
        <v>13618</v>
      </c>
      <c r="S971" s="7" t="str">
        <f>"1CN00212283"</f>
        <v>1CN00212283</v>
      </c>
      <c r="T971" s="6" t="s">
        <v>13619</v>
      </c>
      <c r="U971" s="4" t="s">
        <v>11137</v>
      </c>
      <c r="V971" s="3" t="s">
        <v>11148</v>
      </c>
    </row>
    <row r="972" spans="1:22">
      <c r="A972" s="3">
        <v>971</v>
      </c>
      <c r="B972" s="3"/>
      <c r="C972" s="3" t="s">
        <v>8816</v>
      </c>
      <c r="D972" s="3" t="s">
        <v>13615</v>
      </c>
      <c r="E972" s="3" t="s">
        <v>13617</v>
      </c>
      <c r="F972" s="3" t="s">
        <v>11205</v>
      </c>
      <c r="G972" s="3" t="s">
        <v>11206</v>
      </c>
      <c r="H972" s="3" t="s">
        <v>11257</v>
      </c>
      <c r="I972" s="3">
        <v>12.99</v>
      </c>
      <c r="J972" s="3">
        <f ca="1">INT(RAND()*50+1)</f>
        <v>46</v>
      </c>
      <c r="K972" s="4" t="s">
        <v>11132</v>
      </c>
      <c r="L972" s="5">
        <v>41583</v>
      </c>
      <c r="M972" s="3"/>
      <c r="N972" s="3"/>
      <c r="O972" s="3" t="str">
        <f>"2781550"</f>
        <v>2781550</v>
      </c>
      <c r="P972" s="3" t="s">
        <v>11133</v>
      </c>
      <c r="Q972" s="3" t="s">
        <v>11134</v>
      </c>
      <c r="R972" s="6" t="s">
        <v>13620</v>
      </c>
      <c r="S972" s="7" t="str">
        <f>"1CN00212283"</f>
        <v>1CN00212283</v>
      </c>
      <c r="T972" s="6" t="s">
        <v>13621</v>
      </c>
      <c r="U972" s="4" t="s">
        <v>11137</v>
      </c>
      <c r="V972" s="3" t="s">
        <v>11148</v>
      </c>
    </row>
    <row r="973" spans="1:22">
      <c r="A973" s="3">
        <v>972</v>
      </c>
      <c r="B973" s="3"/>
      <c r="C973" s="3" t="s">
        <v>8816</v>
      </c>
      <c r="D973" s="3" t="s">
        <v>13615</v>
      </c>
      <c r="E973" s="3" t="s">
        <v>13617</v>
      </c>
      <c r="F973" s="3" t="s">
        <v>11205</v>
      </c>
      <c r="G973" s="3" t="s">
        <v>11206</v>
      </c>
      <c r="H973" s="3" t="s">
        <v>11257</v>
      </c>
      <c r="I973" s="3">
        <v>12.99</v>
      </c>
      <c r="J973" s="3">
        <f ca="1">INT(RAND()*50+1)</f>
        <v>39</v>
      </c>
      <c r="K973" s="4" t="s">
        <v>11132</v>
      </c>
      <c r="L973" s="5">
        <v>41585</v>
      </c>
      <c r="M973" s="3"/>
      <c r="N973" s="3"/>
      <c r="O973" s="3" t="str">
        <f>"2781550"</f>
        <v>2781550</v>
      </c>
      <c r="P973" s="3" t="s">
        <v>11144</v>
      </c>
      <c r="Q973" s="3" t="s">
        <v>11134</v>
      </c>
      <c r="R973" s="6" t="s">
        <v>11352</v>
      </c>
      <c r="S973" s="7" t="str">
        <f>"1CN00212283"</f>
        <v>1CN00212283</v>
      </c>
      <c r="T973" s="6" t="s">
        <v>13392</v>
      </c>
      <c r="U973" s="4" t="s">
        <v>11137</v>
      </c>
      <c r="V973" s="3" t="s">
        <v>11148</v>
      </c>
    </row>
    <row r="974" spans="1:22">
      <c r="A974" s="3">
        <v>973</v>
      </c>
      <c r="B974" s="3"/>
      <c r="C974" s="3" t="s">
        <v>714</v>
      </c>
      <c r="D974" s="3" t="s">
        <v>13622</v>
      </c>
      <c r="E974" s="3" t="s">
        <v>13623</v>
      </c>
      <c r="F974" s="3" t="s">
        <v>11197</v>
      </c>
      <c r="G974" s="3" t="s">
        <v>11206</v>
      </c>
      <c r="H974" s="3" t="s">
        <v>11336</v>
      </c>
      <c r="I974" s="3">
        <v>12.5</v>
      </c>
      <c r="J974" s="3">
        <f ca="1">INT(RAND()*50+1)</f>
        <v>15</v>
      </c>
      <c r="K974" s="4" t="s">
        <v>11132</v>
      </c>
      <c r="L974" s="5">
        <v>41346</v>
      </c>
      <c r="M974" s="3"/>
      <c r="N974" s="3"/>
      <c r="O974" s="3" t="str">
        <f>"2770338"</f>
        <v>2770338</v>
      </c>
      <c r="P974" s="3" t="s">
        <v>11133</v>
      </c>
      <c r="Q974" s="3" t="s">
        <v>11134</v>
      </c>
      <c r="R974" s="6" t="s">
        <v>11357</v>
      </c>
      <c r="S974" s="7" t="str">
        <f>"1CN00210100"</f>
        <v>1CN00210100</v>
      </c>
      <c r="T974" s="6" t="s">
        <v>13624</v>
      </c>
      <c r="U974" s="4" t="s">
        <v>11137</v>
      </c>
      <c r="V974" s="3" t="s">
        <v>11138</v>
      </c>
    </row>
    <row r="975" spans="1:22">
      <c r="A975" s="3">
        <v>974</v>
      </c>
      <c r="B975" s="3"/>
      <c r="C975" s="3" t="s">
        <v>13625</v>
      </c>
      <c r="D975" s="3" t="s">
        <v>13626</v>
      </c>
      <c r="E975" s="3" t="s">
        <v>13627</v>
      </c>
      <c r="F975" s="3" t="s">
        <v>11205</v>
      </c>
      <c r="G975" s="3" t="s">
        <v>11206</v>
      </c>
      <c r="H975" s="3" t="s">
        <v>11131</v>
      </c>
      <c r="I975" s="3">
        <v>6.8</v>
      </c>
      <c r="J975" s="3">
        <f ca="1">INT(RAND()*50+1)</f>
        <v>40</v>
      </c>
      <c r="K975" s="4" t="s">
        <v>11132</v>
      </c>
      <c r="L975" s="5">
        <v>41346</v>
      </c>
      <c r="M975" s="3" t="str">
        <f t="shared" ref="M975:M981" si="209">"MFCD00000881"</f>
        <v>MFCD00000881</v>
      </c>
      <c r="N975" s="3"/>
      <c r="O975" s="3" t="str">
        <f t="shared" ref="O975:O981" si="210">"G81014B__"</f>
        <v>G81014B__</v>
      </c>
      <c r="P975" s="3" t="s">
        <v>11144</v>
      </c>
      <c r="Q975" s="3" t="s">
        <v>11134</v>
      </c>
      <c r="R975" s="6" t="s">
        <v>13562</v>
      </c>
      <c r="S975" s="7" t="str">
        <f t="shared" ref="S975:S989" si="211">"1CN00210522"</f>
        <v>1CN00210522</v>
      </c>
      <c r="T975" s="6" t="s">
        <v>13628</v>
      </c>
      <c r="U975" s="4" t="s">
        <v>11137</v>
      </c>
      <c r="V975" s="3" t="s">
        <v>11148</v>
      </c>
    </row>
    <row r="976" spans="1:22">
      <c r="A976" s="3">
        <v>975</v>
      </c>
      <c r="B976" s="3"/>
      <c r="C976" s="3" t="s">
        <v>13625</v>
      </c>
      <c r="D976" s="3" t="s">
        <v>13626</v>
      </c>
      <c r="E976" s="3" t="s">
        <v>13627</v>
      </c>
      <c r="F976" s="3" t="s">
        <v>13629</v>
      </c>
      <c r="G976" s="3" t="s">
        <v>13630</v>
      </c>
      <c r="H976" s="3" t="s">
        <v>11131</v>
      </c>
      <c r="I976" s="3">
        <v>56</v>
      </c>
      <c r="J976" s="3">
        <f ca="1">INT(RAND()*50+1)</f>
        <v>49</v>
      </c>
      <c r="K976" s="4" t="s">
        <v>11132</v>
      </c>
      <c r="L976" s="5">
        <v>41366</v>
      </c>
      <c r="M976" s="3"/>
      <c r="N976" s="3"/>
      <c r="O976" s="3" t="str">
        <f>"G81014C__"</f>
        <v>G81014C__</v>
      </c>
      <c r="P976" s="3" t="s">
        <v>11133</v>
      </c>
      <c r="Q976" s="3" t="s">
        <v>11145</v>
      </c>
      <c r="R976" s="6" t="s">
        <v>13566</v>
      </c>
      <c r="S976" s="7" t="str">
        <f>"1CN00210522"</f>
        <v>1CN00210522</v>
      </c>
      <c r="T976" s="6" t="s">
        <v>13631</v>
      </c>
      <c r="U976" s="4" t="s">
        <v>11137</v>
      </c>
      <c r="V976" s="3" t="s">
        <v>11138</v>
      </c>
    </row>
    <row r="977" spans="1:22">
      <c r="A977" s="3">
        <v>976</v>
      </c>
      <c r="B977" s="3"/>
      <c r="C977" s="3" t="s">
        <v>13625</v>
      </c>
      <c r="D977" s="3" t="s">
        <v>13626</v>
      </c>
      <c r="E977" s="3" t="s">
        <v>13627</v>
      </c>
      <c r="F977" s="3" t="s">
        <v>11205</v>
      </c>
      <c r="G977" s="3" t="s">
        <v>11206</v>
      </c>
      <c r="H977" s="3" t="s">
        <v>11131</v>
      </c>
      <c r="I977" s="3">
        <v>6.8</v>
      </c>
      <c r="J977" s="3">
        <f ca="1">INT(RAND()*50+1)</f>
        <v>13</v>
      </c>
      <c r="K977" s="4" t="s">
        <v>11132</v>
      </c>
      <c r="L977" s="5">
        <v>41373</v>
      </c>
      <c r="M977" s="3" t="str">
        <f>"MFCD00000881"</f>
        <v>MFCD00000881</v>
      </c>
      <c r="N977" s="3"/>
      <c r="O977" s="3" t="str">
        <f>"G81014B__"</f>
        <v>G81014B__</v>
      </c>
      <c r="P977" s="3" t="s">
        <v>11144</v>
      </c>
      <c r="Q977" s="3" t="s">
        <v>11134</v>
      </c>
      <c r="R977" s="6" t="s">
        <v>13613</v>
      </c>
      <c r="S977" s="7" t="str">
        <f>"1CN00210522"</f>
        <v>1CN00210522</v>
      </c>
      <c r="T977" s="6" t="s">
        <v>13632</v>
      </c>
      <c r="U977" s="4" t="s">
        <v>11137</v>
      </c>
      <c r="V977" s="3" t="s">
        <v>11148</v>
      </c>
    </row>
    <row r="978" spans="1:22">
      <c r="A978" s="3">
        <v>977</v>
      </c>
      <c r="B978" s="3"/>
      <c r="C978" s="3" t="s">
        <v>13625</v>
      </c>
      <c r="D978" s="3" t="s">
        <v>13626</v>
      </c>
      <c r="E978" s="3" t="s">
        <v>13627</v>
      </c>
      <c r="F978" s="3" t="s">
        <v>11205</v>
      </c>
      <c r="G978" s="3" t="s">
        <v>11206</v>
      </c>
      <c r="H978" s="3" t="s">
        <v>11131</v>
      </c>
      <c r="I978" s="3">
        <v>6.8</v>
      </c>
      <c r="J978" s="3">
        <f ca="1">INT(RAND()*50+1)</f>
        <v>8</v>
      </c>
      <c r="K978" s="4" t="s">
        <v>11132</v>
      </c>
      <c r="L978" s="5">
        <v>41386</v>
      </c>
      <c r="M978" s="3" t="str">
        <f>"MFCD00000881"</f>
        <v>MFCD00000881</v>
      </c>
      <c r="N978" s="3"/>
      <c r="O978" s="3" t="str">
        <f>"G81014B__"</f>
        <v>G81014B__</v>
      </c>
      <c r="P978" s="3" t="s">
        <v>11133</v>
      </c>
      <c r="Q978" s="3" t="s">
        <v>11145</v>
      </c>
      <c r="R978" s="6" t="s">
        <v>13614</v>
      </c>
      <c r="S978" s="7" t="str">
        <f>"1CN00210522"</f>
        <v>1CN00210522</v>
      </c>
      <c r="T978" s="6" t="s">
        <v>13035</v>
      </c>
      <c r="U978" s="4" t="s">
        <v>11137</v>
      </c>
      <c r="V978" s="3" t="s">
        <v>11148</v>
      </c>
    </row>
    <row r="979" spans="1:22">
      <c r="A979" s="3">
        <v>978</v>
      </c>
      <c r="B979" s="3"/>
      <c r="C979" s="3" t="s">
        <v>13625</v>
      </c>
      <c r="D979" s="3" t="s">
        <v>13626</v>
      </c>
      <c r="E979" s="3" t="s">
        <v>13627</v>
      </c>
      <c r="F979" s="3" t="s">
        <v>11205</v>
      </c>
      <c r="G979" s="3" t="s">
        <v>11206</v>
      </c>
      <c r="H979" s="3" t="s">
        <v>11131</v>
      </c>
      <c r="I979" s="3">
        <v>6.8</v>
      </c>
      <c r="J979" s="3">
        <f ca="1">INT(RAND()*50+1)</f>
        <v>27</v>
      </c>
      <c r="K979" s="4" t="s">
        <v>11132</v>
      </c>
      <c r="L979" s="5">
        <v>41392</v>
      </c>
      <c r="M979" s="3" t="str">
        <f>"MFCD00000881"</f>
        <v>MFCD00000881</v>
      </c>
      <c r="N979" s="3"/>
      <c r="O979" s="3" t="str">
        <f>"G81014B__"</f>
        <v>G81014B__</v>
      </c>
      <c r="P979" s="3" t="s">
        <v>11144</v>
      </c>
      <c r="Q979" s="3" t="s">
        <v>11134</v>
      </c>
      <c r="R979" s="6" t="s">
        <v>13566</v>
      </c>
      <c r="S979" s="7" t="str">
        <f>"1CN00210522"</f>
        <v>1CN00210522</v>
      </c>
      <c r="T979" s="6" t="s">
        <v>12902</v>
      </c>
      <c r="U979" s="4" t="s">
        <v>11137</v>
      </c>
      <c r="V979" s="3" t="s">
        <v>11148</v>
      </c>
    </row>
    <row r="980" spans="1:22">
      <c r="A980" s="3">
        <v>979</v>
      </c>
      <c r="B980" s="3"/>
      <c r="C980" s="3" t="s">
        <v>13625</v>
      </c>
      <c r="D980" s="3" t="s">
        <v>13626</v>
      </c>
      <c r="E980" s="3" t="s">
        <v>13627</v>
      </c>
      <c r="F980" s="3" t="s">
        <v>11205</v>
      </c>
      <c r="G980" s="3" t="s">
        <v>11206</v>
      </c>
      <c r="H980" s="3" t="s">
        <v>11131</v>
      </c>
      <c r="I980" s="3">
        <v>6.8</v>
      </c>
      <c r="J980" s="3">
        <f ca="1">INT(RAND()*50+1)</f>
        <v>20</v>
      </c>
      <c r="K980" s="4" t="s">
        <v>11132</v>
      </c>
      <c r="L980" s="5">
        <v>41443</v>
      </c>
      <c r="M980" s="3" t="str">
        <f>"MFCD00000881"</f>
        <v>MFCD00000881</v>
      </c>
      <c r="N980" s="3"/>
      <c r="O980" s="3" t="str">
        <f>"G81014B__"</f>
        <v>G81014B__</v>
      </c>
      <c r="P980" s="3" t="s">
        <v>11133</v>
      </c>
      <c r="Q980" s="3" t="s">
        <v>11134</v>
      </c>
      <c r="R980" s="6" t="s">
        <v>11352</v>
      </c>
      <c r="S980" s="7" t="str">
        <f>"1CN00210522"</f>
        <v>1CN00210522</v>
      </c>
      <c r="T980" s="6" t="s">
        <v>13633</v>
      </c>
      <c r="U980" s="4" t="s">
        <v>11137</v>
      </c>
      <c r="V980" s="3" t="s">
        <v>11148</v>
      </c>
    </row>
    <row r="981" spans="1:22">
      <c r="A981" s="3">
        <v>980</v>
      </c>
      <c r="B981" s="3"/>
      <c r="C981" s="3" t="s">
        <v>13625</v>
      </c>
      <c r="D981" s="3" t="s">
        <v>13626</v>
      </c>
      <c r="E981" s="3" t="s">
        <v>13627</v>
      </c>
      <c r="F981" s="3" t="s">
        <v>11205</v>
      </c>
      <c r="G981" s="3" t="s">
        <v>11206</v>
      </c>
      <c r="H981" s="3" t="s">
        <v>11131</v>
      </c>
      <c r="I981" s="3">
        <v>6.8</v>
      </c>
      <c r="J981" s="3">
        <f ca="1">INT(RAND()*50+1)</f>
        <v>37</v>
      </c>
      <c r="K981" s="4" t="s">
        <v>11132</v>
      </c>
      <c r="L981" s="5">
        <v>41465</v>
      </c>
      <c r="M981" s="3" t="str">
        <f>"MFCD00000881"</f>
        <v>MFCD00000881</v>
      </c>
      <c r="N981" s="3"/>
      <c r="O981" s="3" t="str">
        <f>"G81014B__"</f>
        <v>G81014B__</v>
      </c>
      <c r="P981" s="3" t="s">
        <v>11144</v>
      </c>
      <c r="Q981" s="3" t="s">
        <v>11134</v>
      </c>
      <c r="R981" s="6" t="s">
        <v>11357</v>
      </c>
      <c r="S981" s="7" t="str">
        <f>"1CN00210522"</f>
        <v>1CN00210522</v>
      </c>
      <c r="T981" s="6" t="s">
        <v>13334</v>
      </c>
      <c r="U981" s="4" t="s">
        <v>11137</v>
      </c>
      <c r="V981" s="3" t="s">
        <v>11148</v>
      </c>
    </row>
    <row r="982" spans="1:22">
      <c r="A982" s="3">
        <v>981</v>
      </c>
      <c r="B982" s="3"/>
      <c r="C982" s="3" t="s">
        <v>13625</v>
      </c>
      <c r="D982" s="3" t="s">
        <v>13626</v>
      </c>
      <c r="E982" s="3" t="s">
        <v>13627</v>
      </c>
      <c r="F982" s="3" t="s">
        <v>11205</v>
      </c>
      <c r="G982" s="3" t="s">
        <v>11206</v>
      </c>
      <c r="H982" s="3" t="s">
        <v>11131</v>
      </c>
      <c r="I982" s="3">
        <v>6.8</v>
      </c>
      <c r="J982" s="3">
        <f ca="1">INT(RAND()*50+1)</f>
        <v>31</v>
      </c>
      <c r="K982" s="4" t="s">
        <v>11132</v>
      </c>
      <c r="L982" s="5">
        <v>41494</v>
      </c>
      <c r="M982" s="3"/>
      <c r="N982" s="3"/>
      <c r="O982" s="3" t="str">
        <f t="shared" ref="O982:O989" si="212">"G81014B"</f>
        <v>G81014B</v>
      </c>
      <c r="P982" s="3" t="s">
        <v>11133</v>
      </c>
      <c r="Q982" s="3" t="s">
        <v>11134</v>
      </c>
      <c r="R982" s="6" t="s">
        <v>13618</v>
      </c>
      <c r="S982" s="7" t="str">
        <f>"1CN00210522"</f>
        <v>1CN00210522</v>
      </c>
      <c r="T982" s="6" t="s">
        <v>13486</v>
      </c>
      <c r="U982" s="4" t="s">
        <v>11137</v>
      </c>
      <c r="V982" s="3" t="s">
        <v>11138</v>
      </c>
    </row>
    <row r="983" spans="1:22">
      <c r="A983" s="3">
        <v>982</v>
      </c>
      <c r="B983" s="3"/>
      <c r="C983" s="3" t="s">
        <v>13625</v>
      </c>
      <c r="D983" s="3" t="s">
        <v>13626</v>
      </c>
      <c r="E983" s="3" t="s">
        <v>13627</v>
      </c>
      <c r="F983" s="3" t="s">
        <v>11205</v>
      </c>
      <c r="G983" s="3" t="s">
        <v>11206</v>
      </c>
      <c r="H983" s="3" t="s">
        <v>11131</v>
      </c>
      <c r="I983" s="3">
        <v>6.8</v>
      </c>
      <c r="J983" s="3">
        <f ca="1">INT(RAND()*50+1)</f>
        <v>18</v>
      </c>
      <c r="K983" s="4" t="s">
        <v>11132</v>
      </c>
      <c r="L983" s="5">
        <v>41519</v>
      </c>
      <c r="M983" s="3"/>
      <c r="N983" s="3"/>
      <c r="O983" s="3" t="str">
        <f>"G81014B"</f>
        <v>G81014B</v>
      </c>
      <c r="P983" s="3" t="s">
        <v>11144</v>
      </c>
      <c r="Q983" s="3" t="s">
        <v>11145</v>
      </c>
      <c r="R983" s="6" t="s">
        <v>13620</v>
      </c>
      <c r="S983" s="7" t="str">
        <f>"1CN00210522"</f>
        <v>1CN00210522</v>
      </c>
      <c r="T983" s="6" t="s">
        <v>13634</v>
      </c>
      <c r="U983" s="4" t="s">
        <v>11137</v>
      </c>
      <c r="V983" s="3" t="s">
        <v>11148</v>
      </c>
    </row>
    <row r="984" spans="1:22">
      <c r="A984" s="3">
        <v>983</v>
      </c>
      <c r="B984" s="3"/>
      <c r="C984" s="3" t="s">
        <v>13625</v>
      </c>
      <c r="D984" s="3" t="s">
        <v>13626</v>
      </c>
      <c r="E984" s="3" t="s">
        <v>13627</v>
      </c>
      <c r="F984" s="3" t="s">
        <v>11205</v>
      </c>
      <c r="G984" s="3" t="s">
        <v>11206</v>
      </c>
      <c r="H984" s="3" t="s">
        <v>11131</v>
      </c>
      <c r="I984" s="3">
        <v>6.8</v>
      </c>
      <c r="J984" s="3">
        <f ca="1">INT(RAND()*50+1)</f>
        <v>10</v>
      </c>
      <c r="K984" s="4" t="s">
        <v>11132</v>
      </c>
      <c r="L984" s="5">
        <v>41521</v>
      </c>
      <c r="M984" s="3"/>
      <c r="N984" s="3"/>
      <c r="O984" s="3" t="str">
        <f>"G81014B"</f>
        <v>G81014B</v>
      </c>
      <c r="P984" s="3" t="s">
        <v>11133</v>
      </c>
      <c r="Q984" s="3" t="s">
        <v>11134</v>
      </c>
      <c r="R984" s="6" t="s">
        <v>13635</v>
      </c>
      <c r="S984" s="7" t="str">
        <f>"1CN00210522"</f>
        <v>1CN00210522</v>
      </c>
      <c r="T984" s="6" t="s">
        <v>13065</v>
      </c>
      <c r="U984" s="4" t="s">
        <v>11137</v>
      </c>
      <c r="V984" s="3" t="s">
        <v>11138</v>
      </c>
    </row>
    <row r="985" spans="1:22">
      <c r="A985" s="3">
        <v>984</v>
      </c>
      <c r="B985" s="3"/>
      <c r="C985" s="3" t="s">
        <v>13625</v>
      </c>
      <c r="D985" s="3" t="s">
        <v>13626</v>
      </c>
      <c r="E985" s="3" t="s">
        <v>13627</v>
      </c>
      <c r="F985" s="3" t="s">
        <v>11205</v>
      </c>
      <c r="G985" s="3" t="s">
        <v>11206</v>
      </c>
      <c r="H985" s="3" t="s">
        <v>11131</v>
      </c>
      <c r="I985" s="3">
        <v>6.8</v>
      </c>
      <c r="J985" s="3">
        <f ca="1">INT(RAND()*50+1)</f>
        <v>37</v>
      </c>
      <c r="K985" s="4" t="s">
        <v>11132</v>
      </c>
      <c r="L985" s="5">
        <v>41527</v>
      </c>
      <c r="M985" s="3"/>
      <c r="N985" s="3"/>
      <c r="O985" s="3" t="str">
        <f>"G81014B"</f>
        <v>G81014B</v>
      </c>
      <c r="P985" s="3" t="s">
        <v>11144</v>
      </c>
      <c r="Q985" s="3" t="s">
        <v>11145</v>
      </c>
      <c r="R985" s="6" t="s">
        <v>13636</v>
      </c>
      <c r="S985" s="7" t="str">
        <f>"1CN00210522"</f>
        <v>1CN00210522</v>
      </c>
      <c r="T985" s="6" t="s">
        <v>13493</v>
      </c>
      <c r="U985" s="4" t="s">
        <v>11137</v>
      </c>
      <c r="V985" s="3" t="s">
        <v>11148</v>
      </c>
    </row>
    <row r="986" spans="1:22">
      <c r="A986" s="3">
        <v>985</v>
      </c>
      <c r="B986" s="3"/>
      <c r="C986" s="3" t="s">
        <v>13625</v>
      </c>
      <c r="D986" s="3" t="s">
        <v>13626</v>
      </c>
      <c r="E986" s="3" t="s">
        <v>13627</v>
      </c>
      <c r="F986" s="3" t="s">
        <v>11205</v>
      </c>
      <c r="G986" s="3" t="s">
        <v>11206</v>
      </c>
      <c r="H986" s="3" t="s">
        <v>11131</v>
      </c>
      <c r="I986" s="3">
        <v>6.8</v>
      </c>
      <c r="J986" s="3">
        <f ca="1">INT(RAND()*50+1)</f>
        <v>22</v>
      </c>
      <c r="K986" s="4" t="s">
        <v>11132</v>
      </c>
      <c r="L986" s="5">
        <v>41528</v>
      </c>
      <c r="M986" s="3"/>
      <c r="N986" s="3"/>
      <c r="O986" s="3" t="str">
        <f>"G81014B"</f>
        <v>G81014B</v>
      </c>
      <c r="P986" s="3" t="s">
        <v>11133</v>
      </c>
      <c r="Q986" s="3" t="s">
        <v>11134</v>
      </c>
      <c r="R986" s="6" t="s">
        <v>13620</v>
      </c>
      <c r="S986" s="7" t="str">
        <f>"1CN00210522"</f>
        <v>1CN00210522</v>
      </c>
      <c r="T986" s="6" t="s">
        <v>13637</v>
      </c>
      <c r="U986" s="4" t="s">
        <v>11137</v>
      </c>
      <c r="V986" s="3" t="s">
        <v>11148</v>
      </c>
    </row>
    <row r="987" spans="1:22">
      <c r="A987" s="3">
        <v>986</v>
      </c>
      <c r="B987" s="3"/>
      <c r="C987" s="3" t="s">
        <v>13625</v>
      </c>
      <c r="D987" s="3" t="s">
        <v>13626</v>
      </c>
      <c r="E987" s="3" t="s">
        <v>13627</v>
      </c>
      <c r="F987" s="3" t="s">
        <v>11205</v>
      </c>
      <c r="G987" s="3" t="s">
        <v>11206</v>
      </c>
      <c r="H987" s="3" t="s">
        <v>11131</v>
      </c>
      <c r="I987" s="3">
        <v>6.8</v>
      </c>
      <c r="J987" s="3">
        <f ca="1">INT(RAND()*50+1)</f>
        <v>19</v>
      </c>
      <c r="K987" s="4" t="s">
        <v>11132</v>
      </c>
      <c r="L987" s="5">
        <v>41577</v>
      </c>
      <c r="M987" s="3"/>
      <c r="N987" s="3"/>
      <c r="O987" s="3" t="str">
        <f>"G81014B"</f>
        <v>G81014B</v>
      </c>
      <c r="P987" s="3" t="s">
        <v>11144</v>
      </c>
      <c r="Q987" s="3" t="s">
        <v>11134</v>
      </c>
      <c r="R987" s="6" t="s">
        <v>11352</v>
      </c>
      <c r="S987" s="7" t="str">
        <f>"1CN00210522"</f>
        <v>1CN00210522</v>
      </c>
      <c r="T987" s="6" t="s">
        <v>13638</v>
      </c>
      <c r="U987" s="4" t="s">
        <v>11137</v>
      </c>
      <c r="V987" s="3" t="s">
        <v>11148</v>
      </c>
    </row>
    <row r="988" spans="1:22">
      <c r="A988" s="3">
        <v>987</v>
      </c>
      <c r="B988" s="3"/>
      <c r="C988" s="3" t="s">
        <v>13625</v>
      </c>
      <c r="D988" s="3" t="s">
        <v>13626</v>
      </c>
      <c r="E988" s="3" t="s">
        <v>13627</v>
      </c>
      <c r="F988" s="3" t="s">
        <v>11205</v>
      </c>
      <c r="G988" s="3" t="s">
        <v>11206</v>
      </c>
      <c r="H988" s="3" t="s">
        <v>11131</v>
      </c>
      <c r="I988" s="3">
        <v>6.8</v>
      </c>
      <c r="J988" s="3">
        <f ca="1">INT(RAND()*50+1)</f>
        <v>9</v>
      </c>
      <c r="K988" s="4" t="s">
        <v>11132</v>
      </c>
      <c r="L988" s="5">
        <v>41597</v>
      </c>
      <c r="M988" s="3"/>
      <c r="N988" s="3"/>
      <c r="O988" s="3" t="str">
        <f>"G81014B"</f>
        <v>G81014B</v>
      </c>
      <c r="P988" s="3" t="s">
        <v>11133</v>
      </c>
      <c r="Q988" s="3" t="s">
        <v>11134</v>
      </c>
      <c r="R988" s="6" t="s">
        <v>11357</v>
      </c>
      <c r="S988" s="7" t="str">
        <f>"1CN00210522"</f>
        <v>1CN00210522</v>
      </c>
      <c r="T988" s="6" t="s">
        <v>13416</v>
      </c>
      <c r="U988" s="4" t="s">
        <v>11137</v>
      </c>
      <c r="V988" s="3" t="s">
        <v>11148</v>
      </c>
    </row>
    <row r="989" spans="1:22">
      <c r="A989" s="3">
        <v>988</v>
      </c>
      <c r="B989" s="3"/>
      <c r="C989" s="3" t="s">
        <v>13625</v>
      </c>
      <c r="D989" s="3" t="s">
        <v>13626</v>
      </c>
      <c r="E989" s="3" t="s">
        <v>13627</v>
      </c>
      <c r="F989" s="3" t="s">
        <v>11205</v>
      </c>
      <c r="G989" s="3" t="s">
        <v>11206</v>
      </c>
      <c r="H989" s="3" t="s">
        <v>11131</v>
      </c>
      <c r="I989" s="3">
        <v>6.8</v>
      </c>
      <c r="J989" s="3">
        <f ca="1">INT(RAND()*50+1)</f>
        <v>33</v>
      </c>
      <c r="K989" s="4" t="s">
        <v>11132</v>
      </c>
      <c r="L989" s="5">
        <v>41625</v>
      </c>
      <c r="M989" s="3"/>
      <c r="N989" s="3"/>
      <c r="O989" s="3" t="str">
        <f>"G81014B"</f>
        <v>G81014B</v>
      </c>
      <c r="P989" s="3" t="s">
        <v>11144</v>
      </c>
      <c r="Q989" s="3" t="s">
        <v>11134</v>
      </c>
      <c r="R989" s="6" t="s">
        <v>13639</v>
      </c>
      <c r="S989" s="7" t="str">
        <f>"1CN00210522"</f>
        <v>1CN00210522</v>
      </c>
      <c r="T989" s="6" t="s">
        <v>13640</v>
      </c>
      <c r="U989" s="4" t="s">
        <v>11137</v>
      </c>
      <c r="V989" s="3" t="s">
        <v>11148</v>
      </c>
    </row>
    <row r="990" spans="1:22">
      <c r="A990" s="3">
        <v>989</v>
      </c>
      <c r="B990" s="3"/>
      <c r="C990" s="3" t="s">
        <v>13625</v>
      </c>
      <c r="D990" s="3" t="s">
        <v>13626</v>
      </c>
      <c r="E990" s="3" t="s">
        <v>13641</v>
      </c>
      <c r="F990" s="3" t="s">
        <v>11846</v>
      </c>
      <c r="G990" s="3" t="s">
        <v>13642</v>
      </c>
      <c r="H990" s="3" t="s">
        <v>11848</v>
      </c>
      <c r="I990" s="3">
        <v>26.34</v>
      </c>
      <c r="J990" s="3">
        <f ca="1">INT(RAND()*50+1)</f>
        <v>10</v>
      </c>
      <c r="K990" s="4" t="s">
        <v>11132</v>
      </c>
      <c r="L990" s="5">
        <v>41442</v>
      </c>
      <c r="M990" s="3"/>
      <c r="N990" s="3"/>
      <c r="O990" s="3" t="str">
        <f t="shared" ref="O990:O992" si="213">"R00093590100"</f>
        <v>R00093590100</v>
      </c>
      <c r="P990" s="3" t="s">
        <v>11133</v>
      </c>
      <c r="Q990" s="3" t="s">
        <v>11145</v>
      </c>
      <c r="R990" s="6" t="s">
        <v>13643</v>
      </c>
      <c r="S990" s="7" t="str">
        <f t="shared" ref="S990:S992" si="214">"1CN00210355"</f>
        <v>1CN00210355</v>
      </c>
      <c r="T990" s="6" t="s">
        <v>13644</v>
      </c>
      <c r="U990" s="4" t="s">
        <v>11137</v>
      </c>
      <c r="V990" s="3" t="s">
        <v>11138</v>
      </c>
    </row>
    <row r="991" spans="1:22">
      <c r="A991" s="3">
        <v>990</v>
      </c>
      <c r="B991" s="3"/>
      <c r="C991" s="3" t="s">
        <v>13625</v>
      </c>
      <c r="D991" s="3" t="s">
        <v>13626</v>
      </c>
      <c r="E991" s="3" t="s">
        <v>13641</v>
      </c>
      <c r="F991" s="3" t="s">
        <v>11846</v>
      </c>
      <c r="G991" s="3" t="s">
        <v>13642</v>
      </c>
      <c r="H991" s="3" t="s">
        <v>11848</v>
      </c>
      <c r="I991" s="3">
        <v>26.34</v>
      </c>
      <c r="J991" s="3">
        <f ca="1">INT(RAND()*50+1)</f>
        <v>40</v>
      </c>
      <c r="K991" s="4" t="s">
        <v>11132</v>
      </c>
      <c r="L991" s="5">
        <v>41495</v>
      </c>
      <c r="M991" s="3"/>
      <c r="N991" s="3"/>
      <c r="O991" s="3" t="str">
        <f>"R00093590100"</f>
        <v>R00093590100</v>
      </c>
      <c r="P991" s="3" t="s">
        <v>11144</v>
      </c>
      <c r="Q991" s="3" t="s">
        <v>11134</v>
      </c>
      <c r="R991" s="6" t="s">
        <v>11352</v>
      </c>
      <c r="S991" s="7" t="str">
        <f>"1CN00210355"</f>
        <v>1CN00210355</v>
      </c>
      <c r="T991" s="6" t="s">
        <v>13645</v>
      </c>
      <c r="U991" s="4" t="s">
        <v>11137</v>
      </c>
      <c r="V991" s="3" t="s">
        <v>11148</v>
      </c>
    </row>
    <row r="992" spans="1:22">
      <c r="A992" s="3">
        <v>991</v>
      </c>
      <c r="B992" s="3"/>
      <c r="C992" s="3" t="s">
        <v>13625</v>
      </c>
      <c r="D992" s="3" t="s">
        <v>13626</v>
      </c>
      <c r="E992" s="3" t="s">
        <v>13641</v>
      </c>
      <c r="F992" s="3" t="s">
        <v>11846</v>
      </c>
      <c r="G992" s="3" t="s">
        <v>13642</v>
      </c>
      <c r="H992" s="3" t="s">
        <v>11848</v>
      </c>
      <c r="I992" s="3">
        <v>26.34</v>
      </c>
      <c r="J992" s="3">
        <f ca="1">INT(RAND()*50+1)</f>
        <v>9</v>
      </c>
      <c r="K992" s="4" t="s">
        <v>11132</v>
      </c>
      <c r="L992" s="5">
        <v>41506</v>
      </c>
      <c r="M992" s="3"/>
      <c r="N992" s="3"/>
      <c r="O992" s="3" t="str">
        <f>"R00093590100"</f>
        <v>R00093590100</v>
      </c>
      <c r="P992" s="3" t="s">
        <v>11133</v>
      </c>
      <c r="Q992" s="3" t="s">
        <v>11145</v>
      </c>
      <c r="R992" s="6" t="s">
        <v>11357</v>
      </c>
      <c r="S992" s="7" t="str">
        <f>"1CN00210355"</f>
        <v>1CN00210355</v>
      </c>
      <c r="T992" s="6" t="s">
        <v>13646</v>
      </c>
      <c r="U992" s="4" t="s">
        <v>11137</v>
      </c>
      <c r="V992" s="3" t="s">
        <v>11138</v>
      </c>
    </row>
    <row r="993" spans="1:22">
      <c r="A993" s="3">
        <v>992</v>
      </c>
      <c r="B993" s="3"/>
      <c r="C993" s="3" t="s">
        <v>13625</v>
      </c>
      <c r="D993" s="3" t="s">
        <v>13647</v>
      </c>
      <c r="E993" s="3" t="s">
        <v>13641</v>
      </c>
      <c r="F993" s="3" t="s">
        <v>13648</v>
      </c>
      <c r="G993" s="3" t="s">
        <v>13642</v>
      </c>
      <c r="H993" s="3" t="s">
        <v>11848</v>
      </c>
      <c r="I993" s="3">
        <v>26.34</v>
      </c>
      <c r="J993" s="3">
        <f ca="1">INT(RAND()*50+1)</f>
        <v>43</v>
      </c>
      <c r="K993" s="4" t="s">
        <v>11132</v>
      </c>
      <c r="L993" s="5">
        <v>41530</v>
      </c>
      <c r="M993" s="3"/>
      <c r="N993" s="3"/>
      <c r="O993" s="3" t="str">
        <f t="shared" ref="O993:O998" si="215">"2798839"</f>
        <v>2798839</v>
      </c>
      <c r="P993" s="3" t="s">
        <v>11144</v>
      </c>
      <c r="Q993" s="3" t="s">
        <v>11134</v>
      </c>
      <c r="R993" s="6" t="s">
        <v>13618</v>
      </c>
      <c r="S993" s="7" t="str">
        <f t="shared" ref="S993:S998" si="216">"1CN00510459"</f>
        <v>1CN00510459</v>
      </c>
      <c r="T993" s="6" t="s">
        <v>13080</v>
      </c>
      <c r="U993" s="4" t="s">
        <v>11137</v>
      </c>
      <c r="V993" s="3" t="s">
        <v>11148</v>
      </c>
    </row>
    <row r="994" spans="1:22">
      <c r="A994" s="3">
        <v>993</v>
      </c>
      <c r="B994" s="3"/>
      <c r="C994" s="3" t="s">
        <v>13625</v>
      </c>
      <c r="D994" s="3" t="s">
        <v>13647</v>
      </c>
      <c r="E994" s="3" t="s">
        <v>13641</v>
      </c>
      <c r="F994" s="3" t="s">
        <v>13648</v>
      </c>
      <c r="G994" s="3" t="s">
        <v>13642</v>
      </c>
      <c r="H994" s="3" t="s">
        <v>11848</v>
      </c>
      <c r="I994" s="3">
        <v>26.34</v>
      </c>
      <c r="J994" s="3">
        <f ca="1">INT(RAND()*50+1)</f>
        <v>43</v>
      </c>
      <c r="K994" s="4" t="s">
        <v>11132</v>
      </c>
      <c r="L994" s="5">
        <v>41563</v>
      </c>
      <c r="M994" s="3"/>
      <c r="N994" s="3"/>
      <c r="O994" s="3" t="str">
        <f>"2798839"</f>
        <v>2798839</v>
      </c>
      <c r="P994" s="3" t="s">
        <v>11133</v>
      </c>
      <c r="Q994" s="3" t="s">
        <v>11134</v>
      </c>
      <c r="R994" s="6" t="s">
        <v>13620</v>
      </c>
      <c r="S994" s="7" t="str">
        <f>"1CN00510459"</f>
        <v>1CN00510459</v>
      </c>
      <c r="T994" s="6" t="s">
        <v>12941</v>
      </c>
      <c r="U994" s="4" t="s">
        <v>11137</v>
      </c>
      <c r="V994" s="3" t="s">
        <v>11148</v>
      </c>
    </row>
    <row r="995" spans="1:22">
      <c r="A995" s="3">
        <v>994</v>
      </c>
      <c r="B995" s="3"/>
      <c r="C995" s="3" t="s">
        <v>13625</v>
      </c>
      <c r="D995" s="3" t="s">
        <v>13647</v>
      </c>
      <c r="E995" s="3" t="s">
        <v>13641</v>
      </c>
      <c r="F995" s="3" t="s">
        <v>13648</v>
      </c>
      <c r="G995" s="3" t="s">
        <v>13642</v>
      </c>
      <c r="H995" s="3" t="s">
        <v>11848</v>
      </c>
      <c r="I995" s="3">
        <v>26.34</v>
      </c>
      <c r="J995" s="3">
        <f ca="1">INT(RAND()*50+1)</f>
        <v>18</v>
      </c>
      <c r="K995" s="4" t="s">
        <v>11132</v>
      </c>
      <c r="L995" s="5">
        <v>41591</v>
      </c>
      <c r="M995" s="3"/>
      <c r="N995" s="3"/>
      <c r="O995" s="3" t="str">
        <f>"2798839"</f>
        <v>2798839</v>
      </c>
      <c r="P995" s="3" t="s">
        <v>11144</v>
      </c>
      <c r="Q995" s="3" t="s">
        <v>11134</v>
      </c>
      <c r="R995" s="6" t="s">
        <v>13635</v>
      </c>
      <c r="S995" s="7" t="str">
        <f>"1CN00510459"</f>
        <v>1CN00510459</v>
      </c>
      <c r="T995" s="6" t="s">
        <v>13649</v>
      </c>
      <c r="U995" s="4" t="s">
        <v>11137</v>
      </c>
      <c r="V995" s="3" t="s">
        <v>11148</v>
      </c>
    </row>
    <row r="996" spans="1:22">
      <c r="A996" s="3">
        <v>995</v>
      </c>
      <c r="B996" s="3"/>
      <c r="C996" s="3" t="s">
        <v>13625</v>
      </c>
      <c r="D996" s="3" t="s">
        <v>13647</v>
      </c>
      <c r="E996" s="3" t="s">
        <v>13641</v>
      </c>
      <c r="F996" s="3" t="s">
        <v>13648</v>
      </c>
      <c r="G996" s="3" t="s">
        <v>13642</v>
      </c>
      <c r="H996" s="3" t="s">
        <v>11848</v>
      </c>
      <c r="I996" s="3">
        <v>26.34</v>
      </c>
      <c r="J996" s="3">
        <f ca="1">INT(RAND()*50+1)</f>
        <v>26</v>
      </c>
      <c r="K996" s="4" t="s">
        <v>11132</v>
      </c>
      <c r="L996" s="5">
        <v>41605</v>
      </c>
      <c r="M996" s="3"/>
      <c r="N996" s="3"/>
      <c r="O996" s="3" t="str">
        <f>"2798839"</f>
        <v>2798839</v>
      </c>
      <c r="P996" s="3" t="s">
        <v>11133</v>
      </c>
      <c r="Q996" s="3" t="s">
        <v>11134</v>
      </c>
      <c r="R996" s="6" t="s">
        <v>13636</v>
      </c>
      <c r="S996" s="7" t="str">
        <f>"1CN00510459"</f>
        <v>1CN00510459</v>
      </c>
      <c r="T996" s="6" t="s">
        <v>13349</v>
      </c>
      <c r="U996" s="4" t="s">
        <v>11137</v>
      </c>
      <c r="V996" s="3" t="s">
        <v>11148</v>
      </c>
    </row>
    <row r="997" spans="1:22">
      <c r="A997" s="3">
        <v>996</v>
      </c>
      <c r="B997" s="3"/>
      <c r="C997" s="3" t="s">
        <v>13625</v>
      </c>
      <c r="D997" s="3" t="s">
        <v>13647</v>
      </c>
      <c r="E997" s="3" t="s">
        <v>13641</v>
      </c>
      <c r="F997" s="3" t="s">
        <v>13648</v>
      </c>
      <c r="G997" s="3" t="s">
        <v>13642</v>
      </c>
      <c r="H997" s="3" t="s">
        <v>11848</v>
      </c>
      <c r="I997" s="3">
        <v>26.34</v>
      </c>
      <c r="J997" s="3">
        <f ca="1">INT(RAND()*50+1)</f>
        <v>45</v>
      </c>
      <c r="K997" s="4" t="s">
        <v>11132</v>
      </c>
      <c r="L997" s="5">
        <v>41617</v>
      </c>
      <c r="M997" s="3"/>
      <c r="N997" s="3"/>
      <c r="O997" s="3" t="str">
        <f>"2798839"</f>
        <v>2798839</v>
      </c>
      <c r="P997" s="3" t="s">
        <v>11144</v>
      </c>
      <c r="Q997" s="3" t="s">
        <v>11145</v>
      </c>
      <c r="R997" s="6" t="s">
        <v>13620</v>
      </c>
      <c r="S997" s="7" t="str">
        <f>"1CN00510459"</f>
        <v>1CN00510459</v>
      </c>
      <c r="T997" s="6" t="s">
        <v>13531</v>
      </c>
      <c r="U997" s="4" t="s">
        <v>11137</v>
      </c>
      <c r="V997" s="3" t="s">
        <v>11148</v>
      </c>
    </row>
    <row r="998" spans="1:22">
      <c r="A998" s="3">
        <v>997</v>
      </c>
      <c r="B998" s="3"/>
      <c r="C998" s="3" t="s">
        <v>13625</v>
      </c>
      <c r="D998" s="3" t="s">
        <v>13647</v>
      </c>
      <c r="E998" s="3" t="s">
        <v>13641</v>
      </c>
      <c r="F998" s="3" t="s">
        <v>13648</v>
      </c>
      <c r="G998" s="3" t="s">
        <v>13642</v>
      </c>
      <c r="H998" s="3" t="s">
        <v>11848</v>
      </c>
      <c r="I998" s="3">
        <v>26.34</v>
      </c>
      <c r="J998" s="3">
        <f ca="1">INT(RAND()*50+1)</f>
        <v>12</v>
      </c>
      <c r="K998" s="4" t="s">
        <v>11132</v>
      </c>
      <c r="L998" s="5">
        <v>41627</v>
      </c>
      <c r="M998" s="3"/>
      <c r="N998" s="3"/>
      <c r="O998" s="3" t="str">
        <f>"2798839"</f>
        <v>2798839</v>
      </c>
      <c r="P998" s="3" t="s">
        <v>11133</v>
      </c>
      <c r="Q998" s="3" t="s">
        <v>11134</v>
      </c>
      <c r="R998" s="6" t="s">
        <v>11352</v>
      </c>
      <c r="S998" s="7" t="str">
        <f>"1CN00510459"</f>
        <v>1CN00510459</v>
      </c>
      <c r="T998" s="6" t="s">
        <v>13650</v>
      </c>
      <c r="U998" s="4" t="s">
        <v>11137</v>
      </c>
      <c r="V998" s="3" t="s">
        <v>11138</v>
      </c>
    </row>
    <row r="999" spans="1:22">
      <c r="A999" s="3">
        <v>998</v>
      </c>
      <c r="B999" s="3"/>
      <c r="C999" s="3" t="s">
        <v>13625</v>
      </c>
      <c r="D999" s="3" t="s">
        <v>13626</v>
      </c>
      <c r="E999" s="3" t="s">
        <v>13627</v>
      </c>
      <c r="F999" s="3" t="s">
        <v>11846</v>
      </c>
      <c r="G999" s="3" t="s">
        <v>13651</v>
      </c>
      <c r="H999" s="3" t="s">
        <v>13342</v>
      </c>
      <c r="I999" s="3">
        <v>26</v>
      </c>
      <c r="J999" s="3">
        <f ca="1">INT(RAND()*50+1)</f>
        <v>28</v>
      </c>
      <c r="K999" s="4" t="s">
        <v>11132</v>
      </c>
      <c r="L999" s="5">
        <v>41334</v>
      </c>
      <c r="M999" s="3" t="str">
        <f t="shared" ref="M999:M1003" si="217">"MFCD00000881"</f>
        <v>MFCD00000881</v>
      </c>
      <c r="N999" s="3"/>
      <c r="O999" s="3" t="str">
        <f t="shared" ref="O999:O1003" si="218">"2761994"</f>
        <v>2761994</v>
      </c>
      <c r="P999" s="3" t="s">
        <v>11144</v>
      </c>
      <c r="Q999" s="3" t="s">
        <v>11145</v>
      </c>
      <c r="R999" s="6" t="s">
        <v>11357</v>
      </c>
      <c r="S999" s="7" t="str">
        <f t="shared" ref="S999:S1003" si="219">"1CN00210419"</f>
        <v>1CN00210419</v>
      </c>
      <c r="T999" s="6" t="s">
        <v>13101</v>
      </c>
      <c r="U999" s="4" t="s">
        <v>11137</v>
      </c>
      <c r="V999" s="3" t="s">
        <v>11148</v>
      </c>
    </row>
    <row r="1000" spans="1:22">
      <c r="A1000" s="3">
        <v>999</v>
      </c>
      <c r="B1000" s="3"/>
      <c r="C1000" s="3" t="s">
        <v>13625</v>
      </c>
      <c r="D1000" s="3" t="s">
        <v>13626</v>
      </c>
      <c r="E1000" s="3" t="s">
        <v>13627</v>
      </c>
      <c r="F1000" s="3" t="s">
        <v>11846</v>
      </c>
      <c r="G1000" s="3" t="s">
        <v>13651</v>
      </c>
      <c r="H1000" s="3" t="s">
        <v>13342</v>
      </c>
      <c r="I1000" s="3">
        <v>26</v>
      </c>
      <c r="J1000" s="3">
        <f ca="1">INT(RAND()*50+1)</f>
        <v>7</v>
      </c>
      <c r="K1000" s="4" t="s">
        <v>11132</v>
      </c>
      <c r="L1000" s="5">
        <v>41347</v>
      </c>
      <c r="M1000" s="3" t="str">
        <f>"MFCD00000881"</f>
        <v>MFCD00000881</v>
      </c>
      <c r="N1000" s="3"/>
      <c r="O1000" s="3" t="str">
        <f>"2761994"</f>
        <v>2761994</v>
      </c>
      <c r="P1000" s="3" t="s">
        <v>11133</v>
      </c>
      <c r="Q1000" s="3" t="s">
        <v>11134</v>
      </c>
      <c r="R1000" s="6" t="s">
        <v>13639</v>
      </c>
      <c r="S1000" s="7" t="str">
        <f>"1CN00210419"</f>
        <v>1CN00210419</v>
      </c>
      <c r="T1000" s="6" t="s">
        <v>13535</v>
      </c>
      <c r="U1000" s="4" t="s">
        <v>11137</v>
      </c>
      <c r="V1000" s="3" t="s">
        <v>11138</v>
      </c>
    </row>
    <row r="1001" spans="1:22">
      <c r="A1001" s="3">
        <v>1000</v>
      </c>
      <c r="B1001" s="3"/>
      <c r="C1001" s="3" t="s">
        <v>13625</v>
      </c>
      <c r="D1001" s="3" t="s">
        <v>13626</v>
      </c>
      <c r="E1001" s="3" t="s">
        <v>13627</v>
      </c>
      <c r="F1001" s="3" t="s">
        <v>11846</v>
      </c>
      <c r="G1001" s="3" t="s">
        <v>13651</v>
      </c>
      <c r="H1001" s="3" t="s">
        <v>13342</v>
      </c>
      <c r="I1001" s="3">
        <v>26.34</v>
      </c>
      <c r="J1001" s="3">
        <f ca="1">INT(RAND()*50+1)</f>
        <v>11</v>
      </c>
      <c r="K1001" s="4" t="s">
        <v>11132</v>
      </c>
      <c r="L1001" s="5">
        <v>41388</v>
      </c>
      <c r="M1001" s="3" t="str">
        <f>"MFCD00000881"</f>
        <v>MFCD00000881</v>
      </c>
      <c r="N1001" s="3"/>
      <c r="O1001" s="3" t="str">
        <f>"2761994"</f>
        <v>2761994</v>
      </c>
      <c r="P1001" s="3" t="s">
        <v>11144</v>
      </c>
      <c r="Q1001" s="3" t="s">
        <v>11134</v>
      </c>
      <c r="R1001" s="6" t="s">
        <v>13643</v>
      </c>
      <c r="S1001" s="7" t="str">
        <f>"1CN00210419"</f>
        <v>1CN00210419</v>
      </c>
      <c r="T1001" s="6" t="s">
        <v>13652</v>
      </c>
      <c r="U1001" s="4" t="s">
        <v>11137</v>
      </c>
      <c r="V1001" s="3" t="s">
        <v>11148</v>
      </c>
    </row>
    <row r="1002" spans="1:22">
      <c r="A1002" s="3">
        <v>1001</v>
      </c>
      <c r="B1002" s="3"/>
      <c r="C1002" s="3" t="s">
        <v>13625</v>
      </c>
      <c r="D1002" s="3" t="s">
        <v>13626</v>
      </c>
      <c r="E1002" s="3" t="s">
        <v>13627</v>
      </c>
      <c r="F1002" s="3" t="s">
        <v>11846</v>
      </c>
      <c r="G1002" s="3" t="s">
        <v>13651</v>
      </c>
      <c r="H1002" s="3" t="s">
        <v>13342</v>
      </c>
      <c r="I1002" s="3">
        <v>26.34</v>
      </c>
      <c r="J1002" s="3">
        <f ca="1">INT(RAND()*50+1)</f>
        <v>22</v>
      </c>
      <c r="K1002" s="4" t="s">
        <v>11132</v>
      </c>
      <c r="L1002" s="5">
        <v>41401</v>
      </c>
      <c r="M1002" s="3" t="str">
        <f>"MFCD00000881"</f>
        <v>MFCD00000881</v>
      </c>
      <c r="N1002" s="3"/>
      <c r="O1002" s="3" t="str">
        <f>"2761994"</f>
        <v>2761994</v>
      </c>
      <c r="P1002" s="3" t="s">
        <v>11133</v>
      </c>
      <c r="Q1002" s="3" t="s">
        <v>11134</v>
      </c>
      <c r="R1002" s="6" t="s">
        <v>13653</v>
      </c>
      <c r="S1002" s="7" t="str">
        <f>"1CN00210419"</f>
        <v>1CN00210419</v>
      </c>
      <c r="T1002" s="6" t="s">
        <v>13654</v>
      </c>
      <c r="U1002" s="4" t="s">
        <v>11137</v>
      </c>
      <c r="V1002" s="3" t="s">
        <v>11148</v>
      </c>
    </row>
    <row r="1003" spans="1:22">
      <c r="A1003" s="3">
        <v>1002</v>
      </c>
      <c r="B1003" s="3"/>
      <c r="C1003" s="3" t="s">
        <v>13625</v>
      </c>
      <c r="D1003" s="3" t="s">
        <v>13626</v>
      </c>
      <c r="E1003" s="3" t="s">
        <v>13627</v>
      </c>
      <c r="F1003" s="3" t="s">
        <v>11846</v>
      </c>
      <c r="G1003" s="3" t="s">
        <v>13651</v>
      </c>
      <c r="H1003" s="3" t="s">
        <v>13342</v>
      </c>
      <c r="I1003" s="3">
        <v>26.34</v>
      </c>
      <c r="J1003" s="3">
        <f ca="1">INT(RAND()*50+1)</f>
        <v>3</v>
      </c>
      <c r="K1003" s="4" t="s">
        <v>11132</v>
      </c>
      <c r="L1003" s="5">
        <v>41417</v>
      </c>
      <c r="M1003" s="3" t="str">
        <f>"MFCD00000881"</f>
        <v>MFCD00000881</v>
      </c>
      <c r="N1003" s="3"/>
      <c r="O1003" s="3" t="str">
        <f>"2761994"</f>
        <v>2761994</v>
      </c>
      <c r="P1003" s="3" t="s">
        <v>11144</v>
      </c>
      <c r="Q1003" s="3" t="s">
        <v>11134</v>
      </c>
      <c r="R1003" s="6" t="s">
        <v>13655</v>
      </c>
      <c r="S1003" s="7" t="str">
        <f>"1CN00210419"</f>
        <v>1CN00210419</v>
      </c>
      <c r="T1003" s="6" t="s">
        <v>13438</v>
      </c>
      <c r="U1003" s="4" t="s">
        <v>11137</v>
      </c>
      <c r="V1003" s="3" t="s">
        <v>11148</v>
      </c>
    </row>
    <row r="1004" spans="1:22">
      <c r="A1004" s="3">
        <v>1003</v>
      </c>
      <c r="B1004" s="3"/>
      <c r="C1004" s="3" t="s">
        <v>13656</v>
      </c>
      <c r="D1004" s="3" t="s">
        <v>13657</v>
      </c>
      <c r="E1004" s="3" t="s">
        <v>13658</v>
      </c>
      <c r="F1004" s="3" t="s">
        <v>11421</v>
      </c>
      <c r="G1004" s="3" t="s">
        <v>11422</v>
      </c>
      <c r="H1004" s="3" t="s">
        <v>11324</v>
      </c>
      <c r="I1004" s="3">
        <v>19.66</v>
      </c>
      <c r="J1004" s="3">
        <f ca="1">INT(RAND()*50+1)</f>
        <v>45</v>
      </c>
      <c r="K1004" s="4" t="s">
        <v>11132</v>
      </c>
      <c r="L1004" s="5">
        <v>41439</v>
      </c>
      <c r="M1004" s="3" t="str">
        <f>"MFCD00011321"</f>
        <v>MFCD00011321</v>
      </c>
      <c r="N1004" s="3"/>
      <c r="O1004" s="3" t="str">
        <f>"R02288120124"</f>
        <v>R02288120124</v>
      </c>
      <c r="P1004" s="3" t="s">
        <v>11133</v>
      </c>
      <c r="Q1004" s="3" t="s">
        <v>11145</v>
      </c>
      <c r="R1004" s="6" t="s">
        <v>13643</v>
      </c>
      <c r="S1004" s="7" t="str">
        <f>"1CN00210355"</f>
        <v>1CN00210355</v>
      </c>
      <c r="T1004" s="6" t="s">
        <v>13659</v>
      </c>
      <c r="U1004" s="4" t="s">
        <v>11137</v>
      </c>
      <c r="V1004" s="3" t="s">
        <v>11148</v>
      </c>
    </row>
    <row r="1005" spans="1:22">
      <c r="A1005" s="3">
        <v>1004</v>
      </c>
      <c r="B1005" s="3"/>
      <c r="C1005" s="3" t="s">
        <v>13656</v>
      </c>
      <c r="D1005" s="3" t="s">
        <v>13657</v>
      </c>
      <c r="E1005" s="3" t="s">
        <v>13660</v>
      </c>
      <c r="F1005" s="3" t="s">
        <v>11205</v>
      </c>
      <c r="G1005" s="3" t="s">
        <v>11206</v>
      </c>
      <c r="H1005" s="3" t="s">
        <v>11336</v>
      </c>
      <c r="I1005" s="3">
        <v>20</v>
      </c>
      <c r="J1005" s="3">
        <f ca="1">INT(RAND()*50+1)</f>
        <v>32</v>
      </c>
      <c r="K1005" s="4" t="s">
        <v>11132</v>
      </c>
      <c r="L1005" s="5">
        <v>41434</v>
      </c>
      <c r="M1005" s="3"/>
      <c r="N1005" s="3"/>
      <c r="O1005" s="3" t="str">
        <f>"206202104"</f>
        <v>206202104</v>
      </c>
      <c r="P1005" s="3" t="s">
        <v>11144</v>
      </c>
      <c r="Q1005" s="3" t="s">
        <v>11134</v>
      </c>
      <c r="R1005" s="6" t="s">
        <v>11352</v>
      </c>
      <c r="S1005" s="7" t="str">
        <f>"1CN00210100"</f>
        <v>1CN00210100</v>
      </c>
      <c r="T1005" s="6" t="s">
        <v>13661</v>
      </c>
      <c r="U1005" s="4" t="s">
        <v>11137</v>
      </c>
      <c r="V1005" s="3" t="s">
        <v>11148</v>
      </c>
    </row>
    <row r="1006" spans="1:22">
      <c r="A1006" s="3">
        <v>1005</v>
      </c>
      <c r="B1006" s="3"/>
      <c r="C1006" s="3" t="s">
        <v>13662</v>
      </c>
      <c r="D1006" s="3" t="s">
        <v>13663</v>
      </c>
      <c r="E1006" s="3" t="s">
        <v>13663</v>
      </c>
      <c r="F1006" s="3" t="s">
        <v>13664</v>
      </c>
      <c r="G1006" s="3" t="s">
        <v>11405</v>
      </c>
      <c r="H1006" s="3" t="s">
        <v>11143</v>
      </c>
      <c r="I1006" s="3">
        <v>105</v>
      </c>
      <c r="J1006" s="3">
        <f ca="1">INT(RAND()*50+1)</f>
        <v>19</v>
      </c>
      <c r="K1006" s="4" t="s">
        <v>11132</v>
      </c>
      <c r="L1006" s="5">
        <v>41512</v>
      </c>
      <c r="M1006" s="3"/>
      <c r="N1006" s="3"/>
      <c r="O1006" s="3" t="str">
        <f>"JK917218-100ML"</f>
        <v>JK917218-100ML</v>
      </c>
      <c r="P1006" s="3" t="s">
        <v>11133</v>
      </c>
      <c r="Q1006" s="3" t="s">
        <v>11145</v>
      </c>
      <c r="R1006" s="6" t="s">
        <v>11357</v>
      </c>
      <c r="S1006" s="7" t="str">
        <f>"1CN00100005"</f>
        <v>1CN00100005</v>
      </c>
      <c r="T1006" s="6" t="s">
        <v>13665</v>
      </c>
      <c r="U1006" s="4" t="s">
        <v>11137</v>
      </c>
      <c r="V1006" s="3" t="s">
        <v>11138</v>
      </c>
    </row>
    <row r="1007" spans="1:22">
      <c r="A1007" s="3">
        <v>1006</v>
      </c>
      <c r="B1007" s="3"/>
      <c r="C1007" s="3" t="s">
        <v>13666</v>
      </c>
      <c r="D1007" s="3" t="s">
        <v>13667</v>
      </c>
      <c r="E1007" s="3" t="s">
        <v>13668</v>
      </c>
      <c r="F1007" s="3" t="s">
        <v>13669</v>
      </c>
      <c r="G1007" s="3" t="s">
        <v>11405</v>
      </c>
      <c r="H1007" s="3" t="s">
        <v>13257</v>
      </c>
      <c r="I1007" s="3">
        <v>380</v>
      </c>
      <c r="J1007" s="3">
        <f ca="1">INT(RAND()*50+1)</f>
        <v>4</v>
      </c>
      <c r="K1007" s="4" t="s">
        <v>11132</v>
      </c>
      <c r="L1007" s="5">
        <v>41373</v>
      </c>
      <c r="M1007" s="3"/>
      <c r="N1007" s="3"/>
      <c r="O1007" s="3" t="str">
        <f>"2769270"</f>
        <v>2769270</v>
      </c>
      <c r="P1007" s="3" t="s">
        <v>11144</v>
      </c>
      <c r="Q1007" s="3" t="s">
        <v>11134</v>
      </c>
      <c r="R1007" s="6" t="s">
        <v>13670</v>
      </c>
      <c r="S1007" s="7" t="str">
        <f>"1CN00210874"</f>
        <v>1CN00210874</v>
      </c>
      <c r="T1007" s="6" t="s">
        <v>13671</v>
      </c>
      <c r="U1007" s="4" t="s">
        <v>11137</v>
      </c>
      <c r="V1007" s="3" t="s">
        <v>11148</v>
      </c>
    </row>
    <row r="1008" spans="1:22">
      <c r="A1008" s="3">
        <v>1007</v>
      </c>
      <c r="B1008" s="3"/>
      <c r="C1008" s="3" t="s">
        <v>13666</v>
      </c>
      <c r="D1008" s="3" t="s">
        <v>13667</v>
      </c>
      <c r="E1008" s="3" t="s">
        <v>13668</v>
      </c>
      <c r="F1008" s="3" t="s">
        <v>13669</v>
      </c>
      <c r="G1008" s="3" t="s">
        <v>11405</v>
      </c>
      <c r="H1008" s="3" t="s">
        <v>13257</v>
      </c>
      <c r="I1008" s="3">
        <v>380</v>
      </c>
      <c r="J1008" s="3">
        <f ca="1">INT(RAND()*50+1)</f>
        <v>46</v>
      </c>
      <c r="K1008" s="4" t="s">
        <v>11132</v>
      </c>
      <c r="L1008" s="5">
        <v>41452</v>
      </c>
      <c r="M1008" s="3"/>
      <c r="N1008" s="3"/>
      <c r="O1008" s="3" t="str">
        <f>"2769270"</f>
        <v>2769270</v>
      </c>
      <c r="P1008" s="3" t="s">
        <v>11133</v>
      </c>
      <c r="Q1008" s="3" t="s">
        <v>11134</v>
      </c>
      <c r="R1008" s="6" t="s">
        <v>13672</v>
      </c>
      <c r="S1008" s="7" t="str">
        <f>"1CN00210874"</f>
        <v>1CN00210874</v>
      </c>
      <c r="T1008" s="6" t="s">
        <v>13116</v>
      </c>
      <c r="U1008" s="4" t="s">
        <v>11137</v>
      </c>
      <c r="V1008" s="3" t="s">
        <v>11138</v>
      </c>
    </row>
    <row r="1009" spans="1:22">
      <c r="A1009" s="3">
        <v>1008</v>
      </c>
      <c r="B1009" s="3"/>
      <c r="C1009" s="3" t="s">
        <v>1820</v>
      </c>
      <c r="D1009" s="3" t="s">
        <v>13673</v>
      </c>
      <c r="E1009" s="3" t="s">
        <v>13673</v>
      </c>
      <c r="F1009" s="3"/>
      <c r="G1009" s="3" t="s">
        <v>11356</v>
      </c>
      <c r="H1009" s="3" t="s">
        <v>11280</v>
      </c>
      <c r="I1009" s="3">
        <v>197.31</v>
      </c>
      <c r="J1009" s="3">
        <f ca="1">INT(RAND()*50+1)</f>
        <v>22</v>
      </c>
      <c r="K1009" s="4" t="s">
        <v>11132</v>
      </c>
      <c r="L1009" s="5">
        <v>41344</v>
      </c>
      <c r="M1009" s="3" t="str">
        <f>"MFCD00000147"</f>
        <v>MFCD00000147</v>
      </c>
      <c r="N1009" s="3"/>
      <c r="O1009" s="3" t="str">
        <f>"B78114-100G"</f>
        <v>B78114-100G</v>
      </c>
      <c r="P1009" s="3" t="s">
        <v>11144</v>
      </c>
      <c r="Q1009" s="3" t="s">
        <v>11134</v>
      </c>
      <c r="R1009" s="6" t="s">
        <v>11352</v>
      </c>
      <c r="S1009" s="7" t="str">
        <f>"1CN00210153"</f>
        <v>1CN00210153</v>
      </c>
      <c r="T1009" s="6" t="s">
        <v>12984</v>
      </c>
      <c r="U1009" s="4" t="s">
        <v>11137</v>
      </c>
      <c r="V1009" s="3" t="s">
        <v>11148</v>
      </c>
    </row>
    <row r="1010" spans="1:22">
      <c r="A1010" s="3">
        <v>1009</v>
      </c>
      <c r="B1010" s="3"/>
      <c r="C1010" s="3" t="s">
        <v>1820</v>
      </c>
      <c r="D1010" s="3" t="s">
        <v>13674</v>
      </c>
      <c r="E1010" s="3" t="s">
        <v>13674</v>
      </c>
      <c r="F1010" s="3" t="s">
        <v>11172</v>
      </c>
      <c r="G1010" s="3" t="s">
        <v>11172</v>
      </c>
      <c r="H1010" s="3" t="s">
        <v>11173</v>
      </c>
      <c r="I1010" s="3">
        <v>71.25</v>
      </c>
      <c r="J1010" s="3">
        <f ca="1">INT(RAND()*50+1)</f>
        <v>36</v>
      </c>
      <c r="K1010" s="4" t="s">
        <v>11132</v>
      </c>
      <c r="L1010" s="5">
        <v>41345</v>
      </c>
      <c r="M1010" s="3"/>
      <c r="N1010" s="3"/>
      <c r="O1010" s="3" t="str">
        <f>"B0639-25G"</f>
        <v>B0639-25G</v>
      </c>
      <c r="P1010" s="3" t="s">
        <v>11133</v>
      </c>
      <c r="Q1010" s="3" t="s">
        <v>11134</v>
      </c>
      <c r="R1010" s="6" t="s">
        <v>11357</v>
      </c>
      <c r="S1010" s="7" t="str">
        <f>"1CN00211018"</f>
        <v>1CN00211018</v>
      </c>
      <c r="T1010" s="6" t="s">
        <v>13675</v>
      </c>
      <c r="U1010" s="4" t="s">
        <v>11137</v>
      </c>
      <c r="V1010" s="3" t="s">
        <v>11148</v>
      </c>
    </row>
    <row r="1011" spans="1:22">
      <c r="A1011" s="3">
        <v>1010</v>
      </c>
      <c r="B1011" s="3"/>
      <c r="C1011" s="3" t="s">
        <v>4751</v>
      </c>
      <c r="D1011" s="3" t="s">
        <v>13676</v>
      </c>
      <c r="E1011" s="3" t="s">
        <v>13676</v>
      </c>
      <c r="F1011" s="3"/>
      <c r="G1011" s="3" t="s">
        <v>11232</v>
      </c>
      <c r="H1011" s="3" t="s">
        <v>11280</v>
      </c>
      <c r="I1011" s="3">
        <v>67.86</v>
      </c>
      <c r="J1011" s="3">
        <f ca="1">INT(RAND()*50+1)</f>
        <v>19</v>
      </c>
      <c r="K1011" s="4" t="s">
        <v>11132</v>
      </c>
      <c r="L1011" s="5">
        <v>41407</v>
      </c>
      <c r="M1011" s="3" t="str">
        <f>"MFCD00001071"</f>
        <v>MFCD00001071</v>
      </c>
      <c r="N1011" s="3"/>
      <c r="O1011" s="3" t="str">
        <f>"148938-5G"</f>
        <v>148938-5G</v>
      </c>
      <c r="P1011" s="3" t="s">
        <v>11144</v>
      </c>
      <c r="Q1011" s="3" t="s">
        <v>11145</v>
      </c>
      <c r="R1011" s="6" t="s">
        <v>13639</v>
      </c>
      <c r="S1011" s="7" t="str">
        <f>"1CN00210153"</f>
        <v>1CN00210153</v>
      </c>
      <c r="T1011" s="6" t="s">
        <v>13392</v>
      </c>
      <c r="U1011" s="4" t="s">
        <v>11137</v>
      </c>
      <c r="V1011" s="3" t="s">
        <v>11148</v>
      </c>
    </row>
    <row r="1012" spans="1:22">
      <c r="A1012" s="3">
        <v>1011</v>
      </c>
      <c r="B1012" s="3"/>
      <c r="C1012" s="3" t="s">
        <v>828</v>
      </c>
      <c r="D1012" s="3" t="s">
        <v>13677</v>
      </c>
      <c r="E1012" s="3" t="s">
        <v>13678</v>
      </c>
      <c r="F1012" s="3" t="s">
        <v>13679</v>
      </c>
      <c r="G1012" s="3" t="s">
        <v>11256</v>
      </c>
      <c r="H1012" s="3" t="s">
        <v>11336</v>
      </c>
      <c r="I1012" s="3">
        <v>12</v>
      </c>
      <c r="J1012" s="3">
        <f ca="1">INT(RAND()*50+1)</f>
        <v>17</v>
      </c>
      <c r="K1012" s="4" t="s">
        <v>11132</v>
      </c>
      <c r="L1012" s="5">
        <v>41434</v>
      </c>
      <c r="M1012" s="3"/>
      <c r="N1012" s="3"/>
      <c r="O1012" s="3" t="str">
        <f>"126703103"</f>
        <v>126703103</v>
      </c>
      <c r="P1012" s="3" t="s">
        <v>11133</v>
      </c>
      <c r="Q1012" s="3" t="s">
        <v>11134</v>
      </c>
      <c r="R1012" s="6" t="s">
        <v>13643</v>
      </c>
      <c r="S1012" s="7" t="str">
        <f t="shared" ref="S1012:S1016" si="220">"1CN00210100"</f>
        <v>1CN00210100</v>
      </c>
      <c r="T1012" s="6" t="s">
        <v>13572</v>
      </c>
      <c r="U1012" s="4" t="s">
        <v>11137</v>
      </c>
      <c r="V1012" s="3" t="s">
        <v>11148</v>
      </c>
    </row>
    <row r="1013" spans="1:22">
      <c r="A1013" s="3">
        <v>1012</v>
      </c>
      <c r="B1013" s="3"/>
      <c r="C1013" s="3" t="s">
        <v>2668</v>
      </c>
      <c r="D1013" s="3" t="s">
        <v>13680</v>
      </c>
      <c r="E1013" s="3" t="s">
        <v>13680</v>
      </c>
      <c r="F1013" s="3" t="s">
        <v>11293</v>
      </c>
      <c r="G1013" s="3" t="s">
        <v>11416</v>
      </c>
      <c r="H1013" s="3" t="s">
        <v>11131</v>
      </c>
      <c r="I1013" s="3">
        <v>28</v>
      </c>
      <c r="J1013" s="3">
        <f ca="1">INT(RAND()*50+1)</f>
        <v>34</v>
      </c>
      <c r="K1013" s="4" t="s">
        <v>11132</v>
      </c>
      <c r="L1013" s="5">
        <v>41499</v>
      </c>
      <c r="M1013" s="3"/>
      <c r="N1013" s="3"/>
      <c r="O1013" s="3" t="str">
        <f>"G81165A"</f>
        <v>G81165A</v>
      </c>
      <c r="P1013" s="3" t="s">
        <v>11144</v>
      </c>
      <c r="Q1013" s="3" t="s">
        <v>11145</v>
      </c>
      <c r="R1013" s="6" t="s">
        <v>13653</v>
      </c>
      <c r="S1013" s="7" t="str">
        <f>"1CN00210522"</f>
        <v>1CN00210522</v>
      </c>
      <c r="T1013" s="6" t="s">
        <v>13681</v>
      </c>
      <c r="U1013" s="4" t="s">
        <v>11137</v>
      </c>
      <c r="V1013" s="3" t="s">
        <v>11148</v>
      </c>
    </row>
    <row r="1014" spans="1:22">
      <c r="A1014" s="3">
        <v>1013</v>
      </c>
      <c r="B1014" s="3"/>
      <c r="C1014" s="3" t="s">
        <v>13682</v>
      </c>
      <c r="D1014" s="3" t="s">
        <v>13683</v>
      </c>
      <c r="E1014" s="3" t="s">
        <v>13684</v>
      </c>
      <c r="F1014" s="3" t="s">
        <v>13685</v>
      </c>
      <c r="G1014" s="3" t="s">
        <v>11222</v>
      </c>
      <c r="H1014" s="3" t="s">
        <v>11131</v>
      </c>
      <c r="I1014" s="3">
        <v>60.9</v>
      </c>
      <c r="J1014" s="3">
        <f ca="1">INT(RAND()*50+1)</f>
        <v>32</v>
      </c>
      <c r="K1014" s="4" t="s">
        <v>11132</v>
      </c>
      <c r="L1014" s="5">
        <v>41463</v>
      </c>
      <c r="M1014" s="3"/>
      <c r="N1014" s="3"/>
      <c r="O1014" s="3" t="str">
        <f>"G81261B__"</f>
        <v>G81261B__</v>
      </c>
      <c r="P1014" s="3" t="s">
        <v>11133</v>
      </c>
      <c r="Q1014" s="3" t="s">
        <v>11134</v>
      </c>
      <c r="R1014" s="6" t="s">
        <v>13655</v>
      </c>
      <c r="S1014" s="7" t="str">
        <f>"1CN00210522"</f>
        <v>1CN00210522</v>
      </c>
      <c r="T1014" s="6" t="s">
        <v>13141</v>
      </c>
      <c r="U1014" s="4" t="s">
        <v>11137</v>
      </c>
      <c r="V1014" s="3" t="s">
        <v>11138</v>
      </c>
    </row>
    <row r="1015" spans="1:22">
      <c r="A1015" s="3">
        <v>1014</v>
      </c>
      <c r="B1015" s="3"/>
      <c r="C1015" s="3" t="s">
        <v>13686</v>
      </c>
      <c r="D1015" s="3" t="s">
        <v>13687</v>
      </c>
      <c r="E1015" s="3" t="s">
        <v>13688</v>
      </c>
      <c r="F1015" s="3" t="s">
        <v>11205</v>
      </c>
      <c r="G1015" s="3" t="s">
        <v>13689</v>
      </c>
      <c r="H1015" s="3" t="s">
        <v>11336</v>
      </c>
      <c r="I1015" s="3">
        <v>210</v>
      </c>
      <c r="J1015" s="3">
        <f ca="1">INT(RAND()*50+1)</f>
        <v>25</v>
      </c>
      <c r="K1015" s="4" t="s">
        <v>11132</v>
      </c>
      <c r="L1015" s="5">
        <v>41362</v>
      </c>
      <c r="M1015" s="3"/>
      <c r="N1015" s="3"/>
      <c r="O1015" s="3" t="str">
        <f>"2769903"</f>
        <v>2769903</v>
      </c>
      <c r="P1015" s="3" t="s">
        <v>11144</v>
      </c>
      <c r="Q1015" s="3" t="s">
        <v>11134</v>
      </c>
      <c r="R1015" s="6" t="s">
        <v>13643</v>
      </c>
      <c r="S1015" s="7" t="str">
        <f>"1CN00210100"</f>
        <v>1CN00210100</v>
      </c>
      <c r="T1015" s="6" t="s">
        <v>13586</v>
      </c>
      <c r="U1015" s="4" t="s">
        <v>11137</v>
      </c>
      <c r="V1015" s="3" t="s">
        <v>11148</v>
      </c>
    </row>
    <row r="1016" spans="1:22">
      <c r="A1016" s="3">
        <v>1015</v>
      </c>
      <c r="B1016" s="3"/>
      <c r="C1016" s="3" t="s">
        <v>13686</v>
      </c>
      <c r="D1016" s="3" t="s">
        <v>13687</v>
      </c>
      <c r="E1016" s="3" t="s">
        <v>13688</v>
      </c>
      <c r="F1016" s="3" t="s">
        <v>11205</v>
      </c>
      <c r="G1016" s="3" t="s">
        <v>13689</v>
      </c>
      <c r="H1016" s="3" t="s">
        <v>11336</v>
      </c>
      <c r="I1016" s="3">
        <v>210</v>
      </c>
      <c r="J1016" s="3">
        <f ca="1">INT(RAND()*50+1)</f>
        <v>50</v>
      </c>
      <c r="K1016" s="4" t="s">
        <v>11132</v>
      </c>
      <c r="L1016" s="5">
        <v>41446</v>
      </c>
      <c r="M1016" s="3"/>
      <c r="N1016" s="3"/>
      <c r="O1016" s="3" t="str">
        <f>"2769903"</f>
        <v>2769903</v>
      </c>
      <c r="P1016" s="3" t="s">
        <v>11133</v>
      </c>
      <c r="Q1016" s="3" t="s">
        <v>11134</v>
      </c>
      <c r="R1016" s="6" t="s">
        <v>11352</v>
      </c>
      <c r="S1016" s="7" t="str">
        <f>"1CN00210100"</f>
        <v>1CN00210100</v>
      </c>
      <c r="T1016" s="6" t="s">
        <v>13690</v>
      </c>
      <c r="U1016" s="4" t="s">
        <v>11137</v>
      </c>
      <c r="V1016" s="3" t="s">
        <v>11138</v>
      </c>
    </row>
    <row r="1017" spans="1:22">
      <c r="A1017" s="3">
        <v>1016</v>
      </c>
      <c r="B1017" s="3"/>
      <c r="C1017" s="3" t="s">
        <v>13691</v>
      </c>
      <c r="D1017" s="3" t="s">
        <v>13692</v>
      </c>
      <c r="E1017" s="3" t="s">
        <v>13693</v>
      </c>
      <c r="F1017" s="3" t="s">
        <v>11205</v>
      </c>
      <c r="G1017" s="3" t="s">
        <v>11222</v>
      </c>
      <c r="H1017" s="3" t="s">
        <v>11131</v>
      </c>
      <c r="I1017" s="3">
        <v>25.2</v>
      </c>
      <c r="J1017" s="3">
        <f ca="1">INT(RAND()*50+1)</f>
        <v>44</v>
      </c>
      <c r="K1017" s="4" t="s">
        <v>11132</v>
      </c>
      <c r="L1017" s="5">
        <v>41485</v>
      </c>
      <c r="M1017" s="3"/>
      <c r="N1017" s="3"/>
      <c r="O1017" s="3" t="str">
        <f>"G81292A__"</f>
        <v>G81292A__</v>
      </c>
      <c r="P1017" s="3" t="s">
        <v>11144</v>
      </c>
      <c r="Q1017" s="3" t="s">
        <v>11134</v>
      </c>
      <c r="R1017" s="6" t="s">
        <v>11357</v>
      </c>
      <c r="S1017" s="7" t="str">
        <f t="shared" ref="S1017:S1024" si="221">"1CN00210522"</f>
        <v>1CN00210522</v>
      </c>
      <c r="T1017" s="6" t="s">
        <v>13694</v>
      </c>
      <c r="U1017" s="4" t="s">
        <v>11137</v>
      </c>
      <c r="V1017" s="3" t="s">
        <v>11148</v>
      </c>
    </row>
    <row r="1018" spans="1:22">
      <c r="A1018" s="3">
        <v>1017</v>
      </c>
      <c r="B1018" s="3"/>
      <c r="C1018" s="3" t="s">
        <v>1436</v>
      </c>
      <c r="D1018" s="3" t="s">
        <v>13695</v>
      </c>
      <c r="E1018" s="3" t="s">
        <v>13696</v>
      </c>
      <c r="F1018" s="3" t="s">
        <v>11205</v>
      </c>
      <c r="G1018" s="3" t="s">
        <v>11416</v>
      </c>
      <c r="H1018" s="3" t="s">
        <v>11131</v>
      </c>
      <c r="I1018" s="3">
        <v>80.5</v>
      </c>
      <c r="J1018" s="3">
        <f ca="1">INT(RAND()*50+1)</f>
        <v>42</v>
      </c>
      <c r="K1018" s="4" t="s">
        <v>11132</v>
      </c>
      <c r="L1018" s="5">
        <v>41380</v>
      </c>
      <c r="M1018" s="3"/>
      <c r="N1018" s="3"/>
      <c r="O1018" s="3" t="str">
        <f>"G81328B__"</f>
        <v>G81328B__</v>
      </c>
      <c r="P1018" s="3" t="s">
        <v>11133</v>
      </c>
      <c r="Q1018" s="3" t="s">
        <v>11145</v>
      </c>
      <c r="R1018" s="6" t="s">
        <v>13670</v>
      </c>
      <c r="S1018" s="7" t="str">
        <f>"1CN00210522"</f>
        <v>1CN00210522</v>
      </c>
      <c r="T1018" s="6" t="s">
        <v>13458</v>
      </c>
      <c r="U1018" s="4" t="s">
        <v>11137</v>
      </c>
      <c r="V1018" s="3" t="s">
        <v>11148</v>
      </c>
    </row>
    <row r="1019" spans="1:22">
      <c r="A1019" s="3">
        <v>1018</v>
      </c>
      <c r="B1019" s="3"/>
      <c r="C1019" s="3" t="s">
        <v>2234</v>
      </c>
      <c r="D1019" s="3" t="s">
        <v>13697</v>
      </c>
      <c r="E1019" s="3" t="s">
        <v>13697</v>
      </c>
      <c r="F1019" s="3" t="s">
        <v>11293</v>
      </c>
      <c r="G1019" s="3" t="s">
        <v>11416</v>
      </c>
      <c r="H1019" s="3" t="s">
        <v>11131</v>
      </c>
      <c r="I1019" s="3">
        <v>17</v>
      </c>
      <c r="J1019" s="3">
        <f ca="1">INT(RAND()*50+1)</f>
        <v>2</v>
      </c>
      <c r="K1019" s="4" t="s">
        <v>11132</v>
      </c>
      <c r="L1019" s="5">
        <v>41344</v>
      </c>
      <c r="M1019" s="3"/>
      <c r="N1019" s="3"/>
      <c r="O1019" s="3" t="str">
        <f>"G81329A__"</f>
        <v>G81329A__</v>
      </c>
      <c r="P1019" s="3" t="s">
        <v>11144</v>
      </c>
      <c r="Q1019" s="3" t="s">
        <v>11134</v>
      </c>
      <c r="R1019" s="6" t="s">
        <v>13672</v>
      </c>
      <c r="S1019" s="7" t="str">
        <f>"1CN00210522"</f>
        <v>1CN00210522</v>
      </c>
      <c r="T1019" s="6" t="s">
        <v>13698</v>
      </c>
      <c r="U1019" s="4" t="s">
        <v>11137</v>
      </c>
      <c r="V1019" s="3" t="s">
        <v>11148</v>
      </c>
    </row>
    <row r="1020" spans="1:22">
      <c r="A1020" s="3">
        <v>1019</v>
      </c>
      <c r="B1020" s="3"/>
      <c r="C1020" s="3" t="s">
        <v>1589</v>
      </c>
      <c r="D1020" s="3" t="s">
        <v>13699</v>
      </c>
      <c r="E1020" s="3" t="s">
        <v>13700</v>
      </c>
      <c r="F1020" s="3" t="s">
        <v>11293</v>
      </c>
      <c r="G1020" s="3" t="s">
        <v>11487</v>
      </c>
      <c r="H1020" s="3" t="s">
        <v>11153</v>
      </c>
      <c r="I1020" s="3">
        <v>50</v>
      </c>
      <c r="J1020" s="3">
        <f ca="1">INT(RAND()*50+1)</f>
        <v>48</v>
      </c>
      <c r="K1020" s="4" t="s">
        <v>11132</v>
      </c>
      <c r="L1020" s="5">
        <v>41362</v>
      </c>
      <c r="M1020" s="3"/>
      <c r="N1020" s="3"/>
      <c r="O1020" s="3" t="str">
        <f>"81548J"</f>
        <v>81548J</v>
      </c>
      <c r="P1020" s="3" t="s">
        <v>11133</v>
      </c>
      <c r="Q1020" s="3" t="s">
        <v>11145</v>
      </c>
      <c r="R1020" s="6" t="s">
        <v>13701</v>
      </c>
      <c r="S1020" s="7" t="str">
        <f>"1CN00210522"</f>
        <v>1CN00210522</v>
      </c>
      <c r="T1020" s="6" t="s">
        <v>13702</v>
      </c>
      <c r="U1020" s="4" t="s">
        <v>11137</v>
      </c>
      <c r="V1020" s="3" t="s">
        <v>11148</v>
      </c>
    </row>
    <row r="1021" spans="1:22">
      <c r="A1021" s="3">
        <v>1020</v>
      </c>
      <c r="B1021" s="3"/>
      <c r="C1021" s="3" t="s">
        <v>1589</v>
      </c>
      <c r="D1021" s="3" t="s">
        <v>13699</v>
      </c>
      <c r="E1021" s="3" t="s">
        <v>13700</v>
      </c>
      <c r="F1021" s="3" t="s">
        <v>13703</v>
      </c>
      <c r="G1021" s="3" t="s">
        <v>11335</v>
      </c>
      <c r="H1021" s="3" t="s">
        <v>11153</v>
      </c>
      <c r="I1021" s="3">
        <v>32</v>
      </c>
      <c r="J1021" s="3">
        <f ca="1">INT(RAND()*50+1)</f>
        <v>18</v>
      </c>
      <c r="K1021" s="4" t="s">
        <v>11132</v>
      </c>
      <c r="L1021" s="5">
        <v>41386</v>
      </c>
      <c r="M1021" s="3"/>
      <c r="N1021" s="3"/>
      <c r="O1021" s="3" t="str">
        <f>"81548B"</f>
        <v>81548B</v>
      </c>
      <c r="P1021" s="3" t="s">
        <v>11144</v>
      </c>
      <c r="Q1021" s="3" t="s">
        <v>11134</v>
      </c>
      <c r="R1021" s="6" t="s">
        <v>13704</v>
      </c>
      <c r="S1021" s="7" t="str">
        <f>"1CN00210522"</f>
        <v>1CN00210522</v>
      </c>
      <c r="T1021" s="6" t="s">
        <v>13705</v>
      </c>
      <c r="U1021" s="4" t="s">
        <v>11137</v>
      </c>
      <c r="V1021" s="3" t="s">
        <v>11148</v>
      </c>
    </row>
    <row r="1022" spans="1:22">
      <c r="A1022" s="3">
        <v>1021</v>
      </c>
      <c r="B1022" s="3"/>
      <c r="C1022" s="3" t="s">
        <v>13706</v>
      </c>
      <c r="D1022" s="3" t="s">
        <v>13707</v>
      </c>
      <c r="E1022" s="3" t="s">
        <v>13708</v>
      </c>
      <c r="F1022" s="3" t="s">
        <v>11197</v>
      </c>
      <c r="G1022" s="3" t="s">
        <v>11227</v>
      </c>
      <c r="H1022" s="3" t="s">
        <v>11131</v>
      </c>
      <c r="I1022" s="3">
        <v>5.5</v>
      </c>
      <c r="J1022" s="3">
        <f ca="1">INT(RAND()*50+1)</f>
        <v>13</v>
      </c>
      <c r="K1022" s="4" t="s">
        <v>11132</v>
      </c>
      <c r="L1022" s="5">
        <v>41358</v>
      </c>
      <c r="M1022" s="3"/>
      <c r="N1022" s="3"/>
      <c r="O1022" s="3" t="str">
        <f>"G81684A__"</f>
        <v>G81684A__</v>
      </c>
      <c r="P1022" s="3" t="s">
        <v>11133</v>
      </c>
      <c r="Q1022" s="3" t="s">
        <v>11134</v>
      </c>
      <c r="R1022" s="6" t="s">
        <v>13672</v>
      </c>
      <c r="S1022" s="7" t="str">
        <f>"1CN00210522"</f>
        <v>1CN00210522</v>
      </c>
      <c r="T1022" s="6" t="s">
        <v>13709</v>
      </c>
      <c r="U1022" s="4" t="s">
        <v>11137</v>
      </c>
      <c r="V1022" s="3" t="s">
        <v>11138</v>
      </c>
    </row>
    <row r="1023" spans="1:22">
      <c r="A1023" s="3">
        <v>1022</v>
      </c>
      <c r="B1023" s="3"/>
      <c r="C1023" s="3" t="s">
        <v>13706</v>
      </c>
      <c r="D1023" s="3" t="s">
        <v>13707</v>
      </c>
      <c r="E1023" s="3" t="s">
        <v>13708</v>
      </c>
      <c r="F1023" s="3" t="s">
        <v>11197</v>
      </c>
      <c r="G1023" s="3" t="s">
        <v>11227</v>
      </c>
      <c r="H1023" s="3" t="s">
        <v>11131</v>
      </c>
      <c r="I1023" s="3">
        <v>5.5</v>
      </c>
      <c r="J1023" s="3">
        <f ca="1">INT(RAND()*50+1)</f>
        <v>32</v>
      </c>
      <c r="K1023" s="4" t="s">
        <v>11132</v>
      </c>
      <c r="L1023" s="5">
        <v>41465</v>
      </c>
      <c r="M1023" s="3"/>
      <c r="N1023" s="3"/>
      <c r="O1023" s="3" t="str">
        <f>"G81684A__"</f>
        <v>G81684A__</v>
      </c>
      <c r="P1023" s="3" t="s">
        <v>11144</v>
      </c>
      <c r="Q1023" s="3" t="s">
        <v>11134</v>
      </c>
      <c r="R1023" s="6" t="s">
        <v>11352</v>
      </c>
      <c r="S1023" s="7" t="str">
        <f>"1CN00210522"</f>
        <v>1CN00210522</v>
      </c>
      <c r="T1023" s="6" t="s">
        <v>13157</v>
      </c>
      <c r="U1023" s="4" t="s">
        <v>11137</v>
      </c>
      <c r="V1023" s="3" t="s">
        <v>11148</v>
      </c>
    </row>
    <row r="1024" spans="1:22">
      <c r="A1024" s="3">
        <v>1023</v>
      </c>
      <c r="B1024" s="3"/>
      <c r="C1024" s="3" t="s">
        <v>13706</v>
      </c>
      <c r="D1024" s="3" t="s">
        <v>13707</v>
      </c>
      <c r="E1024" s="3" t="s">
        <v>13708</v>
      </c>
      <c r="F1024" s="3" t="s">
        <v>13710</v>
      </c>
      <c r="G1024" s="3" t="s">
        <v>11227</v>
      </c>
      <c r="H1024" s="3" t="s">
        <v>11131</v>
      </c>
      <c r="I1024" s="3">
        <v>5.5</v>
      </c>
      <c r="J1024" s="3">
        <f ca="1">INT(RAND()*50+1)</f>
        <v>40</v>
      </c>
      <c r="K1024" s="4" t="s">
        <v>11132</v>
      </c>
      <c r="L1024" s="5">
        <v>41559</v>
      </c>
      <c r="M1024" s="3"/>
      <c r="N1024" s="3"/>
      <c r="O1024" s="3" t="str">
        <f>"G81684B"</f>
        <v>G81684B</v>
      </c>
      <c r="P1024" s="3" t="s">
        <v>11133</v>
      </c>
      <c r="Q1024" s="3" t="s">
        <v>11134</v>
      </c>
      <c r="R1024" s="6" t="s">
        <v>11357</v>
      </c>
      <c r="S1024" s="7" t="str">
        <f>"1CN00210522"</f>
        <v>1CN00210522</v>
      </c>
      <c r="T1024" s="6" t="s">
        <v>13021</v>
      </c>
      <c r="U1024" s="4" t="s">
        <v>11137</v>
      </c>
      <c r="V1024" s="3" t="s">
        <v>11138</v>
      </c>
    </row>
    <row r="1025" spans="1:22">
      <c r="A1025" s="3">
        <v>1024</v>
      </c>
      <c r="B1025" s="3"/>
      <c r="C1025" s="3" t="s">
        <v>13711</v>
      </c>
      <c r="D1025" s="3" t="s">
        <v>13712</v>
      </c>
      <c r="E1025" s="3" t="s">
        <v>13713</v>
      </c>
      <c r="F1025" s="3" t="s">
        <v>11205</v>
      </c>
      <c r="G1025" s="3" t="s">
        <v>11227</v>
      </c>
      <c r="H1025" s="3" t="s">
        <v>11336</v>
      </c>
      <c r="I1025" s="3">
        <v>8.8</v>
      </c>
      <c r="J1025" s="3">
        <f ca="1">INT(RAND()*50+1)</f>
        <v>34</v>
      </c>
      <c r="K1025" s="4" t="s">
        <v>11132</v>
      </c>
      <c r="L1025" s="5">
        <v>41340</v>
      </c>
      <c r="M1025" s="3"/>
      <c r="N1025" s="3"/>
      <c r="O1025" s="3" t="str">
        <f>"2769982"</f>
        <v>2769982</v>
      </c>
      <c r="P1025" s="3" t="s">
        <v>11144</v>
      </c>
      <c r="Q1025" s="3" t="s">
        <v>11145</v>
      </c>
      <c r="R1025" s="6" t="s">
        <v>13714</v>
      </c>
      <c r="S1025" s="7" t="str">
        <f>"1CN00210100"</f>
        <v>1CN00210100</v>
      </c>
      <c r="T1025" s="6" t="s">
        <v>13715</v>
      </c>
      <c r="U1025" s="4" t="s">
        <v>11137</v>
      </c>
      <c r="V1025" s="3" t="s">
        <v>11148</v>
      </c>
    </row>
    <row r="1026" spans="1:22">
      <c r="A1026" s="3">
        <v>1025</v>
      </c>
      <c r="B1026" s="3"/>
      <c r="C1026" s="3" t="s">
        <v>13716</v>
      </c>
      <c r="D1026" s="3" t="s">
        <v>13717</v>
      </c>
      <c r="E1026" s="3" t="s">
        <v>13718</v>
      </c>
      <c r="F1026" s="3" t="s">
        <v>13719</v>
      </c>
      <c r="G1026" s="3" t="s">
        <v>11356</v>
      </c>
      <c r="H1026" s="3" t="s">
        <v>11168</v>
      </c>
      <c r="I1026" s="3">
        <v>28</v>
      </c>
      <c r="J1026" s="3">
        <f ca="1">INT(RAND()*50+1)</f>
        <v>7</v>
      </c>
      <c r="K1026" s="4" t="s">
        <v>11132</v>
      </c>
      <c r="L1026" s="5">
        <v>41344</v>
      </c>
      <c r="M1026" s="3" t="str">
        <f>"MFCD00003471"</f>
        <v>MFCD00003471</v>
      </c>
      <c r="N1026" s="3"/>
      <c r="O1026" s="3" t="str">
        <f>"SY001261-100G"</f>
        <v>SY001261-100G</v>
      </c>
      <c r="P1026" s="3" t="s">
        <v>11133</v>
      </c>
      <c r="Q1026" s="3" t="s">
        <v>11134</v>
      </c>
      <c r="R1026" s="6" t="s">
        <v>13720</v>
      </c>
      <c r="S1026" s="7" t="str">
        <f>"1CN00210518"</f>
        <v>1CN00210518</v>
      </c>
      <c r="T1026" s="6" t="s">
        <v>13416</v>
      </c>
      <c r="U1026" s="4" t="s">
        <v>11137</v>
      </c>
      <c r="V1026" s="3" t="s">
        <v>11148</v>
      </c>
    </row>
    <row r="1027" spans="1:22">
      <c r="A1027" s="3">
        <v>1026</v>
      </c>
      <c r="B1027" s="3"/>
      <c r="C1027" s="3" t="s">
        <v>13716</v>
      </c>
      <c r="D1027" s="3" t="s">
        <v>13717</v>
      </c>
      <c r="E1027" s="3" t="s">
        <v>13718</v>
      </c>
      <c r="F1027" s="3" t="s">
        <v>13719</v>
      </c>
      <c r="G1027" s="3" t="s">
        <v>11356</v>
      </c>
      <c r="H1027" s="3" t="s">
        <v>11168</v>
      </c>
      <c r="I1027" s="3">
        <v>28</v>
      </c>
      <c r="J1027" s="3">
        <f ca="1" t="shared" ref="J1027:J1090" si="222">INT(RAND()*50+1)</f>
        <v>50</v>
      </c>
      <c r="K1027" s="4" t="s">
        <v>11132</v>
      </c>
      <c r="L1027" s="5">
        <v>41344</v>
      </c>
      <c r="M1027" s="3" t="str">
        <f>"MFCD00003471"</f>
        <v>MFCD00003471</v>
      </c>
      <c r="N1027" s="3"/>
      <c r="O1027" s="3" t="str">
        <f>"SY001261-100G"</f>
        <v>SY001261-100G</v>
      </c>
      <c r="P1027" s="3" t="s">
        <v>11144</v>
      </c>
      <c r="Q1027" s="3" t="s">
        <v>11145</v>
      </c>
      <c r="R1027" s="6" t="s">
        <v>11352</v>
      </c>
      <c r="S1027" s="7" t="str">
        <f>"1CN00210518"</f>
        <v>1CN00210518</v>
      </c>
      <c r="T1027" s="6" t="s">
        <v>13619</v>
      </c>
      <c r="U1027" s="4" t="s">
        <v>11137</v>
      </c>
      <c r="V1027" s="3" t="s">
        <v>11148</v>
      </c>
    </row>
    <row r="1028" spans="1:22">
      <c r="A1028" s="3">
        <v>1027</v>
      </c>
      <c r="B1028" s="3"/>
      <c r="C1028" s="3" t="s">
        <v>2489</v>
      </c>
      <c r="D1028" s="3" t="s">
        <v>13721</v>
      </c>
      <c r="E1028" s="3" t="s">
        <v>13722</v>
      </c>
      <c r="F1028" s="3" t="s">
        <v>11205</v>
      </c>
      <c r="G1028" s="3" t="s">
        <v>11222</v>
      </c>
      <c r="H1028" s="3" t="s">
        <v>11131</v>
      </c>
      <c r="I1028" s="3">
        <v>23.1</v>
      </c>
      <c r="J1028" s="3">
        <f ca="1">INT(RAND()*50+1)</f>
        <v>31</v>
      </c>
      <c r="K1028" s="4" t="s">
        <v>11132</v>
      </c>
      <c r="L1028" s="5">
        <v>41346</v>
      </c>
      <c r="M1028" s="3"/>
      <c r="N1028" s="3"/>
      <c r="O1028" s="3" t="str">
        <f>"G81783B__"</f>
        <v>G81783B__</v>
      </c>
      <c r="P1028" s="3" t="s">
        <v>11133</v>
      </c>
      <c r="Q1028" s="3" t="s">
        <v>11134</v>
      </c>
      <c r="R1028" s="6" t="s">
        <v>11357</v>
      </c>
      <c r="S1028" s="7" t="str">
        <f>"1CN00210522"</f>
        <v>1CN00210522</v>
      </c>
      <c r="T1028" s="6" t="s">
        <v>13723</v>
      </c>
      <c r="U1028" s="4" t="s">
        <v>11137</v>
      </c>
      <c r="V1028" s="3" t="s">
        <v>11148</v>
      </c>
    </row>
    <row r="1029" spans="1:22">
      <c r="A1029" s="3">
        <v>1028</v>
      </c>
      <c r="B1029" s="3"/>
      <c r="C1029" s="3" t="s">
        <v>13724</v>
      </c>
      <c r="D1029" s="3" t="s">
        <v>13725</v>
      </c>
      <c r="E1029" s="3" t="s">
        <v>13726</v>
      </c>
      <c r="F1029" s="3" t="s">
        <v>13727</v>
      </c>
      <c r="G1029" s="3" t="s">
        <v>11206</v>
      </c>
      <c r="H1029" s="3" t="s">
        <v>11462</v>
      </c>
      <c r="I1029" s="3">
        <v>4.3</v>
      </c>
      <c r="J1029" s="3">
        <f ca="1">INT(RAND()*50+1)</f>
        <v>12</v>
      </c>
      <c r="K1029" s="4" t="s">
        <v>11132</v>
      </c>
      <c r="L1029" s="5">
        <v>41339</v>
      </c>
      <c r="M1029" s="3"/>
      <c r="N1029" s="3"/>
      <c r="O1029" s="3" t="str">
        <f t="shared" ref="O1029:O1036" si="223">"2769320"</f>
        <v>2769320</v>
      </c>
      <c r="P1029" s="3" t="s">
        <v>11144</v>
      </c>
      <c r="Q1029" s="3" t="s">
        <v>11134</v>
      </c>
      <c r="R1029" s="6" t="s">
        <v>13670</v>
      </c>
      <c r="S1029" s="7" t="str">
        <f t="shared" ref="S1029:S1036" si="224">"1CN00510459"</f>
        <v>1CN00510459</v>
      </c>
      <c r="T1029" s="6" t="s">
        <v>13186</v>
      </c>
      <c r="U1029" s="4" t="s">
        <v>11137</v>
      </c>
      <c r="V1029" s="3" t="s">
        <v>11148</v>
      </c>
    </row>
    <row r="1030" spans="1:22">
      <c r="A1030" s="3">
        <v>1029</v>
      </c>
      <c r="B1030" s="3"/>
      <c r="C1030" s="3" t="s">
        <v>13724</v>
      </c>
      <c r="D1030" s="3" t="s">
        <v>13725</v>
      </c>
      <c r="E1030" s="3" t="s">
        <v>13726</v>
      </c>
      <c r="F1030" s="3" t="s">
        <v>13727</v>
      </c>
      <c r="G1030" s="3" t="s">
        <v>11206</v>
      </c>
      <c r="H1030" s="3" t="s">
        <v>11462</v>
      </c>
      <c r="I1030" s="3">
        <v>4.3</v>
      </c>
      <c r="J1030" s="3">
        <f ca="1">INT(RAND()*50+1)</f>
        <v>26</v>
      </c>
      <c r="K1030" s="4" t="s">
        <v>11132</v>
      </c>
      <c r="L1030" s="5">
        <v>41345</v>
      </c>
      <c r="M1030" s="3"/>
      <c r="N1030" s="3"/>
      <c r="O1030" s="3" t="str">
        <f>"2769320"</f>
        <v>2769320</v>
      </c>
      <c r="P1030" s="3" t="s">
        <v>11133</v>
      </c>
      <c r="Q1030" s="3" t="s">
        <v>11134</v>
      </c>
      <c r="R1030" s="6" t="s">
        <v>13672</v>
      </c>
      <c r="S1030" s="7" t="str">
        <f>"1CN00510459"</f>
        <v>1CN00510459</v>
      </c>
      <c r="T1030" s="6" t="s">
        <v>13624</v>
      </c>
      <c r="U1030" s="4" t="s">
        <v>11137</v>
      </c>
      <c r="V1030" s="3" t="s">
        <v>11138</v>
      </c>
    </row>
    <row r="1031" spans="1:22">
      <c r="A1031" s="3">
        <v>1030</v>
      </c>
      <c r="B1031" s="3"/>
      <c r="C1031" s="3" t="s">
        <v>13724</v>
      </c>
      <c r="D1031" s="3" t="s">
        <v>13725</v>
      </c>
      <c r="E1031" s="3" t="s">
        <v>13726</v>
      </c>
      <c r="F1031" s="3" t="s">
        <v>13727</v>
      </c>
      <c r="G1031" s="3" t="s">
        <v>11206</v>
      </c>
      <c r="H1031" s="3" t="s">
        <v>11462</v>
      </c>
      <c r="I1031" s="3">
        <v>4.3</v>
      </c>
      <c r="J1031" s="3">
        <f ca="1">INT(RAND()*50+1)</f>
        <v>8</v>
      </c>
      <c r="K1031" s="4" t="s">
        <v>11132</v>
      </c>
      <c r="L1031" s="5">
        <v>41361</v>
      </c>
      <c r="M1031" s="3"/>
      <c r="N1031" s="3"/>
      <c r="O1031" s="3" t="str">
        <f>"2769320"</f>
        <v>2769320</v>
      </c>
      <c r="P1031" s="3" t="s">
        <v>11144</v>
      </c>
      <c r="Q1031" s="3" t="s">
        <v>11134</v>
      </c>
      <c r="R1031" s="6" t="s">
        <v>13701</v>
      </c>
      <c r="S1031" s="7" t="str">
        <f>"1CN00510459"</f>
        <v>1CN00510459</v>
      </c>
      <c r="T1031" s="6" t="s">
        <v>13728</v>
      </c>
      <c r="U1031" s="4" t="s">
        <v>11137</v>
      </c>
      <c r="V1031" s="3" t="s">
        <v>11148</v>
      </c>
    </row>
    <row r="1032" spans="1:22">
      <c r="A1032" s="3">
        <v>1031</v>
      </c>
      <c r="B1032" s="3"/>
      <c r="C1032" s="3" t="s">
        <v>13724</v>
      </c>
      <c r="D1032" s="3" t="s">
        <v>13725</v>
      </c>
      <c r="E1032" s="3" t="s">
        <v>13726</v>
      </c>
      <c r="F1032" s="3" t="s">
        <v>13727</v>
      </c>
      <c r="G1032" s="3" t="s">
        <v>11206</v>
      </c>
      <c r="H1032" s="3" t="s">
        <v>11462</v>
      </c>
      <c r="I1032" s="3">
        <v>4.3</v>
      </c>
      <c r="J1032" s="3">
        <f ca="1">INT(RAND()*50+1)</f>
        <v>9</v>
      </c>
      <c r="K1032" s="4" t="s">
        <v>11132</v>
      </c>
      <c r="L1032" s="5">
        <v>41428</v>
      </c>
      <c r="M1032" s="3"/>
      <c r="N1032" s="3"/>
      <c r="O1032" s="3" t="str">
        <f>"2769320"</f>
        <v>2769320</v>
      </c>
      <c r="P1032" s="3" t="s">
        <v>11133</v>
      </c>
      <c r="Q1032" s="3" t="s">
        <v>11145</v>
      </c>
      <c r="R1032" s="6" t="s">
        <v>13704</v>
      </c>
      <c r="S1032" s="7" t="str">
        <f>"1CN00510459"</f>
        <v>1CN00510459</v>
      </c>
      <c r="T1032" s="6" t="s">
        <v>13729</v>
      </c>
      <c r="U1032" s="4" t="s">
        <v>11137</v>
      </c>
      <c r="V1032" s="3" t="s">
        <v>11138</v>
      </c>
    </row>
    <row r="1033" spans="1:22">
      <c r="A1033" s="3">
        <v>1032</v>
      </c>
      <c r="B1033" s="3"/>
      <c r="C1033" s="3" t="s">
        <v>13724</v>
      </c>
      <c r="D1033" s="3" t="s">
        <v>13725</v>
      </c>
      <c r="E1033" s="3" t="s">
        <v>13726</v>
      </c>
      <c r="F1033" s="3" t="s">
        <v>13727</v>
      </c>
      <c r="G1033" s="3" t="s">
        <v>11206</v>
      </c>
      <c r="H1033" s="3" t="s">
        <v>11462</v>
      </c>
      <c r="I1033" s="3">
        <v>4.3</v>
      </c>
      <c r="J1033" s="3">
        <f ca="1">INT(RAND()*50+1)</f>
        <v>41</v>
      </c>
      <c r="K1033" s="4" t="s">
        <v>11132</v>
      </c>
      <c r="L1033" s="5">
        <v>41459</v>
      </c>
      <c r="M1033" s="3"/>
      <c r="N1033" s="3"/>
      <c r="O1033" s="3" t="str">
        <f>"2769320"</f>
        <v>2769320</v>
      </c>
      <c r="P1033" s="3" t="s">
        <v>11144</v>
      </c>
      <c r="Q1033" s="3" t="s">
        <v>11134</v>
      </c>
      <c r="R1033" s="6" t="s">
        <v>13672</v>
      </c>
      <c r="S1033" s="7" t="str">
        <f>"1CN00510459"</f>
        <v>1CN00510459</v>
      </c>
      <c r="T1033" s="6" t="s">
        <v>13476</v>
      </c>
      <c r="U1033" s="4" t="s">
        <v>11137</v>
      </c>
      <c r="V1033" s="3" t="s">
        <v>11148</v>
      </c>
    </row>
    <row r="1034" spans="1:22">
      <c r="A1034" s="3">
        <v>1033</v>
      </c>
      <c r="B1034" s="3"/>
      <c r="C1034" s="3" t="s">
        <v>13724</v>
      </c>
      <c r="D1034" s="3" t="s">
        <v>13725</v>
      </c>
      <c r="E1034" s="3" t="s">
        <v>13726</v>
      </c>
      <c r="F1034" s="3" t="s">
        <v>13727</v>
      </c>
      <c r="G1034" s="3" t="s">
        <v>11206</v>
      </c>
      <c r="H1034" s="3" t="s">
        <v>11462</v>
      </c>
      <c r="I1034" s="3">
        <v>4.3</v>
      </c>
      <c r="J1034" s="3">
        <f ca="1">INT(RAND()*50+1)</f>
        <v>36</v>
      </c>
      <c r="K1034" s="4" t="s">
        <v>11132</v>
      </c>
      <c r="L1034" s="5">
        <v>41505</v>
      </c>
      <c r="M1034" s="3"/>
      <c r="N1034" s="3"/>
      <c r="O1034" s="3" t="str">
        <f>"2769320"</f>
        <v>2769320</v>
      </c>
      <c r="P1034" s="3" t="s">
        <v>11133</v>
      </c>
      <c r="Q1034" s="3" t="s">
        <v>11145</v>
      </c>
      <c r="R1034" s="6" t="s">
        <v>11352</v>
      </c>
      <c r="S1034" s="7" t="str">
        <f>"1CN00510459"</f>
        <v>1CN00510459</v>
      </c>
      <c r="T1034" s="6" t="s">
        <v>13730</v>
      </c>
      <c r="U1034" s="4" t="s">
        <v>11137</v>
      </c>
      <c r="V1034" s="3" t="s">
        <v>11148</v>
      </c>
    </row>
    <row r="1035" spans="1:22">
      <c r="A1035" s="3">
        <v>1034</v>
      </c>
      <c r="B1035" s="3"/>
      <c r="C1035" s="3" t="s">
        <v>13724</v>
      </c>
      <c r="D1035" s="3" t="s">
        <v>13725</v>
      </c>
      <c r="E1035" s="3" t="s">
        <v>13726</v>
      </c>
      <c r="F1035" s="3" t="s">
        <v>13727</v>
      </c>
      <c r="G1035" s="3" t="s">
        <v>11206</v>
      </c>
      <c r="H1035" s="3" t="s">
        <v>11462</v>
      </c>
      <c r="I1035" s="3">
        <v>4.3</v>
      </c>
      <c r="J1035" s="3">
        <f ca="1">INT(RAND()*50+1)</f>
        <v>33</v>
      </c>
      <c r="K1035" s="4" t="s">
        <v>11132</v>
      </c>
      <c r="L1035" s="5">
        <v>41571</v>
      </c>
      <c r="M1035" s="3"/>
      <c r="N1035" s="3"/>
      <c r="O1035" s="3" t="str">
        <f>"2769320"</f>
        <v>2769320</v>
      </c>
      <c r="P1035" s="3" t="s">
        <v>11144</v>
      </c>
      <c r="Q1035" s="3" t="s">
        <v>11134</v>
      </c>
      <c r="R1035" s="6" t="s">
        <v>11357</v>
      </c>
      <c r="S1035" s="7" t="str">
        <f>"1CN00510459"</f>
        <v>1CN00510459</v>
      </c>
      <c r="T1035" s="6" t="s">
        <v>13731</v>
      </c>
      <c r="U1035" s="4" t="s">
        <v>11137</v>
      </c>
      <c r="V1035" s="3" t="s">
        <v>11148</v>
      </c>
    </row>
    <row r="1036" spans="1:22">
      <c r="A1036" s="3">
        <v>1035</v>
      </c>
      <c r="B1036" s="3"/>
      <c r="C1036" s="3" t="s">
        <v>13724</v>
      </c>
      <c r="D1036" s="3" t="s">
        <v>13725</v>
      </c>
      <c r="E1036" s="3" t="s">
        <v>13726</v>
      </c>
      <c r="F1036" s="3" t="s">
        <v>13727</v>
      </c>
      <c r="G1036" s="3" t="s">
        <v>11206</v>
      </c>
      <c r="H1036" s="3" t="s">
        <v>11462</v>
      </c>
      <c r="I1036" s="3">
        <v>4.3</v>
      </c>
      <c r="J1036" s="3">
        <f ca="1">INT(RAND()*50+1)</f>
        <v>7</v>
      </c>
      <c r="K1036" s="4" t="s">
        <v>11132</v>
      </c>
      <c r="L1036" s="5">
        <v>41605</v>
      </c>
      <c r="M1036" s="3"/>
      <c r="N1036" s="3"/>
      <c r="O1036" s="3" t="str">
        <f>"2769320"</f>
        <v>2769320</v>
      </c>
      <c r="P1036" s="3" t="s">
        <v>11133</v>
      </c>
      <c r="Q1036" s="3" t="s">
        <v>11134</v>
      </c>
      <c r="R1036" s="6" t="s">
        <v>13714</v>
      </c>
      <c r="S1036" s="7" t="str">
        <f>"1CN00510459"</f>
        <v>1CN00510459</v>
      </c>
      <c r="T1036" s="6" t="s">
        <v>13732</v>
      </c>
      <c r="U1036" s="4" t="s">
        <v>11137</v>
      </c>
      <c r="V1036" s="3" t="s">
        <v>11148</v>
      </c>
    </row>
    <row r="1037" spans="1:22">
      <c r="A1037" s="3">
        <v>1036</v>
      </c>
      <c r="B1037" s="3"/>
      <c r="C1037" s="3" t="s">
        <v>13724</v>
      </c>
      <c r="D1037" s="3" t="s">
        <v>13733</v>
      </c>
      <c r="E1037" s="3" t="s">
        <v>13734</v>
      </c>
      <c r="F1037" s="3" t="s">
        <v>13735</v>
      </c>
      <c r="G1037" s="3" t="s">
        <v>13736</v>
      </c>
      <c r="H1037" s="3" t="s">
        <v>13257</v>
      </c>
      <c r="I1037" s="3">
        <v>130</v>
      </c>
      <c r="J1037" s="3">
        <f ca="1">INT(RAND()*50+1)</f>
        <v>8</v>
      </c>
      <c r="K1037" s="4" t="s">
        <v>11132</v>
      </c>
      <c r="L1037" s="5">
        <v>41381</v>
      </c>
      <c r="M1037" s="3"/>
      <c r="N1037" s="3"/>
      <c r="O1037" s="3" t="str">
        <f>"2765226"</f>
        <v>2765226</v>
      </c>
      <c r="P1037" s="3" t="s">
        <v>11144</v>
      </c>
      <c r="Q1037" s="3" t="s">
        <v>11134</v>
      </c>
      <c r="R1037" s="6" t="s">
        <v>13720</v>
      </c>
      <c r="S1037" s="7" t="str">
        <f>"1CN00210874"</f>
        <v>1CN00210874</v>
      </c>
      <c r="T1037" s="6" t="s">
        <v>13737</v>
      </c>
      <c r="U1037" s="4" t="s">
        <v>11137</v>
      </c>
      <c r="V1037" s="3" t="s">
        <v>11148</v>
      </c>
    </row>
    <row r="1038" spans="1:22">
      <c r="A1038" s="3">
        <v>1037</v>
      </c>
      <c r="B1038" s="3"/>
      <c r="C1038" s="3" t="s">
        <v>13724</v>
      </c>
      <c r="D1038" s="3" t="s">
        <v>13733</v>
      </c>
      <c r="E1038" s="3" t="s">
        <v>13734</v>
      </c>
      <c r="F1038" s="3" t="s">
        <v>13735</v>
      </c>
      <c r="G1038" s="3" t="s">
        <v>13736</v>
      </c>
      <c r="H1038" s="3" t="s">
        <v>13257</v>
      </c>
      <c r="I1038" s="3">
        <v>130</v>
      </c>
      <c r="J1038" s="3">
        <f ca="1">INT(RAND()*50+1)</f>
        <v>31</v>
      </c>
      <c r="K1038" s="4" t="s">
        <v>11132</v>
      </c>
      <c r="L1038" s="5">
        <v>41459</v>
      </c>
      <c r="M1038" s="3"/>
      <c r="N1038" s="3"/>
      <c r="O1038" s="3" t="str">
        <f>"2765226"</f>
        <v>2765226</v>
      </c>
      <c r="P1038" s="3" t="s">
        <v>11133</v>
      </c>
      <c r="Q1038" s="3" t="s">
        <v>11134</v>
      </c>
      <c r="R1038" s="6" t="s">
        <v>13738</v>
      </c>
      <c r="S1038" s="7" t="str">
        <f>"1CN00210874"</f>
        <v>1CN00210874</v>
      </c>
      <c r="T1038" s="6" t="s">
        <v>13203</v>
      </c>
      <c r="U1038" s="4" t="s">
        <v>11137</v>
      </c>
      <c r="V1038" s="3" t="s">
        <v>11138</v>
      </c>
    </row>
    <row r="1039" spans="1:22">
      <c r="A1039" s="3">
        <v>1038</v>
      </c>
      <c r="B1039" s="3"/>
      <c r="C1039" s="3" t="s">
        <v>13739</v>
      </c>
      <c r="D1039" s="3" t="s">
        <v>13740</v>
      </c>
      <c r="E1039" s="3" t="s">
        <v>13741</v>
      </c>
      <c r="F1039" s="3" t="s">
        <v>11141</v>
      </c>
      <c r="G1039" s="3" t="s">
        <v>11142</v>
      </c>
      <c r="H1039" s="3" t="s">
        <v>11168</v>
      </c>
      <c r="I1039" s="3">
        <v>265.84</v>
      </c>
      <c r="J1039" s="3">
        <f ca="1">INT(RAND()*50+1)</f>
        <v>22</v>
      </c>
      <c r="K1039" s="4" t="s">
        <v>11132</v>
      </c>
      <c r="L1039" s="5">
        <v>41460</v>
      </c>
      <c r="M1039" s="3" t="str">
        <f>"MFCD00003558"</f>
        <v>MFCD00003558</v>
      </c>
      <c r="N1039" s="3"/>
      <c r="O1039" s="3" t="str">
        <f>"SY002141-1G"</f>
        <v>SY002141-1G</v>
      </c>
      <c r="P1039" s="3" t="s">
        <v>11144</v>
      </c>
      <c r="Q1039" s="3" t="s">
        <v>11145</v>
      </c>
      <c r="R1039" s="6" t="s">
        <v>13742</v>
      </c>
      <c r="S1039" s="7" t="str">
        <f>"1CN00210518"</f>
        <v>1CN00210518</v>
      </c>
      <c r="T1039" s="6" t="s">
        <v>13065</v>
      </c>
      <c r="U1039" s="4" t="s">
        <v>11137</v>
      </c>
      <c r="V1039" s="3" t="s">
        <v>11148</v>
      </c>
    </row>
    <row r="1040" spans="1:22">
      <c r="A1040" s="3">
        <v>1039</v>
      </c>
      <c r="B1040" s="3"/>
      <c r="C1040" s="3" t="s">
        <v>13743</v>
      </c>
      <c r="D1040" s="3" t="s">
        <v>13744</v>
      </c>
      <c r="E1040" s="3" t="s">
        <v>13744</v>
      </c>
      <c r="F1040" s="3" t="s">
        <v>11293</v>
      </c>
      <c r="G1040" s="3" t="s">
        <v>11222</v>
      </c>
      <c r="H1040" s="3" t="s">
        <v>11131</v>
      </c>
      <c r="I1040" s="3">
        <v>4.8</v>
      </c>
      <c r="J1040" s="3">
        <f ca="1">INT(RAND()*50+1)</f>
        <v>29</v>
      </c>
      <c r="K1040" s="4" t="s">
        <v>11132</v>
      </c>
      <c r="L1040" s="5">
        <v>41334</v>
      </c>
      <c r="M1040" s="3"/>
      <c r="N1040" s="3"/>
      <c r="O1040" s="3" t="str">
        <f>"G81793B__"</f>
        <v>G81793B__</v>
      </c>
      <c r="P1040" s="3" t="s">
        <v>11133</v>
      </c>
      <c r="Q1040" s="3" t="s">
        <v>11134</v>
      </c>
      <c r="R1040" s="6" t="s">
        <v>13720</v>
      </c>
      <c r="S1040" s="7" t="str">
        <f>"1CN00210522"</f>
        <v>1CN00210522</v>
      </c>
      <c r="T1040" s="6" t="s">
        <v>13745</v>
      </c>
      <c r="U1040" s="4" t="s">
        <v>11137</v>
      </c>
      <c r="V1040" s="3" t="s">
        <v>11138</v>
      </c>
    </row>
    <row r="1041" spans="1:22">
      <c r="A1041" s="3">
        <v>1040</v>
      </c>
      <c r="B1041" s="3"/>
      <c r="C1041" s="3" t="s">
        <v>13743</v>
      </c>
      <c r="D1041" s="3" t="s">
        <v>13746</v>
      </c>
      <c r="E1041" s="3" t="s">
        <v>13747</v>
      </c>
      <c r="F1041" s="3" t="s">
        <v>13748</v>
      </c>
      <c r="G1041" s="3" t="s">
        <v>12293</v>
      </c>
      <c r="H1041" s="3" t="s">
        <v>11462</v>
      </c>
      <c r="I1041" s="3">
        <v>2</v>
      </c>
      <c r="J1041" s="3">
        <f ca="1">INT(RAND()*50+1)</f>
        <v>5</v>
      </c>
      <c r="K1041" s="4" t="s">
        <v>11132</v>
      </c>
      <c r="L1041" s="5">
        <v>41389</v>
      </c>
      <c r="M1041" s="3"/>
      <c r="N1041" s="3"/>
      <c r="O1041" s="3" t="str">
        <f>"2769470_"</f>
        <v>2769470_</v>
      </c>
      <c r="P1041" s="3" t="s">
        <v>11144</v>
      </c>
      <c r="Q1041" s="3" t="s">
        <v>11145</v>
      </c>
      <c r="R1041" s="6" t="s">
        <v>11352</v>
      </c>
      <c r="S1041" s="7" t="str">
        <f t="shared" ref="S1041:S1043" si="225">"1CN00510459"</f>
        <v>1CN00510459</v>
      </c>
      <c r="T1041" s="6" t="s">
        <v>13438</v>
      </c>
      <c r="U1041" s="4" t="s">
        <v>11137</v>
      </c>
      <c r="V1041" s="3" t="s">
        <v>11148</v>
      </c>
    </row>
    <row r="1042" spans="1:22">
      <c r="A1042" s="3">
        <v>1041</v>
      </c>
      <c r="B1042" s="3"/>
      <c r="C1042" s="3" t="s">
        <v>13743</v>
      </c>
      <c r="D1042" s="3" t="s">
        <v>13746</v>
      </c>
      <c r="E1042" s="3" t="s">
        <v>13747</v>
      </c>
      <c r="F1042" s="3" t="s">
        <v>13748</v>
      </c>
      <c r="G1042" s="3" t="s">
        <v>12293</v>
      </c>
      <c r="H1042" s="3" t="s">
        <v>11462</v>
      </c>
      <c r="I1042" s="3">
        <v>2</v>
      </c>
      <c r="J1042" s="3">
        <f ca="1">INT(RAND()*50+1)</f>
        <v>37</v>
      </c>
      <c r="K1042" s="4" t="s">
        <v>11132</v>
      </c>
      <c r="L1042" s="5">
        <v>41458</v>
      </c>
      <c r="M1042" s="3"/>
      <c r="N1042" s="3"/>
      <c r="O1042" s="3" t="str">
        <f>"2769470_"</f>
        <v>2769470_</v>
      </c>
      <c r="P1042" s="3" t="s">
        <v>11133</v>
      </c>
      <c r="Q1042" s="3" t="s">
        <v>11134</v>
      </c>
      <c r="R1042" s="6" t="s">
        <v>11357</v>
      </c>
      <c r="S1042" s="7" t="str">
        <f>"1CN00510459"</f>
        <v>1CN00510459</v>
      </c>
      <c r="T1042" s="6" t="s">
        <v>13637</v>
      </c>
      <c r="U1042" s="4" t="s">
        <v>11137</v>
      </c>
      <c r="V1042" s="3" t="s">
        <v>11148</v>
      </c>
    </row>
    <row r="1043" spans="1:22">
      <c r="A1043" s="3">
        <v>1042</v>
      </c>
      <c r="B1043" s="3"/>
      <c r="C1043" s="3" t="s">
        <v>13743</v>
      </c>
      <c r="D1043" s="3" t="s">
        <v>13746</v>
      </c>
      <c r="E1043" s="3" t="s">
        <v>13747</v>
      </c>
      <c r="F1043" s="3" t="s">
        <v>13748</v>
      </c>
      <c r="G1043" s="3" t="s">
        <v>12293</v>
      </c>
      <c r="H1043" s="3" t="s">
        <v>11462</v>
      </c>
      <c r="I1043" s="3">
        <v>2</v>
      </c>
      <c r="J1043" s="3">
        <f ca="1">INT(RAND()*50+1)</f>
        <v>16</v>
      </c>
      <c r="K1043" s="4" t="s">
        <v>11132</v>
      </c>
      <c r="L1043" s="5">
        <v>41585</v>
      </c>
      <c r="M1043" s="3"/>
      <c r="N1043" s="3"/>
      <c r="O1043" s="3" t="str">
        <f>"2769470"</f>
        <v>2769470</v>
      </c>
      <c r="P1043" s="3" t="s">
        <v>11144</v>
      </c>
      <c r="Q1043" s="3" t="s">
        <v>11134</v>
      </c>
      <c r="R1043" s="6" t="s">
        <v>13749</v>
      </c>
      <c r="S1043" s="7" t="str">
        <f>"1CN00510459"</f>
        <v>1CN00510459</v>
      </c>
      <c r="T1043" s="6" t="s">
        <v>13750</v>
      </c>
      <c r="U1043" s="4" t="s">
        <v>11137</v>
      </c>
      <c r="V1043" s="3" t="s">
        <v>11148</v>
      </c>
    </row>
    <row r="1044" spans="1:22">
      <c r="A1044" s="3">
        <v>1043</v>
      </c>
      <c r="B1044" s="3"/>
      <c r="C1044" s="3" t="s">
        <v>13751</v>
      </c>
      <c r="D1044" s="3" t="s">
        <v>13752</v>
      </c>
      <c r="E1044" s="3" t="s">
        <v>13753</v>
      </c>
      <c r="F1044" s="3" t="s">
        <v>11373</v>
      </c>
      <c r="G1044" s="3" t="s">
        <v>11267</v>
      </c>
      <c r="H1044" s="3" t="s">
        <v>11193</v>
      </c>
      <c r="I1044" s="3">
        <v>374.21</v>
      </c>
      <c r="J1044" s="3">
        <f ca="1">INT(RAND()*50+1)</f>
        <v>47</v>
      </c>
      <c r="K1044" s="4" t="s">
        <v>11132</v>
      </c>
      <c r="L1044" s="5">
        <v>41509</v>
      </c>
      <c r="M1044" s="3" t="str">
        <f>"MFCD00085086"</f>
        <v>MFCD00085086</v>
      </c>
      <c r="N1044" s="3"/>
      <c r="O1044" s="3" t="str">
        <f>"A12865.03"</f>
        <v>A12865.03</v>
      </c>
      <c r="P1044" s="3" t="s">
        <v>11133</v>
      </c>
      <c r="Q1044" s="3" t="s">
        <v>11134</v>
      </c>
      <c r="R1044" s="6" t="s">
        <v>13754</v>
      </c>
      <c r="S1044" s="7" t="str">
        <f>"1CN00220006"</f>
        <v>1CN00220006</v>
      </c>
      <c r="T1044" s="6" t="s">
        <v>13234</v>
      </c>
      <c r="U1044" s="4" t="s">
        <v>11137</v>
      </c>
      <c r="V1044" s="3" t="s">
        <v>11148</v>
      </c>
    </row>
    <row r="1045" spans="1:22">
      <c r="A1045" s="3">
        <v>1044</v>
      </c>
      <c r="B1045" s="3"/>
      <c r="C1045" s="3" t="s">
        <v>858</v>
      </c>
      <c r="D1045" s="3" t="s">
        <v>13755</v>
      </c>
      <c r="E1045" s="3" t="s">
        <v>13756</v>
      </c>
      <c r="F1045" s="3" t="s">
        <v>11151</v>
      </c>
      <c r="G1045" s="3" t="s">
        <v>11285</v>
      </c>
      <c r="H1045" s="3" t="s">
        <v>11153</v>
      </c>
      <c r="I1045" s="3">
        <v>39</v>
      </c>
      <c r="J1045" s="3">
        <f ca="1">INT(RAND()*50+1)</f>
        <v>20</v>
      </c>
      <c r="K1045" s="4" t="s">
        <v>11132</v>
      </c>
      <c r="L1045" s="5">
        <v>41429</v>
      </c>
      <c r="M1045" s="3"/>
      <c r="N1045" s="3"/>
      <c r="O1045" s="3" t="str">
        <f>"81840A"</f>
        <v>81840A</v>
      </c>
      <c r="P1045" s="3" t="s">
        <v>11144</v>
      </c>
      <c r="Q1045" s="3" t="s">
        <v>11134</v>
      </c>
      <c r="R1045" s="6" t="s">
        <v>11352</v>
      </c>
      <c r="S1045" s="7" t="str">
        <f>"1CN00210522"</f>
        <v>1CN00210522</v>
      </c>
      <c r="T1045" s="6" t="s">
        <v>13640</v>
      </c>
      <c r="U1045" s="4" t="s">
        <v>11137</v>
      </c>
      <c r="V1045" s="3" t="s">
        <v>11148</v>
      </c>
    </row>
    <row r="1046" spans="1:22">
      <c r="A1046" s="3">
        <v>1045</v>
      </c>
      <c r="B1046" s="3"/>
      <c r="C1046" s="3" t="s">
        <v>13757</v>
      </c>
      <c r="D1046" s="3" t="s">
        <v>13758</v>
      </c>
      <c r="E1046" s="3" t="s">
        <v>13759</v>
      </c>
      <c r="F1046" s="3" t="s">
        <v>11178</v>
      </c>
      <c r="G1046" s="3" t="s">
        <v>11172</v>
      </c>
      <c r="H1046" s="3" t="s">
        <v>11168</v>
      </c>
      <c r="I1046" s="3">
        <v>458.35</v>
      </c>
      <c r="J1046" s="3">
        <f ca="1">INT(RAND()*50+1)</f>
        <v>25</v>
      </c>
      <c r="K1046" s="4" t="s">
        <v>11132</v>
      </c>
      <c r="L1046" s="5">
        <v>41429</v>
      </c>
      <c r="M1046" s="3" t="str">
        <f>"MFCD00130103"</f>
        <v>MFCD00130103</v>
      </c>
      <c r="N1046" s="3"/>
      <c r="O1046" s="3" t="str">
        <f>"SY002012-25G"</f>
        <v>SY002012-25G</v>
      </c>
      <c r="P1046" s="3" t="s">
        <v>11133</v>
      </c>
      <c r="Q1046" s="3" t="s">
        <v>11145</v>
      </c>
      <c r="R1046" s="6" t="s">
        <v>11357</v>
      </c>
      <c r="S1046" s="7" t="str">
        <f>"1CN00210518"</f>
        <v>1CN00210518</v>
      </c>
      <c r="T1046" s="6" t="s">
        <v>13760</v>
      </c>
      <c r="U1046" s="4" t="s">
        <v>11137</v>
      </c>
      <c r="V1046" s="3" t="s">
        <v>11138</v>
      </c>
    </row>
    <row r="1047" spans="1:22">
      <c r="A1047" s="3">
        <v>1046</v>
      </c>
      <c r="B1047" s="3"/>
      <c r="C1047" s="3" t="s">
        <v>13761</v>
      </c>
      <c r="D1047" s="3" t="s">
        <v>13762</v>
      </c>
      <c r="E1047" s="3" t="s">
        <v>13763</v>
      </c>
      <c r="F1047" s="3" t="s">
        <v>13764</v>
      </c>
      <c r="G1047" s="3" t="s">
        <v>11511</v>
      </c>
      <c r="H1047" s="3" t="s">
        <v>12010</v>
      </c>
      <c r="I1047" s="3">
        <v>25</v>
      </c>
      <c r="J1047" s="3">
        <f ca="1">INT(RAND()*50+1)</f>
        <v>20</v>
      </c>
      <c r="K1047" s="4" t="s">
        <v>11132</v>
      </c>
      <c r="L1047" s="5">
        <v>41401</v>
      </c>
      <c r="M1047" s="3"/>
      <c r="N1047" s="3"/>
      <c r="O1047" s="3" t="str">
        <f>"2526723"</f>
        <v>2526723</v>
      </c>
      <c r="P1047" s="3" t="s">
        <v>11144</v>
      </c>
      <c r="Q1047" s="3" t="s">
        <v>11134</v>
      </c>
      <c r="R1047" s="6" t="s">
        <v>13714</v>
      </c>
      <c r="S1047" s="7" t="str">
        <f>"1CN00210973"</f>
        <v>1CN00210973</v>
      </c>
      <c r="T1047" s="6" t="s">
        <v>13765</v>
      </c>
      <c r="U1047" s="4" t="s">
        <v>11137</v>
      </c>
      <c r="V1047" s="3" t="s">
        <v>11148</v>
      </c>
    </row>
    <row r="1048" spans="1:22">
      <c r="A1048" s="3">
        <v>1047</v>
      </c>
      <c r="B1048" s="3"/>
      <c r="C1048" s="3" t="s">
        <v>13761</v>
      </c>
      <c r="D1048" s="3" t="s">
        <v>13762</v>
      </c>
      <c r="E1048" s="3" t="s">
        <v>13763</v>
      </c>
      <c r="F1048" s="3" t="s">
        <v>13764</v>
      </c>
      <c r="G1048" s="3" t="s">
        <v>11511</v>
      </c>
      <c r="H1048" s="3" t="s">
        <v>12010</v>
      </c>
      <c r="I1048" s="3">
        <v>25</v>
      </c>
      <c r="J1048" s="3">
        <f ca="1">INT(RAND()*50+1)</f>
        <v>25</v>
      </c>
      <c r="K1048" s="4" t="s">
        <v>11132</v>
      </c>
      <c r="L1048" s="5">
        <v>41434</v>
      </c>
      <c r="M1048" s="3"/>
      <c r="N1048" s="3"/>
      <c r="O1048" s="3" t="str">
        <f>"2526723"</f>
        <v>2526723</v>
      </c>
      <c r="P1048" s="3" t="s">
        <v>11133</v>
      </c>
      <c r="Q1048" s="3" t="s">
        <v>11145</v>
      </c>
      <c r="R1048" s="6" t="s">
        <v>13720</v>
      </c>
      <c r="S1048" s="7" t="str">
        <f>"1CN00210973"</f>
        <v>1CN00210973</v>
      </c>
      <c r="T1048" s="6" t="s">
        <v>13502</v>
      </c>
      <c r="U1048" s="4" t="s">
        <v>11137</v>
      </c>
      <c r="V1048" s="3" t="s">
        <v>11138</v>
      </c>
    </row>
    <row r="1049" spans="1:22">
      <c r="A1049" s="3">
        <v>1048</v>
      </c>
      <c r="B1049" s="3"/>
      <c r="C1049" s="3" t="s">
        <v>13766</v>
      </c>
      <c r="D1049" s="3" t="s">
        <v>13767</v>
      </c>
      <c r="E1049" s="3" t="s">
        <v>13768</v>
      </c>
      <c r="F1049" s="3" t="s">
        <v>11197</v>
      </c>
      <c r="G1049" s="3" t="s">
        <v>11206</v>
      </c>
      <c r="H1049" s="3" t="s">
        <v>11462</v>
      </c>
      <c r="I1049" s="3">
        <v>4.5</v>
      </c>
      <c r="J1049" s="3">
        <f ca="1">INT(RAND()*50+1)</f>
        <v>38</v>
      </c>
      <c r="K1049" s="4" t="s">
        <v>11132</v>
      </c>
      <c r="L1049" s="5">
        <v>41344</v>
      </c>
      <c r="M1049" s="3"/>
      <c r="N1049" s="3"/>
      <c r="O1049" s="3" t="str">
        <f>"2769324"</f>
        <v>2769324</v>
      </c>
      <c r="P1049" s="3" t="s">
        <v>11144</v>
      </c>
      <c r="Q1049" s="3" t="s">
        <v>11134</v>
      </c>
      <c r="R1049" s="6" t="s">
        <v>13738</v>
      </c>
      <c r="S1049" s="7" t="str">
        <f>"1CN00510459"</f>
        <v>1CN00510459</v>
      </c>
      <c r="T1049" s="6" t="s">
        <v>13769</v>
      </c>
      <c r="U1049" s="4" t="s">
        <v>11137</v>
      </c>
      <c r="V1049" s="3" t="s">
        <v>11148</v>
      </c>
    </row>
    <row r="1050" spans="1:22">
      <c r="A1050" s="3">
        <v>1049</v>
      </c>
      <c r="B1050" s="3"/>
      <c r="C1050" s="3" t="s">
        <v>13766</v>
      </c>
      <c r="D1050" s="3" t="s">
        <v>13767</v>
      </c>
      <c r="E1050" s="3" t="s">
        <v>13768</v>
      </c>
      <c r="F1050" s="3" t="s">
        <v>11197</v>
      </c>
      <c r="G1050" s="3" t="s">
        <v>11206</v>
      </c>
      <c r="H1050" s="3" t="s">
        <v>11462</v>
      </c>
      <c r="I1050" s="3">
        <v>4.5</v>
      </c>
      <c r="J1050" s="3">
        <f ca="1">INT(RAND()*50+1)</f>
        <v>44</v>
      </c>
      <c r="K1050" s="4" t="s">
        <v>11132</v>
      </c>
      <c r="L1050" s="5">
        <v>41345</v>
      </c>
      <c r="M1050" s="3"/>
      <c r="N1050" s="3"/>
      <c r="O1050" s="3" t="str">
        <f>"2769324"</f>
        <v>2769324</v>
      </c>
      <c r="P1050" s="3" t="s">
        <v>11133</v>
      </c>
      <c r="Q1050" s="3" t="s">
        <v>11134</v>
      </c>
      <c r="R1050" s="6" t="s">
        <v>13742</v>
      </c>
      <c r="S1050" s="7" t="str">
        <f>"1CN00510459"</f>
        <v>1CN00510459</v>
      </c>
      <c r="T1050" s="6" t="s">
        <v>13770</v>
      </c>
      <c r="U1050" s="4" t="s">
        <v>11137</v>
      </c>
      <c r="V1050" s="3" t="s">
        <v>11148</v>
      </c>
    </row>
    <row r="1051" spans="1:22">
      <c r="A1051" s="3">
        <v>1050</v>
      </c>
      <c r="B1051" s="3"/>
      <c r="C1051" s="3" t="s">
        <v>13766</v>
      </c>
      <c r="D1051" s="3" t="s">
        <v>13771</v>
      </c>
      <c r="E1051" s="3" t="s">
        <v>13768</v>
      </c>
      <c r="F1051" s="3" t="s">
        <v>11205</v>
      </c>
      <c r="G1051" s="3" t="s">
        <v>11206</v>
      </c>
      <c r="H1051" s="3" t="s">
        <v>13082</v>
      </c>
      <c r="I1051" s="3">
        <v>5</v>
      </c>
      <c r="J1051" s="3">
        <f ca="1">INT(RAND()*50+1)</f>
        <v>49</v>
      </c>
      <c r="K1051" s="4" t="s">
        <v>11132</v>
      </c>
      <c r="L1051" s="5">
        <v>41605</v>
      </c>
      <c r="M1051" s="3"/>
      <c r="N1051" s="3"/>
      <c r="O1051" s="3" t="str">
        <f>"2795001"</f>
        <v>2795001</v>
      </c>
      <c r="P1051" s="3" t="s">
        <v>11144</v>
      </c>
      <c r="Q1051" s="3" t="s">
        <v>11134</v>
      </c>
      <c r="R1051" s="6" t="s">
        <v>13720</v>
      </c>
      <c r="S1051" s="7" t="str">
        <f>"1CN00510757"</f>
        <v>1CN00510757</v>
      </c>
      <c r="T1051" s="6" t="s">
        <v>13772</v>
      </c>
      <c r="U1051" s="4" t="s">
        <v>11137</v>
      </c>
      <c r="V1051" s="3" t="s">
        <v>11148</v>
      </c>
    </row>
    <row r="1052" spans="1:22">
      <c r="A1052" s="3">
        <v>1051</v>
      </c>
      <c r="B1052" s="3"/>
      <c r="C1052" s="3" t="s">
        <v>13766</v>
      </c>
      <c r="D1052" s="3" t="s">
        <v>13771</v>
      </c>
      <c r="E1052" s="3" t="s">
        <v>13768</v>
      </c>
      <c r="F1052" s="3" t="s">
        <v>11205</v>
      </c>
      <c r="G1052" s="3" t="s">
        <v>11206</v>
      </c>
      <c r="H1052" s="3" t="s">
        <v>13082</v>
      </c>
      <c r="I1052" s="3">
        <v>5</v>
      </c>
      <c r="J1052" s="3">
        <f ca="1">INT(RAND()*50+1)</f>
        <v>48</v>
      </c>
      <c r="K1052" s="4" t="s">
        <v>11132</v>
      </c>
      <c r="L1052" s="5">
        <v>41631</v>
      </c>
      <c r="M1052" s="3"/>
      <c r="N1052" s="3"/>
      <c r="O1052" s="3" t="str">
        <f>"2795001"</f>
        <v>2795001</v>
      </c>
      <c r="P1052" s="3" t="s">
        <v>11133</v>
      </c>
      <c r="Q1052" s="3" t="s">
        <v>11134</v>
      </c>
      <c r="R1052" s="6" t="s">
        <v>11352</v>
      </c>
      <c r="S1052" s="7" t="str">
        <f>"1CN00510757"</f>
        <v>1CN00510757</v>
      </c>
      <c r="T1052" s="6" t="s">
        <v>13773</v>
      </c>
      <c r="U1052" s="4" t="s">
        <v>11137</v>
      </c>
      <c r="V1052" s="3" t="s">
        <v>11148</v>
      </c>
    </row>
    <row r="1053" spans="1:22">
      <c r="A1053" s="3">
        <v>1052</v>
      </c>
      <c r="B1053" s="3"/>
      <c r="C1053" s="3" t="s">
        <v>13766</v>
      </c>
      <c r="D1053" s="3" t="s">
        <v>13771</v>
      </c>
      <c r="E1053" s="3" t="s">
        <v>13768</v>
      </c>
      <c r="F1053" s="3" t="s">
        <v>11205</v>
      </c>
      <c r="G1053" s="3" t="s">
        <v>11206</v>
      </c>
      <c r="H1053" s="3" t="s">
        <v>11336</v>
      </c>
      <c r="I1053" s="3">
        <v>5.3</v>
      </c>
      <c r="J1053" s="3">
        <f ca="1">INT(RAND()*50+1)</f>
        <v>27</v>
      </c>
      <c r="K1053" s="4" t="s">
        <v>11132</v>
      </c>
      <c r="L1053" s="5">
        <v>41459</v>
      </c>
      <c r="M1053" s="3"/>
      <c r="N1053" s="3"/>
      <c r="O1053" s="3" t="str">
        <f>"2767159"</f>
        <v>2767159</v>
      </c>
      <c r="P1053" s="3" t="s">
        <v>11144</v>
      </c>
      <c r="Q1053" s="3" t="s">
        <v>11145</v>
      </c>
      <c r="R1053" s="6" t="s">
        <v>11357</v>
      </c>
      <c r="S1053" s="7" t="str">
        <f>"1CN00210100"</f>
        <v>1CN00210100</v>
      </c>
      <c r="T1053" s="6" t="s">
        <v>13243</v>
      </c>
      <c r="U1053" s="4" t="s">
        <v>11137</v>
      </c>
      <c r="V1053" s="3" t="s">
        <v>11148</v>
      </c>
    </row>
    <row r="1054" spans="1:22">
      <c r="A1054" s="3">
        <v>1053</v>
      </c>
      <c r="B1054" s="3"/>
      <c r="C1054" s="3" t="s">
        <v>111</v>
      </c>
      <c r="D1054" s="3" t="s">
        <v>13774</v>
      </c>
      <c r="E1054" s="3" t="s">
        <v>13775</v>
      </c>
      <c r="F1054" s="3" t="s">
        <v>11141</v>
      </c>
      <c r="G1054" s="3" t="s">
        <v>11400</v>
      </c>
      <c r="H1054" s="3" t="s">
        <v>11168</v>
      </c>
      <c r="I1054" s="3">
        <v>137.5</v>
      </c>
      <c r="J1054" s="3">
        <f ca="1">INT(RAND()*50+1)</f>
        <v>43</v>
      </c>
      <c r="K1054" s="4" t="s">
        <v>11132</v>
      </c>
      <c r="L1054" s="5">
        <v>41339</v>
      </c>
      <c r="M1054" s="3" t="str">
        <f>"MFCD00001765"</f>
        <v>MFCD00001765</v>
      </c>
      <c r="N1054" s="3"/>
      <c r="O1054" s="3" t="str">
        <f>"SY002422-25ML"</f>
        <v>SY002422-25ML</v>
      </c>
      <c r="P1054" s="3" t="s">
        <v>11133</v>
      </c>
      <c r="Q1054" s="3" t="s">
        <v>11134</v>
      </c>
      <c r="R1054" s="6" t="s">
        <v>13749</v>
      </c>
      <c r="S1054" s="7" t="str">
        <f>"1CN00210518"</f>
        <v>1CN00210518</v>
      </c>
      <c r="T1054" s="6" t="s">
        <v>13101</v>
      </c>
      <c r="U1054" s="4" t="s">
        <v>11137</v>
      </c>
      <c r="V1054" s="3" t="s">
        <v>11138</v>
      </c>
    </row>
    <row r="1055" spans="1:22">
      <c r="A1055" s="3">
        <v>1054</v>
      </c>
      <c r="B1055" s="3"/>
      <c r="C1055" s="3" t="s">
        <v>13776</v>
      </c>
      <c r="D1055" s="3" t="s">
        <v>13777</v>
      </c>
      <c r="E1055" s="3" t="s">
        <v>13778</v>
      </c>
      <c r="F1055" s="3" t="s">
        <v>11205</v>
      </c>
      <c r="G1055" s="3" t="s">
        <v>11222</v>
      </c>
      <c r="H1055" s="3" t="s">
        <v>11131</v>
      </c>
      <c r="I1055" s="3">
        <v>241.5</v>
      </c>
      <c r="J1055" s="3">
        <f ca="1">INT(RAND()*50+1)</f>
        <v>36</v>
      </c>
      <c r="K1055" s="4" t="s">
        <v>11132</v>
      </c>
      <c r="L1055" s="5">
        <v>41367</v>
      </c>
      <c r="M1055" s="3"/>
      <c r="N1055" s="3"/>
      <c r="O1055" s="3" t="str">
        <f>"G82065B__"</f>
        <v>G82065B__</v>
      </c>
      <c r="P1055" s="3" t="s">
        <v>11144</v>
      </c>
      <c r="Q1055" s="3" t="s">
        <v>11145</v>
      </c>
      <c r="R1055" s="6" t="s">
        <v>13754</v>
      </c>
      <c r="S1055" s="7" t="str">
        <f t="shared" ref="S1055:S1061" si="226">"1CN00210522"</f>
        <v>1CN00210522</v>
      </c>
      <c r="T1055" s="6" t="s">
        <v>13779</v>
      </c>
      <c r="U1055" s="4" t="s">
        <v>11137</v>
      </c>
      <c r="V1055" s="3" t="s">
        <v>11148</v>
      </c>
    </row>
    <row r="1056" spans="1:22">
      <c r="A1056" s="3">
        <v>1055</v>
      </c>
      <c r="B1056" s="3"/>
      <c r="C1056" s="3" t="s">
        <v>13780</v>
      </c>
      <c r="D1056" s="3" t="s">
        <v>13781</v>
      </c>
      <c r="E1056" s="3" t="s">
        <v>13781</v>
      </c>
      <c r="F1056" s="3" t="s">
        <v>13782</v>
      </c>
      <c r="G1056" s="3" t="s">
        <v>11416</v>
      </c>
      <c r="H1056" s="3" t="s">
        <v>11131</v>
      </c>
      <c r="I1056" s="3">
        <v>6</v>
      </c>
      <c r="J1056" s="3">
        <f ca="1">INT(RAND()*50+1)</f>
        <v>42</v>
      </c>
      <c r="K1056" s="4" t="s">
        <v>11132</v>
      </c>
      <c r="L1056" s="5">
        <v>41341</v>
      </c>
      <c r="M1056" s="3"/>
      <c r="N1056" s="3"/>
      <c r="O1056" s="3" t="str">
        <f>"G82072A"</f>
        <v>G82072A</v>
      </c>
      <c r="P1056" s="3" t="s">
        <v>11133</v>
      </c>
      <c r="Q1056" s="3" t="s">
        <v>11134</v>
      </c>
      <c r="R1056" s="6" t="s">
        <v>13783</v>
      </c>
      <c r="S1056" s="7" t="str">
        <f>"1CN00210522"</f>
        <v>1CN00210522</v>
      </c>
      <c r="T1056" s="6" t="s">
        <v>13458</v>
      </c>
      <c r="U1056" s="4" t="s">
        <v>11137</v>
      </c>
      <c r="V1056" s="3" t="s">
        <v>11138</v>
      </c>
    </row>
    <row r="1057" spans="1:22">
      <c r="A1057" s="3">
        <v>1056</v>
      </c>
      <c r="B1057" s="3"/>
      <c r="C1057" s="3" t="s">
        <v>13780</v>
      </c>
      <c r="D1057" s="3" t="s">
        <v>13784</v>
      </c>
      <c r="E1057" s="3" t="s">
        <v>13785</v>
      </c>
      <c r="F1057" s="3" t="s">
        <v>11197</v>
      </c>
      <c r="G1057" s="3" t="s">
        <v>11206</v>
      </c>
      <c r="H1057" s="3" t="s">
        <v>11257</v>
      </c>
      <c r="I1057" s="3">
        <v>4.9</v>
      </c>
      <c r="J1057" s="3">
        <f ca="1">INT(RAND()*50+1)</f>
        <v>41</v>
      </c>
      <c r="K1057" s="4" t="s">
        <v>11132</v>
      </c>
      <c r="L1057" s="5">
        <v>41599</v>
      </c>
      <c r="M1057" s="3"/>
      <c r="N1057" s="3"/>
      <c r="O1057" s="3" t="str">
        <f>"201307150002"</f>
        <v>201307150002</v>
      </c>
      <c r="P1057" s="3" t="s">
        <v>11144</v>
      </c>
      <c r="Q1057" s="3" t="s">
        <v>11134</v>
      </c>
      <c r="R1057" s="6" t="s">
        <v>13786</v>
      </c>
      <c r="S1057" s="7" t="str">
        <f>"1CN00212283"</f>
        <v>1CN00212283</v>
      </c>
      <c r="T1057" s="6" t="s">
        <v>13652</v>
      </c>
      <c r="U1057" s="4" t="s">
        <v>11137</v>
      </c>
      <c r="V1057" s="3" t="s">
        <v>11148</v>
      </c>
    </row>
    <row r="1058" spans="1:22">
      <c r="A1058" s="3">
        <v>1057</v>
      </c>
      <c r="B1058" s="3"/>
      <c r="C1058" s="3" t="s">
        <v>13787</v>
      </c>
      <c r="D1058" s="3" t="s">
        <v>13788</v>
      </c>
      <c r="E1058" s="3" t="s">
        <v>13788</v>
      </c>
      <c r="F1058" s="3"/>
      <c r="G1058" s="3" t="s">
        <v>11356</v>
      </c>
      <c r="H1058" s="3" t="s">
        <v>11280</v>
      </c>
      <c r="I1058" s="3">
        <v>209.43</v>
      </c>
      <c r="J1058" s="3">
        <f ca="1">INT(RAND()*50+1)</f>
        <v>16</v>
      </c>
      <c r="K1058" s="4" t="s">
        <v>11132</v>
      </c>
      <c r="L1058" s="5">
        <v>41345</v>
      </c>
      <c r="M1058" s="3" t="str">
        <f>"MFCD00010978"</f>
        <v>MFCD00010978</v>
      </c>
      <c r="N1058" s="3"/>
      <c r="O1058" s="3" t="str">
        <f>"215554-100G"</f>
        <v>215554-100G</v>
      </c>
      <c r="P1058" s="3" t="s">
        <v>11133</v>
      </c>
      <c r="Q1058" s="3" t="s">
        <v>11134</v>
      </c>
      <c r="R1058" s="6" t="s">
        <v>13754</v>
      </c>
      <c r="S1058" s="7" t="str">
        <f>"1CN00210153"</f>
        <v>1CN00210153</v>
      </c>
      <c r="T1058" s="6" t="s">
        <v>13789</v>
      </c>
      <c r="U1058" s="4" t="s">
        <v>11137</v>
      </c>
      <c r="V1058" s="3" t="s">
        <v>11148</v>
      </c>
    </row>
    <row r="1059" spans="1:22">
      <c r="A1059" s="3">
        <v>1058</v>
      </c>
      <c r="B1059" s="3"/>
      <c r="C1059" s="3" t="s">
        <v>5872</v>
      </c>
      <c r="D1059" s="3" t="s">
        <v>13790</v>
      </c>
      <c r="E1059" s="3" t="s">
        <v>13791</v>
      </c>
      <c r="F1059" s="3" t="s">
        <v>11205</v>
      </c>
      <c r="G1059" s="3" t="s">
        <v>11130</v>
      </c>
      <c r="H1059" s="3" t="s">
        <v>11131</v>
      </c>
      <c r="I1059" s="3">
        <v>110</v>
      </c>
      <c r="J1059" s="3">
        <f ca="1">INT(RAND()*50+1)</f>
        <v>14</v>
      </c>
      <c r="K1059" s="4" t="s">
        <v>11132</v>
      </c>
      <c r="L1059" s="5">
        <v>41397</v>
      </c>
      <c r="M1059" s="3"/>
      <c r="N1059" s="3"/>
      <c r="O1059" s="3" t="str">
        <f>"G82080A__"</f>
        <v>G82080A__</v>
      </c>
      <c r="P1059" s="3" t="s">
        <v>11144</v>
      </c>
      <c r="Q1059" s="3" t="s">
        <v>11134</v>
      </c>
      <c r="R1059" s="6" t="s">
        <v>11352</v>
      </c>
      <c r="S1059" s="7" t="str">
        <f>"1CN00210522"</f>
        <v>1CN00210522</v>
      </c>
      <c r="T1059" s="6" t="s">
        <v>13269</v>
      </c>
      <c r="U1059" s="4" t="s">
        <v>11137</v>
      </c>
      <c r="V1059" s="3" t="s">
        <v>11148</v>
      </c>
    </row>
    <row r="1060" spans="1:22">
      <c r="A1060" s="3">
        <v>1059</v>
      </c>
      <c r="B1060" s="3"/>
      <c r="C1060" s="3" t="s">
        <v>4822</v>
      </c>
      <c r="D1060" s="3" t="s">
        <v>13792</v>
      </c>
      <c r="E1060" s="3" t="s">
        <v>13793</v>
      </c>
      <c r="F1060" s="3" t="s">
        <v>11151</v>
      </c>
      <c r="G1060" s="3" t="s">
        <v>11267</v>
      </c>
      <c r="H1060" s="3" t="s">
        <v>11153</v>
      </c>
      <c r="I1060" s="3">
        <v>67.2</v>
      </c>
      <c r="J1060" s="3">
        <f ca="1">INT(RAND()*50+1)</f>
        <v>21</v>
      </c>
      <c r="K1060" s="4" t="s">
        <v>11132</v>
      </c>
      <c r="L1060" s="5">
        <v>41375</v>
      </c>
      <c r="M1060" s="3"/>
      <c r="N1060" s="3"/>
      <c r="O1060" s="3" t="str">
        <f>"82101A"</f>
        <v>82101A</v>
      </c>
      <c r="P1060" s="3" t="s">
        <v>11133</v>
      </c>
      <c r="Q1060" s="3" t="s">
        <v>11145</v>
      </c>
      <c r="R1060" s="6" t="s">
        <v>11357</v>
      </c>
      <c r="S1060" s="7" t="str">
        <f>"1CN00210522"</f>
        <v>1CN00210522</v>
      </c>
      <c r="T1060" s="6" t="s">
        <v>13659</v>
      </c>
      <c r="U1060" s="4" t="s">
        <v>11137</v>
      </c>
      <c r="V1060" s="3" t="s">
        <v>11148</v>
      </c>
    </row>
    <row r="1061" spans="1:22">
      <c r="A1061" s="3">
        <v>1060</v>
      </c>
      <c r="B1061" s="3"/>
      <c r="C1061" s="3" t="s">
        <v>13794</v>
      </c>
      <c r="D1061" s="3" t="s">
        <v>13795</v>
      </c>
      <c r="E1061" s="3" t="s">
        <v>13796</v>
      </c>
      <c r="F1061" s="3" t="s">
        <v>11151</v>
      </c>
      <c r="G1061" s="3" t="s">
        <v>11267</v>
      </c>
      <c r="H1061" s="3" t="s">
        <v>11153</v>
      </c>
      <c r="I1061" s="3">
        <v>210</v>
      </c>
      <c r="J1061" s="3">
        <f ca="1">INT(RAND()*50+1)</f>
        <v>10</v>
      </c>
      <c r="K1061" s="4" t="s">
        <v>11132</v>
      </c>
      <c r="L1061" s="5">
        <v>41429</v>
      </c>
      <c r="M1061" s="3"/>
      <c r="N1061" s="3"/>
      <c r="O1061" s="3" t="str">
        <f>"82127A"</f>
        <v>82127A</v>
      </c>
      <c r="P1061" s="3" t="s">
        <v>11144</v>
      </c>
      <c r="Q1061" s="3" t="s">
        <v>11134</v>
      </c>
      <c r="R1061" s="6" t="s">
        <v>13797</v>
      </c>
      <c r="S1061" s="7" t="str">
        <f>"1CN00210522"</f>
        <v>1CN00210522</v>
      </c>
      <c r="T1061" s="6" t="s">
        <v>13798</v>
      </c>
      <c r="U1061" s="4" t="s">
        <v>11137</v>
      </c>
      <c r="V1061" s="3" t="s">
        <v>11148</v>
      </c>
    </row>
    <row r="1062" spans="1:22">
      <c r="A1062" s="3">
        <v>1061</v>
      </c>
      <c r="B1062" s="3"/>
      <c r="C1062" s="3" t="s">
        <v>13799</v>
      </c>
      <c r="D1062" s="3" t="s">
        <v>13800</v>
      </c>
      <c r="E1062" s="3" t="s">
        <v>13801</v>
      </c>
      <c r="F1062" s="3" t="s">
        <v>11205</v>
      </c>
      <c r="G1062" s="3" t="s">
        <v>11256</v>
      </c>
      <c r="H1062" s="3" t="s">
        <v>11670</v>
      </c>
      <c r="I1062" s="3">
        <v>22.5</v>
      </c>
      <c r="J1062" s="3">
        <f ca="1">INT(RAND()*50+1)</f>
        <v>42</v>
      </c>
      <c r="K1062" s="4" t="s">
        <v>11132</v>
      </c>
      <c r="L1062" s="5">
        <v>41407</v>
      </c>
      <c r="M1062" s="3"/>
      <c r="N1062" s="3"/>
      <c r="O1062" s="3" t="str">
        <f>"10014617"</f>
        <v>10014617</v>
      </c>
      <c r="P1062" s="3" t="s">
        <v>11133</v>
      </c>
      <c r="Q1062" s="3" t="s">
        <v>11145</v>
      </c>
      <c r="R1062" s="6" t="s">
        <v>13802</v>
      </c>
      <c r="S1062" s="7" t="str">
        <f>"1CN00210003"</f>
        <v>1CN00210003</v>
      </c>
      <c r="T1062" s="6" t="s">
        <v>13803</v>
      </c>
      <c r="U1062" s="4" t="s">
        <v>11137</v>
      </c>
      <c r="V1062" s="3" t="s">
        <v>11138</v>
      </c>
    </row>
    <row r="1063" spans="1:22">
      <c r="A1063" s="3">
        <v>1062</v>
      </c>
      <c r="B1063" s="3"/>
      <c r="C1063" s="3" t="s">
        <v>13799</v>
      </c>
      <c r="D1063" s="3" t="s">
        <v>13804</v>
      </c>
      <c r="E1063" s="3" t="s">
        <v>13805</v>
      </c>
      <c r="F1063" s="3" t="s">
        <v>11205</v>
      </c>
      <c r="G1063" s="3" t="s">
        <v>11206</v>
      </c>
      <c r="H1063" s="3" t="s">
        <v>11336</v>
      </c>
      <c r="I1063" s="3">
        <v>6.5</v>
      </c>
      <c r="J1063" s="3">
        <f ca="1">INT(RAND()*50+1)</f>
        <v>24</v>
      </c>
      <c r="K1063" s="4" t="s">
        <v>11132</v>
      </c>
      <c r="L1063" s="5">
        <v>41362</v>
      </c>
      <c r="M1063" s="3"/>
      <c r="N1063" s="3"/>
      <c r="O1063" s="3" t="str">
        <f>"2767160"</f>
        <v>2767160</v>
      </c>
      <c r="P1063" s="3" t="s">
        <v>11144</v>
      </c>
      <c r="Q1063" s="3" t="s">
        <v>11134</v>
      </c>
      <c r="R1063" s="6" t="s">
        <v>11352</v>
      </c>
      <c r="S1063" s="7" t="str">
        <f>"1CN00210100"</f>
        <v>1CN00210100</v>
      </c>
      <c r="T1063" s="6" t="s">
        <v>13541</v>
      </c>
      <c r="U1063" s="4" t="s">
        <v>11137</v>
      </c>
      <c r="V1063" s="3" t="s">
        <v>11148</v>
      </c>
    </row>
    <row r="1064" spans="1:22">
      <c r="A1064" s="3">
        <v>1063</v>
      </c>
      <c r="B1064" s="3"/>
      <c r="C1064" s="3" t="s">
        <v>13806</v>
      </c>
      <c r="D1064" s="3" t="s">
        <v>13807</v>
      </c>
      <c r="E1064" s="3" t="s">
        <v>13808</v>
      </c>
      <c r="F1064" s="3" t="s">
        <v>11197</v>
      </c>
      <c r="G1064" s="3" t="s">
        <v>11227</v>
      </c>
      <c r="H1064" s="3" t="s">
        <v>11336</v>
      </c>
      <c r="I1064" s="3">
        <v>11</v>
      </c>
      <c r="J1064" s="3">
        <f ca="1">INT(RAND()*50+1)</f>
        <v>50</v>
      </c>
      <c r="K1064" s="4" t="s">
        <v>11132</v>
      </c>
      <c r="L1064" s="5">
        <v>41361</v>
      </c>
      <c r="M1064" s="3"/>
      <c r="N1064" s="3"/>
      <c r="O1064" s="3" t="str">
        <f>"2779791"</f>
        <v>2779791</v>
      </c>
      <c r="P1064" s="3" t="s">
        <v>11133</v>
      </c>
      <c r="Q1064" s="3" t="s">
        <v>11134</v>
      </c>
      <c r="R1064" s="6" t="s">
        <v>11357</v>
      </c>
      <c r="S1064" s="7" t="str">
        <f>"1CN00210100"</f>
        <v>1CN00210100</v>
      </c>
      <c r="T1064" s="6" t="s">
        <v>13809</v>
      </c>
      <c r="U1064" s="4" t="s">
        <v>11137</v>
      </c>
      <c r="V1064" s="3" t="s">
        <v>11138</v>
      </c>
    </row>
    <row r="1065" spans="1:22">
      <c r="A1065" s="3">
        <v>1064</v>
      </c>
      <c r="B1065" s="3"/>
      <c r="C1065" s="3" t="s">
        <v>9633</v>
      </c>
      <c r="D1065" s="3" t="s">
        <v>13810</v>
      </c>
      <c r="E1065" s="3" t="s">
        <v>13811</v>
      </c>
      <c r="F1065" s="3" t="s">
        <v>11141</v>
      </c>
      <c r="G1065" s="3" t="s">
        <v>11172</v>
      </c>
      <c r="H1065" s="3" t="s">
        <v>11168</v>
      </c>
      <c r="I1065" s="3">
        <v>160.42</v>
      </c>
      <c r="J1065" s="3">
        <f ca="1">INT(RAND()*50+1)</f>
        <v>13</v>
      </c>
      <c r="K1065" s="4" t="s">
        <v>11132</v>
      </c>
      <c r="L1065" s="5">
        <v>41430</v>
      </c>
      <c r="M1065" s="3" t="str">
        <f>"MFCD00005624"</f>
        <v>MFCD00005624</v>
      </c>
      <c r="N1065" s="3"/>
      <c r="O1065" s="3" t="str">
        <f>"SY004104-25G"</f>
        <v>SY004104-25G</v>
      </c>
      <c r="P1065" s="3" t="s">
        <v>11144</v>
      </c>
      <c r="Q1065" s="3" t="s">
        <v>11134</v>
      </c>
      <c r="R1065" s="6" t="s">
        <v>13749</v>
      </c>
      <c r="S1065" s="7" t="str">
        <f>"1CN00210518"</f>
        <v>1CN00210518</v>
      </c>
      <c r="T1065" s="6" t="s">
        <v>13812</v>
      </c>
      <c r="U1065" s="4" t="s">
        <v>11137</v>
      </c>
      <c r="V1065" s="3" t="s">
        <v>11148</v>
      </c>
    </row>
    <row r="1066" spans="1:22">
      <c r="A1066" s="3">
        <v>1065</v>
      </c>
      <c r="B1066" s="3"/>
      <c r="C1066" s="3" t="s">
        <v>9633</v>
      </c>
      <c r="D1066" s="3" t="s">
        <v>13810</v>
      </c>
      <c r="E1066" s="3" t="s">
        <v>13811</v>
      </c>
      <c r="F1066" s="3" t="s">
        <v>11141</v>
      </c>
      <c r="G1066" s="3" t="s">
        <v>11356</v>
      </c>
      <c r="H1066" s="3" t="s">
        <v>11168</v>
      </c>
      <c r="I1066" s="3">
        <v>347.95</v>
      </c>
      <c r="J1066" s="3">
        <f ca="1">INT(RAND()*50+1)</f>
        <v>9</v>
      </c>
      <c r="K1066" s="4" t="s">
        <v>11132</v>
      </c>
      <c r="L1066" s="5">
        <v>41620</v>
      </c>
      <c r="M1066" s="3" t="str">
        <f>"MFCD00005624"</f>
        <v>MFCD00005624</v>
      </c>
      <c r="N1066" s="3"/>
      <c r="O1066" s="3" t="str">
        <f>"SY004104-100G"</f>
        <v>SY004104-100G</v>
      </c>
      <c r="P1066" s="3" t="s">
        <v>11133</v>
      </c>
      <c r="Q1066" s="3" t="s">
        <v>11134</v>
      </c>
      <c r="R1066" s="6" t="s">
        <v>13754</v>
      </c>
      <c r="S1066" s="7" t="str">
        <f>"1CN00210518"</f>
        <v>1CN00210518</v>
      </c>
      <c r="T1066" s="6" t="s">
        <v>13813</v>
      </c>
      <c r="U1066" s="4" t="s">
        <v>11137</v>
      </c>
      <c r="V1066" s="3" t="s">
        <v>11148</v>
      </c>
    </row>
    <row r="1067" spans="1:22">
      <c r="A1067" s="3">
        <v>1066</v>
      </c>
      <c r="B1067" s="3"/>
      <c r="C1067" s="3" t="s">
        <v>13814</v>
      </c>
      <c r="D1067" s="3" t="s">
        <v>13815</v>
      </c>
      <c r="E1067" s="3" t="s">
        <v>13816</v>
      </c>
      <c r="F1067" s="3" t="s">
        <v>11197</v>
      </c>
      <c r="G1067" s="3" t="s">
        <v>11416</v>
      </c>
      <c r="H1067" s="3" t="s">
        <v>11131</v>
      </c>
      <c r="I1067" s="3">
        <v>19.6</v>
      </c>
      <c r="J1067" s="3">
        <f ca="1">INT(RAND()*50+1)</f>
        <v>17</v>
      </c>
      <c r="K1067" s="4" t="s">
        <v>11132</v>
      </c>
      <c r="L1067" s="5">
        <v>41386</v>
      </c>
      <c r="M1067" s="3"/>
      <c r="N1067" s="3"/>
      <c r="O1067" s="3" t="str">
        <f>"G82394A__"</f>
        <v>G82394A__</v>
      </c>
      <c r="P1067" s="3" t="s">
        <v>11144</v>
      </c>
      <c r="Q1067" s="3" t="s">
        <v>11145</v>
      </c>
      <c r="R1067" s="6" t="s">
        <v>13783</v>
      </c>
      <c r="S1067" s="7" t="str">
        <f t="shared" ref="S1067:S1070" si="227">"1CN00210522"</f>
        <v>1CN00210522</v>
      </c>
      <c r="T1067" s="6" t="s">
        <v>13817</v>
      </c>
      <c r="U1067" s="4" t="s">
        <v>11137</v>
      </c>
      <c r="V1067" s="3" t="s">
        <v>11148</v>
      </c>
    </row>
    <row r="1068" spans="1:22">
      <c r="A1068" s="3">
        <v>1067</v>
      </c>
      <c r="B1068" s="3"/>
      <c r="C1068" s="3" t="s">
        <v>13814</v>
      </c>
      <c r="D1068" s="3" t="s">
        <v>13815</v>
      </c>
      <c r="E1068" s="3" t="s">
        <v>13816</v>
      </c>
      <c r="F1068" s="3" t="s">
        <v>11197</v>
      </c>
      <c r="G1068" s="3" t="s">
        <v>11416</v>
      </c>
      <c r="H1068" s="3" t="s">
        <v>11131</v>
      </c>
      <c r="I1068" s="3">
        <v>19.6</v>
      </c>
      <c r="J1068" s="3">
        <f ca="1">INT(RAND()*50+1)</f>
        <v>36</v>
      </c>
      <c r="K1068" s="4" t="s">
        <v>11132</v>
      </c>
      <c r="L1068" s="5">
        <v>41465</v>
      </c>
      <c r="M1068" s="3"/>
      <c r="N1068" s="3"/>
      <c r="O1068" s="3" t="str">
        <f>"G82394A__"</f>
        <v>G82394A__</v>
      </c>
      <c r="P1068" s="3" t="s">
        <v>11133</v>
      </c>
      <c r="Q1068" s="3" t="s">
        <v>11134</v>
      </c>
      <c r="R1068" s="6" t="s">
        <v>13786</v>
      </c>
      <c r="S1068" s="7" t="str">
        <f>"1CN00210522"</f>
        <v>1CN00210522</v>
      </c>
      <c r="T1068" s="6" t="s">
        <v>13274</v>
      </c>
      <c r="U1068" s="4" t="s">
        <v>11137</v>
      </c>
      <c r="V1068" s="3" t="s">
        <v>11148</v>
      </c>
    </row>
    <row r="1069" spans="1:22">
      <c r="A1069" s="3">
        <v>1068</v>
      </c>
      <c r="B1069" s="3"/>
      <c r="C1069" s="3" t="s">
        <v>13814</v>
      </c>
      <c r="D1069" s="3" t="s">
        <v>13815</v>
      </c>
      <c r="E1069" s="3" t="s">
        <v>13816</v>
      </c>
      <c r="F1069" s="3" t="s">
        <v>11205</v>
      </c>
      <c r="G1069" s="3" t="s">
        <v>11416</v>
      </c>
      <c r="H1069" s="3" t="s">
        <v>11131</v>
      </c>
      <c r="I1069" s="3">
        <v>23.8</v>
      </c>
      <c r="J1069" s="3">
        <f ca="1">INT(RAND()*50+1)</f>
        <v>13</v>
      </c>
      <c r="K1069" s="4" t="s">
        <v>11132</v>
      </c>
      <c r="L1069" s="5">
        <v>41563</v>
      </c>
      <c r="M1069" s="3"/>
      <c r="N1069" s="3"/>
      <c r="O1069" s="3" t="str">
        <f>"G82394B"</f>
        <v>G82394B</v>
      </c>
      <c r="P1069" s="3" t="s">
        <v>11144</v>
      </c>
      <c r="Q1069" s="3" t="s">
        <v>11145</v>
      </c>
      <c r="R1069" s="6" t="s">
        <v>13754</v>
      </c>
      <c r="S1069" s="7" t="str">
        <f>"1CN00210522"</f>
        <v>1CN00210522</v>
      </c>
      <c r="T1069" s="6" t="s">
        <v>13141</v>
      </c>
      <c r="U1069" s="4" t="s">
        <v>11137</v>
      </c>
      <c r="V1069" s="3" t="s">
        <v>11148</v>
      </c>
    </row>
    <row r="1070" spans="1:22">
      <c r="A1070" s="3">
        <v>1069</v>
      </c>
      <c r="B1070" s="3"/>
      <c r="C1070" s="3" t="s">
        <v>13814</v>
      </c>
      <c r="D1070" s="3" t="s">
        <v>13815</v>
      </c>
      <c r="E1070" s="3" t="s">
        <v>13816</v>
      </c>
      <c r="F1070" s="3" t="s">
        <v>11197</v>
      </c>
      <c r="G1070" s="3" t="s">
        <v>11416</v>
      </c>
      <c r="H1070" s="3" t="s">
        <v>11131</v>
      </c>
      <c r="I1070" s="3">
        <v>19.6</v>
      </c>
      <c r="J1070" s="3">
        <f ca="1">INT(RAND()*50+1)</f>
        <v>7</v>
      </c>
      <c r="K1070" s="4" t="s">
        <v>11132</v>
      </c>
      <c r="L1070" s="5">
        <v>41635</v>
      </c>
      <c r="M1070" s="3"/>
      <c r="N1070" s="3"/>
      <c r="O1070" s="3" t="str">
        <f>"G82394A"</f>
        <v>G82394A</v>
      </c>
      <c r="P1070" s="3" t="s">
        <v>11133</v>
      </c>
      <c r="Q1070" s="3" t="s">
        <v>11134</v>
      </c>
      <c r="R1070" s="6" t="s">
        <v>11352</v>
      </c>
      <c r="S1070" s="7" t="str">
        <f>"1CN00210522"</f>
        <v>1CN00210522</v>
      </c>
      <c r="T1070" s="6" t="s">
        <v>13818</v>
      </c>
      <c r="U1070" s="4" t="s">
        <v>11137</v>
      </c>
      <c r="V1070" s="3" t="s">
        <v>11138</v>
      </c>
    </row>
    <row r="1071" spans="1:22">
      <c r="A1071" s="3">
        <v>1070</v>
      </c>
      <c r="B1071" s="3"/>
      <c r="C1071" s="3" t="s">
        <v>13819</v>
      </c>
      <c r="D1071" s="3" t="s">
        <v>13820</v>
      </c>
      <c r="E1071" s="3" t="s">
        <v>13821</v>
      </c>
      <c r="F1071" s="3" t="s">
        <v>13822</v>
      </c>
      <c r="G1071" s="3" t="s">
        <v>13823</v>
      </c>
      <c r="H1071" s="3" t="s">
        <v>11324</v>
      </c>
      <c r="I1071" s="3">
        <v>28.78</v>
      </c>
      <c r="J1071" s="3">
        <f ca="1">INT(RAND()*50+1)</f>
        <v>49</v>
      </c>
      <c r="K1071" s="4" t="s">
        <v>11132</v>
      </c>
      <c r="L1071" s="5">
        <v>41362</v>
      </c>
      <c r="M1071" s="3" t="str">
        <f>"MFCD00016542"</f>
        <v>MFCD00016542</v>
      </c>
      <c r="N1071" s="3"/>
      <c r="O1071" s="3" t="str">
        <f>"R00290920124"</f>
        <v>R00290920124</v>
      </c>
      <c r="P1071" s="3" t="s">
        <v>11144</v>
      </c>
      <c r="Q1071" s="3" t="s">
        <v>11134</v>
      </c>
      <c r="R1071" s="6" t="s">
        <v>11357</v>
      </c>
      <c r="S1071" s="7" t="str">
        <f>"1CN00210355"</f>
        <v>1CN00210355</v>
      </c>
      <c r="T1071" s="6" t="s">
        <v>13476</v>
      </c>
      <c r="U1071" s="4" t="s">
        <v>11137</v>
      </c>
      <c r="V1071" s="3" t="s">
        <v>11148</v>
      </c>
    </row>
    <row r="1072" spans="1:22">
      <c r="A1072" s="3">
        <v>1071</v>
      </c>
      <c r="B1072" s="3"/>
      <c r="C1072" s="3" t="s">
        <v>13824</v>
      </c>
      <c r="D1072" s="3" t="s">
        <v>13825</v>
      </c>
      <c r="E1072" s="3" t="s">
        <v>13826</v>
      </c>
      <c r="F1072" s="3" t="s">
        <v>11205</v>
      </c>
      <c r="G1072" s="3" t="s">
        <v>11227</v>
      </c>
      <c r="H1072" s="3" t="s">
        <v>11336</v>
      </c>
      <c r="I1072" s="3">
        <v>32.06</v>
      </c>
      <c r="J1072" s="3">
        <f ca="1">INT(RAND()*50+1)</f>
        <v>40</v>
      </c>
      <c r="K1072" s="4" t="s">
        <v>11132</v>
      </c>
      <c r="L1072" s="5">
        <v>41360</v>
      </c>
      <c r="M1072" s="3"/>
      <c r="N1072" s="3"/>
      <c r="O1072" s="3" t="str">
        <f>"204502129_"</f>
        <v>204502129_</v>
      </c>
      <c r="P1072" s="3" t="s">
        <v>11133</v>
      </c>
      <c r="Q1072" s="3" t="s">
        <v>11134</v>
      </c>
      <c r="R1072" s="6" t="s">
        <v>13797</v>
      </c>
      <c r="S1072" s="7" t="str">
        <f>"1CN00210100"</f>
        <v>1CN00210100</v>
      </c>
      <c r="T1072" s="6" t="s">
        <v>13690</v>
      </c>
      <c r="U1072" s="4" t="s">
        <v>11137</v>
      </c>
      <c r="V1072" s="3" t="s">
        <v>11138</v>
      </c>
    </row>
    <row r="1073" spans="1:22">
      <c r="A1073" s="3">
        <v>1072</v>
      </c>
      <c r="B1073" s="3"/>
      <c r="C1073" s="3" t="s">
        <v>13827</v>
      </c>
      <c r="D1073" s="3" t="s">
        <v>13828</v>
      </c>
      <c r="E1073" s="3" t="s">
        <v>13829</v>
      </c>
      <c r="F1073" s="3" t="s">
        <v>11141</v>
      </c>
      <c r="G1073" s="3" t="s">
        <v>11285</v>
      </c>
      <c r="H1073" s="3" t="s">
        <v>11193</v>
      </c>
      <c r="I1073" s="3">
        <v>216.72</v>
      </c>
      <c r="J1073" s="3">
        <f ca="1">INT(RAND()*50+1)</f>
        <v>6</v>
      </c>
      <c r="K1073" s="4" t="s">
        <v>11132</v>
      </c>
      <c r="L1073" s="5">
        <v>41344</v>
      </c>
      <c r="M1073" s="3" t="str">
        <f>"MFCD00024329"</f>
        <v>MFCD00024329</v>
      </c>
      <c r="N1073" s="3"/>
      <c r="O1073" s="3" t="str">
        <f>"B21491.06"</f>
        <v>B21491.06</v>
      </c>
      <c r="P1073" s="3" t="s">
        <v>11144</v>
      </c>
      <c r="Q1073" s="3" t="s">
        <v>11134</v>
      </c>
      <c r="R1073" s="6" t="s">
        <v>13802</v>
      </c>
      <c r="S1073" s="7" t="str">
        <f>"1CN00220006"</f>
        <v>1CN00220006</v>
      </c>
      <c r="T1073" s="6" t="s">
        <v>13830</v>
      </c>
      <c r="U1073" s="4" t="s">
        <v>11137</v>
      </c>
      <c r="V1073" s="3" t="s">
        <v>11148</v>
      </c>
    </row>
    <row r="1074" spans="1:22">
      <c r="A1074" s="3">
        <v>1073</v>
      </c>
      <c r="B1074" s="3"/>
      <c r="C1074" s="3" t="s">
        <v>13831</v>
      </c>
      <c r="D1074" s="3" t="s">
        <v>13832</v>
      </c>
      <c r="E1074" s="3" t="s">
        <v>13833</v>
      </c>
      <c r="F1074" s="3" t="s">
        <v>11141</v>
      </c>
      <c r="G1074" s="3" t="s">
        <v>11232</v>
      </c>
      <c r="H1074" s="3" t="s">
        <v>11168</v>
      </c>
      <c r="I1074" s="3">
        <v>64.17</v>
      </c>
      <c r="J1074" s="3">
        <f ca="1">INT(RAND()*50+1)</f>
        <v>39</v>
      </c>
      <c r="K1074" s="4" t="s">
        <v>11132</v>
      </c>
      <c r="L1074" s="5">
        <v>41380</v>
      </c>
      <c r="M1074" s="3" t="str">
        <f>"MFCD00012341"</f>
        <v>MFCD00012341</v>
      </c>
      <c r="N1074" s="3"/>
      <c r="O1074" s="3" t="str">
        <f>"SY003378-5G"</f>
        <v>SY003378-5G</v>
      </c>
      <c r="P1074" s="3" t="s">
        <v>11133</v>
      </c>
      <c r="Q1074" s="3" t="s">
        <v>11145</v>
      </c>
      <c r="R1074" s="6" t="s">
        <v>13834</v>
      </c>
      <c r="S1074" s="7" t="str">
        <f>"1CN00210518"</f>
        <v>1CN00210518</v>
      </c>
      <c r="T1074" s="6" t="s">
        <v>13286</v>
      </c>
      <c r="U1074" s="4" t="s">
        <v>11137</v>
      </c>
      <c r="V1074" s="3" t="s">
        <v>11148</v>
      </c>
    </row>
    <row r="1075" spans="1:22">
      <c r="A1075" s="3">
        <v>1074</v>
      </c>
      <c r="B1075" s="3"/>
      <c r="C1075" s="3" t="s">
        <v>13835</v>
      </c>
      <c r="D1075" s="3" t="s">
        <v>13836</v>
      </c>
      <c r="E1075" s="3" t="s">
        <v>13837</v>
      </c>
      <c r="F1075" s="3" t="s">
        <v>13838</v>
      </c>
      <c r="G1075" s="3" t="s">
        <v>11222</v>
      </c>
      <c r="H1075" s="3" t="s">
        <v>11131</v>
      </c>
      <c r="I1075" s="3">
        <v>10.85</v>
      </c>
      <c r="J1075" s="3">
        <f ca="1">INT(RAND()*50+1)</f>
        <v>26</v>
      </c>
      <c r="K1075" s="4" t="s">
        <v>11132</v>
      </c>
      <c r="L1075" s="5">
        <v>41446</v>
      </c>
      <c r="M1075" s="3"/>
      <c r="N1075" s="3"/>
      <c r="O1075" s="3" t="str">
        <f>"G82665A__"</f>
        <v>G82665A__</v>
      </c>
      <c r="P1075" s="3" t="s">
        <v>11144</v>
      </c>
      <c r="Q1075" s="3" t="s">
        <v>11134</v>
      </c>
      <c r="R1075" s="6" t="s">
        <v>13839</v>
      </c>
      <c r="S1075" s="7" t="str">
        <f t="shared" ref="S1075:S1077" si="228">"1CN00210522"</f>
        <v>1CN00210522</v>
      </c>
      <c r="T1075" s="6" t="s">
        <v>13698</v>
      </c>
      <c r="U1075" s="4" t="s">
        <v>11137</v>
      </c>
      <c r="V1075" s="3" t="s">
        <v>11148</v>
      </c>
    </row>
    <row r="1076" spans="1:22">
      <c r="A1076" s="3">
        <v>1075</v>
      </c>
      <c r="B1076" s="3"/>
      <c r="C1076" s="3" t="s">
        <v>13840</v>
      </c>
      <c r="D1076" s="3" t="s">
        <v>13841</v>
      </c>
      <c r="E1076" s="3" t="s">
        <v>13842</v>
      </c>
      <c r="F1076" s="3" t="s">
        <v>11205</v>
      </c>
      <c r="G1076" s="3" t="s">
        <v>11222</v>
      </c>
      <c r="H1076" s="3" t="s">
        <v>11131</v>
      </c>
      <c r="I1076" s="3">
        <v>5.1</v>
      </c>
      <c r="J1076" s="3">
        <f ca="1">INT(RAND()*50+1)</f>
        <v>17</v>
      </c>
      <c r="K1076" s="4" t="s">
        <v>11132</v>
      </c>
      <c r="L1076" s="5">
        <v>41345</v>
      </c>
      <c r="M1076" s="3"/>
      <c r="N1076" s="3"/>
      <c r="O1076" s="3" t="str">
        <f>"G82667B__"</f>
        <v>G82667B__</v>
      </c>
      <c r="P1076" s="3" t="s">
        <v>11133</v>
      </c>
      <c r="Q1076" s="3" t="s">
        <v>11145</v>
      </c>
      <c r="R1076" s="6" t="s">
        <v>13802</v>
      </c>
      <c r="S1076" s="7" t="str">
        <f>"1CN00210522"</f>
        <v>1CN00210522</v>
      </c>
      <c r="T1076" s="6" t="s">
        <v>13843</v>
      </c>
      <c r="U1076" s="4" t="s">
        <v>11137</v>
      </c>
      <c r="V1076" s="3" t="s">
        <v>11148</v>
      </c>
    </row>
    <row r="1077" spans="1:22">
      <c r="A1077" s="3">
        <v>1076</v>
      </c>
      <c r="B1077" s="3"/>
      <c r="C1077" s="3" t="s">
        <v>13840</v>
      </c>
      <c r="D1077" s="3" t="s">
        <v>13841</v>
      </c>
      <c r="E1077" s="3" t="s">
        <v>13842</v>
      </c>
      <c r="F1077" s="3" t="s">
        <v>11205</v>
      </c>
      <c r="G1077" s="3" t="s">
        <v>11222</v>
      </c>
      <c r="H1077" s="3" t="s">
        <v>11131</v>
      </c>
      <c r="I1077" s="3">
        <v>5.1</v>
      </c>
      <c r="J1077" s="3">
        <f ca="1">INT(RAND()*50+1)</f>
        <v>30</v>
      </c>
      <c r="K1077" s="4" t="s">
        <v>11132</v>
      </c>
      <c r="L1077" s="5">
        <v>41410</v>
      </c>
      <c r="M1077" s="3"/>
      <c r="N1077" s="3"/>
      <c r="O1077" s="3" t="str">
        <f>"G82667B__"</f>
        <v>G82667B__</v>
      </c>
      <c r="P1077" s="3" t="s">
        <v>11144</v>
      </c>
      <c r="Q1077" s="3" t="s">
        <v>11134</v>
      </c>
      <c r="R1077" s="6" t="s">
        <v>11352</v>
      </c>
      <c r="S1077" s="7" t="str">
        <f>"1CN00210522"</f>
        <v>1CN00210522</v>
      </c>
      <c r="T1077" s="6" t="s">
        <v>13844</v>
      </c>
      <c r="U1077" s="4" t="s">
        <v>11137</v>
      </c>
      <c r="V1077" s="3" t="s">
        <v>11148</v>
      </c>
    </row>
    <row r="1078" spans="1:22">
      <c r="A1078" s="3">
        <v>1077</v>
      </c>
      <c r="B1078" s="3"/>
      <c r="C1078" s="3" t="s">
        <v>13840</v>
      </c>
      <c r="D1078" s="3" t="s">
        <v>13845</v>
      </c>
      <c r="E1078" s="3" t="s">
        <v>13846</v>
      </c>
      <c r="F1078" s="3" t="s">
        <v>13822</v>
      </c>
      <c r="G1078" s="3" t="s">
        <v>13823</v>
      </c>
      <c r="H1078" s="3" t="s">
        <v>11844</v>
      </c>
      <c r="I1078" s="3">
        <v>5.1</v>
      </c>
      <c r="J1078" s="3">
        <f ca="1">INT(RAND()*50+1)</f>
        <v>13</v>
      </c>
      <c r="K1078" s="4" t="s">
        <v>11132</v>
      </c>
      <c r="L1078" s="5">
        <v>41456</v>
      </c>
      <c r="M1078" s="3" t="str">
        <f>"MFCD00003504"</f>
        <v>MFCD00003504</v>
      </c>
      <c r="N1078" s="3"/>
      <c r="O1078" s="3" t="str">
        <f>"R00266620024"</f>
        <v>R00266620024</v>
      </c>
      <c r="P1078" s="3" t="s">
        <v>11133</v>
      </c>
      <c r="Q1078" s="3" t="s">
        <v>11134</v>
      </c>
      <c r="R1078" s="6" t="s">
        <v>11357</v>
      </c>
      <c r="S1078" s="7" t="str">
        <f>"1CN00210355"</f>
        <v>1CN00210355</v>
      </c>
      <c r="T1078" s="6" t="s">
        <v>13596</v>
      </c>
      <c r="U1078" s="4" t="s">
        <v>11137</v>
      </c>
      <c r="V1078" s="3" t="s">
        <v>11138</v>
      </c>
    </row>
    <row r="1079" spans="1:22">
      <c r="A1079" s="3">
        <v>1078</v>
      </c>
      <c r="B1079" s="3"/>
      <c r="C1079" s="3" t="s">
        <v>13847</v>
      </c>
      <c r="D1079" s="3" t="s">
        <v>13848</v>
      </c>
      <c r="E1079" s="3" t="s">
        <v>13849</v>
      </c>
      <c r="F1079" s="3" t="s">
        <v>11158</v>
      </c>
      <c r="G1079" s="3" t="s">
        <v>11152</v>
      </c>
      <c r="H1079" s="3" t="s">
        <v>11153</v>
      </c>
      <c r="I1079" s="3">
        <v>81</v>
      </c>
      <c r="J1079" s="3">
        <f ca="1">INT(RAND()*50+1)</f>
        <v>35</v>
      </c>
      <c r="K1079" s="4" t="s">
        <v>11132</v>
      </c>
      <c r="L1079" s="5">
        <v>41523</v>
      </c>
      <c r="M1079" s="3"/>
      <c r="N1079" s="3"/>
      <c r="O1079" s="3" t="str">
        <f>"82676A"</f>
        <v>82676A</v>
      </c>
      <c r="P1079" s="3" t="s">
        <v>11144</v>
      </c>
      <c r="Q1079" s="3" t="s">
        <v>11134</v>
      </c>
      <c r="R1079" s="6" t="s">
        <v>13850</v>
      </c>
      <c r="S1079" s="7" t="str">
        <f t="shared" ref="S1079:S1082" si="229">"1CN00210522"</f>
        <v>1CN00210522</v>
      </c>
      <c r="T1079" s="6" t="s">
        <v>13851</v>
      </c>
      <c r="U1079" s="4" t="s">
        <v>11137</v>
      </c>
      <c r="V1079" s="3" t="s">
        <v>11148</v>
      </c>
    </row>
    <row r="1080" spans="1:22">
      <c r="A1080" s="3">
        <v>1079</v>
      </c>
      <c r="B1080" s="3"/>
      <c r="C1080" s="3" t="s">
        <v>13852</v>
      </c>
      <c r="D1080" s="3" t="s">
        <v>13853</v>
      </c>
      <c r="E1080" s="3" t="s">
        <v>13854</v>
      </c>
      <c r="F1080" s="3" t="s">
        <v>13855</v>
      </c>
      <c r="G1080" s="3" t="s">
        <v>11167</v>
      </c>
      <c r="H1080" s="3" t="s">
        <v>11670</v>
      </c>
      <c r="I1080" s="3">
        <v>7</v>
      </c>
      <c r="J1080" s="3">
        <f ca="1">INT(RAND()*50+1)</f>
        <v>34</v>
      </c>
      <c r="K1080" s="4" t="s">
        <v>11132</v>
      </c>
      <c r="L1080" s="5">
        <v>41407</v>
      </c>
      <c r="M1080" s="3"/>
      <c r="N1080" s="3"/>
      <c r="O1080" s="3" t="str">
        <f>"10007714"</f>
        <v>10007714</v>
      </c>
      <c r="P1080" s="3" t="s">
        <v>11133</v>
      </c>
      <c r="Q1080" s="3" t="s">
        <v>11134</v>
      </c>
      <c r="R1080" s="6" t="s">
        <v>13856</v>
      </c>
      <c r="S1080" s="7" t="str">
        <f>"1CN00210003"</f>
        <v>1CN00210003</v>
      </c>
      <c r="T1080" s="6" t="s">
        <v>13857</v>
      </c>
      <c r="U1080" s="4" t="s">
        <v>11137</v>
      </c>
      <c r="V1080" s="3" t="s">
        <v>11138</v>
      </c>
    </row>
    <row r="1081" spans="1:22">
      <c r="A1081" s="3">
        <v>1080</v>
      </c>
      <c r="B1081" s="3"/>
      <c r="C1081" s="3" t="s">
        <v>13858</v>
      </c>
      <c r="D1081" s="3" t="s">
        <v>13859</v>
      </c>
      <c r="E1081" s="3" t="s">
        <v>13860</v>
      </c>
      <c r="F1081" s="3" t="s">
        <v>11205</v>
      </c>
      <c r="G1081" s="3" t="s">
        <v>11222</v>
      </c>
      <c r="H1081" s="3" t="s">
        <v>11131</v>
      </c>
      <c r="I1081" s="3">
        <v>24</v>
      </c>
      <c r="J1081" s="3">
        <f ca="1">INT(RAND()*50+1)</f>
        <v>44</v>
      </c>
      <c r="K1081" s="4" t="s">
        <v>11132</v>
      </c>
      <c r="L1081" s="5">
        <v>41339</v>
      </c>
      <c r="M1081" s="3"/>
      <c r="N1081" s="3"/>
      <c r="O1081" s="3" t="str">
        <f>"G82695B__"</f>
        <v>G82695B__</v>
      </c>
      <c r="P1081" s="3" t="s">
        <v>11144</v>
      </c>
      <c r="Q1081" s="3" t="s">
        <v>11145</v>
      </c>
      <c r="R1081" s="6" t="s">
        <v>11352</v>
      </c>
      <c r="S1081" s="7" t="str">
        <f>"1CN00210522"</f>
        <v>1CN00210522</v>
      </c>
      <c r="T1081" s="6" t="s">
        <v>13861</v>
      </c>
      <c r="U1081" s="4" t="s">
        <v>11137</v>
      </c>
      <c r="V1081" s="3" t="s">
        <v>11148</v>
      </c>
    </row>
    <row r="1082" spans="1:22">
      <c r="A1082" s="3">
        <v>1081</v>
      </c>
      <c r="B1082" s="3"/>
      <c r="C1082" s="3" t="s">
        <v>13862</v>
      </c>
      <c r="D1082" s="3" t="s">
        <v>13863</v>
      </c>
      <c r="E1082" s="3" t="s">
        <v>13864</v>
      </c>
      <c r="F1082" s="3" t="s">
        <v>11205</v>
      </c>
      <c r="G1082" s="3" t="s">
        <v>11130</v>
      </c>
      <c r="H1082" s="3" t="s">
        <v>11131</v>
      </c>
      <c r="I1082" s="3">
        <v>52.5</v>
      </c>
      <c r="J1082" s="3">
        <f ca="1">INT(RAND()*50+1)</f>
        <v>42</v>
      </c>
      <c r="K1082" s="4" t="s">
        <v>11132</v>
      </c>
      <c r="L1082" s="5">
        <v>41428</v>
      </c>
      <c r="M1082" s="3"/>
      <c r="N1082" s="3"/>
      <c r="O1082" s="3" t="str">
        <f>"G82762A__"</f>
        <v>G82762A__</v>
      </c>
      <c r="P1082" s="3" t="s">
        <v>11133</v>
      </c>
      <c r="Q1082" s="3" t="s">
        <v>11134</v>
      </c>
      <c r="R1082" s="6" t="s">
        <v>11357</v>
      </c>
      <c r="S1082" s="7" t="str">
        <f>"1CN00210522"</f>
        <v>1CN00210522</v>
      </c>
      <c r="T1082" s="6" t="s">
        <v>13865</v>
      </c>
      <c r="U1082" s="4" t="s">
        <v>11137</v>
      </c>
      <c r="V1082" s="3" t="s">
        <v>11148</v>
      </c>
    </row>
    <row r="1083" spans="1:22">
      <c r="A1083" s="3">
        <v>1082</v>
      </c>
      <c r="B1083" s="3"/>
      <c r="C1083" s="3" t="s">
        <v>13862</v>
      </c>
      <c r="D1083" s="3" t="s">
        <v>13866</v>
      </c>
      <c r="E1083" s="3" t="s">
        <v>13866</v>
      </c>
      <c r="F1083" s="3" t="s">
        <v>13867</v>
      </c>
      <c r="G1083" s="3" t="s">
        <v>11172</v>
      </c>
      <c r="H1083" s="3" t="s">
        <v>11143</v>
      </c>
      <c r="I1083" s="3">
        <v>86.36</v>
      </c>
      <c r="J1083" s="3">
        <f ca="1">INT(RAND()*50+1)</f>
        <v>33</v>
      </c>
      <c r="K1083" s="4" t="s">
        <v>11132</v>
      </c>
      <c r="L1083" s="5">
        <v>41359</v>
      </c>
      <c r="M1083" s="3"/>
      <c r="N1083" s="3"/>
      <c r="O1083" s="3" t="str">
        <f>"JK969674-25G"</f>
        <v>JK969674-25G</v>
      </c>
      <c r="P1083" s="3" t="s">
        <v>11144</v>
      </c>
      <c r="Q1083" s="3" t="s">
        <v>11145</v>
      </c>
      <c r="R1083" s="6" t="s">
        <v>13797</v>
      </c>
      <c r="S1083" s="7" t="str">
        <f>"1CN00100005"</f>
        <v>1CN00100005</v>
      </c>
      <c r="T1083" s="6" t="s">
        <v>13292</v>
      </c>
      <c r="U1083" s="4" t="s">
        <v>11137</v>
      </c>
      <c r="V1083" s="3" t="s">
        <v>11148</v>
      </c>
    </row>
    <row r="1084" spans="1:22">
      <c r="A1084" s="3">
        <v>1083</v>
      </c>
      <c r="B1084" s="3"/>
      <c r="C1084" s="3" t="s">
        <v>4613</v>
      </c>
      <c r="D1084" s="3" t="s">
        <v>13868</v>
      </c>
      <c r="E1084" s="3" t="s">
        <v>13869</v>
      </c>
      <c r="F1084" s="3" t="s">
        <v>13822</v>
      </c>
      <c r="G1084" s="3" t="s">
        <v>13823</v>
      </c>
      <c r="H1084" s="3" t="s">
        <v>11324</v>
      </c>
      <c r="I1084" s="3">
        <v>26.91</v>
      </c>
      <c r="J1084" s="3">
        <f ca="1">INT(RAND()*50+1)</f>
        <v>39</v>
      </c>
      <c r="K1084" s="4" t="s">
        <v>11132</v>
      </c>
      <c r="L1084" s="5">
        <v>41439</v>
      </c>
      <c r="M1084" s="3" t="str">
        <f>"MFCD00011640"</f>
        <v>MFCD00011640</v>
      </c>
      <c r="N1084" s="3"/>
      <c r="O1084" s="3" t="str">
        <f>"R01354020124"</f>
        <v>R01354020124</v>
      </c>
      <c r="P1084" s="3" t="s">
        <v>11133</v>
      </c>
      <c r="Q1084" s="3" t="s">
        <v>11134</v>
      </c>
      <c r="R1084" s="6" t="s">
        <v>13802</v>
      </c>
      <c r="S1084" s="7" t="str">
        <f>"1CN00210355"</f>
        <v>1CN00210355</v>
      </c>
      <c r="T1084" s="6" t="s">
        <v>13186</v>
      </c>
      <c r="U1084" s="4" t="s">
        <v>11137</v>
      </c>
      <c r="V1084" s="3" t="s">
        <v>11148</v>
      </c>
    </row>
    <row r="1085" spans="1:22">
      <c r="A1085" s="3">
        <v>1084</v>
      </c>
      <c r="B1085" s="3"/>
      <c r="C1085" s="3" t="s">
        <v>3038</v>
      </c>
      <c r="D1085" s="3" t="s">
        <v>13870</v>
      </c>
      <c r="E1085" s="3" t="s">
        <v>13870</v>
      </c>
      <c r="F1085" s="3" t="s">
        <v>11373</v>
      </c>
      <c r="G1085" s="3" t="s">
        <v>11405</v>
      </c>
      <c r="H1085" s="3" t="s">
        <v>11143</v>
      </c>
      <c r="I1085" s="3">
        <v>49.64</v>
      </c>
      <c r="J1085" s="3">
        <f ca="1">INT(RAND()*50+1)</f>
        <v>5</v>
      </c>
      <c r="K1085" s="4" t="s">
        <v>11132</v>
      </c>
      <c r="L1085" s="5">
        <v>41392</v>
      </c>
      <c r="M1085" s="3"/>
      <c r="N1085" s="3"/>
      <c r="O1085" s="3" t="str">
        <f>"JK101363-100ML"</f>
        <v>JK101363-100ML</v>
      </c>
      <c r="P1085" s="3" t="s">
        <v>11144</v>
      </c>
      <c r="Q1085" s="3" t="s">
        <v>11134</v>
      </c>
      <c r="R1085" s="6" t="s">
        <v>13834</v>
      </c>
      <c r="S1085" s="7" t="str">
        <f>"1CN00100005"</f>
        <v>1CN00100005</v>
      </c>
      <c r="T1085" s="6" t="s">
        <v>13871</v>
      </c>
      <c r="U1085" s="4" t="s">
        <v>11137</v>
      </c>
      <c r="V1085" s="3" t="s">
        <v>11148</v>
      </c>
    </row>
    <row r="1086" spans="1:22">
      <c r="A1086" s="3">
        <v>1085</v>
      </c>
      <c r="B1086" s="3"/>
      <c r="C1086" s="3" t="s">
        <v>13872</v>
      </c>
      <c r="D1086" s="3" t="s">
        <v>13873</v>
      </c>
      <c r="E1086" s="3" t="s">
        <v>13874</v>
      </c>
      <c r="F1086" s="3" t="s">
        <v>11293</v>
      </c>
      <c r="G1086" s="3" t="s">
        <v>11222</v>
      </c>
      <c r="H1086" s="3" t="s">
        <v>11193</v>
      </c>
      <c r="I1086" s="3">
        <v>169.46</v>
      </c>
      <c r="J1086" s="3">
        <f ca="1">INT(RAND()*50+1)</f>
        <v>19</v>
      </c>
      <c r="K1086" s="4" t="s">
        <v>11132</v>
      </c>
      <c r="L1086" s="5">
        <v>41498</v>
      </c>
      <c r="M1086" s="3" t="str">
        <f>"MFCD00011367"</f>
        <v>MFCD00011367</v>
      </c>
      <c r="N1086" s="3"/>
      <c r="O1086" s="3" t="str">
        <f>"A18722.36"</f>
        <v>A18722.36</v>
      </c>
      <c r="P1086" s="3" t="s">
        <v>11133</v>
      </c>
      <c r="Q1086" s="3" t="s">
        <v>11134</v>
      </c>
      <c r="R1086" s="6" t="s">
        <v>13839</v>
      </c>
      <c r="S1086" s="7" t="str">
        <f>"1CN00220006"</f>
        <v>1CN00220006</v>
      </c>
      <c r="T1086" s="6" t="s">
        <v>13502</v>
      </c>
      <c r="U1086" s="4" t="s">
        <v>11137</v>
      </c>
      <c r="V1086" s="3" t="s">
        <v>11138</v>
      </c>
    </row>
    <row r="1087" spans="1:22">
      <c r="A1087" s="3">
        <v>1086</v>
      </c>
      <c r="B1087" s="3"/>
      <c r="C1087" s="3" t="s">
        <v>3746</v>
      </c>
      <c r="D1087" s="3" t="s">
        <v>13875</v>
      </c>
      <c r="E1087" s="3" t="s">
        <v>13876</v>
      </c>
      <c r="F1087" s="3" t="s">
        <v>11205</v>
      </c>
      <c r="G1087" s="3" t="s">
        <v>11222</v>
      </c>
      <c r="H1087" s="3" t="s">
        <v>11131</v>
      </c>
      <c r="I1087" s="3">
        <v>34.3</v>
      </c>
      <c r="J1087" s="3">
        <f ca="1">INT(RAND()*50+1)</f>
        <v>4</v>
      </c>
      <c r="K1087" s="4" t="s">
        <v>11132</v>
      </c>
      <c r="L1087" s="5">
        <v>41360</v>
      </c>
      <c r="M1087" s="3"/>
      <c r="N1087" s="3"/>
      <c r="O1087" s="3" t="str">
        <f>"G82817B__"</f>
        <v>G82817B__</v>
      </c>
      <c r="P1087" s="3" t="s">
        <v>11144</v>
      </c>
      <c r="Q1087" s="3" t="s">
        <v>11134</v>
      </c>
      <c r="R1087" s="6" t="s">
        <v>13802</v>
      </c>
      <c r="S1087" s="7" t="str">
        <f t="shared" ref="S1087:S1094" si="230">"1CN00210522"</f>
        <v>1CN00210522</v>
      </c>
      <c r="T1087" s="6" t="s">
        <v>13728</v>
      </c>
      <c r="U1087" s="4" t="s">
        <v>11137</v>
      </c>
      <c r="V1087" s="3" t="s">
        <v>11148</v>
      </c>
    </row>
    <row r="1088" spans="1:22">
      <c r="A1088" s="3">
        <v>1087</v>
      </c>
      <c r="B1088" s="3"/>
      <c r="C1088" s="3" t="s">
        <v>13877</v>
      </c>
      <c r="D1088" s="3" t="s">
        <v>13878</v>
      </c>
      <c r="E1088" s="3" t="s">
        <v>13879</v>
      </c>
      <c r="F1088" s="3" t="s">
        <v>11205</v>
      </c>
      <c r="G1088" s="3" t="s">
        <v>11222</v>
      </c>
      <c r="H1088" s="3" t="s">
        <v>11131</v>
      </c>
      <c r="I1088" s="3">
        <v>11</v>
      </c>
      <c r="J1088" s="3">
        <f ca="1">INT(RAND()*50+1)</f>
        <v>24</v>
      </c>
      <c r="K1088" s="4" t="s">
        <v>11132</v>
      </c>
      <c r="L1088" s="5">
        <v>41458</v>
      </c>
      <c r="M1088" s="3"/>
      <c r="N1088" s="3"/>
      <c r="O1088" s="3" t="str">
        <f>"G82821B__"</f>
        <v>G82821B__</v>
      </c>
      <c r="P1088" s="3" t="s">
        <v>11133</v>
      </c>
      <c r="Q1088" s="3" t="s">
        <v>11145</v>
      </c>
      <c r="R1088" s="6" t="s">
        <v>11352</v>
      </c>
      <c r="S1088" s="7" t="str">
        <f>"1CN00210522"</f>
        <v>1CN00210522</v>
      </c>
      <c r="T1088" s="6" t="s">
        <v>13880</v>
      </c>
      <c r="U1088" s="4" t="s">
        <v>11137</v>
      </c>
      <c r="V1088" s="3" t="s">
        <v>11138</v>
      </c>
    </row>
    <row r="1089" spans="1:22">
      <c r="A1089" s="3">
        <v>1088</v>
      </c>
      <c r="B1089" s="3"/>
      <c r="C1089" s="3" t="s">
        <v>13881</v>
      </c>
      <c r="D1089" s="3" t="s">
        <v>13882</v>
      </c>
      <c r="E1089" s="3" t="s">
        <v>13882</v>
      </c>
      <c r="F1089" s="3" t="s">
        <v>13883</v>
      </c>
      <c r="G1089" s="3" t="s">
        <v>11356</v>
      </c>
      <c r="H1089" s="3" t="s">
        <v>11143</v>
      </c>
      <c r="I1089" s="3">
        <v>66.64</v>
      </c>
      <c r="J1089" s="3">
        <f ca="1">INT(RAND()*50+1)</f>
        <v>26</v>
      </c>
      <c r="K1089" s="4" t="s">
        <v>11132</v>
      </c>
      <c r="L1089" s="5">
        <v>41421</v>
      </c>
      <c r="M1089" s="3"/>
      <c r="N1089" s="3"/>
      <c r="O1089" s="3" t="str">
        <f>"JK266646-100G"</f>
        <v>JK266646-100G</v>
      </c>
      <c r="P1089" s="3" t="s">
        <v>11144</v>
      </c>
      <c r="Q1089" s="3" t="s">
        <v>11134</v>
      </c>
      <c r="R1089" s="6" t="s">
        <v>11357</v>
      </c>
      <c r="S1089" s="7" t="str">
        <f>"1CN00100005"</f>
        <v>1CN00100005</v>
      </c>
      <c r="T1089" s="6" t="s">
        <v>13301</v>
      </c>
      <c r="U1089" s="4" t="s">
        <v>11137</v>
      </c>
      <c r="V1089" s="3" t="s">
        <v>11148</v>
      </c>
    </row>
    <row r="1090" spans="1:22">
      <c r="A1090" s="3">
        <v>1089</v>
      </c>
      <c r="B1090" s="3"/>
      <c r="C1090" s="3" t="s">
        <v>2393</v>
      </c>
      <c r="D1090" s="3" t="s">
        <v>13884</v>
      </c>
      <c r="E1090" s="3" t="s">
        <v>13884</v>
      </c>
      <c r="F1090" s="3" t="s">
        <v>13885</v>
      </c>
      <c r="G1090" s="3" t="s">
        <v>13886</v>
      </c>
      <c r="H1090" s="3" t="s">
        <v>13887</v>
      </c>
      <c r="I1090" s="3">
        <v>37</v>
      </c>
      <c r="J1090" s="3">
        <f ca="1">INT(RAND()*50+1)</f>
        <v>35</v>
      </c>
      <c r="K1090" s="4" t="s">
        <v>11132</v>
      </c>
      <c r="L1090" s="5">
        <v>41359</v>
      </c>
      <c r="M1090" s="3"/>
      <c r="N1090" s="3"/>
      <c r="O1090" s="3" t="str">
        <f>"D0255"</f>
        <v>D0255</v>
      </c>
      <c r="P1090" s="3" t="s">
        <v>11133</v>
      </c>
      <c r="Q1090" s="3" t="s">
        <v>11145</v>
      </c>
      <c r="R1090" s="6" t="s">
        <v>13850</v>
      </c>
      <c r="S1090" s="7" t="str">
        <f>"1CN00100186"</f>
        <v>1CN00100186</v>
      </c>
      <c r="T1090" s="6" t="s">
        <v>13730</v>
      </c>
      <c r="U1090" s="4" t="s">
        <v>11137</v>
      </c>
      <c r="V1090" s="3" t="s">
        <v>11148</v>
      </c>
    </row>
    <row r="1091" spans="1:22">
      <c r="A1091" s="3">
        <v>1090</v>
      </c>
      <c r="B1091" s="3"/>
      <c r="C1091" s="3" t="s">
        <v>13888</v>
      </c>
      <c r="D1091" s="3" t="s">
        <v>13889</v>
      </c>
      <c r="E1091" s="3" t="s">
        <v>13889</v>
      </c>
      <c r="F1091" s="3" t="s">
        <v>13890</v>
      </c>
      <c r="G1091" s="3" t="s">
        <v>11172</v>
      </c>
      <c r="H1091" s="3" t="s">
        <v>11143</v>
      </c>
      <c r="I1091" s="3">
        <v>89.76</v>
      </c>
      <c r="J1091" s="3">
        <f ca="1" t="shared" ref="J1091:J1154" si="231">INT(RAND()*50+1)</f>
        <v>39</v>
      </c>
      <c r="K1091" s="4" t="s">
        <v>11132</v>
      </c>
      <c r="L1091" s="5">
        <v>41375</v>
      </c>
      <c r="M1091" s="3"/>
      <c r="N1091" s="3"/>
      <c r="O1091" s="3" t="str">
        <f>"JK369795-25G"</f>
        <v>JK369795-25G</v>
      </c>
      <c r="P1091" s="3" t="s">
        <v>11144</v>
      </c>
      <c r="Q1091" s="3" t="s">
        <v>11134</v>
      </c>
      <c r="R1091" s="6" t="s">
        <v>13856</v>
      </c>
      <c r="S1091" s="7" t="str">
        <f>"1CN00100005"</f>
        <v>1CN00100005</v>
      </c>
      <c r="T1091" s="6" t="s">
        <v>13891</v>
      </c>
      <c r="U1091" s="4" t="s">
        <v>11137</v>
      </c>
      <c r="V1091" s="3" t="s">
        <v>11148</v>
      </c>
    </row>
    <row r="1092" spans="1:22">
      <c r="A1092" s="3">
        <v>1091</v>
      </c>
      <c r="B1092" s="3"/>
      <c r="C1092" s="3" t="s">
        <v>13892</v>
      </c>
      <c r="D1092" s="3" t="s">
        <v>13893</v>
      </c>
      <c r="E1092" s="3" t="s">
        <v>13894</v>
      </c>
      <c r="F1092" s="3" t="s">
        <v>11158</v>
      </c>
      <c r="G1092" s="3" t="s">
        <v>11152</v>
      </c>
      <c r="H1092" s="3" t="s">
        <v>11153</v>
      </c>
      <c r="I1092" s="3">
        <v>156.6</v>
      </c>
      <c r="J1092" s="3">
        <f ca="1">INT(RAND()*50+1)</f>
        <v>28</v>
      </c>
      <c r="K1092" s="4" t="s">
        <v>11132</v>
      </c>
      <c r="L1092" s="5">
        <v>41428</v>
      </c>
      <c r="M1092" s="3"/>
      <c r="N1092" s="3"/>
      <c r="O1092" s="3" t="str">
        <f>"83078A"</f>
        <v>83078A</v>
      </c>
      <c r="P1092" s="3" t="s">
        <v>11133</v>
      </c>
      <c r="Q1092" s="3" t="s">
        <v>11134</v>
      </c>
      <c r="R1092" s="6" t="s">
        <v>13895</v>
      </c>
      <c r="S1092" s="7" t="str">
        <f>"1CN00210522"</f>
        <v>1CN00210522</v>
      </c>
      <c r="T1092" s="6" t="s">
        <v>13896</v>
      </c>
      <c r="U1092" s="4" t="s">
        <v>11137</v>
      </c>
      <c r="V1092" s="3" t="s">
        <v>11148</v>
      </c>
    </row>
    <row r="1093" spans="1:22">
      <c r="A1093" s="3">
        <v>1092</v>
      </c>
      <c r="B1093" s="3"/>
      <c r="C1093" s="3" t="s">
        <v>13897</v>
      </c>
      <c r="D1093" s="3" t="s">
        <v>13898</v>
      </c>
      <c r="E1093" s="3" t="s">
        <v>13899</v>
      </c>
      <c r="F1093" s="3" t="s">
        <v>11205</v>
      </c>
      <c r="G1093" s="3" t="s">
        <v>11130</v>
      </c>
      <c r="H1093" s="3" t="s">
        <v>11131</v>
      </c>
      <c r="I1093" s="3">
        <v>38.5</v>
      </c>
      <c r="J1093" s="3">
        <f ca="1">INT(RAND()*50+1)</f>
        <v>10</v>
      </c>
      <c r="K1093" s="4" t="s">
        <v>11132</v>
      </c>
      <c r="L1093" s="5">
        <v>41347</v>
      </c>
      <c r="M1093" s="3"/>
      <c r="N1093" s="3"/>
      <c r="O1093" s="3" t="str">
        <f>"G83090A__"</f>
        <v>G83090A__</v>
      </c>
      <c r="P1093" s="3" t="s">
        <v>11144</v>
      </c>
      <c r="Q1093" s="3" t="s">
        <v>11134</v>
      </c>
      <c r="R1093" s="6" t="s">
        <v>13900</v>
      </c>
      <c r="S1093" s="7" t="str">
        <f>"1CN00210522"</f>
        <v>1CN00210522</v>
      </c>
      <c r="T1093" s="6" t="s">
        <v>13631</v>
      </c>
      <c r="U1093" s="4" t="s">
        <v>11137</v>
      </c>
      <c r="V1093" s="3" t="s">
        <v>11148</v>
      </c>
    </row>
    <row r="1094" spans="1:22">
      <c r="A1094" s="3">
        <v>1093</v>
      </c>
      <c r="B1094" s="3"/>
      <c r="C1094" s="3" t="s">
        <v>13897</v>
      </c>
      <c r="D1094" s="3" t="s">
        <v>13898</v>
      </c>
      <c r="E1094" s="3" t="s">
        <v>13899</v>
      </c>
      <c r="F1094" s="3" t="s">
        <v>11205</v>
      </c>
      <c r="G1094" s="3" t="s">
        <v>11130</v>
      </c>
      <c r="H1094" s="3" t="s">
        <v>11131</v>
      </c>
      <c r="I1094" s="3">
        <v>38.5</v>
      </c>
      <c r="J1094" s="3">
        <f ca="1">INT(RAND()*50+1)</f>
        <v>47</v>
      </c>
      <c r="K1094" s="4" t="s">
        <v>11132</v>
      </c>
      <c r="L1094" s="5">
        <v>41502</v>
      </c>
      <c r="M1094" s="3"/>
      <c r="N1094" s="3"/>
      <c r="O1094" s="3" t="str">
        <f>"G83090A"</f>
        <v>G83090A</v>
      </c>
      <c r="P1094" s="3" t="s">
        <v>11133</v>
      </c>
      <c r="Q1094" s="3" t="s">
        <v>11134</v>
      </c>
      <c r="R1094" s="6" t="s">
        <v>13856</v>
      </c>
      <c r="S1094" s="7" t="str">
        <f>"1CN00210522"</f>
        <v>1CN00210522</v>
      </c>
      <c r="T1094" s="6" t="s">
        <v>13901</v>
      </c>
      <c r="U1094" s="4" t="s">
        <v>11137</v>
      </c>
      <c r="V1094" s="3" t="s">
        <v>11138</v>
      </c>
    </row>
    <row r="1095" spans="1:22">
      <c r="A1095" s="3">
        <v>1094</v>
      </c>
      <c r="B1095" s="3"/>
      <c r="C1095" s="3" t="s">
        <v>4416</v>
      </c>
      <c r="D1095" s="3" t="s">
        <v>13902</v>
      </c>
      <c r="E1095" s="3" t="s">
        <v>13903</v>
      </c>
      <c r="F1095" s="3" t="s">
        <v>11293</v>
      </c>
      <c r="G1095" s="3" t="s">
        <v>11167</v>
      </c>
      <c r="H1095" s="3" t="s">
        <v>11257</v>
      </c>
      <c r="I1095" s="3">
        <v>31.4</v>
      </c>
      <c r="J1095" s="3">
        <f ca="1">INT(RAND()*50+1)</f>
        <v>12</v>
      </c>
      <c r="K1095" s="4" t="s">
        <v>11132</v>
      </c>
      <c r="L1095" s="5">
        <v>41620</v>
      </c>
      <c r="M1095" s="3"/>
      <c r="N1095" s="3"/>
      <c r="O1095" s="3" t="str">
        <f>"201307150046"</f>
        <v>201307150046</v>
      </c>
      <c r="P1095" s="3" t="s">
        <v>11144</v>
      </c>
      <c r="Q1095" s="3" t="s">
        <v>11145</v>
      </c>
      <c r="R1095" s="6" t="s">
        <v>11352</v>
      </c>
      <c r="S1095" s="7" t="str">
        <f>"1CN00212283"</f>
        <v>1CN00212283</v>
      </c>
      <c r="T1095" s="6" t="s">
        <v>13904</v>
      </c>
      <c r="U1095" s="4" t="s">
        <v>11137</v>
      </c>
      <c r="V1095" s="3" t="s">
        <v>11148</v>
      </c>
    </row>
    <row r="1096" spans="1:22">
      <c r="A1096" s="3">
        <v>1095</v>
      </c>
      <c r="B1096" s="3"/>
      <c r="C1096" s="3" t="s">
        <v>5245</v>
      </c>
      <c r="D1096" s="3" t="s">
        <v>13905</v>
      </c>
      <c r="E1096" s="3" t="s">
        <v>13906</v>
      </c>
      <c r="F1096" s="3" t="s">
        <v>11205</v>
      </c>
      <c r="G1096" s="3" t="s">
        <v>11222</v>
      </c>
      <c r="H1096" s="3" t="s">
        <v>11131</v>
      </c>
      <c r="I1096" s="3">
        <v>31</v>
      </c>
      <c r="J1096" s="3">
        <f ca="1">INT(RAND()*50+1)</f>
        <v>35</v>
      </c>
      <c r="K1096" s="4" t="s">
        <v>11132</v>
      </c>
      <c r="L1096" s="5">
        <v>41428</v>
      </c>
      <c r="M1096" s="3"/>
      <c r="N1096" s="3"/>
      <c r="O1096" s="3" t="str">
        <f>"G83162B__"</f>
        <v>G83162B__</v>
      </c>
      <c r="P1096" s="3" t="s">
        <v>11133</v>
      </c>
      <c r="Q1096" s="3" t="s">
        <v>11134</v>
      </c>
      <c r="R1096" s="6" t="s">
        <v>11357</v>
      </c>
      <c r="S1096" s="7" t="str">
        <f t="shared" ref="S1096:S1099" si="232">"1CN00210522"</f>
        <v>1CN00210522</v>
      </c>
      <c r="T1096" s="6" t="s">
        <v>13907</v>
      </c>
      <c r="U1096" s="4" t="s">
        <v>11137</v>
      </c>
      <c r="V1096" s="3" t="s">
        <v>11138</v>
      </c>
    </row>
    <row r="1097" spans="1:22">
      <c r="A1097" s="3">
        <v>1096</v>
      </c>
      <c r="B1097" s="3"/>
      <c r="C1097" s="3" t="s">
        <v>13908</v>
      </c>
      <c r="D1097" s="3" t="s">
        <v>13909</v>
      </c>
      <c r="E1097" s="3" t="s">
        <v>13909</v>
      </c>
      <c r="F1097" s="3" t="s">
        <v>11141</v>
      </c>
      <c r="G1097" s="3" t="s">
        <v>11172</v>
      </c>
      <c r="H1097" s="3" t="s">
        <v>11143</v>
      </c>
      <c r="I1097" s="3">
        <v>64.6</v>
      </c>
      <c r="J1097" s="3">
        <f ca="1">INT(RAND()*50+1)</f>
        <v>18</v>
      </c>
      <c r="K1097" s="4" t="s">
        <v>11132</v>
      </c>
      <c r="L1097" s="5">
        <v>41590</v>
      </c>
      <c r="M1097" s="3"/>
      <c r="N1097" s="3"/>
      <c r="O1097" s="3" t="str">
        <f>"JK147465-25G"</f>
        <v>JK147465-25G</v>
      </c>
      <c r="P1097" s="3" t="s">
        <v>11144</v>
      </c>
      <c r="Q1097" s="3" t="s">
        <v>11145</v>
      </c>
      <c r="R1097" s="6" t="s">
        <v>13910</v>
      </c>
      <c r="S1097" s="7" t="str">
        <f>"1CN00100005"</f>
        <v>1CN00100005</v>
      </c>
      <c r="T1097" s="6" t="s">
        <v>13911</v>
      </c>
      <c r="U1097" s="4" t="s">
        <v>11137</v>
      </c>
      <c r="V1097" s="3" t="s">
        <v>11148</v>
      </c>
    </row>
    <row r="1098" spans="1:22">
      <c r="A1098" s="3">
        <v>1097</v>
      </c>
      <c r="B1098" s="3"/>
      <c r="C1098" s="3" t="s">
        <v>2087</v>
      </c>
      <c r="D1098" s="3" t="s">
        <v>13912</v>
      </c>
      <c r="E1098" s="3" t="s">
        <v>13913</v>
      </c>
      <c r="F1098" s="3" t="s">
        <v>11197</v>
      </c>
      <c r="G1098" s="3" t="s">
        <v>11227</v>
      </c>
      <c r="H1098" s="3" t="s">
        <v>11131</v>
      </c>
      <c r="I1098" s="3">
        <v>47.6</v>
      </c>
      <c r="J1098" s="3">
        <f ca="1">INT(RAND()*50+1)</f>
        <v>31</v>
      </c>
      <c r="K1098" s="4" t="s">
        <v>11132</v>
      </c>
      <c r="L1098" s="5">
        <v>41467</v>
      </c>
      <c r="M1098" s="3" t="str">
        <f>"MFCD00000725"</f>
        <v>MFCD00000725</v>
      </c>
      <c r="N1098" s="3"/>
      <c r="O1098" s="3" t="str">
        <f>"G83621A__"</f>
        <v>G83621A__</v>
      </c>
      <c r="P1098" s="3" t="s">
        <v>11133</v>
      </c>
      <c r="Q1098" s="3" t="s">
        <v>11134</v>
      </c>
      <c r="R1098" s="6" t="s">
        <v>13914</v>
      </c>
      <c r="S1098" s="7" t="str">
        <f>"1CN00210522"</f>
        <v>1CN00210522</v>
      </c>
      <c r="T1098" s="6" t="s">
        <v>13313</v>
      </c>
      <c r="U1098" s="4" t="s">
        <v>11137</v>
      </c>
      <c r="V1098" s="3" t="s">
        <v>11148</v>
      </c>
    </row>
    <row r="1099" spans="1:22">
      <c r="A1099" s="3">
        <v>1098</v>
      </c>
      <c r="B1099" s="3"/>
      <c r="C1099" s="3" t="s">
        <v>13915</v>
      </c>
      <c r="D1099" s="3" t="s">
        <v>13916</v>
      </c>
      <c r="E1099" s="3" t="s">
        <v>13917</v>
      </c>
      <c r="F1099" s="3" t="s">
        <v>11158</v>
      </c>
      <c r="G1099" s="3" t="s">
        <v>11130</v>
      </c>
      <c r="H1099" s="3" t="s">
        <v>11153</v>
      </c>
      <c r="I1099" s="3">
        <v>138</v>
      </c>
      <c r="J1099" s="3">
        <f ca="1">INT(RAND()*50+1)</f>
        <v>19</v>
      </c>
      <c r="K1099" s="4" t="s">
        <v>11132</v>
      </c>
      <c r="L1099" s="5">
        <v>41361</v>
      </c>
      <c r="M1099" s="3"/>
      <c r="N1099" s="3"/>
      <c r="O1099" s="3" t="str">
        <f>"83676B"</f>
        <v>83676B</v>
      </c>
      <c r="P1099" s="3" t="s">
        <v>11144</v>
      </c>
      <c r="Q1099" s="3" t="s">
        <v>11134</v>
      </c>
      <c r="R1099" s="6" t="s">
        <v>11352</v>
      </c>
      <c r="S1099" s="7" t="str">
        <f>"1CN00210522"</f>
        <v>1CN00210522</v>
      </c>
      <c r="T1099" s="6" t="s">
        <v>13234</v>
      </c>
      <c r="U1099" s="4" t="s">
        <v>11137</v>
      </c>
      <c r="V1099" s="3" t="s">
        <v>11148</v>
      </c>
    </row>
    <row r="1100" spans="1:22">
      <c r="A1100" s="3">
        <v>1099</v>
      </c>
      <c r="B1100" s="3"/>
      <c r="C1100" s="3" t="s">
        <v>13915</v>
      </c>
      <c r="D1100" s="3" t="s">
        <v>13918</v>
      </c>
      <c r="E1100" s="3" t="s">
        <v>13918</v>
      </c>
      <c r="F1100" s="3" t="s">
        <v>11293</v>
      </c>
      <c r="G1100" s="3" t="s">
        <v>11172</v>
      </c>
      <c r="H1100" s="3" t="s">
        <v>11143</v>
      </c>
      <c r="I1100" s="3">
        <v>59.84</v>
      </c>
      <c r="J1100" s="3">
        <f ca="1">INT(RAND()*50+1)</f>
        <v>17</v>
      </c>
      <c r="K1100" s="4" t="s">
        <v>11132</v>
      </c>
      <c r="L1100" s="5">
        <v>41339</v>
      </c>
      <c r="M1100" s="3"/>
      <c r="N1100" s="3"/>
      <c r="O1100" s="3" t="str">
        <f>"JK141910-25G"</f>
        <v>JK141910-25G</v>
      </c>
      <c r="P1100" s="3" t="s">
        <v>11133</v>
      </c>
      <c r="Q1100" s="3" t="s">
        <v>11134</v>
      </c>
      <c r="R1100" s="6" t="s">
        <v>11357</v>
      </c>
      <c r="S1100" s="7" t="str">
        <f>"1CN00100005"</f>
        <v>1CN00100005</v>
      </c>
      <c r="T1100" s="6" t="s">
        <v>13919</v>
      </c>
      <c r="U1100" s="4" t="s">
        <v>11137</v>
      </c>
      <c r="V1100" s="3" t="s">
        <v>11148</v>
      </c>
    </row>
    <row r="1101" spans="1:22">
      <c r="A1101" s="3">
        <v>1100</v>
      </c>
      <c r="B1101" s="3"/>
      <c r="C1101" s="3" t="s">
        <v>314</v>
      </c>
      <c r="D1101" s="3" t="s">
        <v>13920</v>
      </c>
      <c r="E1101" s="3" t="s">
        <v>13921</v>
      </c>
      <c r="F1101" s="3" t="s">
        <v>13922</v>
      </c>
      <c r="G1101" s="3" t="s">
        <v>11405</v>
      </c>
      <c r="H1101" s="3" t="s">
        <v>11336</v>
      </c>
      <c r="I1101" s="3">
        <v>32</v>
      </c>
      <c r="J1101" s="3">
        <f ca="1">INT(RAND()*50+1)</f>
        <v>18</v>
      </c>
      <c r="K1101" s="4" t="s">
        <v>11132</v>
      </c>
      <c r="L1101" s="5">
        <v>41459</v>
      </c>
      <c r="M1101" s="3"/>
      <c r="N1101" s="3"/>
      <c r="O1101" s="3" t="str">
        <f>"136803102"</f>
        <v>136803102</v>
      </c>
      <c r="P1101" s="3" t="s">
        <v>11144</v>
      </c>
      <c r="Q1101" s="3" t="s">
        <v>11134</v>
      </c>
      <c r="R1101" s="6" t="s">
        <v>13850</v>
      </c>
      <c r="S1101" s="7" t="str">
        <f>"1CN00210100"</f>
        <v>1CN00210100</v>
      </c>
      <c r="T1101" s="6" t="s">
        <v>13541</v>
      </c>
      <c r="U1101" s="4" t="s">
        <v>11137</v>
      </c>
      <c r="V1101" s="3" t="s">
        <v>11148</v>
      </c>
    </row>
    <row r="1102" spans="1:22">
      <c r="A1102" s="3">
        <v>1101</v>
      </c>
      <c r="B1102" s="3"/>
      <c r="C1102" s="3" t="s">
        <v>314</v>
      </c>
      <c r="D1102" s="3" t="s">
        <v>13920</v>
      </c>
      <c r="E1102" s="3" t="s">
        <v>13921</v>
      </c>
      <c r="F1102" s="3" t="s">
        <v>13922</v>
      </c>
      <c r="G1102" s="3" t="s">
        <v>11405</v>
      </c>
      <c r="H1102" s="3" t="s">
        <v>11336</v>
      </c>
      <c r="I1102" s="3">
        <v>32</v>
      </c>
      <c r="J1102" s="3">
        <f ca="1">INT(RAND()*50+1)</f>
        <v>6</v>
      </c>
      <c r="K1102" s="4" t="s">
        <v>11132</v>
      </c>
      <c r="L1102" s="5">
        <v>41459</v>
      </c>
      <c r="M1102" s="3"/>
      <c r="N1102" s="3"/>
      <c r="O1102" s="3" t="str">
        <f>"136803102"</f>
        <v>136803102</v>
      </c>
      <c r="P1102" s="3" t="s">
        <v>11133</v>
      </c>
      <c r="Q1102" s="3" t="s">
        <v>11145</v>
      </c>
      <c r="R1102" s="6" t="s">
        <v>13856</v>
      </c>
      <c r="S1102" s="7" t="str">
        <f>"1CN00210100"</f>
        <v>1CN00210100</v>
      </c>
      <c r="T1102" s="6" t="s">
        <v>13760</v>
      </c>
      <c r="U1102" s="4" t="s">
        <v>11137</v>
      </c>
      <c r="V1102" s="3" t="s">
        <v>11138</v>
      </c>
    </row>
    <row r="1103" spans="1:22">
      <c r="A1103" s="3">
        <v>1102</v>
      </c>
      <c r="B1103" s="3"/>
      <c r="C1103" s="3" t="s">
        <v>314</v>
      </c>
      <c r="D1103" s="3" t="s">
        <v>13920</v>
      </c>
      <c r="E1103" s="3" t="s">
        <v>13921</v>
      </c>
      <c r="F1103" s="3" t="s">
        <v>11197</v>
      </c>
      <c r="G1103" s="3" t="s">
        <v>11405</v>
      </c>
      <c r="H1103" s="3" t="s">
        <v>11257</v>
      </c>
      <c r="I1103" s="3">
        <v>31.4</v>
      </c>
      <c r="J1103" s="3">
        <f ca="1">INT(RAND()*50+1)</f>
        <v>45</v>
      </c>
      <c r="K1103" s="4" t="s">
        <v>11132</v>
      </c>
      <c r="L1103" s="5">
        <v>41487</v>
      </c>
      <c r="M1103" s="3"/>
      <c r="N1103" s="3"/>
      <c r="O1103" s="3" t="str">
        <f t="shared" ref="O1103:O1106" si="233">"201307150047"</f>
        <v>201307150047</v>
      </c>
      <c r="P1103" s="3" t="s">
        <v>11144</v>
      </c>
      <c r="Q1103" s="3" t="s">
        <v>11134</v>
      </c>
      <c r="R1103" s="6" t="s">
        <v>13895</v>
      </c>
      <c r="S1103" s="7" t="str">
        <f t="shared" ref="S1103:S1106" si="234">"1CN00212283"</f>
        <v>1CN00212283</v>
      </c>
      <c r="T1103" s="6" t="s">
        <v>13923</v>
      </c>
      <c r="U1103" s="4" t="s">
        <v>11137</v>
      </c>
      <c r="V1103" s="3" t="s">
        <v>11148</v>
      </c>
    </row>
    <row r="1104" spans="1:22">
      <c r="A1104" s="3">
        <v>1103</v>
      </c>
      <c r="B1104" s="3"/>
      <c r="C1104" s="3" t="s">
        <v>314</v>
      </c>
      <c r="D1104" s="3" t="s">
        <v>13920</v>
      </c>
      <c r="E1104" s="3" t="s">
        <v>13921</v>
      </c>
      <c r="F1104" s="3" t="s">
        <v>11197</v>
      </c>
      <c r="G1104" s="3" t="s">
        <v>11405</v>
      </c>
      <c r="H1104" s="3" t="s">
        <v>11257</v>
      </c>
      <c r="I1104" s="3">
        <v>31.4</v>
      </c>
      <c r="J1104" s="3">
        <f ca="1">INT(RAND()*50+1)</f>
        <v>27</v>
      </c>
      <c r="K1104" s="4" t="s">
        <v>11132</v>
      </c>
      <c r="L1104" s="5">
        <v>41514</v>
      </c>
      <c r="M1104" s="3"/>
      <c r="N1104" s="3"/>
      <c r="O1104" s="3" t="str">
        <f>"201307150047"</f>
        <v>201307150047</v>
      </c>
      <c r="P1104" s="3" t="s">
        <v>11133</v>
      </c>
      <c r="Q1104" s="3" t="s">
        <v>11145</v>
      </c>
      <c r="R1104" s="6" t="s">
        <v>13900</v>
      </c>
      <c r="S1104" s="7" t="str">
        <f>"1CN00212283"</f>
        <v>1CN00212283</v>
      </c>
      <c r="T1104" s="6" t="s">
        <v>13322</v>
      </c>
      <c r="U1104" s="4" t="s">
        <v>11137</v>
      </c>
      <c r="V1104" s="3" t="s">
        <v>11138</v>
      </c>
    </row>
    <row r="1105" spans="1:22">
      <c r="A1105" s="3">
        <v>1104</v>
      </c>
      <c r="B1105" s="3"/>
      <c r="C1105" s="3" t="s">
        <v>314</v>
      </c>
      <c r="D1105" s="3" t="s">
        <v>13920</v>
      </c>
      <c r="E1105" s="3" t="s">
        <v>13921</v>
      </c>
      <c r="F1105" s="3" t="s">
        <v>11197</v>
      </c>
      <c r="G1105" s="3" t="s">
        <v>11405</v>
      </c>
      <c r="H1105" s="3" t="s">
        <v>11257</v>
      </c>
      <c r="I1105" s="3">
        <v>31.4</v>
      </c>
      <c r="J1105" s="3">
        <f ca="1">INT(RAND()*50+1)</f>
        <v>4</v>
      </c>
      <c r="K1105" s="4" t="s">
        <v>11132</v>
      </c>
      <c r="L1105" s="5">
        <v>41598</v>
      </c>
      <c r="M1105" s="3"/>
      <c r="N1105" s="3"/>
      <c r="O1105" s="3" t="str">
        <f>"201307150047"</f>
        <v>201307150047</v>
      </c>
      <c r="P1105" s="3" t="s">
        <v>11144</v>
      </c>
      <c r="Q1105" s="3" t="s">
        <v>11134</v>
      </c>
      <c r="R1105" s="6" t="s">
        <v>13856</v>
      </c>
      <c r="S1105" s="7" t="str">
        <f>"1CN00212283"</f>
        <v>1CN00212283</v>
      </c>
      <c r="T1105" s="6" t="s">
        <v>13769</v>
      </c>
      <c r="U1105" s="4" t="s">
        <v>11137</v>
      </c>
      <c r="V1105" s="3" t="s">
        <v>11148</v>
      </c>
    </row>
    <row r="1106" spans="1:22">
      <c r="A1106" s="3">
        <v>1105</v>
      </c>
      <c r="B1106" s="3"/>
      <c r="C1106" s="3" t="s">
        <v>314</v>
      </c>
      <c r="D1106" s="3" t="s">
        <v>13920</v>
      </c>
      <c r="E1106" s="3" t="s">
        <v>13921</v>
      </c>
      <c r="F1106" s="3" t="s">
        <v>11197</v>
      </c>
      <c r="G1106" s="3" t="s">
        <v>11405</v>
      </c>
      <c r="H1106" s="3" t="s">
        <v>11257</v>
      </c>
      <c r="I1106" s="3">
        <v>31.4</v>
      </c>
      <c r="J1106" s="3">
        <f ca="1">INT(RAND()*50+1)</f>
        <v>2</v>
      </c>
      <c r="K1106" s="4" t="s">
        <v>11132</v>
      </c>
      <c r="L1106" s="5">
        <v>41635</v>
      </c>
      <c r="M1106" s="3"/>
      <c r="N1106" s="3"/>
      <c r="O1106" s="3" t="str">
        <f>"201307150047"</f>
        <v>201307150047</v>
      </c>
      <c r="P1106" s="3" t="s">
        <v>11133</v>
      </c>
      <c r="Q1106" s="3" t="s">
        <v>11134</v>
      </c>
      <c r="R1106" s="6" t="s">
        <v>11352</v>
      </c>
      <c r="S1106" s="7" t="str">
        <f>"1CN00212283"</f>
        <v>1CN00212283</v>
      </c>
      <c r="T1106" s="6" t="s">
        <v>13924</v>
      </c>
      <c r="U1106" s="4" t="s">
        <v>11137</v>
      </c>
      <c r="V1106" s="3" t="s">
        <v>11148</v>
      </c>
    </row>
    <row r="1107" spans="1:22">
      <c r="A1107" s="3">
        <v>1106</v>
      </c>
      <c r="B1107" s="3"/>
      <c r="C1107" s="3" t="s">
        <v>13925</v>
      </c>
      <c r="D1107" s="3" t="s">
        <v>13926</v>
      </c>
      <c r="E1107" s="3" t="s">
        <v>13926</v>
      </c>
      <c r="F1107" s="3" t="s">
        <v>11373</v>
      </c>
      <c r="G1107" s="3" t="s">
        <v>11142</v>
      </c>
      <c r="H1107" s="3" t="s">
        <v>11143</v>
      </c>
      <c r="I1107" s="3">
        <v>105.4</v>
      </c>
      <c r="J1107" s="3">
        <f ca="1">INT(RAND()*50+1)</f>
        <v>27</v>
      </c>
      <c r="K1107" s="4" t="s">
        <v>11132</v>
      </c>
      <c r="L1107" s="5">
        <v>41463</v>
      </c>
      <c r="M1107" s="3"/>
      <c r="N1107" s="3"/>
      <c r="O1107" s="3" t="str">
        <f>"JK230306-1G"</f>
        <v>JK230306-1G</v>
      </c>
      <c r="P1107" s="3" t="s">
        <v>11144</v>
      </c>
      <c r="Q1107" s="3" t="s">
        <v>11134</v>
      </c>
      <c r="R1107" s="6" t="s">
        <v>11357</v>
      </c>
      <c r="S1107" s="7" t="str">
        <f>"1CN00100005"</f>
        <v>1CN00100005</v>
      </c>
      <c r="T1107" s="6" t="s">
        <v>13927</v>
      </c>
      <c r="U1107" s="4" t="s">
        <v>11137</v>
      </c>
      <c r="V1107" s="3" t="s">
        <v>11148</v>
      </c>
    </row>
    <row r="1108" spans="1:22">
      <c r="A1108" s="3">
        <v>1107</v>
      </c>
      <c r="B1108" s="3"/>
      <c r="C1108" s="3" t="s">
        <v>13928</v>
      </c>
      <c r="D1108" s="3" t="s">
        <v>13929</v>
      </c>
      <c r="E1108" s="3" t="s">
        <v>13929</v>
      </c>
      <c r="F1108" s="3" t="s">
        <v>11240</v>
      </c>
      <c r="G1108" s="3" t="s">
        <v>11241</v>
      </c>
      <c r="H1108" s="3" t="s">
        <v>11242</v>
      </c>
      <c r="I1108" s="3">
        <v>352</v>
      </c>
      <c r="J1108" s="3">
        <f ca="1">INT(RAND()*50+1)</f>
        <v>29</v>
      </c>
      <c r="K1108" s="4" t="s">
        <v>11132</v>
      </c>
      <c r="L1108" s="5">
        <v>41544</v>
      </c>
      <c r="M1108" s="3"/>
      <c r="N1108" s="3"/>
      <c r="O1108" s="3" t="str">
        <f>"PB00512"</f>
        <v>PB00512</v>
      </c>
      <c r="P1108" s="3" t="s">
        <v>11133</v>
      </c>
      <c r="Q1108" s="3" t="s">
        <v>11134</v>
      </c>
      <c r="R1108" s="6" t="s">
        <v>13910</v>
      </c>
      <c r="S1108" s="7" t="str">
        <f>"1CN00510468"</f>
        <v>1CN00510468</v>
      </c>
      <c r="T1108" s="6" t="s">
        <v>13645</v>
      </c>
      <c r="U1108" s="4" t="s">
        <v>11137</v>
      </c>
      <c r="V1108" s="3" t="s">
        <v>11148</v>
      </c>
    </row>
    <row r="1109" spans="1:22">
      <c r="A1109" s="3">
        <v>1108</v>
      </c>
      <c r="B1109" s="3"/>
      <c r="C1109" s="3" t="s">
        <v>13930</v>
      </c>
      <c r="D1109" s="3" t="s">
        <v>13931</v>
      </c>
      <c r="E1109" s="3" t="s">
        <v>13931</v>
      </c>
      <c r="F1109" s="3" t="s">
        <v>13932</v>
      </c>
      <c r="G1109" s="3" t="s">
        <v>12227</v>
      </c>
      <c r="H1109" s="3" t="s">
        <v>12058</v>
      </c>
      <c r="I1109" s="3">
        <v>98</v>
      </c>
      <c r="J1109" s="3">
        <f ca="1">INT(RAND()*50+1)</f>
        <v>28</v>
      </c>
      <c r="K1109" s="4" t="s">
        <v>11132</v>
      </c>
      <c r="L1109" s="5">
        <v>41361</v>
      </c>
      <c r="M1109" s="3"/>
      <c r="N1109" s="3"/>
      <c r="O1109" s="3" t="str">
        <f t="shared" ref="O1109:O1111" si="235">"441384-10X0.6ML_"</f>
        <v>441384-10X0.6ML_</v>
      </c>
      <c r="P1109" s="3" t="s">
        <v>11144</v>
      </c>
      <c r="Q1109" s="3" t="s">
        <v>11145</v>
      </c>
      <c r="R1109" s="6" t="s">
        <v>13914</v>
      </c>
      <c r="S1109" s="7" t="str">
        <f t="shared" ref="S1109:S1114" si="236">"1CN00210153"</f>
        <v>1CN00210153</v>
      </c>
      <c r="T1109" s="6" t="s">
        <v>13933</v>
      </c>
      <c r="U1109" s="4" t="s">
        <v>11137</v>
      </c>
      <c r="V1109" s="3" t="s">
        <v>11148</v>
      </c>
    </row>
    <row r="1110" spans="1:22">
      <c r="A1110" s="3">
        <v>1109</v>
      </c>
      <c r="B1110" s="3"/>
      <c r="C1110" s="3" t="s">
        <v>13930</v>
      </c>
      <c r="D1110" s="3" t="s">
        <v>13931</v>
      </c>
      <c r="E1110" s="3" t="s">
        <v>13931</v>
      </c>
      <c r="F1110" s="3" t="s">
        <v>13932</v>
      </c>
      <c r="G1110" s="3" t="s">
        <v>12227</v>
      </c>
      <c r="H1110" s="3" t="s">
        <v>12058</v>
      </c>
      <c r="I1110" s="3">
        <v>98</v>
      </c>
      <c r="J1110" s="3">
        <f ca="1">INT(RAND()*50+1)</f>
        <v>13</v>
      </c>
      <c r="K1110" s="4" t="s">
        <v>11132</v>
      </c>
      <c r="L1110" s="5">
        <v>41381</v>
      </c>
      <c r="M1110" s="3"/>
      <c r="N1110" s="3"/>
      <c r="O1110" s="3" t="str">
        <f>"441384-10X0.6ML_"</f>
        <v>441384-10X0.6ML_</v>
      </c>
      <c r="P1110" s="3" t="s">
        <v>11133</v>
      </c>
      <c r="Q1110" s="3" t="s">
        <v>11134</v>
      </c>
      <c r="R1110" s="6" t="s">
        <v>13934</v>
      </c>
      <c r="S1110" s="7" t="str">
        <f>"1CN00210153"</f>
        <v>1CN00210153</v>
      </c>
      <c r="T1110" s="6" t="s">
        <v>13935</v>
      </c>
      <c r="U1110" s="4" t="s">
        <v>11137</v>
      </c>
      <c r="V1110" s="3" t="s">
        <v>11138</v>
      </c>
    </row>
    <row r="1111" spans="1:22">
      <c r="A1111" s="3">
        <v>1110</v>
      </c>
      <c r="B1111" s="3"/>
      <c r="C1111" s="3" t="s">
        <v>13930</v>
      </c>
      <c r="D1111" s="3" t="s">
        <v>13931</v>
      </c>
      <c r="E1111" s="3" t="s">
        <v>13931</v>
      </c>
      <c r="F1111" s="3" t="s">
        <v>13932</v>
      </c>
      <c r="G1111" s="3" t="s">
        <v>12227</v>
      </c>
      <c r="H1111" s="3" t="s">
        <v>12058</v>
      </c>
      <c r="I1111" s="3">
        <v>98</v>
      </c>
      <c r="J1111" s="3">
        <f ca="1">INT(RAND()*50+1)</f>
        <v>50</v>
      </c>
      <c r="K1111" s="4" t="s">
        <v>11132</v>
      </c>
      <c r="L1111" s="5">
        <v>41465</v>
      </c>
      <c r="M1111" s="3"/>
      <c r="N1111" s="3"/>
      <c r="O1111" s="3" t="str">
        <f>"441384-10X0.6ML_"</f>
        <v>441384-10X0.6ML_</v>
      </c>
      <c r="P1111" s="3" t="s">
        <v>11144</v>
      </c>
      <c r="Q1111" s="3" t="s">
        <v>11145</v>
      </c>
      <c r="R1111" s="6" t="s">
        <v>13936</v>
      </c>
      <c r="S1111" s="7" t="str">
        <f>"1CN00210153"</f>
        <v>1CN00210153</v>
      </c>
      <c r="T1111" s="6" t="s">
        <v>13937</v>
      </c>
      <c r="U1111" s="4" t="s">
        <v>11137</v>
      </c>
      <c r="V1111" s="3" t="s">
        <v>11148</v>
      </c>
    </row>
    <row r="1112" spans="1:22">
      <c r="A1112" s="3">
        <v>1111</v>
      </c>
      <c r="B1112" s="3"/>
      <c r="C1112" s="3" t="s">
        <v>13930</v>
      </c>
      <c r="D1112" s="3" t="s">
        <v>13931</v>
      </c>
      <c r="E1112" s="3" t="s">
        <v>13931</v>
      </c>
      <c r="F1112" s="3" t="s">
        <v>13938</v>
      </c>
      <c r="G1112" s="3" t="s">
        <v>12227</v>
      </c>
      <c r="H1112" s="3" t="s">
        <v>11280</v>
      </c>
      <c r="I1112" s="3">
        <v>98</v>
      </c>
      <c r="J1112" s="3">
        <f ca="1">INT(RAND()*50+1)</f>
        <v>26</v>
      </c>
      <c r="K1112" s="4" t="s">
        <v>11132</v>
      </c>
      <c r="L1112" s="5">
        <v>41500</v>
      </c>
      <c r="M1112" s="3"/>
      <c r="N1112" s="3"/>
      <c r="O1112" s="3" t="str">
        <f t="shared" ref="O1112:O1114" si="237">"441384-10X0.6ML"</f>
        <v>441384-10X0.6ML</v>
      </c>
      <c r="P1112" s="3" t="s">
        <v>11133</v>
      </c>
      <c r="Q1112" s="3" t="s">
        <v>11134</v>
      </c>
      <c r="R1112" s="6" t="s">
        <v>13914</v>
      </c>
      <c r="S1112" s="7" t="str">
        <f>"1CN00210153"</f>
        <v>1CN00210153</v>
      </c>
      <c r="T1112" s="6" t="s">
        <v>13939</v>
      </c>
      <c r="U1112" s="4" t="s">
        <v>11137</v>
      </c>
      <c r="V1112" s="3" t="s">
        <v>11138</v>
      </c>
    </row>
    <row r="1113" spans="1:22">
      <c r="A1113" s="3">
        <v>1112</v>
      </c>
      <c r="B1113" s="3"/>
      <c r="C1113" s="3" t="s">
        <v>13930</v>
      </c>
      <c r="D1113" s="3" t="s">
        <v>13931</v>
      </c>
      <c r="E1113" s="3" t="s">
        <v>13931</v>
      </c>
      <c r="F1113" s="3" t="s">
        <v>13938</v>
      </c>
      <c r="G1113" s="3" t="s">
        <v>12227</v>
      </c>
      <c r="H1113" s="3" t="s">
        <v>11280</v>
      </c>
      <c r="I1113" s="3">
        <v>98</v>
      </c>
      <c r="J1113" s="3">
        <f ca="1">INT(RAND()*50+1)</f>
        <v>30</v>
      </c>
      <c r="K1113" s="4" t="s">
        <v>11132</v>
      </c>
      <c r="L1113" s="5">
        <v>41533</v>
      </c>
      <c r="M1113" s="3"/>
      <c r="N1113" s="3"/>
      <c r="O1113" s="3" t="str">
        <f>"441384-10X0.6ML"</f>
        <v>441384-10X0.6ML</v>
      </c>
      <c r="P1113" s="3" t="s">
        <v>11144</v>
      </c>
      <c r="Q1113" s="3" t="s">
        <v>11134</v>
      </c>
      <c r="R1113" s="6" t="s">
        <v>11352</v>
      </c>
      <c r="S1113" s="7" t="str">
        <f>"1CN00210153"</f>
        <v>1CN00210153</v>
      </c>
      <c r="T1113" s="6" t="s">
        <v>13325</v>
      </c>
      <c r="U1113" s="4" t="s">
        <v>11137</v>
      </c>
      <c r="V1113" s="3" t="s">
        <v>11148</v>
      </c>
    </row>
    <row r="1114" spans="1:22">
      <c r="A1114" s="3">
        <v>1113</v>
      </c>
      <c r="B1114" s="3"/>
      <c r="C1114" s="3" t="s">
        <v>13930</v>
      </c>
      <c r="D1114" s="3" t="s">
        <v>13931</v>
      </c>
      <c r="E1114" s="3" t="s">
        <v>13931</v>
      </c>
      <c r="F1114" s="3" t="s">
        <v>13938</v>
      </c>
      <c r="G1114" s="3" t="s">
        <v>12227</v>
      </c>
      <c r="H1114" s="3" t="s">
        <v>11280</v>
      </c>
      <c r="I1114" s="3">
        <v>98</v>
      </c>
      <c r="J1114" s="3">
        <f ca="1">INT(RAND()*50+1)</f>
        <v>2</v>
      </c>
      <c r="K1114" s="4" t="s">
        <v>11132</v>
      </c>
      <c r="L1114" s="5">
        <v>41584</v>
      </c>
      <c r="M1114" s="3"/>
      <c r="N1114" s="3"/>
      <c r="O1114" s="3" t="str">
        <f>"441384-10X0.6ML"</f>
        <v>441384-10X0.6ML</v>
      </c>
      <c r="P1114" s="3" t="s">
        <v>11133</v>
      </c>
      <c r="Q1114" s="3" t="s">
        <v>11134</v>
      </c>
      <c r="R1114" s="6" t="s">
        <v>11357</v>
      </c>
      <c r="S1114" s="7" t="str">
        <f>"1CN00210153"</f>
        <v>1CN00210153</v>
      </c>
      <c r="T1114" s="6" t="s">
        <v>13269</v>
      </c>
      <c r="U1114" s="4" t="s">
        <v>11137</v>
      </c>
      <c r="V1114" s="3" t="s">
        <v>11148</v>
      </c>
    </row>
    <row r="1115" spans="1:22">
      <c r="A1115" s="3">
        <v>1114</v>
      </c>
      <c r="B1115" s="3"/>
      <c r="C1115" s="3" t="s">
        <v>13930</v>
      </c>
      <c r="D1115" s="3" t="s">
        <v>13940</v>
      </c>
      <c r="E1115" s="3" t="s">
        <v>13941</v>
      </c>
      <c r="F1115" s="3" t="s">
        <v>13942</v>
      </c>
      <c r="G1115" s="3" t="s">
        <v>11400</v>
      </c>
      <c r="H1115" s="3" t="s">
        <v>13887</v>
      </c>
      <c r="I1115" s="3">
        <v>540</v>
      </c>
      <c r="J1115" s="3">
        <f ca="1">INT(RAND()*50+1)</f>
        <v>27</v>
      </c>
      <c r="K1115" s="4" t="s">
        <v>11132</v>
      </c>
      <c r="L1115" s="5">
        <v>41446</v>
      </c>
      <c r="M1115" s="3"/>
      <c r="N1115" s="3"/>
      <c r="O1115" s="3" t="str">
        <f>"M0125"</f>
        <v>M0125</v>
      </c>
      <c r="P1115" s="3" t="s">
        <v>11144</v>
      </c>
      <c r="Q1115" s="3" t="s">
        <v>11134</v>
      </c>
      <c r="R1115" s="6" t="s">
        <v>13943</v>
      </c>
      <c r="S1115" s="7" t="str">
        <f>"1CN00100186"</f>
        <v>1CN00100186</v>
      </c>
      <c r="T1115" s="6" t="s">
        <v>13944</v>
      </c>
      <c r="U1115" s="4" t="s">
        <v>11137</v>
      </c>
      <c r="V1115" s="3" t="s">
        <v>11148</v>
      </c>
    </row>
    <row r="1116" spans="1:22">
      <c r="A1116" s="3">
        <v>1115</v>
      </c>
      <c r="B1116" s="3"/>
      <c r="C1116" s="3" t="s">
        <v>13945</v>
      </c>
      <c r="D1116" s="3" t="s">
        <v>13946</v>
      </c>
      <c r="E1116" s="3" t="s">
        <v>13947</v>
      </c>
      <c r="F1116" s="3" t="s">
        <v>11178</v>
      </c>
      <c r="G1116" s="3" t="s">
        <v>11185</v>
      </c>
      <c r="H1116" s="3" t="s">
        <v>11319</v>
      </c>
      <c r="I1116" s="3">
        <v>550</v>
      </c>
      <c r="J1116" s="3">
        <f ca="1">INT(RAND()*50+1)</f>
        <v>30</v>
      </c>
      <c r="K1116" s="4" t="s">
        <v>11132</v>
      </c>
      <c r="L1116" s="5">
        <v>41365</v>
      </c>
      <c r="M1116" s="3"/>
      <c r="N1116" s="3"/>
      <c r="O1116" s="3" t="str">
        <f>"Bellen009291-5G"</f>
        <v>Bellen009291-5G</v>
      </c>
      <c r="P1116" s="3" t="s">
        <v>11133</v>
      </c>
      <c r="Q1116" s="3" t="s">
        <v>11145</v>
      </c>
      <c r="R1116" s="6" t="s">
        <v>13948</v>
      </c>
      <c r="S1116" s="7" t="str">
        <f>"1CN00100128"</f>
        <v>1CN00100128</v>
      </c>
      <c r="T1116" s="6" t="s">
        <v>13596</v>
      </c>
      <c r="U1116" s="4" t="s">
        <v>11137</v>
      </c>
      <c r="V1116" s="3" t="s">
        <v>11148</v>
      </c>
    </row>
    <row r="1117" spans="1:22">
      <c r="A1117" s="3">
        <v>1116</v>
      </c>
      <c r="B1117" s="3"/>
      <c r="C1117" s="3" t="s">
        <v>13949</v>
      </c>
      <c r="D1117" s="3" t="s">
        <v>13950</v>
      </c>
      <c r="E1117" s="3" t="s">
        <v>13950</v>
      </c>
      <c r="F1117" s="3" t="s">
        <v>11293</v>
      </c>
      <c r="G1117" s="3" t="s">
        <v>11172</v>
      </c>
      <c r="H1117" s="3" t="s">
        <v>11774</v>
      </c>
      <c r="I1117" s="3">
        <v>117.88</v>
      </c>
      <c r="J1117" s="3">
        <f ca="1">INT(RAND()*50+1)</f>
        <v>48</v>
      </c>
      <c r="K1117" s="4" t="s">
        <v>11132</v>
      </c>
      <c r="L1117" s="5">
        <v>41380</v>
      </c>
      <c r="M1117" s="3"/>
      <c r="N1117" s="3"/>
      <c r="O1117" s="3" t="str">
        <f>"V900491-25G"</f>
        <v>V900491-25G</v>
      </c>
      <c r="P1117" s="3" t="s">
        <v>11144</v>
      </c>
      <c r="Q1117" s="3" t="s">
        <v>11134</v>
      </c>
      <c r="R1117" s="6" t="s">
        <v>11352</v>
      </c>
      <c r="S1117" s="7" t="str">
        <f>"1CN00210153"</f>
        <v>1CN00210153</v>
      </c>
      <c r="T1117" s="6" t="s">
        <v>13798</v>
      </c>
      <c r="U1117" s="4" t="s">
        <v>11137</v>
      </c>
      <c r="V1117" s="3" t="s">
        <v>11148</v>
      </c>
    </row>
    <row r="1118" spans="1:22">
      <c r="A1118" s="3">
        <v>1117</v>
      </c>
      <c r="B1118" s="3"/>
      <c r="C1118" s="3" t="s">
        <v>497</v>
      </c>
      <c r="D1118" s="3" t="s">
        <v>13951</v>
      </c>
      <c r="E1118" s="3" t="s">
        <v>13952</v>
      </c>
      <c r="F1118" s="3" t="s">
        <v>11141</v>
      </c>
      <c r="G1118" s="3" t="s">
        <v>11142</v>
      </c>
      <c r="H1118" s="3" t="s">
        <v>11168</v>
      </c>
      <c r="I1118" s="3">
        <v>385.01</v>
      </c>
      <c r="J1118" s="3">
        <f ca="1">INT(RAND()*50+1)</f>
        <v>8</v>
      </c>
      <c r="K1118" s="4" t="s">
        <v>11132</v>
      </c>
      <c r="L1118" s="5">
        <v>41386</v>
      </c>
      <c r="M1118" s="3"/>
      <c r="N1118" s="3"/>
      <c r="O1118" s="3" t="str">
        <f>"SY008330-1G"</f>
        <v>SY008330-1G</v>
      </c>
      <c r="P1118" s="3" t="s">
        <v>11133</v>
      </c>
      <c r="Q1118" s="3" t="s">
        <v>11145</v>
      </c>
      <c r="R1118" s="6" t="s">
        <v>11357</v>
      </c>
      <c r="S1118" s="7" t="str">
        <f t="shared" ref="S1118:S1122" si="238">"1CN00210518"</f>
        <v>1CN00210518</v>
      </c>
      <c r="T1118" s="6" t="s">
        <v>13953</v>
      </c>
      <c r="U1118" s="4" t="s">
        <v>11137</v>
      </c>
      <c r="V1118" s="3" t="s">
        <v>11138</v>
      </c>
    </row>
    <row r="1119" spans="1:22">
      <c r="A1119" s="3">
        <v>1118</v>
      </c>
      <c r="B1119" s="3"/>
      <c r="C1119" s="3" t="s">
        <v>497</v>
      </c>
      <c r="D1119" s="3" t="s">
        <v>13951</v>
      </c>
      <c r="E1119" s="3" t="s">
        <v>13952</v>
      </c>
      <c r="F1119" s="3" t="s">
        <v>11141</v>
      </c>
      <c r="G1119" s="3" t="s">
        <v>11142</v>
      </c>
      <c r="H1119" s="3" t="s">
        <v>11168</v>
      </c>
      <c r="I1119" s="3">
        <v>385.01</v>
      </c>
      <c r="J1119" s="3">
        <f ca="1">INT(RAND()*50+1)</f>
        <v>26</v>
      </c>
      <c r="K1119" s="4" t="s">
        <v>11132</v>
      </c>
      <c r="L1119" s="5">
        <v>41428</v>
      </c>
      <c r="M1119" s="3"/>
      <c r="N1119" s="3"/>
      <c r="O1119" s="3" t="str">
        <f>"SY008330-1G"</f>
        <v>SY008330-1G</v>
      </c>
      <c r="P1119" s="3" t="s">
        <v>11144</v>
      </c>
      <c r="Q1119" s="3" t="s">
        <v>11134</v>
      </c>
      <c r="R1119" s="6" t="s">
        <v>13910</v>
      </c>
      <c r="S1119" s="7" t="str">
        <f>"1CN00210518"</f>
        <v>1CN00210518</v>
      </c>
      <c r="T1119" s="6" t="s">
        <v>13333</v>
      </c>
      <c r="U1119" s="4" t="s">
        <v>11137</v>
      </c>
      <c r="V1119" s="3" t="s">
        <v>11148</v>
      </c>
    </row>
    <row r="1120" spans="1:22">
      <c r="A1120" s="3">
        <v>1119</v>
      </c>
      <c r="B1120" s="3"/>
      <c r="C1120" s="3" t="s">
        <v>497</v>
      </c>
      <c r="D1120" s="3" t="s">
        <v>13951</v>
      </c>
      <c r="E1120" s="3" t="s">
        <v>13954</v>
      </c>
      <c r="F1120" s="3" t="s">
        <v>11273</v>
      </c>
      <c r="G1120" s="3" t="s">
        <v>11185</v>
      </c>
      <c r="H1120" s="3" t="s">
        <v>11249</v>
      </c>
      <c r="I1120" s="3">
        <v>360</v>
      </c>
      <c r="J1120" s="3">
        <f ca="1">INT(RAND()*50+1)</f>
        <v>39</v>
      </c>
      <c r="K1120" s="4" t="s">
        <v>11132</v>
      </c>
      <c r="L1120" s="5">
        <v>41449</v>
      </c>
      <c r="M1120" s="3"/>
      <c r="N1120" s="3"/>
      <c r="O1120" s="3" t="str">
        <f>"2742163"</f>
        <v>2742163</v>
      </c>
      <c r="P1120" s="3" t="s">
        <v>11133</v>
      </c>
      <c r="Q1120" s="3" t="s">
        <v>11134</v>
      </c>
      <c r="R1120" s="6" t="s">
        <v>13914</v>
      </c>
      <c r="S1120" s="7" t="str">
        <f>"1CN00211236"</f>
        <v>1CN00211236</v>
      </c>
      <c r="T1120" s="6" t="s">
        <v>13809</v>
      </c>
      <c r="U1120" s="4" t="s">
        <v>11137</v>
      </c>
      <c r="V1120" s="3" t="s">
        <v>11138</v>
      </c>
    </row>
    <row r="1121" spans="1:22">
      <c r="A1121" s="3">
        <v>1120</v>
      </c>
      <c r="B1121" s="3"/>
      <c r="C1121" s="3" t="s">
        <v>2859</v>
      </c>
      <c r="D1121" s="3" t="s">
        <v>13955</v>
      </c>
      <c r="E1121" s="3" t="s">
        <v>13956</v>
      </c>
      <c r="F1121" s="3" t="s">
        <v>11205</v>
      </c>
      <c r="G1121" s="3" t="s">
        <v>11222</v>
      </c>
      <c r="H1121" s="3" t="s">
        <v>11131</v>
      </c>
      <c r="I1121" s="3">
        <v>73.5</v>
      </c>
      <c r="J1121" s="3">
        <f ca="1">INT(RAND()*50+1)</f>
        <v>28</v>
      </c>
      <c r="K1121" s="4" t="s">
        <v>11132</v>
      </c>
      <c r="L1121" s="5">
        <v>41367</v>
      </c>
      <c r="M1121" s="3"/>
      <c r="N1121" s="3"/>
      <c r="O1121" s="3" t="str">
        <f>"G86546D__"</f>
        <v>G86546D__</v>
      </c>
      <c r="P1121" s="3" t="s">
        <v>11144</v>
      </c>
      <c r="Q1121" s="3" t="s">
        <v>11134</v>
      </c>
      <c r="R1121" s="6" t="s">
        <v>13934</v>
      </c>
      <c r="S1121" s="7" t="str">
        <f t="shared" ref="S1121:S1125" si="239">"1CN00210522"</f>
        <v>1CN00210522</v>
      </c>
      <c r="T1121" s="6" t="s">
        <v>13957</v>
      </c>
      <c r="U1121" s="4" t="s">
        <v>11137</v>
      </c>
      <c r="V1121" s="3" t="s">
        <v>11148</v>
      </c>
    </row>
    <row r="1122" spans="1:22">
      <c r="A1122" s="3">
        <v>1121</v>
      </c>
      <c r="B1122" s="3"/>
      <c r="C1122" s="3" t="s">
        <v>6058</v>
      </c>
      <c r="D1122" s="3" t="s">
        <v>13958</v>
      </c>
      <c r="E1122" s="3" t="s">
        <v>13959</v>
      </c>
      <c r="F1122" s="3" t="s">
        <v>11141</v>
      </c>
      <c r="G1122" s="3" t="s">
        <v>11172</v>
      </c>
      <c r="H1122" s="3" t="s">
        <v>11168</v>
      </c>
      <c r="I1122" s="3">
        <v>68.76</v>
      </c>
      <c r="J1122" s="3">
        <f ca="1">INT(RAND()*50+1)</f>
        <v>7</v>
      </c>
      <c r="K1122" s="4" t="s">
        <v>11132</v>
      </c>
      <c r="L1122" s="5">
        <v>41600</v>
      </c>
      <c r="M1122" s="3" t="str">
        <f>"MFCD00003960"</f>
        <v>MFCD00003960</v>
      </c>
      <c r="N1122" s="3"/>
      <c r="O1122" s="3" t="str">
        <f>"SY007524-25G"</f>
        <v>SY007524-25G</v>
      </c>
      <c r="P1122" s="3" t="s">
        <v>11133</v>
      </c>
      <c r="Q1122" s="3" t="s">
        <v>11134</v>
      </c>
      <c r="R1122" s="6" t="s">
        <v>13936</v>
      </c>
      <c r="S1122" s="7" t="str">
        <f>"1CN00210518"</f>
        <v>1CN00210518</v>
      </c>
      <c r="T1122" s="6" t="s">
        <v>13960</v>
      </c>
      <c r="U1122" s="4" t="s">
        <v>11137</v>
      </c>
      <c r="V1122" s="3" t="s">
        <v>11148</v>
      </c>
    </row>
    <row r="1123" spans="1:22">
      <c r="A1123" s="3">
        <v>1122</v>
      </c>
      <c r="B1123" s="3"/>
      <c r="C1123" s="3" t="s">
        <v>1658</v>
      </c>
      <c r="D1123" s="3" t="s">
        <v>13961</v>
      </c>
      <c r="E1123" s="3" t="s">
        <v>13962</v>
      </c>
      <c r="F1123" s="3" t="s">
        <v>11293</v>
      </c>
      <c r="G1123" s="3" t="s">
        <v>11152</v>
      </c>
      <c r="H1123" s="3" t="s">
        <v>11153</v>
      </c>
      <c r="I1123" s="3">
        <v>81</v>
      </c>
      <c r="J1123" s="3">
        <f ca="1">INT(RAND()*50+1)</f>
        <v>25</v>
      </c>
      <c r="K1123" s="4" t="s">
        <v>11132</v>
      </c>
      <c r="L1123" s="5">
        <v>41361</v>
      </c>
      <c r="M1123" s="3"/>
      <c r="N1123" s="3"/>
      <c r="O1123" s="3" t="str">
        <f>"87067A"</f>
        <v>87067A</v>
      </c>
      <c r="P1123" s="3" t="s">
        <v>11144</v>
      </c>
      <c r="Q1123" s="3" t="s">
        <v>11145</v>
      </c>
      <c r="R1123" s="6" t="s">
        <v>13914</v>
      </c>
      <c r="S1123" s="7" t="str">
        <f>"1CN00210522"</f>
        <v>1CN00210522</v>
      </c>
      <c r="T1123" s="6" t="s">
        <v>13665</v>
      </c>
      <c r="U1123" s="4" t="s">
        <v>11137</v>
      </c>
      <c r="V1123" s="3" t="s">
        <v>11148</v>
      </c>
    </row>
    <row r="1124" spans="1:22">
      <c r="A1124" s="3">
        <v>1123</v>
      </c>
      <c r="B1124" s="3"/>
      <c r="C1124" s="3" t="s">
        <v>13963</v>
      </c>
      <c r="D1124" s="3" t="s">
        <v>13964</v>
      </c>
      <c r="E1124" s="3" t="s">
        <v>13965</v>
      </c>
      <c r="F1124" s="3"/>
      <c r="G1124" s="3" t="s">
        <v>11130</v>
      </c>
      <c r="H1124" s="3" t="s">
        <v>11153</v>
      </c>
      <c r="I1124" s="3">
        <v>86</v>
      </c>
      <c r="J1124" s="3">
        <f ca="1">INT(RAND()*50+1)</f>
        <v>30</v>
      </c>
      <c r="K1124" s="4" t="s">
        <v>11132</v>
      </c>
      <c r="L1124" s="5">
        <v>41401</v>
      </c>
      <c r="M1124" s="3"/>
      <c r="N1124" s="3"/>
      <c r="O1124" s="3" t="str">
        <f>"87069B"</f>
        <v>87069B</v>
      </c>
      <c r="P1124" s="3" t="s">
        <v>11133</v>
      </c>
      <c r="Q1124" s="3" t="s">
        <v>11134</v>
      </c>
      <c r="R1124" s="6" t="s">
        <v>11352</v>
      </c>
      <c r="S1124" s="7" t="str">
        <f>"1CN00210522"</f>
        <v>1CN00210522</v>
      </c>
      <c r="T1124" s="6" t="s">
        <v>13966</v>
      </c>
      <c r="U1124" s="4" t="s">
        <v>11137</v>
      </c>
      <c r="V1124" s="3" t="s">
        <v>11148</v>
      </c>
    </row>
    <row r="1125" spans="1:22">
      <c r="A1125" s="3">
        <v>1124</v>
      </c>
      <c r="B1125" s="3"/>
      <c r="C1125" s="3" t="s">
        <v>13967</v>
      </c>
      <c r="D1125" s="3" t="s">
        <v>13968</v>
      </c>
      <c r="E1125" s="3" t="s">
        <v>13969</v>
      </c>
      <c r="F1125" s="3" t="s">
        <v>12217</v>
      </c>
      <c r="G1125" s="3" t="s">
        <v>13970</v>
      </c>
      <c r="H1125" s="3" t="s">
        <v>11153</v>
      </c>
      <c r="I1125" s="3">
        <v>20</v>
      </c>
      <c r="J1125" s="3">
        <f ca="1">INT(RAND()*50+1)</f>
        <v>26</v>
      </c>
      <c r="K1125" s="4" t="s">
        <v>11132</v>
      </c>
      <c r="L1125" s="5">
        <v>41347</v>
      </c>
      <c r="M1125" s="3"/>
      <c r="N1125" s="3"/>
      <c r="O1125" s="3" t="str">
        <f>"87070F_"</f>
        <v>87070F_</v>
      </c>
      <c r="P1125" s="3" t="s">
        <v>11144</v>
      </c>
      <c r="Q1125" s="3" t="s">
        <v>11145</v>
      </c>
      <c r="R1125" s="6" t="s">
        <v>11357</v>
      </c>
      <c r="S1125" s="7" t="str">
        <f>"1CN00210522"</f>
        <v>1CN00210522</v>
      </c>
      <c r="T1125" s="6" t="s">
        <v>13971</v>
      </c>
      <c r="U1125" s="4" t="s">
        <v>11137</v>
      </c>
      <c r="V1125" s="3" t="s">
        <v>11148</v>
      </c>
    </row>
    <row r="1126" spans="1:22">
      <c r="A1126" s="3">
        <v>1125</v>
      </c>
      <c r="B1126" s="3"/>
      <c r="C1126" s="3" t="s">
        <v>13967</v>
      </c>
      <c r="D1126" s="3" t="s">
        <v>13972</v>
      </c>
      <c r="E1126" s="3" t="s">
        <v>13972</v>
      </c>
      <c r="F1126" s="3"/>
      <c r="G1126" s="3" t="s">
        <v>11356</v>
      </c>
      <c r="H1126" s="3" t="s">
        <v>11280</v>
      </c>
      <c r="I1126" s="3">
        <v>110</v>
      </c>
      <c r="J1126" s="3">
        <f ca="1">INT(RAND()*50+1)</f>
        <v>8</v>
      </c>
      <c r="K1126" s="4" t="s">
        <v>11132</v>
      </c>
      <c r="L1126" s="5">
        <v>41432</v>
      </c>
      <c r="M1126" s="3" t="str">
        <f t="shared" ref="M1126:M1128" si="240">"MFCD00000827"</f>
        <v>MFCD00000827</v>
      </c>
      <c r="N1126" s="3"/>
      <c r="O1126" s="3" t="str">
        <f t="shared" ref="O1126:O1128" si="241">"225789-100G"</f>
        <v>225789-100G</v>
      </c>
      <c r="P1126" s="3" t="s">
        <v>11133</v>
      </c>
      <c r="Q1126" s="3" t="s">
        <v>11134</v>
      </c>
      <c r="R1126" s="6" t="s">
        <v>13943</v>
      </c>
      <c r="S1126" s="7" t="str">
        <f t="shared" ref="S1126:S1128" si="242">"1CN00210153"</f>
        <v>1CN00210153</v>
      </c>
      <c r="T1126" s="6" t="s">
        <v>13973</v>
      </c>
      <c r="U1126" s="4" t="s">
        <v>11137</v>
      </c>
      <c r="V1126" s="3" t="s">
        <v>11138</v>
      </c>
    </row>
    <row r="1127" spans="1:22">
      <c r="A1127" s="3">
        <v>1126</v>
      </c>
      <c r="B1127" s="3"/>
      <c r="C1127" s="3" t="s">
        <v>13967</v>
      </c>
      <c r="D1127" s="3" t="s">
        <v>13972</v>
      </c>
      <c r="E1127" s="3" t="s">
        <v>13972</v>
      </c>
      <c r="F1127" s="3"/>
      <c r="G1127" s="3" t="s">
        <v>11356</v>
      </c>
      <c r="H1127" s="3" t="s">
        <v>11280</v>
      </c>
      <c r="I1127" s="3">
        <v>110.01</v>
      </c>
      <c r="J1127" s="3">
        <f ca="1">INT(RAND()*50+1)</f>
        <v>32</v>
      </c>
      <c r="K1127" s="4" t="s">
        <v>11132</v>
      </c>
      <c r="L1127" s="5">
        <v>41477</v>
      </c>
      <c r="M1127" s="3" t="str">
        <f>"MFCD00000827"</f>
        <v>MFCD00000827</v>
      </c>
      <c r="N1127" s="3"/>
      <c r="O1127" s="3" t="str">
        <f>"225789-100G"</f>
        <v>225789-100G</v>
      </c>
      <c r="P1127" s="3" t="s">
        <v>11144</v>
      </c>
      <c r="Q1127" s="3" t="s">
        <v>11134</v>
      </c>
      <c r="R1127" s="6" t="s">
        <v>13948</v>
      </c>
      <c r="S1127" s="7" t="str">
        <f>"1CN00210153"</f>
        <v>1CN00210153</v>
      </c>
      <c r="T1127" s="6" t="s">
        <v>13974</v>
      </c>
      <c r="U1127" s="4" t="s">
        <v>11137</v>
      </c>
      <c r="V1127" s="3" t="s">
        <v>11138</v>
      </c>
    </row>
    <row r="1128" spans="1:22">
      <c r="A1128" s="3">
        <v>1127</v>
      </c>
      <c r="B1128" s="3"/>
      <c r="C1128" s="3" t="s">
        <v>13967</v>
      </c>
      <c r="D1128" s="3" t="s">
        <v>13972</v>
      </c>
      <c r="E1128" s="3" t="s">
        <v>13972</v>
      </c>
      <c r="F1128" s="3"/>
      <c r="G1128" s="3" t="s">
        <v>11356</v>
      </c>
      <c r="H1128" s="3" t="s">
        <v>11280</v>
      </c>
      <c r="I1128" s="3">
        <v>110.01</v>
      </c>
      <c r="J1128" s="3">
        <f ca="1">INT(RAND()*50+1)</f>
        <v>12</v>
      </c>
      <c r="K1128" s="4" t="s">
        <v>11132</v>
      </c>
      <c r="L1128" s="5">
        <v>41500</v>
      </c>
      <c r="M1128" s="3" t="str">
        <f>"MFCD00000827"</f>
        <v>MFCD00000827</v>
      </c>
      <c r="N1128" s="3"/>
      <c r="O1128" s="3" t="str">
        <f>"225789-100G"</f>
        <v>225789-100G</v>
      </c>
      <c r="P1128" s="3" t="s">
        <v>11133</v>
      </c>
      <c r="Q1128" s="3" t="s">
        <v>11134</v>
      </c>
      <c r="R1128" s="6" t="s">
        <v>13975</v>
      </c>
      <c r="S1128" s="7" t="str">
        <f>"1CN00210153"</f>
        <v>1CN00210153</v>
      </c>
      <c r="T1128" s="6" t="s">
        <v>13338</v>
      </c>
      <c r="U1128" s="4" t="s">
        <v>11137</v>
      </c>
      <c r="V1128" s="3" t="s">
        <v>11148</v>
      </c>
    </row>
    <row r="1129" spans="1:22">
      <c r="A1129" s="3">
        <v>1128</v>
      </c>
      <c r="B1129" s="3"/>
      <c r="C1129" s="3" t="s">
        <v>13976</v>
      </c>
      <c r="D1129" s="3" t="s">
        <v>13977</v>
      </c>
      <c r="E1129" s="3" t="s">
        <v>13978</v>
      </c>
      <c r="F1129" s="3" t="s">
        <v>11151</v>
      </c>
      <c r="G1129" s="3" t="s">
        <v>11267</v>
      </c>
      <c r="H1129" s="3" t="s">
        <v>11153</v>
      </c>
      <c r="I1129" s="3">
        <v>46.96</v>
      </c>
      <c r="J1129" s="3">
        <f ca="1">INT(RAND()*50+1)</f>
        <v>41</v>
      </c>
      <c r="K1129" s="4" t="s">
        <v>11132</v>
      </c>
      <c r="L1129" s="5">
        <v>41373</v>
      </c>
      <c r="M1129" s="3"/>
      <c r="N1129" s="3"/>
      <c r="O1129" s="3" t="str">
        <f t="shared" ref="O1129:O1132" si="243">"87193A"</f>
        <v>87193A</v>
      </c>
      <c r="P1129" s="3" t="s">
        <v>11144</v>
      </c>
      <c r="Q1129" s="3" t="s">
        <v>11134</v>
      </c>
      <c r="R1129" s="6" t="s">
        <v>13979</v>
      </c>
      <c r="S1129" s="7" t="str">
        <f t="shared" ref="S1129:S1132" si="244">"1CN00210522"</f>
        <v>1CN00210522</v>
      </c>
      <c r="T1129" s="6" t="s">
        <v>13286</v>
      </c>
      <c r="U1129" s="4" t="s">
        <v>11137</v>
      </c>
      <c r="V1129" s="3" t="s">
        <v>11138</v>
      </c>
    </row>
    <row r="1130" spans="1:22">
      <c r="A1130" s="3">
        <v>1129</v>
      </c>
      <c r="B1130" s="3"/>
      <c r="C1130" s="3" t="s">
        <v>13976</v>
      </c>
      <c r="D1130" s="3" t="s">
        <v>13977</v>
      </c>
      <c r="E1130" s="3" t="s">
        <v>13978</v>
      </c>
      <c r="F1130" s="3" t="s">
        <v>11151</v>
      </c>
      <c r="G1130" s="3" t="s">
        <v>11267</v>
      </c>
      <c r="H1130" s="3" t="s">
        <v>11153</v>
      </c>
      <c r="I1130" s="3">
        <v>46.8</v>
      </c>
      <c r="J1130" s="3">
        <f ca="1">INT(RAND()*50+1)</f>
        <v>34</v>
      </c>
      <c r="K1130" s="4" t="s">
        <v>11132</v>
      </c>
      <c r="L1130" s="5">
        <v>41411</v>
      </c>
      <c r="M1130" s="3"/>
      <c r="N1130" s="3"/>
      <c r="O1130" s="3" t="str">
        <f>"87193A"</f>
        <v>87193A</v>
      </c>
      <c r="P1130" s="3" t="s">
        <v>11133</v>
      </c>
      <c r="Q1130" s="3" t="s">
        <v>11145</v>
      </c>
      <c r="R1130" s="6" t="s">
        <v>13948</v>
      </c>
      <c r="S1130" s="7" t="str">
        <f>"1CN00210522"</f>
        <v>1CN00210522</v>
      </c>
      <c r="T1130" s="6" t="s">
        <v>11194</v>
      </c>
      <c r="U1130" s="4" t="s">
        <v>11137</v>
      </c>
      <c r="V1130" s="3" t="s">
        <v>11148</v>
      </c>
    </row>
    <row r="1131" spans="1:22">
      <c r="A1131" s="3">
        <v>1130</v>
      </c>
      <c r="B1131" s="3"/>
      <c r="C1131" s="3" t="s">
        <v>13976</v>
      </c>
      <c r="D1131" s="3" t="s">
        <v>13977</v>
      </c>
      <c r="E1131" s="3" t="s">
        <v>13978</v>
      </c>
      <c r="F1131" s="3" t="s">
        <v>11151</v>
      </c>
      <c r="G1131" s="3" t="s">
        <v>11152</v>
      </c>
      <c r="H1131" s="3" t="s">
        <v>11153</v>
      </c>
      <c r="I1131" s="3">
        <v>441.39</v>
      </c>
      <c r="J1131" s="3">
        <f ca="1">INT(RAND()*50+1)</f>
        <v>26</v>
      </c>
      <c r="K1131" s="4" t="s">
        <v>11132</v>
      </c>
      <c r="L1131" s="5">
        <v>41423</v>
      </c>
      <c r="M1131" s="3"/>
      <c r="N1131" s="3"/>
      <c r="O1131" s="3" t="str">
        <f>"87193C"</f>
        <v>87193C</v>
      </c>
      <c r="P1131" s="3" t="s">
        <v>11144</v>
      </c>
      <c r="Q1131" s="3" t="s">
        <v>11134</v>
      </c>
      <c r="R1131" s="6" t="s">
        <v>11352</v>
      </c>
      <c r="S1131" s="7" t="str">
        <f>"1CN00210522"</f>
        <v>1CN00210522</v>
      </c>
      <c r="T1131" s="6" t="s">
        <v>13631</v>
      </c>
      <c r="U1131" s="4" t="s">
        <v>11137</v>
      </c>
      <c r="V1131" s="3" t="s">
        <v>11148</v>
      </c>
    </row>
    <row r="1132" spans="1:22">
      <c r="A1132" s="3">
        <v>1131</v>
      </c>
      <c r="B1132" s="3"/>
      <c r="C1132" s="3" t="s">
        <v>13976</v>
      </c>
      <c r="D1132" s="3" t="s">
        <v>13977</v>
      </c>
      <c r="E1132" s="3" t="s">
        <v>13978</v>
      </c>
      <c r="F1132" s="3" t="s">
        <v>11151</v>
      </c>
      <c r="G1132" s="3" t="s">
        <v>11267</v>
      </c>
      <c r="H1132" s="3" t="s">
        <v>11153</v>
      </c>
      <c r="I1132" s="3">
        <v>46.8</v>
      </c>
      <c r="J1132" s="3">
        <f ca="1">INT(RAND()*50+1)</f>
        <v>18</v>
      </c>
      <c r="K1132" s="4" t="s">
        <v>11132</v>
      </c>
      <c r="L1132" s="5">
        <v>41635</v>
      </c>
      <c r="M1132" s="3"/>
      <c r="N1132" s="3"/>
      <c r="O1132" s="3" t="str">
        <f>"87193A"</f>
        <v>87193A</v>
      </c>
      <c r="P1132" s="3" t="s">
        <v>11133</v>
      </c>
      <c r="Q1132" s="3" t="s">
        <v>11145</v>
      </c>
      <c r="R1132" s="6" t="s">
        <v>11357</v>
      </c>
      <c r="S1132" s="7" t="str">
        <f>"1CN00210522"</f>
        <v>1CN00210522</v>
      </c>
      <c r="T1132" s="6" t="s">
        <v>13843</v>
      </c>
      <c r="U1132" s="4" t="s">
        <v>11137</v>
      </c>
      <c r="V1132" s="3" t="s">
        <v>11148</v>
      </c>
    </row>
    <row r="1133" spans="1:22">
      <c r="A1133" s="3">
        <v>1132</v>
      </c>
      <c r="B1133" s="3"/>
      <c r="C1133" s="3" t="s">
        <v>13980</v>
      </c>
      <c r="D1133" s="3" t="s">
        <v>13981</v>
      </c>
      <c r="E1133" s="3" t="s">
        <v>13982</v>
      </c>
      <c r="F1133" s="3" t="s">
        <v>11141</v>
      </c>
      <c r="G1133" s="3" t="s">
        <v>11232</v>
      </c>
      <c r="H1133" s="3" t="s">
        <v>11168</v>
      </c>
      <c r="I1133" s="3">
        <v>129.11</v>
      </c>
      <c r="J1133" s="3">
        <f ca="1">INT(RAND()*50+1)</f>
        <v>46</v>
      </c>
      <c r="K1133" s="4" t="s">
        <v>11132</v>
      </c>
      <c r="L1133" s="5">
        <v>41408</v>
      </c>
      <c r="M1133" s="3" t="str">
        <f>"MFCD04114192"</f>
        <v>MFCD04114192</v>
      </c>
      <c r="N1133" s="3"/>
      <c r="O1133" s="3" t="str">
        <f>"SY007343-5G"</f>
        <v>SY007343-5G</v>
      </c>
      <c r="P1133" s="3" t="s">
        <v>11144</v>
      </c>
      <c r="Q1133" s="3" t="s">
        <v>11134</v>
      </c>
      <c r="R1133" s="6" t="s">
        <v>13983</v>
      </c>
      <c r="S1133" s="7" t="str">
        <f t="shared" ref="S1133:S1135" si="245">"1CN00210518"</f>
        <v>1CN00210518</v>
      </c>
      <c r="T1133" s="6" t="s">
        <v>13984</v>
      </c>
      <c r="U1133" s="4" t="s">
        <v>11137</v>
      </c>
      <c r="V1133" s="3" t="s">
        <v>11148</v>
      </c>
    </row>
    <row r="1134" spans="1:22">
      <c r="A1134" s="3">
        <v>1133</v>
      </c>
      <c r="B1134" s="3"/>
      <c r="C1134" s="3" t="s">
        <v>13985</v>
      </c>
      <c r="D1134" s="3" t="s">
        <v>13986</v>
      </c>
      <c r="E1134" s="3" t="s">
        <v>13987</v>
      </c>
      <c r="F1134" s="3" t="s">
        <v>11178</v>
      </c>
      <c r="G1134" s="3" t="s">
        <v>11232</v>
      </c>
      <c r="H1134" s="3" t="s">
        <v>11168</v>
      </c>
      <c r="I1134" s="3">
        <v>146.67</v>
      </c>
      <c r="J1134" s="3">
        <f ca="1">INT(RAND()*50+1)</f>
        <v>5</v>
      </c>
      <c r="K1134" s="4" t="s">
        <v>11132</v>
      </c>
      <c r="L1134" s="5">
        <v>41407</v>
      </c>
      <c r="M1134" s="3"/>
      <c r="N1134" s="3"/>
      <c r="O1134" s="3" t="str">
        <f>"SY009708-5G"</f>
        <v>SY009708-5G</v>
      </c>
      <c r="P1134" s="3" t="s">
        <v>11133</v>
      </c>
      <c r="Q1134" s="3" t="s">
        <v>11134</v>
      </c>
      <c r="R1134" s="6" t="s">
        <v>13988</v>
      </c>
      <c r="S1134" s="7" t="str">
        <f>"1CN00210518"</f>
        <v>1CN00210518</v>
      </c>
      <c r="T1134" s="6" t="s">
        <v>13347</v>
      </c>
      <c r="U1134" s="4" t="s">
        <v>11137</v>
      </c>
      <c r="V1134" s="3" t="s">
        <v>11148</v>
      </c>
    </row>
    <row r="1135" spans="1:22">
      <c r="A1135" s="3">
        <v>1134</v>
      </c>
      <c r="B1135" s="3"/>
      <c r="C1135" s="3" t="s">
        <v>13989</v>
      </c>
      <c r="D1135" s="3" t="s">
        <v>13990</v>
      </c>
      <c r="E1135" s="3" t="s">
        <v>13991</v>
      </c>
      <c r="F1135" s="3" t="s">
        <v>11141</v>
      </c>
      <c r="G1135" s="3" t="s">
        <v>11232</v>
      </c>
      <c r="H1135" s="3" t="s">
        <v>11168</v>
      </c>
      <c r="I1135" s="3">
        <v>137.5</v>
      </c>
      <c r="J1135" s="3">
        <f ca="1">INT(RAND()*50+1)</f>
        <v>9</v>
      </c>
      <c r="K1135" s="4" t="s">
        <v>11132</v>
      </c>
      <c r="L1135" s="5">
        <v>41402</v>
      </c>
      <c r="M1135" s="3" t="str">
        <f>"MFCD00161356"</f>
        <v>MFCD00161356</v>
      </c>
      <c r="N1135" s="3"/>
      <c r="O1135" s="3" t="str">
        <f>"SY002947-5G"</f>
        <v>SY002947-5G</v>
      </c>
      <c r="P1135" s="3" t="s">
        <v>11144</v>
      </c>
      <c r="Q1135" s="3" t="s">
        <v>11134</v>
      </c>
      <c r="R1135" s="6" t="s">
        <v>11352</v>
      </c>
      <c r="S1135" s="7" t="str">
        <f>"1CN00210518"</f>
        <v>1CN00210518</v>
      </c>
      <c r="T1135" s="6" t="s">
        <v>13851</v>
      </c>
      <c r="U1135" s="4" t="s">
        <v>11137</v>
      </c>
      <c r="V1135" s="3" t="s">
        <v>11138</v>
      </c>
    </row>
    <row r="1136" spans="1:22">
      <c r="A1136" s="3">
        <v>1135</v>
      </c>
      <c r="B1136" s="3"/>
      <c r="C1136" s="3" t="s">
        <v>1149</v>
      </c>
      <c r="D1136" s="3" t="s">
        <v>13992</v>
      </c>
      <c r="E1136" s="3" t="s">
        <v>13993</v>
      </c>
      <c r="F1136" s="3" t="s">
        <v>11151</v>
      </c>
      <c r="G1136" s="3" t="s">
        <v>11267</v>
      </c>
      <c r="H1136" s="3" t="s">
        <v>11153</v>
      </c>
      <c r="I1136" s="3">
        <v>76.17</v>
      </c>
      <c r="J1136" s="3">
        <f ca="1">INT(RAND()*50+1)</f>
        <v>19</v>
      </c>
      <c r="K1136" s="4" t="s">
        <v>11132</v>
      </c>
      <c r="L1136" s="5">
        <v>41376</v>
      </c>
      <c r="M1136" s="3"/>
      <c r="N1136" s="3"/>
      <c r="O1136" s="3" t="str">
        <f>"87390A"</f>
        <v>87390A</v>
      </c>
      <c r="P1136" s="3" t="s">
        <v>11133</v>
      </c>
      <c r="Q1136" s="3" t="s">
        <v>11134</v>
      </c>
      <c r="R1136" s="6" t="s">
        <v>11357</v>
      </c>
      <c r="S1136" s="7" t="str">
        <f>"1CN00210522"</f>
        <v>1CN00210522</v>
      </c>
      <c r="T1136" s="6" t="s">
        <v>13994</v>
      </c>
      <c r="U1136" s="4" t="s">
        <v>11137</v>
      </c>
      <c r="V1136" s="3" t="s">
        <v>11148</v>
      </c>
    </row>
    <row r="1137" spans="1:22">
      <c r="A1137" s="3">
        <v>1136</v>
      </c>
      <c r="B1137" s="3"/>
      <c r="C1137" s="3" t="s">
        <v>13995</v>
      </c>
      <c r="D1137" s="3" t="s">
        <v>13996</v>
      </c>
      <c r="E1137" s="3" t="s">
        <v>13997</v>
      </c>
      <c r="F1137" s="3" t="s">
        <v>11205</v>
      </c>
      <c r="G1137" s="3" t="s">
        <v>11206</v>
      </c>
      <c r="H1137" s="3" t="s">
        <v>11131</v>
      </c>
      <c r="I1137" s="3">
        <v>30.1</v>
      </c>
      <c r="J1137" s="3">
        <f ca="1">INT(RAND()*50+1)</f>
        <v>44</v>
      </c>
      <c r="K1137" s="4" t="s">
        <v>11132</v>
      </c>
      <c r="L1137" s="5">
        <v>41362</v>
      </c>
      <c r="M1137" s="3" t="str">
        <f>"MFCD00003193"</f>
        <v>MFCD00003193</v>
      </c>
      <c r="N1137" s="3"/>
      <c r="O1137" s="3" t="str">
        <f>"G87421B__"</f>
        <v>G87421B__</v>
      </c>
      <c r="P1137" s="3" t="s">
        <v>11144</v>
      </c>
      <c r="Q1137" s="3" t="s">
        <v>11145</v>
      </c>
      <c r="R1137" s="6" t="s">
        <v>13943</v>
      </c>
      <c r="S1137" s="7" t="str">
        <f>"1CN00210522"</f>
        <v>1CN00210522</v>
      </c>
      <c r="T1137" s="6" t="s">
        <v>13998</v>
      </c>
      <c r="U1137" s="4" t="s">
        <v>11137</v>
      </c>
      <c r="V1137" s="3" t="s">
        <v>11138</v>
      </c>
    </row>
    <row r="1138" spans="1:22">
      <c r="A1138" s="3">
        <v>1137</v>
      </c>
      <c r="B1138" s="3"/>
      <c r="C1138" s="3" t="s">
        <v>362</v>
      </c>
      <c r="D1138" s="3" t="s">
        <v>13999</v>
      </c>
      <c r="E1138" s="3" t="s">
        <v>14000</v>
      </c>
      <c r="F1138" s="3" t="s">
        <v>11373</v>
      </c>
      <c r="G1138" s="3" t="s">
        <v>11356</v>
      </c>
      <c r="H1138" s="3" t="s">
        <v>11168</v>
      </c>
      <c r="I1138" s="3">
        <v>412.51</v>
      </c>
      <c r="J1138" s="3">
        <f ca="1">INT(RAND()*50+1)</f>
        <v>42</v>
      </c>
      <c r="K1138" s="4" t="s">
        <v>11132</v>
      </c>
      <c r="L1138" s="5">
        <v>41360</v>
      </c>
      <c r="M1138" s="3" t="str">
        <f>"MFCD00004652"</f>
        <v>MFCD00004652</v>
      </c>
      <c r="N1138" s="3"/>
      <c r="O1138" s="3" t="str">
        <f>"SY001234-100G"</f>
        <v>SY001234-100G</v>
      </c>
      <c r="P1138" s="3" t="s">
        <v>11133</v>
      </c>
      <c r="Q1138" s="3" t="s">
        <v>11134</v>
      </c>
      <c r="R1138" s="6" t="s">
        <v>13948</v>
      </c>
      <c r="S1138" s="7" t="str">
        <f>"1CN00210518"</f>
        <v>1CN00210518</v>
      </c>
      <c r="T1138" s="6" t="s">
        <v>13705</v>
      </c>
      <c r="U1138" s="4" t="s">
        <v>11137</v>
      </c>
      <c r="V1138" s="3" t="s">
        <v>11148</v>
      </c>
    </row>
    <row r="1139" spans="1:22">
      <c r="A1139" s="3">
        <v>1138</v>
      </c>
      <c r="B1139" s="3"/>
      <c r="C1139" s="3" t="s">
        <v>14001</v>
      </c>
      <c r="D1139" s="3" t="s">
        <v>14002</v>
      </c>
      <c r="E1139" s="3" t="s">
        <v>14003</v>
      </c>
      <c r="F1139" s="3" t="s">
        <v>11141</v>
      </c>
      <c r="G1139" s="3" t="s">
        <v>11335</v>
      </c>
      <c r="H1139" s="3" t="s">
        <v>11186</v>
      </c>
      <c r="I1139" s="3">
        <v>400</v>
      </c>
      <c r="J1139" s="3">
        <f ca="1">INT(RAND()*50+1)</f>
        <v>8</v>
      </c>
      <c r="K1139" s="4" t="s">
        <v>11132</v>
      </c>
      <c r="L1139" s="5">
        <v>41361</v>
      </c>
      <c r="M1139" s="3"/>
      <c r="N1139" s="3"/>
      <c r="O1139" s="3" t="str">
        <f t="shared" ref="O1139:O1141" si="246">"Bellen008746"</f>
        <v>Bellen008746</v>
      </c>
      <c r="P1139" s="3" t="s">
        <v>11144</v>
      </c>
      <c r="Q1139" s="3" t="s">
        <v>11145</v>
      </c>
      <c r="R1139" s="6" t="s">
        <v>13975</v>
      </c>
      <c r="S1139" s="7" t="str">
        <f t="shared" ref="S1139:S1141" si="247">"1CN00100128"</f>
        <v>1CN00100128</v>
      </c>
      <c r="T1139" s="6" t="s">
        <v>14004</v>
      </c>
      <c r="U1139" s="4" t="s">
        <v>11137</v>
      </c>
      <c r="V1139" s="3" t="s">
        <v>11148</v>
      </c>
    </row>
    <row r="1140" spans="1:22">
      <c r="A1140" s="3">
        <v>1139</v>
      </c>
      <c r="B1140" s="3"/>
      <c r="C1140" s="3" t="s">
        <v>14001</v>
      </c>
      <c r="D1140" s="3" t="s">
        <v>14002</v>
      </c>
      <c r="E1140" s="3" t="s">
        <v>14003</v>
      </c>
      <c r="F1140" s="3" t="s">
        <v>11141</v>
      </c>
      <c r="G1140" s="3" t="s">
        <v>11335</v>
      </c>
      <c r="H1140" s="3" t="s">
        <v>11186</v>
      </c>
      <c r="I1140" s="3">
        <v>400</v>
      </c>
      <c r="J1140" s="3">
        <f ca="1">INT(RAND()*50+1)</f>
        <v>29</v>
      </c>
      <c r="K1140" s="4" t="s">
        <v>11132</v>
      </c>
      <c r="L1140" s="5">
        <v>41512</v>
      </c>
      <c r="M1140" s="3"/>
      <c r="N1140" s="3"/>
      <c r="O1140" s="3" t="str">
        <f>"Bellen008746"</f>
        <v>Bellen008746</v>
      </c>
      <c r="P1140" s="3" t="s">
        <v>11133</v>
      </c>
      <c r="Q1140" s="3" t="s">
        <v>11134</v>
      </c>
      <c r="R1140" s="6" t="s">
        <v>13979</v>
      </c>
      <c r="S1140" s="7" t="str">
        <f>"1CN00100128"</f>
        <v>1CN00100128</v>
      </c>
      <c r="T1140" s="6" t="s">
        <v>14005</v>
      </c>
      <c r="U1140" s="4" t="s">
        <v>11137</v>
      </c>
      <c r="V1140" s="3" t="s">
        <v>11148</v>
      </c>
    </row>
    <row r="1141" spans="1:22">
      <c r="A1141" s="3">
        <v>1140</v>
      </c>
      <c r="B1141" s="3"/>
      <c r="C1141" s="3" t="s">
        <v>14001</v>
      </c>
      <c r="D1141" s="3" t="s">
        <v>14002</v>
      </c>
      <c r="E1141" s="3" t="s">
        <v>14003</v>
      </c>
      <c r="F1141" s="3" t="s">
        <v>11141</v>
      </c>
      <c r="G1141" s="3" t="s">
        <v>11335</v>
      </c>
      <c r="H1141" s="3" t="s">
        <v>11186</v>
      </c>
      <c r="I1141" s="3">
        <v>400</v>
      </c>
      <c r="J1141" s="3">
        <f ca="1">INT(RAND()*50+1)</f>
        <v>12</v>
      </c>
      <c r="K1141" s="4" t="s">
        <v>11132</v>
      </c>
      <c r="L1141" s="5">
        <v>41572</v>
      </c>
      <c r="M1141" s="3"/>
      <c r="N1141" s="3"/>
      <c r="O1141" s="3" t="str">
        <f>"Bellen008746"</f>
        <v>Bellen008746</v>
      </c>
      <c r="P1141" s="3" t="s">
        <v>11144</v>
      </c>
      <c r="Q1141" s="3" t="s">
        <v>11134</v>
      </c>
      <c r="R1141" s="6" t="s">
        <v>13948</v>
      </c>
      <c r="S1141" s="7" t="str">
        <f>"1CN00100128"</f>
        <v>1CN00100128</v>
      </c>
      <c r="T1141" s="6" t="s">
        <v>14006</v>
      </c>
      <c r="U1141" s="4" t="s">
        <v>11137</v>
      </c>
      <c r="V1141" s="3" t="s">
        <v>11148</v>
      </c>
    </row>
    <row r="1142" spans="1:22">
      <c r="A1142" s="3">
        <v>1141</v>
      </c>
      <c r="B1142" s="3"/>
      <c r="C1142" s="3" t="s">
        <v>14007</v>
      </c>
      <c r="D1142" s="3" t="s">
        <v>14008</v>
      </c>
      <c r="E1142" s="3" t="s">
        <v>14009</v>
      </c>
      <c r="F1142" s="3" t="s">
        <v>11141</v>
      </c>
      <c r="G1142" s="3" t="s">
        <v>11172</v>
      </c>
      <c r="H1142" s="3" t="s">
        <v>11168</v>
      </c>
      <c r="I1142" s="3">
        <v>137.51</v>
      </c>
      <c r="J1142" s="3">
        <f ca="1">INT(RAND()*50+1)</f>
        <v>12</v>
      </c>
      <c r="K1142" s="4" t="s">
        <v>11132</v>
      </c>
      <c r="L1142" s="5">
        <v>41487</v>
      </c>
      <c r="M1142" s="3" t="str">
        <f>"MFCD00041312"</f>
        <v>MFCD00041312</v>
      </c>
      <c r="N1142" s="3"/>
      <c r="O1142" s="3" t="str">
        <f>"SY002837-25G"</f>
        <v>SY002837-25G</v>
      </c>
      <c r="P1142" s="3" t="s">
        <v>11133</v>
      </c>
      <c r="Q1142" s="3" t="s">
        <v>11134</v>
      </c>
      <c r="R1142" s="6" t="s">
        <v>11352</v>
      </c>
      <c r="S1142" s="7" t="str">
        <f t="shared" ref="S1142:S1146" si="248">"1CN00210518"</f>
        <v>1CN00210518</v>
      </c>
      <c r="T1142" s="6" t="s">
        <v>14010</v>
      </c>
      <c r="U1142" s="4" t="s">
        <v>11137</v>
      </c>
      <c r="V1142" s="3" t="s">
        <v>11148</v>
      </c>
    </row>
    <row r="1143" spans="1:22">
      <c r="A1143" s="3">
        <v>1142</v>
      </c>
      <c r="B1143" s="3"/>
      <c r="C1143" s="3" t="s">
        <v>14011</v>
      </c>
      <c r="D1143" s="3" t="s">
        <v>14012</v>
      </c>
      <c r="E1143" s="3" t="s">
        <v>14012</v>
      </c>
      <c r="F1143" s="3" t="s">
        <v>11240</v>
      </c>
      <c r="G1143" s="3" t="s">
        <v>11241</v>
      </c>
      <c r="H1143" s="3" t="s">
        <v>11242</v>
      </c>
      <c r="I1143" s="3">
        <v>203</v>
      </c>
      <c r="J1143" s="3">
        <f ca="1">INT(RAND()*50+1)</f>
        <v>49</v>
      </c>
      <c r="K1143" s="4" t="s">
        <v>11132</v>
      </c>
      <c r="L1143" s="5">
        <v>41423</v>
      </c>
      <c r="M1143" s="3"/>
      <c r="N1143" s="3"/>
      <c r="O1143" s="3" t="str">
        <f>"PB03383"</f>
        <v>PB03383</v>
      </c>
      <c r="P1143" s="3" t="s">
        <v>11144</v>
      </c>
      <c r="Q1143" s="3" t="s">
        <v>11134</v>
      </c>
      <c r="R1143" s="6" t="s">
        <v>11357</v>
      </c>
      <c r="S1143" s="7" t="str">
        <f>"1CN00510468"</f>
        <v>1CN00510468</v>
      </c>
      <c r="T1143" s="6" t="s">
        <v>13358</v>
      </c>
      <c r="U1143" s="4" t="s">
        <v>11137</v>
      </c>
      <c r="V1143" s="3" t="s">
        <v>11138</v>
      </c>
    </row>
    <row r="1144" spans="1:22">
      <c r="A1144" s="3">
        <v>1143</v>
      </c>
      <c r="B1144" s="3"/>
      <c r="C1144" s="3" t="s">
        <v>14013</v>
      </c>
      <c r="D1144" s="3" t="s">
        <v>14014</v>
      </c>
      <c r="E1144" s="3" t="s">
        <v>14015</v>
      </c>
      <c r="F1144" s="3" t="s">
        <v>11141</v>
      </c>
      <c r="G1144" s="3" t="s">
        <v>11172</v>
      </c>
      <c r="H1144" s="3" t="s">
        <v>11168</v>
      </c>
      <c r="I1144" s="3">
        <v>82.5</v>
      </c>
      <c r="J1144" s="3">
        <f ca="1">INT(RAND()*50+1)</f>
        <v>17</v>
      </c>
      <c r="K1144" s="4" t="s">
        <v>11132</v>
      </c>
      <c r="L1144" s="5">
        <v>41507</v>
      </c>
      <c r="M1144" s="3" t="str">
        <f>"MFCD00004192"</f>
        <v>MFCD00004192</v>
      </c>
      <c r="N1144" s="3"/>
      <c r="O1144" s="3" t="str">
        <f>"SY003345-25G"</f>
        <v>SY003345-25G</v>
      </c>
      <c r="P1144" s="3" t="s">
        <v>11133</v>
      </c>
      <c r="Q1144" s="3" t="s">
        <v>11145</v>
      </c>
      <c r="R1144" s="6" t="s">
        <v>13983</v>
      </c>
      <c r="S1144" s="7" t="str">
        <f>"1CN00210518"</f>
        <v>1CN00210518</v>
      </c>
      <c r="T1144" s="6" t="s">
        <v>13301</v>
      </c>
      <c r="U1144" s="4" t="s">
        <v>11137</v>
      </c>
      <c r="V1144" s="3" t="s">
        <v>11148</v>
      </c>
    </row>
    <row r="1145" spans="1:22">
      <c r="A1145" s="3">
        <v>1144</v>
      </c>
      <c r="B1145" s="3"/>
      <c r="C1145" s="3" t="s">
        <v>9982</v>
      </c>
      <c r="D1145" s="3" t="s">
        <v>14016</v>
      </c>
      <c r="E1145" s="3" t="s">
        <v>14016</v>
      </c>
      <c r="F1145" s="3"/>
      <c r="G1145" s="3" t="s">
        <v>11172</v>
      </c>
      <c r="H1145" s="3" t="s">
        <v>11280</v>
      </c>
      <c r="I1145" s="3">
        <v>217.99</v>
      </c>
      <c r="J1145" s="3">
        <f ca="1">INT(RAND()*50+1)</f>
        <v>28</v>
      </c>
      <c r="K1145" s="4" t="s">
        <v>11132</v>
      </c>
      <c r="L1145" s="5">
        <v>41508</v>
      </c>
      <c r="M1145" s="3" t="str">
        <f>"MFCD00004326"</f>
        <v>MFCD00004326</v>
      </c>
      <c r="N1145" s="3"/>
      <c r="O1145" s="3" t="str">
        <f>"H16205-25G"</f>
        <v>H16205-25G</v>
      </c>
      <c r="P1145" s="3" t="s">
        <v>11144</v>
      </c>
      <c r="Q1145" s="3" t="s">
        <v>11134</v>
      </c>
      <c r="R1145" s="6" t="s">
        <v>13988</v>
      </c>
      <c r="S1145" s="7" t="str">
        <f>"1CN00210153"</f>
        <v>1CN00210153</v>
      </c>
      <c r="T1145" s="6" t="s">
        <v>11253</v>
      </c>
      <c r="U1145" s="4" t="s">
        <v>11137</v>
      </c>
      <c r="V1145" s="3" t="s">
        <v>11138</v>
      </c>
    </row>
    <row r="1146" spans="1:22">
      <c r="A1146" s="3">
        <v>1145</v>
      </c>
      <c r="B1146" s="3"/>
      <c r="C1146" s="3" t="s">
        <v>7542</v>
      </c>
      <c r="D1146" s="3" t="s">
        <v>14017</v>
      </c>
      <c r="E1146" s="3" t="s">
        <v>14018</v>
      </c>
      <c r="F1146" s="3" t="s">
        <v>11141</v>
      </c>
      <c r="G1146" s="3" t="s">
        <v>11356</v>
      </c>
      <c r="H1146" s="3" t="s">
        <v>11168</v>
      </c>
      <c r="I1146" s="3">
        <v>87.09</v>
      </c>
      <c r="J1146" s="3">
        <f ca="1">INT(RAND()*50+1)</f>
        <v>48</v>
      </c>
      <c r="K1146" s="4" t="s">
        <v>11132</v>
      </c>
      <c r="L1146" s="5">
        <v>41408</v>
      </c>
      <c r="M1146" s="3" t="str">
        <f>"MFCD00007836"</f>
        <v>MFCD00007836</v>
      </c>
      <c r="N1146" s="3"/>
      <c r="O1146" s="3" t="str">
        <f>"SY001778-100G"</f>
        <v>SY001778-100G</v>
      </c>
      <c r="P1146" s="3" t="s">
        <v>11133</v>
      </c>
      <c r="Q1146" s="3" t="s">
        <v>11145</v>
      </c>
      <c r="R1146" s="6" t="s">
        <v>14019</v>
      </c>
      <c r="S1146" s="7" t="str">
        <f>"1CN00210518"</f>
        <v>1CN00210518</v>
      </c>
      <c r="T1146" s="6" t="s">
        <v>13645</v>
      </c>
      <c r="U1146" s="4" t="s">
        <v>11137</v>
      </c>
      <c r="V1146" s="3" t="s">
        <v>11148</v>
      </c>
    </row>
    <row r="1147" spans="1:22">
      <c r="A1147" s="3">
        <v>1146</v>
      </c>
      <c r="B1147" s="3"/>
      <c r="C1147" s="3" t="s">
        <v>9955</v>
      </c>
      <c r="D1147" s="3" t="s">
        <v>14020</v>
      </c>
      <c r="E1147" s="3" t="s">
        <v>14020</v>
      </c>
      <c r="F1147" s="3"/>
      <c r="G1147" s="3" t="s">
        <v>11142</v>
      </c>
      <c r="H1147" s="3" t="s">
        <v>11280</v>
      </c>
      <c r="I1147" s="3">
        <v>476.56</v>
      </c>
      <c r="J1147" s="3">
        <f ca="1">INT(RAND()*50+1)</f>
        <v>24</v>
      </c>
      <c r="K1147" s="4" t="s">
        <v>11132</v>
      </c>
      <c r="L1147" s="5">
        <v>41431</v>
      </c>
      <c r="M1147" s="3" t="str">
        <f>"MFCD01321273"</f>
        <v>MFCD01321273</v>
      </c>
      <c r="N1147" s="3"/>
      <c r="O1147" s="3" t="str">
        <f>"472654-1G"</f>
        <v>472654-1G</v>
      </c>
      <c r="P1147" s="3" t="s">
        <v>11144</v>
      </c>
      <c r="Q1147" s="3" t="s">
        <v>11134</v>
      </c>
      <c r="R1147" s="6" t="s">
        <v>14021</v>
      </c>
      <c r="S1147" s="7" t="str">
        <f>"1CN00210153"</f>
        <v>1CN00210153</v>
      </c>
      <c r="T1147" s="6" t="s">
        <v>13891</v>
      </c>
      <c r="U1147" s="4" t="s">
        <v>11137</v>
      </c>
      <c r="V1147" s="3" t="s">
        <v>11148</v>
      </c>
    </row>
    <row r="1148" spans="1:22">
      <c r="A1148" s="3">
        <v>1147</v>
      </c>
      <c r="B1148" s="3"/>
      <c r="C1148" s="3" t="s">
        <v>870</v>
      </c>
      <c r="D1148" s="3" t="s">
        <v>14022</v>
      </c>
      <c r="E1148" s="3" t="s">
        <v>14023</v>
      </c>
      <c r="F1148" s="3" t="s">
        <v>11373</v>
      </c>
      <c r="G1148" s="3" t="s">
        <v>11152</v>
      </c>
      <c r="H1148" s="3" t="s">
        <v>11153</v>
      </c>
      <c r="I1148" s="3">
        <v>138</v>
      </c>
      <c r="J1148" s="3">
        <f ca="1">INT(RAND()*50+1)</f>
        <v>46</v>
      </c>
      <c r="K1148" s="4" t="s">
        <v>11132</v>
      </c>
      <c r="L1148" s="5">
        <v>41383</v>
      </c>
      <c r="M1148" s="3"/>
      <c r="N1148" s="3"/>
      <c r="O1148" s="3" t="str">
        <f>"88861A"</f>
        <v>88861A</v>
      </c>
      <c r="P1148" s="3" t="s">
        <v>11133</v>
      </c>
      <c r="Q1148" s="3" t="s">
        <v>11134</v>
      </c>
      <c r="R1148" s="6" t="s">
        <v>13988</v>
      </c>
      <c r="S1148" s="7" t="str">
        <f t="shared" ref="S1148:S1151" si="249">"1CN00210522"</f>
        <v>1CN00210522</v>
      </c>
      <c r="T1148" s="6" t="s">
        <v>14024</v>
      </c>
      <c r="U1148" s="4" t="s">
        <v>11137</v>
      </c>
      <c r="V1148" s="3" t="s">
        <v>11148</v>
      </c>
    </row>
    <row r="1149" spans="1:22">
      <c r="A1149" s="3">
        <v>1148</v>
      </c>
      <c r="B1149" s="3"/>
      <c r="C1149" s="3" t="s">
        <v>8553</v>
      </c>
      <c r="D1149" s="3" t="s">
        <v>14025</v>
      </c>
      <c r="E1149" s="3" t="s">
        <v>14026</v>
      </c>
      <c r="F1149" s="3" t="s">
        <v>11211</v>
      </c>
      <c r="G1149" s="3" t="s">
        <v>11142</v>
      </c>
      <c r="H1149" s="3" t="s">
        <v>11168</v>
      </c>
      <c r="I1149" s="3">
        <v>82.45</v>
      </c>
      <c r="J1149" s="3">
        <f ca="1">INT(RAND()*50+1)</f>
        <v>42</v>
      </c>
      <c r="K1149" s="4" t="s">
        <v>11132</v>
      </c>
      <c r="L1149" s="5">
        <v>41479</v>
      </c>
      <c r="M1149" s="3"/>
      <c r="N1149" s="3"/>
      <c r="O1149" s="3" t="str">
        <f>"SY018048-1G"</f>
        <v>SY018048-1G</v>
      </c>
      <c r="P1149" s="3" t="s">
        <v>11144</v>
      </c>
      <c r="Q1149" s="3" t="s">
        <v>11134</v>
      </c>
      <c r="R1149" s="6" t="s">
        <v>11352</v>
      </c>
      <c r="S1149" s="7" t="str">
        <f t="shared" ref="S1149:S1157" si="250">"1CN00210518"</f>
        <v>1CN00210518</v>
      </c>
      <c r="T1149" s="6" t="s">
        <v>13389</v>
      </c>
      <c r="U1149" s="4" t="s">
        <v>11137</v>
      </c>
      <c r="V1149" s="3" t="s">
        <v>11148</v>
      </c>
    </row>
    <row r="1150" spans="1:22">
      <c r="A1150" s="3">
        <v>1149</v>
      </c>
      <c r="B1150" s="3"/>
      <c r="C1150" s="3" t="s">
        <v>4154</v>
      </c>
      <c r="D1150" s="3" t="s">
        <v>14027</v>
      </c>
      <c r="E1150" s="3" t="s">
        <v>14028</v>
      </c>
      <c r="F1150" s="3" t="s">
        <v>11151</v>
      </c>
      <c r="G1150" s="3" t="s">
        <v>11285</v>
      </c>
      <c r="H1150" s="3" t="s">
        <v>11153</v>
      </c>
      <c r="I1150" s="3">
        <v>176.4</v>
      </c>
      <c r="J1150" s="3">
        <f ca="1">INT(RAND()*50+1)</f>
        <v>48</v>
      </c>
      <c r="K1150" s="4" t="s">
        <v>11132</v>
      </c>
      <c r="L1150" s="5">
        <v>41423</v>
      </c>
      <c r="M1150" s="3"/>
      <c r="N1150" s="3"/>
      <c r="O1150" s="3" t="str">
        <f>"89446A"</f>
        <v>89446A</v>
      </c>
      <c r="P1150" s="3" t="s">
        <v>11133</v>
      </c>
      <c r="Q1150" s="3" t="s">
        <v>11134</v>
      </c>
      <c r="R1150" s="6" t="s">
        <v>11357</v>
      </c>
      <c r="S1150" s="7" t="str">
        <f>"1CN00210522"</f>
        <v>1CN00210522</v>
      </c>
      <c r="T1150" s="6" t="s">
        <v>13901</v>
      </c>
      <c r="U1150" s="4" t="s">
        <v>11137</v>
      </c>
      <c r="V1150" s="3" t="s">
        <v>11148</v>
      </c>
    </row>
    <row r="1151" spans="1:22">
      <c r="A1151" s="3">
        <v>1150</v>
      </c>
      <c r="B1151" s="3"/>
      <c r="C1151" s="3" t="s">
        <v>4154</v>
      </c>
      <c r="D1151" s="3" t="s">
        <v>14027</v>
      </c>
      <c r="E1151" s="3" t="s">
        <v>14028</v>
      </c>
      <c r="F1151" s="3" t="s">
        <v>11151</v>
      </c>
      <c r="G1151" s="3" t="s">
        <v>11285</v>
      </c>
      <c r="H1151" s="3" t="s">
        <v>11153</v>
      </c>
      <c r="I1151" s="3">
        <v>176.4</v>
      </c>
      <c r="J1151" s="3">
        <f ca="1">INT(RAND()*50+1)</f>
        <v>27</v>
      </c>
      <c r="K1151" s="4" t="s">
        <v>11132</v>
      </c>
      <c r="L1151" s="5">
        <v>41429</v>
      </c>
      <c r="M1151" s="3"/>
      <c r="N1151" s="3"/>
      <c r="O1151" s="3" t="str">
        <f>"89446A"</f>
        <v>89446A</v>
      </c>
      <c r="P1151" s="3" t="s">
        <v>11144</v>
      </c>
      <c r="Q1151" s="3" t="s">
        <v>11145</v>
      </c>
      <c r="R1151" s="6" t="s">
        <v>14029</v>
      </c>
      <c r="S1151" s="7" t="str">
        <f>"1CN00210522"</f>
        <v>1CN00210522</v>
      </c>
      <c r="T1151" s="6" t="s">
        <v>14030</v>
      </c>
      <c r="U1151" s="4" t="s">
        <v>11137</v>
      </c>
      <c r="V1151" s="3" t="s">
        <v>11138</v>
      </c>
    </row>
    <row r="1152" spans="1:22">
      <c r="A1152" s="3">
        <v>1151</v>
      </c>
      <c r="B1152" s="3"/>
      <c r="C1152" s="3" t="s">
        <v>14031</v>
      </c>
      <c r="D1152" s="3" t="s">
        <v>14032</v>
      </c>
      <c r="E1152" s="3" t="s">
        <v>14033</v>
      </c>
      <c r="F1152" s="3" t="s">
        <v>11141</v>
      </c>
      <c r="G1152" s="3" t="s">
        <v>11142</v>
      </c>
      <c r="H1152" s="3" t="s">
        <v>11168</v>
      </c>
      <c r="I1152" s="3">
        <v>550.02</v>
      </c>
      <c r="J1152" s="3">
        <f ca="1">INT(RAND()*50+1)</f>
        <v>8</v>
      </c>
      <c r="K1152" s="4" t="s">
        <v>11132</v>
      </c>
      <c r="L1152" s="5">
        <v>41480</v>
      </c>
      <c r="M1152" s="3"/>
      <c r="N1152" s="3"/>
      <c r="O1152" s="3" t="str">
        <f>"SY003675-1G"</f>
        <v>SY003675-1G</v>
      </c>
      <c r="P1152" s="3" t="s">
        <v>11133</v>
      </c>
      <c r="Q1152" s="3" t="s">
        <v>11134</v>
      </c>
      <c r="R1152" s="6" t="s">
        <v>14034</v>
      </c>
      <c r="S1152" s="7" t="str">
        <f>"1CN00210518"</f>
        <v>1CN00210518</v>
      </c>
      <c r="T1152" s="6" t="s">
        <v>14035</v>
      </c>
      <c r="U1152" s="4" t="s">
        <v>11137</v>
      </c>
      <c r="V1152" s="3" t="s">
        <v>11148</v>
      </c>
    </row>
    <row r="1153" spans="1:22">
      <c r="A1153" s="3">
        <v>1152</v>
      </c>
      <c r="B1153" s="3"/>
      <c r="C1153" s="3" t="s">
        <v>14036</v>
      </c>
      <c r="D1153" s="3" t="s">
        <v>14037</v>
      </c>
      <c r="E1153" s="3" t="s">
        <v>14038</v>
      </c>
      <c r="F1153" s="3" t="s">
        <v>11197</v>
      </c>
      <c r="G1153" s="3" t="s">
        <v>11227</v>
      </c>
      <c r="H1153" s="3" t="s">
        <v>11417</v>
      </c>
      <c r="I1153" s="3">
        <v>7</v>
      </c>
      <c r="J1153" s="3">
        <f ca="1">INT(RAND()*50+1)</f>
        <v>12</v>
      </c>
      <c r="K1153" s="4" t="s">
        <v>11132</v>
      </c>
      <c r="L1153" s="5">
        <v>41358</v>
      </c>
      <c r="M1153" s="3" t="str">
        <f>"MFCD00132803"</f>
        <v>MFCD00132803</v>
      </c>
      <c r="N1153" s="3"/>
      <c r="O1153" s="3" t="str">
        <f>"148800-CP"</f>
        <v>148800-CP</v>
      </c>
      <c r="P1153" s="3" t="s">
        <v>11144</v>
      </c>
      <c r="Q1153" s="3" t="s">
        <v>11145</v>
      </c>
      <c r="R1153" s="6" t="s">
        <v>11352</v>
      </c>
      <c r="S1153" s="7" t="str">
        <f>"1CN00210522"</f>
        <v>1CN00210522</v>
      </c>
      <c r="T1153" s="6" t="s">
        <v>13732</v>
      </c>
      <c r="U1153" s="4" t="s">
        <v>11137</v>
      </c>
      <c r="V1153" s="3" t="s">
        <v>11138</v>
      </c>
    </row>
    <row r="1154" spans="1:22">
      <c r="A1154" s="3">
        <v>1153</v>
      </c>
      <c r="B1154" s="3"/>
      <c r="C1154" s="3" t="s">
        <v>14039</v>
      </c>
      <c r="D1154" s="3" t="s">
        <v>14040</v>
      </c>
      <c r="E1154" s="3" t="s">
        <v>14041</v>
      </c>
      <c r="F1154" s="3" t="s">
        <v>11141</v>
      </c>
      <c r="G1154" s="3" t="s">
        <v>11142</v>
      </c>
      <c r="H1154" s="3" t="s">
        <v>11168</v>
      </c>
      <c r="I1154" s="3">
        <v>275.01</v>
      </c>
      <c r="J1154" s="3">
        <f ca="1">INT(RAND()*50+1)</f>
        <v>50</v>
      </c>
      <c r="K1154" s="4" t="s">
        <v>11132</v>
      </c>
      <c r="L1154" s="5">
        <v>41433</v>
      </c>
      <c r="M1154" s="3"/>
      <c r="N1154" s="3"/>
      <c r="O1154" s="3" t="str">
        <f>"SY019157-1G"</f>
        <v>SY019157-1G</v>
      </c>
      <c r="P1154" s="3" t="s">
        <v>11133</v>
      </c>
      <c r="Q1154" s="3" t="s">
        <v>11134</v>
      </c>
      <c r="R1154" s="6" t="s">
        <v>11357</v>
      </c>
      <c r="S1154" s="7" t="str">
        <f>"1CN00210518"</f>
        <v>1CN00210518</v>
      </c>
      <c r="T1154" s="6" t="s">
        <v>14042</v>
      </c>
      <c r="U1154" s="4" t="s">
        <v>11137</v>
      </c>
      <c r="V1154" s="3" t="s">
        <v>11148</v>
      </c>
    </row>
    <row r="1155" spans="1:22">
      <c r="A1155" s="3">
        <v>1154</v>
      </c>
      <c r="B1155" s="3"/>
      <c r="C1155" s="3" t="s">
        <v>2408</v>
      </c>
      <c r="D1155" s="3" t="s">
        <v>14043</v>
      </c>
      <c r="E1155" s="3" t="s">
        <v>14044</v>
      </c>
      <c r="F1155" s="3" t="s">
        <v>11141</v>
      </c>
      <c r="G1155" s="3" t="s">
        <v>11172</v>
      </c>
      <c r="H1155" s="3" t="s">
        <v>11168</v>
      </c>
      <c r="I1155" s="3">
        <v>412.51</v>
      </c>
      <c r="J1155" s="3">
        <f ca="1" t="shared" ref="J1155:J1205" si="251">INT(RAND()*50+1)</f>
        <v>5</v>
      </c>
      <c r="K1155" s="4" t="s">
        <v>11132</v>
      </c>
      <c r="L1155" s="5">
        <v>41339</v>
      </c>
      <c r="M1155" s="3" t="str">
        <f>"MFCD00008572"</f>
        <v>MFCD00008572</v>
      </c>
      <c r="N1155" s="3"/>
      <c r="O1155" s="3" t="str">
        <f>"SY001644-25G"</f>
        <v>SY001644-25G</v>
      </c>
      <c r="P1155" s="3" t="s">
        <v>11144</v>
      </c>
      <c r="Q1155" s="3" t="s">
        <v>11134</v>
      </c>
      <c r="R1155" s="6" t="s">
        <v>13983</v>
      </c>
      <c r="S1155" s="7" t="str">
        <f>"1CN00210518"</f>
        <v>1CN00210518</v>
      </c>
      <c r="T1155" s="6" t="s">
        <v>14045</v>
      </c>
      <c r="U1155" s="4" t="s">
        <v>11137</v>
      </c>
      <c r="V1155" s="3" t="s">
        <v>11148</v>
      </c>
    </row>
    <row r="1156" spans="1:22">
      <c r="A1156" s="3">
        <v>1155</v>
      </c>
      <c r="B1156" s="3"/>
      <c r="C1156" s="3" t="s">
        <v>2408</v>
      </c>
      <c r="D1156" s="3" t="s">
        <v>14043</v>
      </c>
      <c r="E1156" s="3" t="s">
        <v>14044</v>
      </c>
      <c r="F1156" s="3" t="s">
        <v>11141</v>
      </c>
      <c r="G1156" s="3" t="s">
        <v>11232</v>
      </c>
      <c r="H1156" s="3" t="s">
        <v>11168</v>
      </c>
      <c r="I1156" s="3">
        <v>137.5</v>
      </c>
      <c r="J1156" s="3">
        <f ca="1">INT(RAND()*50+1)</f>
        <v>3</v>
      </c>
      <c r="K1156" s="4" t="s">
        <v>11132</v>
      </c>
      <c r="L1156" s="5">
        <v>41373</v>
      </c>
      <c r="M1156" s="3" t="str">
        <f>"MFCD00008572"</f>
        <v>MFCD00008572</v>
      </c>
      <c r="N1156" s="3"/>
      <c r="O1156" s="3" t="str">
        <f>"SY001644-5G"</f>
        <v>SY001644-5G</v>
      </c>
      <c r="P1156" s="3" t="s">
        <v>11133</v>
      </c>
      <c r="Q1156" s="3" t="s">
        <v>11134</v>
      </c>
      <c r="R1156" s="6" t="s">
        <v>13988</v>
      </c>
      <c r="S1156" s="7" t="str">
        <f>"1CN00210518"</f>
        <v>1CN00210518</v>
      </c>
      <c r="T1156" s="6" t="s">
        <v>14046</v>
      </c>
      <c r="U1156" s="4" t="s">
        <v>11137</v>
      </c>
      <c r="V1156" s="3" t="s">
        <v>11148</v>
      </c>
    </row>
    <row r="1157" spans="1:22">
      <c r="A1157" s="3">
        <v>1156</v>
      </c>
      <c r="B1157" s="3"/>
      <c r="C1157" s="3" t="s">
        <v>14047</v>
      </c>
      <c r="D1157" s="3" t="s">
        <v>14048</v>
      </c>
      <c r="E1157" s="3" t="s">
        <v>14049</v>
      </c>
      <c r="F1157" s="3" t="s">
        <v>14050</v>
      </c>
      <c r="G1157" s="3" t="s">
        <v>11405</v>
      </c>
      <c r="H1157" s="3" t="s">
        <v>11168</v>
      </c>
      <c r="I1157" s="3">
        <v>229.17</v>
      </c>
      <c r="J1157" s="3">
        <f ca="1">INT(RAND()*50+1)</f>
        <v>21</v>
      </c>
      <c r="K1157" s="4" t="s">
        <v>11132</v>
      </c>
      <c r="L1157" s="5">
        <v>41407</v>
      </c>
      <c r="M1157" s="3" t="str">
        <f>"MFCD00044009"</f>
        <v>MFCD00044009</v>
      </c>
      <c r="N1157" s="3"/>
      <c r="O1157" s="3" t="str">
        <f>"SY006984-100ML"</f>
        <v>SY006984-100ML</v>
      </c>
      <c r="P1157" s="3" t="s">
        <v>11144</v>
      </c>
      <c r="Q1157" s="3" t="s">
        <v>11134</v>
      </c>
      <c r="R1157" s="6" t="s">
        <v>14019</v>
      </c>
      <c r="S1157" s="7" t="str">
        <f>"1CN00210518"</f>
        <v>1CN00210518</v>
      </c>
      <c r="T1157" s="6" t="s">
        <v>14051</v>
      </c>
      <c r="U1157" s="4" t="s">
        <v>11137</v>
      </c>
      <c r="V1157" s="3" t="s">
        <v>11148</v>
      </c>
    </row>
    <row r="1158" spans="1:22">
      <c r="A1158" s="3">
        <v>1157</v>
      </c>
      <c r="B1158" s="3"/>
      <c r="C1158" s="3" t="s">
        <v>14052</v>
      </c>
      <c r="D1158" s="3" t="s">
        <v>14053</v>
      </c>
      <c r="E1158" s="3" t="s">
        <v>14054</v>
      </c>
      <c r="F1158" s="3" t="s">
        <v>11178</v>
      </c>
      <c r="G1158" s="3" t="s">
        <v>11185</v>
      </c>
      <c r="H1158" s="3" t="s">
        <v>11249</v>
      </c>
      <c r="I1158" s="3">
        <v>78</v>
      </c>
      <c r="J1158" s="3">
        <f ca="1">INT(RAND()*50+1)</f>
        <v>2</v>
      </c>
      <c r="K1158" s="4" t="s">
        <v>11132</v>
      </c>
      <c r="L1158" s="5">
        <v>41493</v>
      </c>
      <c r="M1158" s="3"/>
      <c r="N1158" s="3"/>
      <c r="O1158" s="3" t="str">
        <f>"2781680"</f>
        <v>2781680</v>
      </c>
      <c r="P1158" s="3" t="s">
        <v>11133</v>
      </c>
      <c r="Q1158" s="3" t="s">
        <v>11145</v>
      </c>
      <c r="R1158" s="6" t="s">
        <v>14021</v>
      </c>
      <c r="S1158" s="7" t="str">
        <f>"1CN00211236"</f>
        <v>1CN00211236</v>
      </c>
      <c r="T1158" s="6" t="s">
        <v>13404</v>
      </c>
      <c r="U1158" s="4" t="s">
        <v>11137</v>
      </c>
      <c r="V1158" s="3" t="s">
        <v>11148</v>
      </c>
    </row>
    <row r="1159" spans="1:22">
      <c r="A1159" s="3">
        <v>1158</v>
      </c>
      <c r="B1159" s="3"/>
      <c r="C1159" s="3" t="s">
        <v>5230</v>
      </c>
      <c r="D1159" s="3" t="s">
        <v>14055</v>
      </c>
      <c r="E1159" s="3" t="s">
        <v>14056</v>
      </c>
      <c r="F1159" s="3" t="s">
        <v>11141</v>
      </c>
      <c r="G1159" s="3" t="s">
        <v>11172</v>
      </c>
      <c r="H1159" s="3" t="s">
        <v>11168</v>
      </c>
      <c r="I1159" s="3">
        <v>91.67</v>
      </c>
      <c r="J1159" s="3">
        <f ca="1">INT(RAND()*50+1)</f>
        <v>16</v>
      </c>
      <c r="K1159" s="4" t="s">
        <v>11132</v>
      </c>
      <c r="L1159" s="5">
        <v>41470</v>
      </c>
      <c r="M1159" s="3"/>
      <c r="N1159" s="3"/>
      <c r="O1159" s="3" t="str">
        <f>"SY010549-25G"</f>
        <v>SY010549-25G</v>
      </c>
      <c r="P1159" s="3" t="s">
        <v>11144</v>
      </c>
      <c r="Q1159" s="3" t="s">
        <v>11134</v>
      </c>
      <c r="R1159" s="6" t="s">
        <v>13988</v>
      </c>
      <c r="S1159" s="7" t="str">
        <f t="shared" ref="S1159:S1164" si="252">"1CN00210518"</f>
        <v>1CN00210518</v>
      </c>
      <c r="T1159" s="6" t="s">
        <v>13322</v>
      </c>
      <c r="U1159" s="4" t="s">
        <v>11137</v>
      </c>
      <c r="V1159" s="3" t="s">
        <v>11138</v>
      </c>
    </row>
    <row r="1160" spans="1:22">
      <c r="A1160" s="3">
        <v>1159</v>
      </c>
      <c r="B1160" s="3"/>
      <c r="C1160" s="3" t="s">
        <v>14057</v>
      </c>
      <c r="D1160" s="3" t="s">
        <v>14058</v>
      </c>
      <c r="E1160" s="3" t="s">
        <v>14059</v>
      </c>
      <c r="F1160" s="3" t="s">
        <v>11141</v>
      </c>
      <c r="G1160" s="3" t="s">
        <v>11142</v>
      </c>
      <c r="H1160" s="3" t="s">
        <v>11168</v>
      </c>
      <c r="I1160" s="3">
        <v>275.01</v>
      </c>
      <c r="J1160" s="3">
        <f ca="1">INT(RAND()*50+1)</f>
        <v>11</v>
      </c>
      <c r="K1160" s="4" t="s">
        <v>11132</v>
      </c>
      <c r="L1160" s="5">
        <v>41404</v>
      </c>
      <c r="M1160" s="3" t="str">
        <f t="shared" ref="M1160:M1163" si="253">"MFCD00800594"</f>
        <v>MFCD00800594</v>
      </c>
      <c r="N1160" s="3"/>
      <c r="O1160" s="3" t="str">
        <f t="shared" ref="O1160:O1163" si="254">"SY004601-1G"</f>
        <v>SY004601-1G</v>
      </c>
      <c r="P1160" s="3" t="s">
        <v>11133</v>
      </c>
      <c r="Q1160" s="3" t="s">
        <v>11145</v>
      </c>
      <c r="R1160" s="6" t="s">
        <v>11352</v>
      </c>
      <c r="S1160" s="7" t="str">
        <f>"1CN00210518"</f>
        <v>1CN00210518</v>
      </c>
      <c r="T1160" s="6" t="s">
        <v>11290</v>
      </c>
      <c r="U1160" s="4" t="s">
        <v>11137</v>
      </c>
      <c r="V1160" s="3" t="s">
        <v>11148</v>
      </c>
    </row>
    <row r="1161" spans="1:22">
      <c r="A1161" s="3">
        <v>1160</v>
      </c>
      <c r="B1161" s="3"/>
      <c r="C1161" s="3" t="s">
        <v>14057</v>
      </c>
      <c r="D1161" s="3" t="s">
        <v>14058</v>
      </c>
      <c r="E1161" s="3" t="s">
        <v>14059</v>
      </c>
      <c r="F1161" s="3" t="s">
        <v>11141</v>
      </c>
      <c r="G1161" s="3" t="s">
        <v>11142</v>
      </c>
      <c r="H1161" s="3" t="s">
        <v>11168</v>
      </c>
      <c r="I1161" s="3">
        <v>275.01</v>
      </c>
      <c r="J1161" s="3">
        <f ca="1">INT(RAND()*50+1)</f>
        <v>39</v>
      </c>
      <c r="K1161" s="4" t="s">
        <v>11132</v>
      </c>
      <c r="L1161" s="5">
        <v>41431</v>
      </c>
      <c r="M1161" s="3" t="str">
        <f>"MFCD00800594"</f>
        <v>MFCD00800594</v>
      </c>
      <c r="N1161" s="3"/>
      <c r="O1161" s="3" t="str">
        <f>"SY004601-1G"</f>
        <v>SY004601-1G</v>
      </c>
      <c r="P1161" s="3" t="s">
        <v>11144</v>
      </c>
      <c r="Q1161" s="3" t="s">
        <v>11134</v>
      </c>
      <c r="R1161" s="6" t="s">
        <v>11357</v>
      </c>
      <c r="S1161" s="7" t="str">
        <f>"1CN00210518"</f>
        <v>1CN00210518</v>
      </c>
      <c r="T1161" s="6" t="s">
        <v>13665</v>
      </c>
      <c r="U1161" s="4" t="s">
        <v>11137</v>
      </c>
      <c r="V1161" s="3" t="s">
        <v>11138</v>
      </c>
    </row>
    <row r="1162" spans="1:22">
      <c r="A1162" s="3">
        <v>1161</v>
      </c>
      <c r="B1162" s="3"/>
      <c r="C1162" s="3" t="s">
        <v>14057</v>
      </c>
      <c r="D1162" s="3" t="s">
        <v>14058</v>
      </c>
      <c r="E1162" s="3" t="s">
        <v>14059</v>
      </c>
      <c r="F1162" s="3" t="s">
        <v>11141</v>
      </c>
      <c r="G1162" s="3" t="s">
        <v>11142</v>
      </c>
      <c r="H1162" s="3" t="s">
        <v>11168</v>
      </c>
      <c r="I1162" s="3">
        <v>275</v>
      </c>
      <c r="J1162" s="3">
        <f ca="1">INT(RAND()*50+1)</f>
        <v>33</v>
      </c>
      <c r="K1162" s="4" t="s">
        <v>11132</v>
      </c>
      <c r="L1162" s="5">
        <v>41611</v>
      </c>
      <c r="M1162" s="3" t="str">
        <f>"MFCD00800594"</f>
        <v>MFCD00800594</v>
      </c>
      <c r="N1162" s="3"/>
      <c r="O1162" s="3" t="str">
        <f>"SY004601-1G"</f>
        <v>SY004601-1G</v>
      </c>
      <c r="P1162" s="3" t="s">
        <v>11133</v>
      </c>
      <c r="Q1162" s="3" t="s">
        <v>11134</v>
      </c>
      <c r="R1162" s="6" t="s">
        <v>14029</v>
      </c>
      <c r="S1162" s="7" t="str">
        <f>"1CN00210518"</f>
        <v>1CN00210518</v>
      </c>
      <c r="T1162" s="6" t="s">
        <v>13924</v>
      </c>
      <c r="U1162" s="4" t="s">
        <v>11137</v>
      </c>
      <c r="V1162" s="3" t="s">
        <v>11148</v>
      </c>
    </row>
    <row r="1163" spans="1:22">
      <c r="A1163" s="3">
        <v>1162</v>
      </c>
      <c r="B1163" s="3"/>
      <c r="C1163" s="3" t="s">
        <v>14057</v>
      </c>
      <c r="D1163" s="3" t="s">
        <v>14058</v>
      </c>
      <c r="E1163" s="3" t="s">
        <v>14059</v>
      </c>
      <c r="F1163" s="3" t="s">
        <v>11141</v>
      </c>
      <c r="G1163" s="3" t="s">
        <v>11142</v>
      </c>
      <c r="H1163" s="3" t="s">
        <v>11168</v>
      </c>
      <c r="I1163" s="3">
        <v>275</v>
      </c>
      <c r="J1163" s="3">
        <f ca="1">INT(RAND()*50+1)</f>
        <v>26</v>
      </c>
      <c r="K1163" s="4" t="s">
        <v>11132</v>
      </c>
      <c r="L1163" s="5">
        <v>41621</v>
      </c>
      <c r="M1163" s="3" t="str">
        <f>"MFCD00800594"</f>
        <v>MFCD00800594</v>
      </c>
      <c r="N1163" s="3"/>
      <c r="O1163" s="3" t="str">
        <f>"SY004601-1G"</f>
        <v>SY004601-1G</v>
      </c>
      <c r="P1163" s="3" t="s">
        <v>11144</v>
      </c>
      <c r="Q1163" s="3" t="s">
        <v>11134</v>
      </c>
      <c r="R1163" s="6" t="s">
        <v>14034</v>
      </c>
      <c r="S1163" s="7" t="str">
        <f>"1CN00210518"</f>
        <v>1CN00210518</v>
      </c>
      <c r="T1163" s="6" t="s">
        <v>14060</v>
      </c>
      <c r="U1163" s="4" t="s">
        <v>11137</v>
      </c>
      <c r="V1163" s="3" t="s">
        <v>11148</v>
      </c>
    </row>
    <row r="1164" spans="1:22">
      <c r="A1164" s="3">
        <v>1163</v>
      </c>
      <c r="B1164" s="3"/>
      <c r="C1164" s="3" t="s">
        <v>2346</v>
      </c>
      <c r="D1164" s="3" t="s">
        <v>14061</v>
      </c>
      <c r="E1164" s="3" t="s">
        <v>14062</v>
      </c>
      <c r="F1164" s="3" t="s">
        <v>11211</v>
      </c>
      <c r="G1164" s="3" t="s">
        <v>11232</v>
      </c>
      <c r="H1164" s="3" t="s">
        <v>11168</v>
      </c>
      <c r="I1164" s="3">
        <v>109.94</v>
      </c>
      <c r="J1164" s="3">
        <f ca="1">INT(RAND()*50+1)</f>
        <v>40</v>
      </c>
      <c r="K1164" s="4" t="s">
        <v>11132</v>
      </c>
      <c r="L1164" s="5">
        <v>41433</v>
      </c>
      <c r="M1164" s="3"/>
      <c r="N1164" s="3"/>
      <c r="O1164" s="3" t="str">
        <f>"SY023584-5G"</f>
        <v>SY023584-5G</v>
      </c>
      <c r="P1164" s="3" t="s">
        <v>11133</v>
      </c>
      <c r="Q1164" s="3" t="s">
        <v>11134</v>
      </c>
      <c r="R1164" s="6" t="s">
        <v>14063</v>
      </c>
      <c r="S1164" s="7" t="str">
        <f>"1CN00210518"</f>
        <v>1CN00210518</v>
      </c>
      <c r="T1164" s="6" t="s">
        <v>13415</v>
      </c>
      <c r="U1164" s="4" t="s">
        <v>11137</v>
      </c>
      <c r="V1164" s="3" t="s">
        <v>11148</v>
      </c>
    </row>
    <row r="1165" spans="1:22">
      <c r="A1165" s="3">
        <v>1164</v>
      </c>
      <c r="B1165" s="3"/>
      <c r="C1165" s="3" t="s">
        <v>14064</v>
      </c>
      <c r="D1165" s="3" t="s">
        <v>14065</v>
      </c>
      <c r="E1165" s="3" t="s">
        <v>14065</v>
      </c>
      <c r="F1165" s="3"/>
      <c r="G1165" s="3" t="s">
        <v>14066</v>
      </c>
      <c r="H1165" s="3" t="s">
        <v>11280</v>
      </c>
      <c r="I1165" s="3">
        <v>391.44</v>
      </c>
      <c r="J1165" s="3">
        <f ca="1">INT(RAND()*50+1)</f>
        <v>49</v>
      </c>
      <c r="K1165" s="4" t="s">
        <v>11132</v>
      </c>
      <c r="L1165" s="5">
        <v>41533</v>
      </c>
      <c r="M1165" s="3" t="str">
        <f>"MFCD00026191"</f>
        <v>MFCD00026191</v>
      </c>
      <c r="N1165" s="3"/>
      <c r="O1165" s="3" t="str">
        <f>"W246905-SAMPLE-K"</f>
        <v>W246905-SAMPLE-K</v>
      </c>
      <c r="P1165" s="3" t="s">
        <v>11144</v>
      </c>
      <c r="Q1165" s="3" t="s">
        <v>11145</v>
      </c>
      <c r="R1165" s="6" t="s">
        <v>14067</v>
      </c>
      <c r="S1165" s="7" t="str">
        <f>"1CN00210153"</f>
        <v>1CN00210153</v>
      </c>
      <c r="T1165" s="6" t="s">
        <v>13933</v>
      </c>
      <c r="U1165" s="4" t="s">
        <v>11137</v>
      </c>
      <c r="V1165" s="3" t="s">
        <v>11148</v>
      </c>
    </row>
    <row r="1166" spans="1:22">
      <c r="A1166" s="3">
        <v>1165</v>
      </c>
      <c r="B1166" s="3"/>
      <c r="C1166" s="3" t="s">
        <v>14068</v>
      </c>
      <c r="D1166" s="3" t="s">
        <v>14069</v>
      </c>
      <c r="E1166" s="3" t="s">
        <v>14069</v>
      </c>
      <c r="F1166" s="3"/>
      <c r="G1166" s="3" t="s">
        <v>11172</v>
      </c>
      <c r="H1166" s="3" t="s">
        <v>11280</v>
      </c>
      <c r="I1166" s="3">
        <v>212.48</v>
      </c>
      <c r="J1166" s="3">
        <f ca="1">INT(RAND()*50+1)</f>
        <v>31</v>
      </c>
      <c r="K1166" s="4" t="s">
        <v>11132</v>
      </c>
      <c r="L1166" s="5">
        <v>41421</v>
      </c>
      <c r="M1166" s="3" t="str">
        <f>"MFCD00006162"</f>
        <v>MFCD00006162</v>
      </c>
      <c r="N1166" s="3"/>
      <c r="O1166" s="3" t="str">
        <f>"C114901-25G"</f>
        <v>C114901-25G</v>
      </c>
      <c r="P1166" s="3" t="s">
        <v>11133</v>
      </c>
      <c r="Q1166" s="3" t="s">
        <v>11134</v>
      </c>
      <c r="R1166" s="6" t="s">
        <v>14034</v>
      </c>
      <c r="S1166" s="7" t="str">
        <f>"1CN00210153"</f>
        <v>1CN00210153</v>
      </c>
      <c r="T1166" s="6" t="s">
        <v>14070</v>
      </c>
      <c r="U1166" s="4" t="s">
        <v>11137</v>
      </c>
      <c r="V1166" s="3" t="s">
        <v>11148</v>
      </c>
    </row>
    <row r="1167" spans="1:22">
      <c r="A1167" s="3">
        <v>1166</v>
      </c>
      <c r="B1167" s="3"/>
      <c r="C1167" s="3" t="s">
        <v>14071</v>
      </c>
      <c r="D1167" s="3" t="s">
        <v>14072</v>
      </c>
      <c r="E1167" s="3" t="s">
        <v>14073</v>
      </c>
      <c r="F1167" s="3" t="s">
        <v>11746</v>
      </c>
      <c r="G1167" s="3" t="s">
        <v>11130</v>
      </c>
      <c r="H1167" s="3" t="s">
        <v>11153</v>
      </c>
      <c r="I1167" s="3">
        <v>200</v>
      </c>
      <c r="J1167" s="3">
        <f ca="1">INT(RAND()*50+1)</f>
        <v>47</v>
      </c>
      <c r="K1167" s="4" t="s">
        <v>11132</v>
      </c>
      <c r="L1167" s="5">
        <v>41540</v>
      </c>
      <c r="M1167" s="3"/>
      <c r="N1167" s="3"/>
      <c r="O1167" s="3" t="str">
        <f>"90844E"</f>
        <v>90844E</v>
      </c>
      <c r="P1167" s="3" t="s">
        <v>11144</v>
      </c>
      <c r="Q1167" s="3" t="s">
        <v>11145</v>
      </c>
      <c r="R1167" s="6" t="s">
        <v>11352</v>
      </c>
      <c r="S1167" s="7" t="str">
        <f>"1CN00210522"</f>
        <v>1CN00210522</v>
      </c>
      <c r="T1167" s="6" t="s">
        <v>14074</v>
      </c>
      <c r="U1167" s="4" t="s">
        <v>11137</v>
      </c>
      <c r="V1167" s="3" t="s">
        <v>11138</v>
      </c>
    </row>
    <row r="1168" spans="1:22">
      <c r="A1168" s="3">
        <v>1167</v>
      </c>
      <c r="B1168" s="3"/>
      <c r="C1168" s="3" t="s">
        <v>14075</v>
      </c>
      <c r="D1168" s="3" t="s">
        <v>14076</v>
      </c>
      <c r="E1168" s="3" t="s">
        <v>14077</v>
      </c>
      <c r="F1168" s="3" t="s">
        <v>11141</v>
      </c>
      <c r="G1168" s="3" t="s">
        <v>11172</v>
      </c>
      <c r="H1168" s="3" t="s">
        <v>11168</v>
      </c>
      <c r="I1168" s="3">
        <v>275</v>
      </c>
      <c r="J1168" s="3">
        <f ca="1">INT(RAND()*50+1)</f>
        <v>32</v>
      </c>
      <c r="K1168" s="4" t="s">
        <v>11132</v>
      </c>
      <c r="L1168" s="5">
        <v>41438</v>
      </c>
      <c r="M1168" s="3"/>
      <c r="N1168" s="3"/>
      <c r="O1168" s="3" t="str">
        <f>"SY005842-25G"</f>
        <v>SY005842-25G</v>
      </c>
      <c r="P1168" s="3" t="s">
        <v>11133</v>
      </c>
      <c r="Q1168" s="3" t="s">
        <v>11134</v>
      </c>
      <c r="R1168" s="6" t="s">
        <v>11357</v>
      </c>
      <c r="S1168" s="7" t="str">
        <f t="shared" ref="S1168:S1172" si="255">"1CN00210518"</f>
        <v>1CN00210518</v>
      </c>
      <c r="T1168" s="6" t="s">
        <v>13772</v>
      </c>
      <c r="U1168" s="4" t="s">
        <v>11137</v>
      </c>
      <c r="V1168" s="3" t="s">
        <v>11148</v>
      </c>
    </row>
    <row r="1169" spans="1:22">
      <c r="A1169" s="3">
        <v>1168</v>
      </c>
      <c r="B1169" s="3"/>
      <c r="C1169" s="3" t="s">
        <v>14078</v>
      </c>
      <c r="D1169" s="3" t="s">
        <v>14079</v>
      </c>
      <c r="E1169" s="3" t="s">
        <v>14079</v>
      </c>
      <c r="F1169" s="3" t="s">
        <v>11151</v>
      </c>
      <c r="G1169" s="3" t="s">
        <v>11152</v>
      </c>
      <c r="H1169" s="3" t="s">
        <v>11153</v>
      </c>
      <c r="I1169" s="3">
        <v>284.31</v>
      </c>
      <c r="J1169" s="3">
        <f ca="1">INT(RAND()*50+1)</f>
        <v>43</v>
      </c>
      <c r="K1169" s="4" t="s">
        <v>11132</v>
      </c>
      <c r="L1169" s="5">
        <v>41457</v>
      </c>
      <c r="M1169" s="3"/>
      <c r="N1169" s="3"/>
      <c r="O1169" s="3" t="str">
        <f>"91075A"</f>
        <v>91075A</v>
      </c>
      <c r="P1169" s="3" t="s">
        <v>11144</v>
      </c>
      <c r="Q1169" s="3" t="s">
        <v>11134</v>
      </c>
      <c r="R1169" s="6" t="s">
        <v>14080</v>
      </c>
      <c r="S1169" s="7" t="str">
        <f>"1CN00210522"</f>
        <v>1CN00210522</v>
      </c>
      <c r="T1169" s="6" t="s">
        <v>14081</v>
      </c>
      <c r="U1169" s="4" t="s">
        <v>11137</v>
      </c>
      <c r="V1169" s="3" t="s">
        <v>11138</v>
      </c>
    </row>
    <row r="1170" spans="1:22">
      <c r="A1170" s="3">
        <v>1169</v>
      </c>
      <c r="B1170" s="3"/>
      <c r="C1170" s="3" t="s">
        <v>14078</v>
      </c>
      <c r="D1170" s="3" t="s">
        <v>14082</v>
      </c>
      <c r="E1170" s="3" t="s">
        <v>14083</v>
      </c>
      <c r="F1170" s="3" t="s">
        <v>11373</v>
      </c>
      <c r="G1170" s="3" t="s">
        <v>11172</v>
      </c>
      <c r="H1170" s="3" t="s">
        <v>11168</v>
      </c>
      <c r="I1170" s="3">
        <v>238.34</v>
      </c>
      <c r="J1170" s="3">
        <f ca="1">INT(RAND()*50+1)</f>
        <v>8</v>
      </c>
      <c r="K1170" s="4" t="s">
        <v>11132</v>
      </c>
      <c r="L1170" s="5">
        <v>41610</v>
      </c>
      <c r="M1170" s="3"/>
      <c r="N1170" s="3"/>
      <c r="O1170" s="3" t="str">
        <f t="shared" ref="O1170:O1172" si="256">"SY020043-25G"</f>
        <v>SY020043-25G</v>
      </c>
      <c r="P1170" s="3" t="s">
        <v>11133</v>
      </c>
      <c r="Q1170" s="3" t="s">
        <v>11134</v>
      </c>
      <c r="R1170" s="6" t="s">
        <v>14084</v>
      </c>
      <c r="S1170" s="7" t="str">
        <f>"1CN00210518"</f>
        <v>1CN00210518</v>
      </c>
      <c r="T1170" s="6" t="s">
        <v>14085</v>
      </c>
      <c r="U1170" s="4" t="s">
        <v>11137</v>
      </c>
      <c r="V1170" s="3" t="s">
        <v>11148</v>
      </c>
    </row>
    <row r="1171" spans="1:22">
      <c r="A1171" s="3">
        <v>1170</v>
      </c>
      <c r="B1171" s="3"/>
      <c r="C1171" s="3" t="s">
        <v>14078</v>
      </c>
      <c r="D1171" s="3" t="s">
        <v>14082</v>
      </c>
      <c r="E1171" s="3" t="s">
        <v>14083</v>
      </c>
      <c r="F1171" s="3" t="s">
        <v>11373</v>
      </c>
      <c r="G1171" s="3" t="s">
        <v>11172</v>
      </c>
      <c r="H1171" s="3" t="s">
        <v>11168</v>
      </c>
      <c r="I1171" s="3">
        <v>238.34</v>
      </c>
      <c r="J1171" s="3">
        <f ca="1">INT(RAND()*50+1)</f>
        <v>29</v>
      </c>
      <c r="K1171" s="4" t="s">
        <v>11132</v>
      </c>
      <c r="L1171" s="5">
        <v>41611</v>
      </c>
      <c r="M1171" s="3"/>
      <c r="N1171" s="3"/>
      <c r="O1171" s="3" t="str">
        <f>"SY020043-25G"</f>
        <v>SY020043-25G</v>
      </c>
      <c r="P1171" s="3" t="s">
        <v>11144</v>
      </c>
      <c r="Q1171" s="3" t="s">
        <v>11134</v>
      </c>
      <c r="R1171" s="6" t="s">
        <v>11352</v>
      </c>
      <c r="S1171" s="7" t="str">
        <f>"1CN00210518"</f>
        <v>1CN00210518</v>
      </c>
      <c r="T1171" s="6" t="s">
        <v>14086</v>
      </c>
      <c r="U1171" s="4" t="s">
        <v>11137</v>
      </c>
      <c r="V1171" s="3" t="s">
        <v>11148</v>
      </c>
    </row>
    <row r="1172" spans="1:22">
      <c r="A1172" s="3">
        <v>1171</v>
      </c>
      <c r="B1172" s="3"/>
      <c r="C1172" s="3" t="s">
        <v>14078</v>
      </c>
      <c r="D1172" s="3" t="s">
        <v>14082</v>
      </c>
      <c r="E1172" s="3" t="s">
        <v>14083</v>
      </c>
      <c r="F1172" s="3" t="s">
        <v>11373</v>
      </c>
      <c r="G1172" s="3" t="s">
        <v>11172</v>
      </c>
      <c r="H1172" s="3" t="s">
        <v>11168</v>
      </c>
      <c r="I1172" s="3">
        <v>238.34</v>
      </c>
      <c r="J1172" s="3">
        <f ca="1">INT(RAND()*50+1)</f>
        <v>7</v>
      </c>
      <c r="K1172" s="4" t="s">
        <v>11132</v>
      </c>
      <c r="L1172" s="5">
        <v>41631</v>
      </c>
      <c r="M1172" s="3"/>
      <c r="N1172" s="3"/>
      <c r="O1172" s="3" t="str">
        <f>"SY020043-25G"</f>
        <v>SY020043-25G</v>
      </c>
      <c r="P1172" s="3" t="s">
        <v>11133</v>
      </c>
      <c r="Q1172" s="3" t="s">
        <v>11145</v>
      </c>
      <c r="R1172" s="6" t="s">
        <v>11357</v>
      </c>
      <c r="S1172" s="7" t="str">
        <f>"1CN00210518"</f>
        <v>1CN00210518</v>
      </c>
      <c r="T1172" s="6" t="s">
        <v>14087</v>
      </c>
      <c r="U1172" s="4" t="s">
        <v>11137</v>
      </c>
      <c r="V1172" s="3" t="s">
        <v>11148</v>
      </c>
    </row>
    <row r="1173" spans="1:22">
      <c r="A1173" s="3">
        <v>1172</v>
      </c>
      <c r="B1173" s="3"/>
      <c r="C1173" s="3" t="s">
        <v>14088</v>
      </c>
      <c r="D1173" s="3" t="s">
        <v>14089</v>
      </c>
      <c r="E1173" s="3" t="s">
        <v>14090</v>
      </c>
      <c r="F1173" s="3" t="s">
        <v>14091</v>
      </c>
      <c r="G1173" s="3" t="s">
        <v>11130</v>
      </c>
      <c r="H1173" s="3" t="s">
        <v>11131</v>
      </c>
      <c r="I1173" s="3">
        <v>16.1</v>
      </c>
      <c r="J1173" s="3">
        <f ca="1">INT(RAND()*50+1)</f>
        <v>5</v>
      </c>
      <c r="K1173" s="4" t="s">
        <v>11132</v>
      </c>
      <c r="L1173" s="5">
        <v>41414</v>
      </c>
      <c r="M1173" s="3"/>
      <c r="N1173" s="3"/>
      <c r="O1173" s="3" t="str">
        <f>"G91122A__"</f>
        <v>G91122A__</v>
      </c>
      <c r="P1173" s="3" t="s">
        <v>11144</v>
      </c>
      <c r="Q1173" s="3" t="s">
        <v>11134</v>
      </c>
      <c r="R1173" s="6" t="s">
        <v>14029</v>
      </c>
      <c r="S1173" s="7" t="str">
        <f>"1CN00210522"</f>
        <v>1CN00210522</v>
      </c>
      <c r="T1173" s="6" t="s">
        <v>13421</v>
      </c>
      <c r="U1173" s="4" t="s">
        <v>11137</v>
      </c>
      <c r="V1173" s="3" t="s">
        <v>11148</v>
      </c>
    </row>
    <row r="1174" spans="1:22">
      <c r="A1174" s="3">
        <v>1173</v>
      </c>
      <c r="B1174" s="3"/>
      <c r="C1174" s="3" t="s">
        <v>14092</v>
      </c>
      <c r="D1174" s="3" t="s">
        <v>14093</v>
      </c>
      <c r="E1174" s="3" t="s">
        <v>14094</v>
      </c>
      <c r="F1174" s="3" t="s">
        <v>11141</v>
      </c>
      <c r="G1174" s="3" t="s">
        <v>11684</v>
      </c>
      <c r="H1174" s="3" t="s">
        <v>11242</v>
      </c>
      <c r="I1174" s="3">
        <v>678</v>
      </c>
      <c r="J1174" s="3">
        <f ca="1">INT(RAND()*50+1)</f>
        <v>2</v>
      </c>
      <c r="K1174" s="4" t="s">
        <v>11132</v>
      </c>
      <c r="L1174" s="5">
        <v>41375</v>
      </c>
      <c r="M1174" s="3"/>
      <c r="N1174" s="3"/>
      <c r="O1174" s="3" t="str">
        <f>"PBN2011195-500MG_"</f>
        <v>PBN2011195-500MG_</v>
      </c>
      <c r="P1174" s="3" t="s">
        <v>11133</v>
      </c>
      <c r="Q1174" s="3" t="s">
        <v>11145</v>
      </c>
      <c r="R1174" s="6" t="s">
        <v>14034</v>
      </c>
      <c r="S1174" s="7" t="str">
        <f>"1CN00510468"</f>
        <v>1CN00510468</v>
      </c>
      <c r="T1174" s="6" t="s">
        <v>13333</v>
      </c>
      <c r="U1174" s="4" t="s">
        <v>11137</v>
      </c>
      <c r="V1174" s="3" t="s">
        <v>11148</v>
      </c>
    </row>
    <row r="1175" spans="1:22">
      <c r="A1175" s="3">
        <v>1174</v>
      </c>
      <c r="B1175" s="3"/>
      <c r="C1175" s="3" t="s">
        <v>6733</v>
      </c>
      <c r="D1175" s="3" t="s">
        <v>14095</v>
      </c>
      <c r="E1175" s="3" t="s">
        <v>14096</v>
      </c>
      <c r="F1175" s="3" t="s">
        <v>11151</v>
      </c>
      <c r="G1175" s="3" t="s">
        <v>11267</v>
      </c>
      <c r="H1175" s="3" t="s">
        <v>11153</v>
      </c>
      <c r="I1175" s="3">
        <v>176.4</v>
      </c>
      <c r="J1175" s="3">
        <f ca="1">INT(RAND()*50+1)</f>
        <v>31</v>
      </c>
      <c r="K1175" s="4" t="s">
        <v>11132</v>
      </c>
      <c r="L1175" s="5">
        <v>41376</v>
      </c>
      <c r="M1175" s="3"/>
      <c r="N1175" s="3"/>
      <c r="O1175" s="3" t="str">
        <f>"91271A"</f>
        <v>91271A</v>
      </c>
      <c r="P1175" s="3" t="s">
        <v>11144</v>
      </c>
      <c r="Q1175" s="3" t="s">
        <v>11134</v>
      </c>
      <c r="R1175" s="6" t="s">
        <v>14063</v>
      </c>
      <c r="S1175" s="7" t="str">
        <f>"1CN00210522"</f>
        <v>1CN00210522</v>
      </c>
      <c r="T1175" s="6" t="s">
        <v>11337</v>
      </c>
      <c r="U1175" s="4" t="s">
        <v>11137</v>
      </c>
      <c r="V1175" s="3" t="s">
        <v>11138</v>
      </c>
    </row>
    <row r="1176" spans="1:22">
      <c r="A1176" s="3">
        <v>1175</v>
      </c>
      <c r="B1176" s="3"/>
      <c r="C1176" s="3" t="s">
        <v>6733</v>
      </c>
      <c r="D1176" s="3" t="s">
        <v>14097</v>
      </c>
      <c r="E1176" s="3" t="s">
        <v>14097</v>
      </c>
      <c r="F1176" s="3" t="s">
        <v>11373</v>
      </c>
      <c r="G1176" s="3" t="s">
        <v>11142</v>
      </c>
      <c r="H1176" s="3" t="s">
        <v>11143</v>
      </c>
      <c r="I1176" s="3">
        <v>211.48</v>
      </c>
      <c r="J1176" s="3">
        <f ca="1">INT(RAND()*50+1)</f>
        <v>14</v>
      </c>
      <c r="K1176" s="4" t="s">
        <v>11132</v>
      </c>
      <c r="L1176" s="5">
        <v>41382</v>
      </c>
      <c r="M1176" s="3"/>
      <c r="N1176" s="3"/>
      <c r="O1176" s="3" t="str">
        <f>"JK135763-1G"</f>
        <v>JK135763-1G</v>
      </c>
      <c r="P1176" s="3" t="s">
        <v>11133</v>
      </c>
      <c r="Q1176" s="3" t="s">
        <v>11134</v>
      </c>
      <c r="R1176" s="6" t="s">
        <v>14067</v>
      </c>
      <c r="S1176" s="7" t="str">
        <f>"1CN00100005"</f>
        <v>1CN00100005</v>
      </c>
      <c r="T1176" s="6" t="s">
        <v>13705</v>
      </c>
      <c r="U1176" s="4" t="s">
        <v>11137</v>
      </c>
      <c r="V1176" s="3" t="s">
        <v>11148</v>
      </c>
    </row>
    <row r="1177" spans="1:22">
      <c r="A1177" s="3">
        <v>1176</v>
      </c>
      <c r="B1177" s="3"/>
      <c r="C1177" s="3" t="s">
        <v>14098</v>
      </c>
      <c r="D1177" s="3" t="s">
        <v>14099</v>
      </c>
      <c r="E1177" s="3" t="s">
        <v>14100</v>
      </c>
      <c r="F1177" s="3" t="s">
        <v>11141</v>
      </c>
      <c r="G1177" s="3" t="s">
        <v>11172</v>
      </c>
      <c r="H1177" s="3" t="s">
        <v>11168</v>
      </c>
      <c r="I1177" s="3">
        <v>68.76</v>
      </c>
      <c r="J1177" s="3">
        <f ca="1">INT(RAND()*50+1)</f>
        <v>9</v>
      </c>
      <c r="K1177" s="4" t="s">
        <v>11132</v>
      </c>
      <c r="L1177" s="5">
        <v>41411</v>
      </c>
      <c r="M1177" s="3" t="str">
        <f>"MFCD00005616"</f>
        <v>MFCD00005616</v>
      </c>
      <c r="N1177" s="3"/>
      <c r="O1177" s="3" t="str">
        <f>"SY004655-25G"</f>
        <v>SY004655-25G</v>
      </c>
      <c r="P1177" s="3" t="s">
        <v>11144</v>
      </c>
      <c r="Q1177" s="3" t="s">
        <v>11134</v>
      </c>
      <c r="R1177" s="6" t="s">
        <v>14034</v>
      </c>
      <c r="S1177" s="7" t="str">
        <f>"1CN00210518"</f>
        <v>1CN00210518</v>
      </c>
      <c r="T1177" s="6" t="s">
        <v>13957</v>
      </c>
      <c r="U1177" s="4" t="s">
        <v>11137</v>
      </c>
      <c r="V1177" s="3" t="s">
        <v>11138</v>
      </c>
    </row>
    <row r="1178" spans="1:22">
      <c r="A1178" s="3">
        <v>1177</v>
      </c>
      <c r="B1178" s="3"/>
      <c r="C1178" s="3" t="s">
        <v>14101</v>
      </c>
      <c r="D1178" s="3" t="s">
        <v>14102</v>
      </c>
      <c r="E1178" s="3" t="s">
        <v>14103</v>
      </c>
      <c r="F1178" s="3" t="s">
        <v>14104</v>
      </c>
      <c r="G1178" s="3" t="s">
        <v>11167</v>
      </c>
      <c r="H1178" s="3" t="s">
        <v>11728</v>
      </c>
      <c r="I1178" s="3">
        <v>895</v>
      </c>
      <c r="J1178" s="3">
        <f ca="1">INT(RAND()*50+1)</f>
        <v>18</v>
      </c>
      <c r="K1178" s="4" t="s">
        <v>11132</v>
      </c>
      <c r="L1178" s="5">
        <v>41348</v>
      </c>
      <c r="M1178" s="3"/>
      <c r="N1178" s="3"/>
      <c r="O1178" s="3" t="str">
        <f>"2767055"</f>
        <v>2767055</v>
      </c>
      <c r="P1178" s="3" t="s">
        <v>11133</v>
      </c>
      <c r="Q1178" s="3" t="s">
        <v>11134</v>
      </c>
      <c r="R1178" s="6" t="s">
        <v>11352</v>
      </c>
      <c r="S1178" s="7" t="str">
        <f>"1CN00570005"</f>
        <v>1CN00570005</v>
      </c>
      <c r="T1178" s="6" t="s">
        <v>14105</v>
      </c>
      <c r="U1178" s="4" t="s">
        <v>11137</v>
      </c>
      <c r="V1178" s="3" t="s">
        <v>11148</v>
      </c>
    </row>
    <row r="1179" spans="1:22">
      <c r="A1179" s="3">
        <v>1178</v>
      </c>
      <c r="B1179" s="3"/>
      <c r="C1179" s="3" t="s">
        <v>2560</v>
      </c>
      <c r="D1179" s="3" t="s">
        <v>14106</v>
      </c>
      <c r="E1179" s="3" t="s">
        <v>14107</v>
      </c>
      <c r="F1179" s="3" t="s">
        <v>11197</v>
      </c>
      <c r="G1179" s="3" t="s">
        <v>11416</v>
      </c>
      <c r="H1179" s="3" t="s">
        <v>11131</v>
      </c>
      <c r="I1179" s="3">
        <v>52.5</v>
      </c>
      <c r="J1179" s="3">
        <f ca="1">INT(RAND()*50+1)</f>
        <v>44</v>
      </c>
      <c r="K1179" s="4" t="s">
        <v>11132</v>
      </c>
      <c r="L1179" s="5">
        <v>41371</v>
      </c>
      <c r="M1179" s="3"/>
      <c r="N1179" s="3"/>
      <c r="O1179" s="3" t="str">
        <f>"G91440B__"</f>
        <v>G91440B__</v>
      </c>
      <c r="P1179" s="3" t="s">
        <v>11144</v>
      </c>
      <c r="Q1179" s="3" t="s">
        <v>11145</v>
      </c>
      <c r="R1179" s="6" t="s">
        <v>11357</v>
      </c>
      <c r="S1179" s="7" t="str">
        <f>"1CN00210522"</f>
        <v>1CN00210522</v>
      </c>
      <c r="T1179" s="6" t="s">
        <v>13436</v>
      </c>
      <c r="U1179" s="4" t="s">
        <v>11137</v>
      </c>
      <c r="V1179" s="3" t="s">
        <v>11148</v>
      </c>
    </row>
    <row r="1180" spans="1:22">
      <c r="A1180" s="3">
        <v>1179</v>
      </c>
      <c r="B1180" s="3"/>
      <c r="C1180" s="3" t="s">
        <v>1583</v>
      </c>
      <c r="D1180" s="3" t="s">
        <v>14108</v>
      </c>
      <c r="E1180" s="3" t="s">
        <v>14108</v>
      </c>
      <c r="F1180" s="3" t="s">
        <v>11373</v>
      </c>
      <c r="G1180" s="3" t="s">
        <v>11405</v>
      </c>
      <c r="H1180" s="3" t="s">
        <v>11143</v>
      </c>
      <c r="I1180" s="3">
        <v>62.56</v>
      </c>
      <c r="J1180" s="3">
        <f ca="1">INT(RAND()*50+1)</f>
        <v>17</v>
      </c>
      <c r="K1180" s="4" t="s">
        <v>11132</v>
      </c>
      <c r="L1180" s="5">
        <v>41505</v>
      </c>
      <c r="M1180" s="3"/>
      <c r="N1180" s="3"/>
      <c r="O1180" s="3" t="str">
        <f>"JK185950-100ML"</f>
        <v>JK185950-100ML</v>
      </c>
      <c r="P1180" s="3" t="s">
        <v>11133</v>
      </c>
      <c r="Q1180" s="3" t="s">
        <v>11134</v>
      </c>
      <c r="R1180" s="6" t="s">
        <v>14080</v>
      </c>
      <c r="S1180" s="7" t="str">
        <f>"1CN00100005"</f>
        <v>1CN00100005</v>
      </c>
      <c r="T1180" s="6" t="s">
        <v>13966</v>
      </c>
      <c r="U1180" s="4" t="s">
        <v>11137</v>
      </c>
      <c r="V1180" s="3" t="s">
        <v>11148</v>
      </c>
    </row>
    <row r="1181" spans="1:22">
      <c r="A1181" s="3">
        <v>1180</v>
      </c>
      <c r="B1181" s="3"/>
      <c r="C1181" s="3" t="s">
        <v>1379</v>
      </c>
      <c r="D1181" s="3" t="s">
        <v>14109</v>
      </c>
      <c r="E1181" s="3" t="s">
        <v>14109</v>
      </c>
      <c r="F1181" s="3" t="s">
        <v>11172</v>
      </c>
      <c r="G1181" s="3" t="s">
        <v>11172</v>
      </c>
      <c r="H1181" s="3" t="s">
        <v>11173</v>
      </c>
      <c r="I1181" s="3">
        <v>86.25</v>
      </c>
      <c r="J1181" s="3">
        <f ca="1">INT(RAND()*50+1)</f>
        <v>38</v>
      </c>
      <c r="K1181" s="4" t="s">
        <v>11132</v>
      </c>
      <c r="L1181" s="5">
        <v>41428</v>
      </c>
      <c r="M1181" s="3"/>
      <c r="N1181" s="3"/>
      <c r="O1181" s="3" t="str">
        <f>"T0299-25G"</f>
        <v>T0299-25G</v>
      </c>
      <c r="P1181" s="3" t="s">
        <v>11144</v>
      </c>
      <c r="Q1181" s="3" t="s">
        <v>11145</v>
      </c>
      <c r="R1181" s="6" t="s">
        <v>14084</v>
      </c>
      <c r="S1181" s="7" t="str">
        <f>"1CN00211018"</f>
        <v>1CN00211018</v>
      </c>
      <c r="T1181" s="6" t="s">
        <v>14110</v>
      </c>
      <c r="U1181" s="4" t="s">
        <v>11137</v>
      </c>
      <c r="V1181" s="3" t="s">
        <v>11148</v>
      </c>
    </row>
    <row r="1182" spans="1:22">
      <c r="A1182" s="3">
        <v>1181</v>
      </c>
      <c r="B1182" s="3"/>
      <c r="C1182" s="3" t="s">
        <v>3059</v>
      </c>
      <c r="D1182" s="3" t="s">
        <v>14111</v>
      </c>
      <c r="E1182" s="3" t="s">
        <v>14111</v>
      </c>
      <c r="F1182" s="3" t="s">
        <v>11759</v>
      </c>
      <c r="G1182" s="3" t="s">
        <v>11356</v>
      </c>
      <c r="H1182" s="3" t="s">
        <v>11143</v>
      </c>
      <c r="I1182" s="3">
        <v>197.2</v>
      </c>
      <c r="J1182" s="3">
        <f ca="1">INT(RAND()*50+1)</f>
        <v>41</v>
      </c>
      <c r="K1182" s="4" t="s">
        <v>11132</v>
      </c>
      <c r="L1182" s="5">
        <v>41396</v>
      </c>
      <c r="M1182" s="3"/>
      <c r="N1182" s="3"/>
      <c r="O1182" s="3" t="str">
        <f>"JK576646-100G"</f>
        <v>JK576646-100G</v>
      </c>
      <c r="P1182" s="3" t="s">
        <v>11133</v>
      </c>
      <c r="Q1182" s="3" t="s">
        <v>11134</v>
      </c>
      <c r="R1182" s="6" t="s">
        <v>14112</v>
      </c>
      <c r="S1182" s="7" t="str">
        <f>"1CN00100005"</f>
        <v>1CN00100005</v>
      </c>
      <c r="T1182" s="6" t="s">
        <v>14113</v>
      </c>
      <c r="U1182" s="4" t="s">
        <v>11137</v>
      </c>
      <c r="V1182" s="3" t="s">
        <v>11148</v>
      </c>
    </row>
    <row r="1183" spans="1:22">
      <c r="A1183" s="3">
        <v>1182</v>
      </c>
      <c r="B1183" s="3"/>
      <c r="C1183" s="3" t="s">
        <v>14114</v>
      </c>
      <c r="D1183" s="3" t="s">
        <v>14115</v>
      </c>
      <c r="E1183" s="3" t="s">
        <v>14116</v>
      </c>
      <c r="F1183" s="3" t="s">
        <v>11141</v>
      </c>
      <c r="G1183" s="3" t="s">
        <v>11232</v>
      </c>
      <c r="H1183" s="3" t="s">
        <v>11168</v>
      </c>
      <c r="I1183" s="3">
        <v>137.51</v>
      </c>
      <c r="J1183" s="3">
        <f ca="1">INT(RAND()*50+1)</f>
        <v>15</v>
      </c>
      <c r="K1183" s="4" t="s">
        <v>11132</v>
      </c>
      <c r="L1183" s="5">
        <v>41506</v>
      </c>
      <c r="M1183" s="3"/>
      <c r="N1183" s="3"/>
      <c r="O1183" s="3" t="str">
        <f>"SY020766-5G"</f>
        <v>SY020766-5G</v>
      </c>
      <c r="P1183" s="3" t="s">
        <v>11144</v>
      </c>
      <c r="Q1183" s="3" t="s">
        <v>11134</v>
      </c>
      <c r="R1183" s="6" t="s">
        <v>14117</v>
      </c>
      <c r="S1183" s="7" t="str">
        <f>"1CN00210518"</f>
        <v>1CN00210518</v>
      </c>
      <c r="T1183" s="6" t="s">
        <v>13813</v>
      </c>
      <c r="U1183" s="4" t="s">
        <v>11137</v>
      </c>
      <c r="V1183" s="3" t="s">
        <v>11138</v>
      </c>
    </row>
    <row r="1184" spans="1:22">
      <c r="A1184" s="3">
        <v>1183</v>
      </c>
      <c r="B1184" s="3"/>
      <c r="C1184" s="3" t="s">
        <v>14118</v>
      </c>
      <c r="D1184" s="3" t="s">
        <v>14119</v>
      </c>
      <c r="E1184" s="3" t="s">
        <v>14120</v>
      </c>
      <c r="F1184" s="3" t="s">
        <v>11273</v>
      </c>
      <c r="G1184" s="3" t="s">
        <v>11185</v>
      </c>
      <c r="H1184" s="3" t="s">
        <v>11249</v>
      </c>
      <c r="I1184" s="3">
        <v>100</v>
      </c>
      <c r="J1184" s="3">
        <f ca="1">INT(RAND()*50+1)</f>
        <v>30</v>
      </c>
      <c r="K1184" s="4" t="s">
        <v>11132</v>
      </c>
      <c r="L1184" s="5">
        <v>41373</v>
      </c>
      <c r="M1184" s="3"/>
      <c r="N1184" s="3"/>
      <c r="O1184" s="3" t="str">
        <f>"2780245"</f>
        <v>2780245</v>
      </c>
      <c r="P1184" s="3" t="s">
        <v>11133</v>
      </c>
      <c r="Q1184" s="3" t="s">
        <v>11134</v>
      </c>
      <c r="R1184" s="6" t="s">
        <v>14084</v>
      </c>
      <c r="S1184" s="7" t="str">
        <f>"1CN00211236"</f>
        <v>1CN00211236</v>
      </c>
      <c r="T1184" s="6" t="s">
        <v>14121</v>
      </c>
      <c r="U1184" s="4" t="s">
        <v>11137</v>
      </c>
      <c r="V1184" s="3" t="s">
        <v>11148</v>
      </c>
    </row>
    <row r="1185" spans="1:22">
      <c r="A1185" s="3">
        <v>1184</v>
      </c>
      <c r="B1185" s="3"/>
      <c r="C1185" s="3" t="s">
        <v>1994</v>
      </c>
      <c r="D1185" s="3" t="s">
        <v>14122</v>
      </c>
      <c r="E1185" s="3" t="s">
        <v>14123</v>
      </c>
      <c r="F1185" s="3" t="s">
        <v>11205</v>
      </c>
      <c r="G1185" s="3" t="s">
        <v>11222</v>
      </c>
      <c r="H1185" s="3" t="s">
        <v>11131</v>
      </c>
      <c r="I1185" s="3">
        <v>35</v>
      </c>
      <c r="J1185" s="3">
        <f ca="1">INT(RAND()*50+1)</f>
        <v>20</v>
      </c>
      <c r="K1185" s="4" t="s">
        <v>11132</v>
      </c>
      <c r="L1185" s="5">
        <v>41355</v>
      </c>
      <c r="M1185" s="3"/>
      <c r="N1185" s="3"/>
      <c r="O1185" s="3" t="str">
        <f>"G91559B__"</f>
        <v>G91559B__</v>
      </c>
      <c r="P1185" s="3" t="s">
        <v>11144</v>
      </c>
      <c r="Q1185" s="3" t="s">
        <v>11134</v>
      </c>
      <c r="R1185" s="6" t="s">
        <v>11352</v>
      </c>
      <c r="S1185" s="7" t="str">
        <f t="shared" ref="S1185:S1189" si="257">"1CN00210522"</f>
        <v>1CN00210522</v>
      </c>
      <c r="T1185" s="6" t="s">
        <v>14124</v>
      </c>
      <c r="U1185" s="4" t="s">
        <v>11137</v>
      </c>
      <c r="V1185" s="3" t="s">
        <v>11138</v>
      </c>
    </row>
    <row r="1186" spans="1:22">
      <c r="A1186" s="3">
        <v>1185</v>
      </c>
      <c r="B1186" s="3"/>
      <c r="C1186" s="3" t="s">
        <v>1994</v>
      </c>
      <c r="D1186" s="3" t="s">
        <v>14122</v>
      </c>
      <c r="E1186" s="3" t="s">
        <v>14123</v>
      </c>
      <c r="F1186" s="3" t="s">
        <v>11205</v>
      </c>
      <c r="G1186" s="3" t="s">
        <v>11222</v>
      </c>
      <c r="H1186" s="3" t="s">
        <v>11131</v>
      </c>
      <c r="I1186" s="3">
        <v>35</v>
      </c>
      <c r="J1186" s="3">
        <f ca="1">INT(RAND()*50+1)</f>
        <v>47</v>
      </c>
      <c r="K1186" s="4" t="s">
        <v>11132</v>
      </c>
      <c r="L1186" s="5">
        <v>41509</v>
      </c>
      <c r="M1186" s="3"/>
      <c r="N1186" s="3"/>
      <c r="O1186" s="3" t="str">
        <f>"G91559B"</f>
        <v>G91559B</v>
      </c>
      <c r="P1186" s="3" t="s">
        <v>11133</v>
      </c>
      <c r="Q1186" s="3" t="s">
        <v>11145</v>
      </c>
      <c r="R1186" s="6" t="s">
        <v>11357</v>
      </c>
      <c r="S1186" s="7" t="str">
        <f>"1CN00210522"</f>
        <v>1CN00210522</v>
      </c>
      <c r="T1186" s="6" t="s">
        <v>14125</v>
      </c>
      <c r="U1186" s="4" t="s">
        <v>11137</v>
      </c>
      <c r="V1186" s="3" t="s">
        <v>11148</v>
      </c>
    </row>
    <row r="1187" spans="1:22">
      <c r="A1187" s="3">
        <v>1186</v>
      </c>
      <c r="B1187" s="3"/>
      <c r="C1187" s="3" t="s">
        <v>446</v>
      </c>
      <c r="D1187" s="3" t="s">
        <v>14126</v>
      </c>
      <c r="E1187" s="3" t="s">
        <v>14127</v>
      </c>
      <c r="F1187" s="3" t="s">
        <v>11141</v>
      </c>
      <c r="G1187" s="3" t="s">
        <v>11172</v>
      </c>
      <c r="H1187" s="3" t="s">
        <v>11168</v>
      </c>
      <c r="I1187" s="3">
        <v>55</v>
      </c>
      <c r="J1187" s="3">
        <f ca="1">INT(RAND()*50+1)</f>
        <v>31</v>
      </c>
      <c r="K1187" s="4" t="s">
        <v>11132</v>
      </c>
      <c r="L1187" s="5">
        <v>41380</v>
      </c>
      <c r="M1187" s="3" t="str">
        <f>"MFCD00000189"</f>
        <v>MFCD00000189</v>
      </c>
      <c r="N1187" s="3"/>
      <c r="O1187" s="3" t="str">
        <f>"SY001140-25G"</f>
        <v>SY001140-25G</v>
      </c>
      <c r="P1187" s="3" t="s">
        <v>11144</v>
      </c>
      <c r="Q1187" s="3" t="s">
        <v>11134</v>
      </c>
      <c r="R1187" s="6" t="s">
        <v>14128</v>
      </c>
      <c r="S1187" s="7" t="str">
        <f>"1CN00210518"</f>
        <v>1CN00210518</v>
      </c>
      <c r="T1187" s="6" t="s">
        <v>14129</v>
      </c>
      <c r="U1187" s="4" t="s">
        <v>11137</v>
      </c>
      <c r="V1187" s="3" t="s">
        <v>11148</v>
      </c>
    </row>
    <row r="1188" spans="1:22">
      <c r="A1188" s="3">
        <v>1187</v>
      </c>
      <c r="B1188" s="3"/>
      <c r="C1188" s="3" t="s">
        <v>2299</v>
      </c>
      <c r="D1188" s="3" t="s">
        <v>14130</v>
      </c>
      <c r="E1188" s="3" t="s">
        <v>14131</v>
      </c>
      <c r="F1188" s="3" t="s">
        <v>11158</v>
      </c>
      <c r="G1188" s="3" t="s">
        <v>12103</v>
      </c>
      <c r="H1188" s="3" t="s">
        <v>11153</v>
      </c>
      <c r="I1188" s="3">
        <v>48</v>
      </c>
      <c r="J1188" s="3">
        <f ca="1">INT(RAND()*50+1)</f>
        <v>7</v>
      </c>
      <c r="K1188" s="4" t="s">
        <v>11132</v>
      </c>
      <c r="L1188" s="5">
        <v>41438</v>
      </c>
      <c r="M1188" s="3"/>
      <c r="N1188" s="3"/>
      <c r="O1188" s="3" t="str">
        <f>"91669A"</f>
        <v>91669A</v>
      </c>
      <c r="P1188" s="3" t="s">
        <v>11133</v>
      </c>
      <c r="Q1188" s="3" t="s">
        <v>11145</v>
      </c>
      <c r="R1188" s="6" t="s">
        <v>14132</v>
      </c>
      <c r="S1188" s="7" t="str">
        <f>"1CN00210522"</f>
        <v>1CN00210522</v>
      </c>
      <c r="T1188" s="6" t="s">
        <v>13445</v>
      </c>
      <c r="U1188" s="4" t="s">
        <v>11137</v>
      </c>
      <c r="V1188" s="3" t="s">
        <v>11148</v>
      </c>
    </row>
    <row r="1189" spans="1:22">
      <c r="A1189" s="3">
        <v>1188</v>
      </c>
      <c r="B1189" s="3"/>
      <c r="C1189" s="3" t="s">
        <v>2299</v>
      </c>
      <c r="D1189" s="3" t="s">
        <v>14130</v>
      </c>
      <c r="E1189" s="3" t="s">
        <v>14131</v>
      </c>
      <c r="F1189" s="3" t="s">
        <v>11158</v>
      </c>
      <c r="G1189" s="3" t="s">
        <v>11487</v>
      </c>
      <c r="H1189" s="3" t="s">
        <v>11153</v>
      </c>
      <c r="I1189" s="3">
        <v>72</v>
      </c>
      <c r="J1189" s="3">
        <f ca="1">INT(RAND()*50+1)</f>
        <v>23</v>
      </c>
      <c r="K1189" s="4" t="s">
        <v>11132</v>
      </c>
      <c r="L1189" s="5">
        <v>41516</v>
      </c>
      <c r="M1189" s="3"/>
      <c r="N1189" s="3"/>
      <c r="O1189" s="3" t="str">
        <f>"91669B"</f>
        <v>91669B</v>
      </c>
      <c r="P1189" s="3" t="s">
        <v>11144</v>
      </c>
      <c r="Q1189" s="3" t="s">
        <v>11134</v>
      </c>
      <c r="R1189" s="6" t="s">
        <v>11352</v>
      </c>
      <c r="S1189" s="7" t="str">
        <f>"1CN00210522"</f>
        <v>1CN00210522</v>
      </c>
      <c r="T1189" s="6" t="s">
        <v>13347</v>
      </c>
      <c r="U1189" s="4" t="s">
        <v>11137</v>
      </c>
      <c r="V1189" s="3" t="s">
        <v>11148</v>
      </c>
    </row>
    <row r="1190" spans="1:22">
      <c r="A1190" s="3">
        <v>1189</v>
      </c>
      <c r="B1190" s="3"/>
      <c r="C1190" s="3" t="s">
        <v>9991</v>
      </c>
      <c r="D1190" s="3" t="s">
        <v>14133</v>
      </c>
      <c r="E1190" s="3" t="s">
        <v>14134</v>
      </c>
      <c r="F1190" s="3" t="s">
        <v>11373</v>
      </c>
      <c r="G1190" s="3" t="s">
        <v>11232</v>
      </c>
      <c r="H1190" s="3" t="s">
        <v>11143</v>
      </c>
      <c r="I1190" s="3">
        <v>176.8</v>
      </c>
      <c r="J1190" s="3">
        <f ca="1">INT(RAND()*50+1)</f>
        <v>24</v>
      </c>
      <c r="K1190" s="4" t="s">
        <v>11132</v>
      </c>
      <c r="L1190" s="5">
        <v>41387</v>
      </c>
      <c r="M1190" s="3"/>
      <c r="N1190" s="3"/>
      <c r="O1190" s="3" t="str">
        <f>"JK614391-5G"</f>
        <v>JK614391-5G</v>
      </c>
      <c r="P1190" s="3" t="s">
        <v>11133</v>
      </c>
      <c r="Q1190" s="3" t="s">
        <v>11134</v>
      </c>
      <c r="R1190" s="6" t="s">
        <v>11357</v>
      </c>
      <c r="S1190" s="7" t="str">
        <f>"1CN00100005"</f>
        <v>1CN00100005</v>
      </c>
      <c r="T1190" s="6" t="s">
        <v>11390</v>
      </c>
      <c r="U1190" s="4" t="s">
        <v>11137</v>
      </c>
      <c r="V1190" s="3" t="s">
        <v>11148</v>
      </c>
    </row>
    <row r="1191" spans="1:22">
      <c r="A1191" s="3">
        <v>1190</v>
      </c>
      <c r="B1191" s="3"/>
      <c r="C1191" s="3" t="s">
        <v>3695</v>
      </c>
      <c r="D1191" s="3" t="s">
        <v>14135</v>
      </c>
      <c r="E1191" s="3" t="s">
        <v>14136</v>
      </c>
      <c r="F1191" s="3" t="s">
        <v>11205</v>
      </c>
      <c r="G1191" s="3" t="s">
        <v>11227</v>
      </c>
      <c r="H1191" s="3" t="s">
        <v>11131</v>
      </c>
      <c r="I1191" s="3">
        <v>38.5</v>
      </c>
      <c r="J1191" s="3">
        <f ca="1">INT(RAND()*50+1)</f>
        <v>28</v>
      </c>
      <c r="K1191" s="4" t="s">
        <v>11132</v>
      </c>
      <c r="L1191" s="5">
        <v>41361</v>
      </c>
      <c r="M1191" s="3" t="str">
        <f>"MFCD00007450"</f>
        <v>MFCD00007450</v>
      </c>
      <c r="N1191" s="3"/>
      <c r="O1191" s="3" t="str">
        <f>"G92198D__"</f>
        <v>G92198D__</v>
      </c>
      <c r="P1191" s="3" t="s">
        <v>11144</v>
      </c>
      <c r="Q1191" s="3" t="s">
        <v>11134</v>
      </c>
      <c r="R1191" s="6" t="s">
        <v>14080</v>
      </c>
      <c r="S1191" s="7" t="str">
        <f>"1CN00210522"</f>
        <v>1CN00210522</v>
      </c>
      <c r="T1191" s="6" t="s">
        <v>13732</v>
      </c>
      <c r="U1191" s="4" t="s">
        <v>11137</v>
      </c>
      <c r="V1191" s="3" t="s">
        <v>11138</v>
      </c>
    </row>
    <row r="1192" spans="1:22">
      <c r="A1192" s="3">
        <v>1191</v>
      </c>
      <c r="B1192" s="3"/>
      <c r="C1192" s="3" t="s">
        <v>7689</v>
      </c>
      <c r="D1192" s="3" t="s">
        <v>14137</v>
      </c>
      <c r="E1192" s="3" t="s">
        <v>14137</v>
      </c>
      <c r="F1192" s="3"/>
      <c r="G1192" s="3" t="s">
        <v>11232</v>
      </c>
      <c r="H1192" s="3" t="s">
        <v>11280</v>
      </c>
      <c r="I1192" s="3">
        <v>174.24</v>
      </c>
      <c r="J1192" s="3">
        <f ca="1">INT(RAND()*50+1)</f>
        <v>30</v>
      </c>
      <c r="K1192" s="4" t="s">
        <v>11132</v>
      </c>
      <c r="L1192" s="5">
        <v>41359</v>
      </c>
      <c r="M1192" s="3" t="str">
        <f>"MFCD00007439"</f>
        <v>MFCD00007439</v>
      </c>
      <c r="N1192" s="3"/>
      <c r="O1192" s="3" t="str">
        <f>"133698-5G"</f>
        <v>133698-5G</v>
      </c>
      <c r="P1192" s="3" t="s">
        <v>11133</v>
      </c>
      <c r="Q1192" s="3" t="s">
        <v>11134</v>
      </c>
      <c r="R1192" s="6" t="s">
        <v>14084</v>
      </c>
      <c r="S1192" s="7" t="str">
        <f>"1CN00210153"</f>
        <v>1CN00210153</v>
      </c>
      <c r="T1192" s="6" t="s">
        <v>13994</v>
      </c>
      <c r="U1192" s="4" t="s">
        <v>11137</v>
      </c>
      <c r="V1192" s="3" t="s">
        <v>11148</v>
      </c>
    </row>
    <row r="1193" spans="1:22">
      <c r="A1193" s="3">
        <v>1192</v>
      </c>
      <c r="B1193" s="3"/>
      <c r="C1193" s="3" t="s">
        <v>9379</v>
      </c>
      <c r="D1193" s="3" t="s">
        <v>14138</v>
      </c>
      <c r="E1193" s="3" t="s">
        <v>14138</v>
      </c>
      <c r="F1193" s="3"/>
      <c r="G1193" s="3" t="s">
        <v>11511</v>
      </c>
      <c r="H1193" s="3" t="s">
        <v>11280</v>
      </c>
      <c r="I1193" s="3">
        <v>319.04</v>
      </c>
      <c r="J1193" s="3">
        <f ca="1">INT(RAND()*50+1)</f>
        <v>3</v>
      </c>
      <c r="K1193" s="4" t="s">
        <v>11132</v>
      </c>
      <c r="L1193" s="5">
        <v>41409</v>
      </c>
      <c r="M1193" s="3" t="str">
        <f>"MFCD00008881"</f>
        <v>MFCD00008881</v>
      </c>
      <c r="N1193" s="3"/>
      <c r="O1193" s="3" t="str">
        <f>"C87657-1L"</f>
        <v>C87657-1L</v>
      </c>
      <c r="P1193" s="3" t="s">
        <v>11144</v>
      </c>
      <c r="Q1193" s="3" t="s">
        <v>11145</v>
      </c>
      <c r="R1193" s="6" t="s">
        <v>14112</v>
      </c>
      <c r="S1193" s="7" t="str">
        <f>"1CN00210153"</f>
        <v>1CN00210153</v>
      </c>
      <c r="T1193" s="6" t="s">
        <v>14139</v>
      </c>
      <c r="U1193" s="4" t="s">
        <v>11137</v>
      </c>
      <c r="V1193" s="3" t="s">
        <v>11138</v>
      </c>
    </row>
    <row r="1194" spans="1:22">
      <c r="A1194" s="3">
        <v>1193</v>
      </c>
      <c r="B1194" s="3"/>
      <c r="C1194" s="3" t="s">
        <v>4950</v>
      </c>
      <c r="D1194" s="3" t="s">
        <v>14140</v>
      </c>
      <c r="E1194" s="3" t="s">
        <v>14141</v>
      </c>
      <c r="F1194" s="3" t="s">
        <v>11421</v>
      </c>
      <c r="G1194" s="3" t="s">
        <v>11422</v>
      </c>
      <c r="H1194" s="3" t="s">
        <v>11324</v>
      </c>
      <c r="I1194" s="3">
        <v>50.31</v>
      </c>
      <c r="J1194" s="3">
        <f ca="1">INT(RAND()*50+1)</f>
        <v>31</v>
      </c>
      <c r="K1194" s="4" t="s">
        <v>11132</v>
      </c>
      <c r="L1194" s="5">
        <v>41421</v>
      </c>
      <c r="M1194" s="3" t="str">
        <f>"MFCD00008724"</f>
        <v>MFCD00008724</v>
      </c>
      <c r="N1194" s="3"/>
      <c r="O1194" s="3" t="str">
        <f>"R01123820124"</f>
        <v>R01123820124</v>
      </c>
      <c r="P1194" s="3" t="s">
        <v>11133</v>
      </c>
      <c r="Q1194" s="3" t="s">
        <v>11134</v>
      </c>
      <c r="R1194" s="6" t="s">
        <v>14117</v>
      </c>
      <c r="S1194" s="7" t="str">
        <f>"1CN00210355"</f>
        <v>1CN00210355</v>
      </c>
      <c r="T1194" s="6" t="s">
        <v>13457</v>
      </c>
      <c r="U1194" s="4" t="s">
        <v>11137</v>
      </c>
      <c r="V1194" s="3" t="s">
        <v>11148</v>
      </c>
    </row>
    <row r="1195" spans="1:22">
      <c r="A1195" s="3">
        <v>1194</v>
      </c>
      <c r="B1195" s="3"/>
      <c r="C1195" s="3" t="s">
        <v>14142</v>
      </c>
      <c r="D1195" s="3" t="s">
        <v>14143</v>
      </c>
      <c r="E1195" s="3" t="s">
        <v>14144</v>
      </c>
      <c r="F1195" s="3" t="s">
        <v>11205</v>
      </c>
      <c r="G1195" s="3" t="s">
        <v>11206</v>
      </c>
      <c r="H1195" s="3" t="s">
        <v>11336</v>
      </c>
      <c r="I1195" s="3">
        <v>19</v>
      </c>
      <c r="J1195" s="3">
        <f ca="1">INT(RAND()*50+1)</f>
        <v>45</v>
      </c>
      <c r="K1195" s="4" t="s">
        <v>11132</v>
      </c>
      <c r="L1195" s="5">
        <v>41465</v>
      </c>
      <c r="M1195" s="3"/>
      <c r="N1195" s="3"/>
      <c r="O1195" s="3" t="str">
        <f>"134202104"</f>
        <v>134202104</v>
      </c>
      <c r="P1195" s="3" t="s">
        <v>11144</v>
      </c>
      <c r="Q1195" s="3" t="s">
        <v>11145</v>
      </c>
      <c r="R1195" s="6" t="s">
        <v>14084</v>
      </c>
      <c r="S1195" s="7" t="str">
        <f>"1CN00210100"</f>
        <v>1CN00210100</v>
      </c>
      <c r="T1195" s="6" t="s">
        <v>14004</v>
      </c>
      <c r="U1195" s="4" t="s">
        <v>11137</v>
      </c>
      <c r="V1195" s="3" t="s">
        <v>11148</v>
      </c>
    </row>
    <row r="1196" spans="1:22">
      <c r="A1196" s="3">
        <v>1195</v>
      </c>
      <c r="B1196" s="3"/>
      <c r="C1196" s="3" t="s">
        <v>1859</v>
      </c>
      <c r="D1196" s="3" t="s">
        <v>14145</v>
      </c>
      <c r="E1196" s="3" t="s">
        <v>14146</v>
      </c>
      <c r="F1196" s="3" t="s">
        <v>11141</v>
      </c>
      <c r="G1196" s="3" t="s">
        <v>11232</v>
      </c>
      <c r="H1196" s="3" t="s">
        <v>11168</v>
      </c>
      <c r="I1196" s="3">
        <v>137.51</v>
      </c>
      <c r="J1196" s="3">
        <f ca="1">INT(RAND()*50+1)</f>
        <v>26</v>
      </c>
      <c r="K1196" s="4" t="s">
        <v>11132</v>
      </c>
      <c r="L1196" s="5">
        <v>41579</v>
      </c>
      <c r="M1196" s="3" t="str">
        <f>"MFCD01631193"</f>
        <v>MFCD01631193</v>
      </c>
      <c r="N1196" s="3"/>
      <c r="O1196" s="3" t="str">
        <f>"SY001988-5G"</f>
        <v>SY001988-5G</v>
      </c>
      <c r="P1196" s="3" t="s">
        <v>11133</v>
      </c>
      <c r="Q1196" s="3" t="s">
        <v>11134</v>
      </c>
      <c r="R1196" s="6" t="s">
        <v>11352</v>
      </c>
      <c r="S1196" s="7" t="str">
        <f>"1CN00210518"</f>
        <v>1CN00210518</v>
      </c>
      <c r="T1196" s="6" t="s">
        <v>14147</v>
      </c>
      <c r="U1196" s="4" t="s">
        <v>11137</v>
      </c>
      <c r="V1196" s="3" t="s">
        <v>11148</v>
      </c>
    </row>
    <row r="1197" spans="1:22">
      <c r="A1197" s="3">
        <v>1196</v>
      </c>
      <c r="B1197" s="3"/>
      <c r="C1197" s="3" t="s">
        <v>1274</v>
      </c>
      <c r="D1197" s="3" t="s">
        <v>14148</v>
      </c>
      <c r="E1197" s="3" t="s">
        <v>14149</v>
      </c>
      <c r="F1197" s="3" t="s">
        <v>11141</v>
      </c>
      <c r="G1197" s="3" t="s">
        <v>11172</v>
      </c>
      <c r="H1197" s="3" t="s">
        <v>11168</v>
      </c>
      <c r="I1197" s="3">
        <v>100.84</v>
      </c>
      <c r="J1197" s="3">
        <f ca="1">INT(RAND()*50+1)</f>
        <v>42</v>
      </c>
      <c r="K1197" s="4" t="s">
        <v>11132</v>
      </c>
      <c r="L1197" s="5">
        <v>41387</v>
      </c>
      <c r="M1197" s="3" t="str">
        <f>"MFCD00006293"</f>
        <v>MFCD00006293</v>
      </c>
      <c r="N1197" s="3"/>
      <c r="O1197" s="3" t="str">
        <f>"SY001169-25G"</f>
        <v>SY001169-25G</v>
      </c>
      <c r="P1197" s="3" t="s">
        <v>11144</v>
      </c>
      <c r="Q1197" s="3" t="s">
        <v>11134</v>
      </c>
      <c r="R1197" s="6" t="s">
        <v>11357</v>
      </c>
      <c r="S1197" s="7" t="str">
        <f>"1CN00210518"</f>
        <v>1CN00210518</v>
      </c>
      <c r="T1197" s="6" t="s">
        <v>14150</v>
      </c>
      <c r="U1197" s="4" t="s">
        <v>11137</v>
      </c>
      <c r="V1197" s="3" t="s">
        <v>11148</v>
      </c>
    </row>
    <row r="1198" spans="1:22">
      <c r="A1198" s="3">
        <v>1197</v>
      </c>
      <c r="B1198" s="3"/>
      <c r="C1198" s="3" t="s">
        <v>4244</v>
      </c>
      <c r="D1198" s="3" t="s">
        <v>14151</v>
      </c>
      <c r="E1198" s="3" t="s">
        <v>14151</v>
      </c>
      <c r="F1198" s="3" t="s">
        <v>11373</v>
      </c>
      <c r="G1198" s="3" t="s">
        <v>11172</v>
      </c>
      <c r="H1198" s="3" t="s">
        <v>11143</v>
      </c>
      <c r="I1198" s="3">
        <v>53.04</v>
      </c>
      <c r="J1198" s="3">
        <f ca="1">INT(RAND()*50+1)</f>
        <v>25</v>
      </c>
      <c r="K1198" s="4" t="s">
        <v>11132</v>
      </c>
      <c r="L1198" s="5">
        <v>41430</v>
      </c>
      <c r="M1198" s="3"/>
      <c r="N1198" s="3"/>
      <c r="O1198" s="3" t="str">
        <f>"JK446061-25G"</f>
        <v>JK446061-25G</v>
      </c>
      <c r="P1198" s="3" t="s">
        <v>11133</v>
      </c>
      <c r="Q1198" s="3" t="s">
        <v>11134</v>
      </c>
      <c r="R1198" s="6" t="s">
        <v>14128</v>
      </c>
      <c r="S1198" s="7" t="str">
        <f>"1CN00100005"</f>
        <v>1CN00100005</v>
      </c>
      <c r="T1198" s="6" t="s">
        <v>13861</v>
      </c>
      <c r="U1198" s="4" t="s">
        <v>11137</v>
      </c>
      <c r="V1198" s="3" t="s">
        <v>11148</v>
      </c>
    </row>
    <row r="1199" spans="1:22">
      <c r="A1199" s="3">
        <v>1198</v>
      </c>
      <c r="B1199" s="3"/>
      <c r="C1199" s="3" t="s">
        <v>14152</v>
      </c>
      <c r="D1199" s="3" t="s">
        <v>14153</v>
      </c>
      <c r="E1199" s="3" t="s">
        <v>14153</v>
      </c>
      <c r="F1199" s="3"/>
      <c r="G1199" s="3" t="s">
        <v>11232</v>
      </c>
      <c r="H1199" s="3" t="s">
        <v>11280</v>
      </c>
      <c r="I1199" s="3">
        <v>657.96</v>
      </c>
      <c r="J1199" s="3">
        <f ca="1">INT(RAND()*50+1)</f>
        <v>27</v>
      </c>
      <c r="K1199" s="4" t="s">
        <v>11132</v>
      </c>
      <c r="L1199" s="5">
        <v>41383</v>
      </c>
      <c r="M1199" s="3" t="str">
        <f>"MFCD00060069"</f>
        <v>MFCD00060069</v>
      </c>
      <c r="N1199" s="3"/>
      <c r="O1199" s="3" t="str">
        <f>"651664-5G"</f>
        <v>651664-5G</v>
      </c>
      <c r="P1199" s="3" t="s">
        <v>11144</v>
      </c>
      <c r="Q1199" s="3" t="s">
        <v>11134</v>
      </c>
      <c r="R1199" s="6" t="s">
        <v>14132</v>
      </c>
      <c r="S1199" s="7" t="str">
        <f>"1CN00210153"</f>
        <v>1CN00210153</v>
      </c>
      <c r="T1199" s="6" t="s">
        <v>14154</v>
      </c>
      <c r="U1199" s="4" t="s">
        <v>11137</v>
      </c>
      <c r="V1199" s="3" t="s">
        <v>11138</v>
      </c>
    </row>
    <row r="1200" spans="1:22">
      <c r="A1200" s="3">
        <v>1199</v>
      </c>
      <c r="B1200" s="3"/>
      <c r="C1200" s="3" t="s">
        <v>14155</v>
      </c>
      <c r="D1200" s="3" t="s">
        <v>14156</v>
      </c>
      <c r="E1200" s="3" t="s">
        <v>14157</v>
      </c>
      <c r="F1200" s="3" t="s">
        <v>14158</v>
      </c>
      <c r="G1200" s="3" t="s">
        <v>11152</v>
      </c>
      <c r="H1200" s="3" t="s">
        <v>11153</v>
      </c>
      <c r="I1200" s="3">
        <v>93.6</v>
      </c>
      <c r="J1200" s="3">
        <f ca="1">INT(RAND()*50+1)</f>
        <v>2</v>
      </c>
      <c r="K1200" s="4" t="s">
        <v>11132</v>
      </c>
      <c r="L1200" s="5">
        <v>41339</v>
      </c>
      <c r="M1200" s="3"/>
      <c r="N1200" s="3"/>
      <c r="O1200" s="3" t="str">
        <f>"92475A"</f>
        <v>92475A</v>
      </c>
      <c r="P1200" s="3" t="s">
        <v>11133</v>
      </c>
      <c r="Q1200" s="3" t="s">
        <v>11145</v>
      </c>
      <c r="R1200" s="6" t="s">
        <v>14159</v>
      </c>
      <c r="S1200" s="7" t="str">
        <f t="shared" ref="S1200:S1202" si="258">"1CN00210522"</f>
        <v>1CN00210522</v>
      </c>
      <c r="T1200" s="6" t="s">
        <v>14160</v>
      </c>
      <c r="U1200" s="4" t="s">
        <v>11137</v>
      </c>
      <c r="V1200" s="3" t="s">
        <v>11148</v>
      </c>
    </row>
    <row r="1201" spans="1:22">
      <c r="A1201" s="3">
        <v>1200</v>
      </c>
      <c r="B1201" s="3"/>
      <c r="C1201" s="3" t="s">
        <v>14161</v>
      </c>
      <c r="D1201" s="3" t="s">
        <v>14162</v>
      </c>
      <c r="E1201" s="3" t="s">
        <v>14163</v>
      </c>
      <c r="F1201" s="3" t="s">
        <v>12179</v>
      </c>
      <c r="G1201" s="3" t="s">
        <v>11152</v>
      </c>
      <c r="H1201" s="3" t="s">
        <v>11153</v>
      </c>
      <c r="I1201" s="3">
        <v>75.6</v>
      </c>
      <c r="J1201" s="3">
        <f ca="1">INT(RAND()*50+1)</f>
        <v>11</v>
      </c>
      <c r="K1201" s="4" t="s">
        <v>11132</v>
      </c>
      <c r="L1201" s="5">
        <v>41387</v>
      </c>
      <c r="M1201" s="3"/>
      <c r="N1201" s="3"/>
      <c r="O1201" s="3" t="str">
        <f>"92477B"</f>
        <v>92477B</v>
      </c>
      <c r="P1201" s="3" t="s">
        <v>11144</v>
      </c>
      <c r="Q1201" s="3" t="s">
        <v>11134</v>
      </c>
      <c r="R1201" s="6" t="s">
        <v>14164</v>
      </c>
      <c r="S1201" s="7" t="str">
        <f>"1CN00210522"</f>
        <v>1CN00210522</v>
      </c>
      <c r="T1201" s="6" t="s">
        <v>14165</v>
      </c>
      <c r="U1201" s="4" t="s">
        <v>11137</v>
      </c>
      <c r="V1201" s="3" t="s">
        <v>11138</v>
      </c>
    </row>
    <row r="1202" spans="1:22">
      <c r="A1202" s="3">
        <v>1201</v>
      </c>
      <c r="B1202" s="3"/>
      <c r="C1202" s="3" t="s">
        <v>7907</v>
      </c>
      <c r="D1202" s="3" t="s">
        <v>14166</v>
      </c>
      <c r="E1202" s="3" t="s">
        <v>14167</v>
      </c>
      <c r="F1202" s="3" t="s">
        <v>11151</v>
      </c>
      <c r="G1202" s="3" t="s">
        <v>11285</v>
      </c>
      <c r="H1202" s="3" t="s">
        <v>11153</v>
      </c>
      <c r="I1202" s="3">
        <v>127.8</v>
      </c>
      <c r="J1202" s="3">
        <f ca="1">INT(RAND()*50+1)</f>
        <v>29</v>
      </c>
      <c r="K1202" s="4" t="s">
        <v>11132</v>
      </c>
      <c r="L1202" s="5">
        <v>41390</v>
      </c>
      <c r="M1202" s="3"/>
      <c r="N1202" s="3"/>
      <c r="O1202" s="3" t="str">
        <f>"92552B"</f>
        <v>92552B</v>
      </c>
      <c r="P1202" s="3" t="s">
        <v>11133</v>
      </c>
      <c r="Q1202" s="3" t="s">
        <v>11145</v>
      </c>
      <c r="R1202" s="6" t="s">
        <v>14132</v>
      </c>
      <c r="S1202" s="7" t="str">
        <f>"1CN00210522"</f>
        <v>1CN00210522</v>
      </c>
      <c r="T1202" s="6" t="s">
        <v>14168</v>
      </c>
      <c r="U1202" s="4" t="s">
        <v>11137</v>
      </c>
      <c r="V1202" s="3" t="s">
        <v>11148</v>
      </c>
    </row>
    <row r="1203" spans="1:22">
      <c r="A1203" s="3">
        <v>1202</v>
      </c>
      <c r="B1203" s="3"/>
      <c r="C1203" s="3" t="s">
        <v>3589</v>
      </c>
      <c r="D1203" s="3" t="s">
        <v>14169</v>
      </c>
      <c r="E1203" s="3" t="s">
        <v>14169</v>
      </c>
      <c r="F1203" s="3" t="s">
        <v>11141</v>
      </c>
      <c r="G1203" s="3" t="s">
        <v>11142</v>
      </c>
      <c r="H1203" s="3" t="s">
        <v>11168</v>
      </c>
      <c r="I1203" s="3">
        <v>73.33</v>
      </c>
      <c r="J1203" s="3">
        <f ca="1">INT(RAND()*50+1)</f>
        <v>35</v>
      </c>
      <c r="K1203" s="4" t="s">
        <v>11132</v>
      </c>
      <c r="L1203" s="5">
        <v>41376</v>
      </c>
      <c r="M1203" s="3"/>
      <c r="N1203" s="3"/>
      <c r="O1203" s="3" t="str">
        <f>"SY003282-1G"</f>
        <v>SY003282-1G</v>
      </c>
      <c r="P1203" s="3" t="s">
        <v>11144</v>
      </c>
      <c r="Q1203" s="3" t="s">
        <v>11134</v>
      </c>
      <c r="R1203" s="6" t="s">
        <v>11352</v>
      </c>
      <c r="S1203" s="7" t="str">
        <f>"1CN00210518"</f>
        <v>1CN00210518</v>
      </c>
      <c r="T1203" s="6" t="s">
        <v>13460</v>
      </c>
      <c r="U1203" s="4" t="s">
        <v>11137</v>
      </c>
      <c r="V1203" s="3" t="s">
        <v>11148</v>
      </c>
    </row>
    <row r="1204" spans="1:22">
      <c r="A1204" s="3">
        <v>1203</v>
      </c>
      <c r="B1204" s="3"/>
      <c r="C1204" s="3" t="s">
        <v>3589</v>
      </c>
      <c r="D1204" s="3" t="s">
        <v>14169</v>
      </c>
      <c r="E1204" s="3" t="s">
        <v>14169</v>
      </c>
      <c r="F1204" s="3" t="s">
        <v>11141</v>
      </c>
      <c r="G1204" s="3" t="s">
        <v>11142</v>
      </c>
      <c r="H1204" s="3" t="s">
        <v>11168</v>
      </c>
      <c r="I1204" s="3">
        <v>54.97</v>
      </c>
      <c r="J1204" s="3">
        <f ca="1">INT(RAND()*50+1)</f>
        <v>11</v>
      </c>
      <c r="K1204" s="4" t="s">
        <v>11132</v>
      </c>
      <c r="L1204" s="5">
        <v>41500</v>
      </c>
      <c r="M1204" s="3"/>
      <c r="N1204" s="3"/>
      <c r="O1204" s="3" t="str">
        <f>"SY003282-1G"</f>
        <v>SY003282-1G</v>
      </c>
      <c r="P1204" s="3" t="s">
        <v>11133</v>
      </c>
      <c r="Q1204" s="3" t="s">
        <v>11134</v>
      </c>
      <c r="R1204" s="6" t="s">
        <v>11357</v>
      </c>
      <c r="S1204" s="7" t="str">
        <f>"1CN00210518"</f>
        <v>1CN00210518</v>
      </c>
      <c r="T1204" s="6" t="s">
        <v>13389</v>
      </c>
      <c r="U1204" s="4" t="s">
        <v>11137</v>
      </c>
      <c r="V1204" s="3" t="s">
        <v>11148</v>
      </c>
    </row>
    <row r="1205" spans="1:22">
      <c r="A1205" s="3">
        <v>1204</v>
      </c>
      <c r="B1205" s="3"/>
      <c r="C1205" s="3" t="s">
        <v>14170</v>
      </c>
      <c r="D1205" s="3" t="s">
        <v>14171</v>
      </c>
      <c r="E1205" s="3" t="s">
        <v>14172</v>
      </c>
      <c r="F1205" s="3" t="s">
        <v>11178</v>
      </c>
      <c r="G1205" s="3" t="s">
        <v>12153</v>
      </c>
      <c r="H1205" s="3" t="s">
        <v>11193</v>
      </c>
      <c r="I1205" s="3">
        <v>209.79</v>
      </c>
      <c r="J1205" s="3">
        <f ca="1">INT(RAND()*50+1)</f>
        <v>42</v>
      </c>
      <c r="K1205" s="4" t="s">
        <v>11132</v>
      </c>
      <c r="L1205" s="8">
        <v>41382</v>
      </c>
      <c r="M1205" s="9" t="str">
        <f>"MFCD00007356"</f>
        <v>MFCD00007356</v>
      </c>
      <c r="N1205" s="3"/>
      <c r="O1205" s="9" t="str">
        <f>"A15374.09"</f>
        <v>A15374.09</v>
      </c>
      <c r="P1205" s="3" t="s">
        <v>11144</v>
      </c>
      <c r="Q1205" s="3" t="s">
        <v>11134</v>
      </c>
      <c r="R1205" s="6" t="s">
        <v>14173</v>
      </c>
      <c r="S1205" s="7" t="str">
        <f>"1CN00220006"</f>
        <v>1CN00220006</v>
      </c>
      <c r="T1205" s="6" t="s">
        <v>11436</v>
      </c>
      <c r="U1205" s="4" t="s">
        <v>11137</v>
      </c>
      <c r="V1205" s="3" t="s">
        <v>11148</v>
      </c>
    </row>
  </sheetData>
  <hyperlinks>
    <hyperlink ref="R1200" r:id="rId1" display="1CN00210217 西格玛目录商品  "/>
    <hyperlink ref="R1182" r:id="rId1" display="1CN00210216 西格玛目录商品  "/>
    <hyperlink ref="R1164" r:id="rId1" display="1CN00210215 西格玛目录商品  "/>
    <hyperlink ref="R1146" r:id="rId1" display="1CN00210214 西格玛目录商品  "/>
    <hyperlink ref="R1128" r:id="rId1" display="1CN00210213 西格玛目录商品  "/>
    <hyperlink ref="R1110" r:id="rId1" display="1CN00210212 西格玛目录商品  "/>
    <hyperlink ref="R1092" r:id="rId1" display="1CN00210211 西格玛目录商品  "/>
    <hyperlink ref="R1074" r:id="rId1" display="1CN00210210 西格玛目录商品  "/>
    <hyperlink ref="R1056" r:id="rId1" display="1CN00210209 西格玛目录商品  "/>
    <hyperlink ref="R1038" r:id="rId1" display="1CN00210208 西格玛目录商品  "/>
    <hyperlink ref="R1020" r:id="rId1" display="1CN00210207 西格玛目录商品  "/>
    <hyperlink ref="R1002" r:id="rId1" display="1CN00210206 西格玛目录商品  "/>
    <hyperlink ref="R984" r:id="rId1" display="1CN00210205 西格玛目录商品  "/>
    <hyperlink ref="R966" r:id="rId1" display="1CN00210204 西格玛目录商品  "/>
    <hyperlink ref="R948" r:id="rId1" display="1CN00210203 西格玛目录商品  "/>
    <hyperlink ref="R930" r:id="rId1" display="1CN00210202 西格玛目录商品  "/>
    <hyperlink ref="R912" r:id="rId1" display="1CN00210201 西格玛目录商品  "/>
    <hyperlink ref="R894" r:id="rId1" display="1CN00210200 西格玛目录商品  "/>
    <hyperlink ref="R876" r:id="rId1" display="1CN00210199 西格玛目录商品  "/>
    <hyperlink ref="R858" r:id="rId1" display="1CN00210198 西格玛目录商品  "/>
    <hyperlink ref="R840" r:id="rId1" display="1CN00210197 西格玛目录商品  "/>
    <hyperlink ref="R822" r:id="rId1" display="1CN00210196 西格玛目录商品  "/>
    <hyperlink ref="R804" r:id="rId1" display="1CN00210195 西格玛目录商品  "/>
    <hyperlink ref="R786" r:id="rId1" display="1CN00210194 西格玛目录商品  "/>
    <hyperlink ref="R768" r:id="rId1" display="1CN00210193 西格玛目录商品  "/>
    <hyperlink ref="R750" r:id="rId1" display="1CN00210192 西格玛目录商品  "/>
    <hyperlink ref="R732" r:id="rId1" display="1CN00210191 西格玛目录商品  "/>
    <hyperlink ref="R714" r:id="rId1" display="1CN00210190 西格玛目录商品  "/>
    <hyperlink ref="R696" r:id="rId1" display="1CN00210189 西格玛目录商品  "/>
    <hyperlink ref="R678" r:id="rId1" display="1CN00210188 西格玛目录商品  "/>
    <hyperlink ref="R660" r:id="rId1" display="1CN00210187 西格玛目录商品  "/>
    <hyperlink ref="R642" r:id="rId1" display="1CN00210186 西格玛目录商品  "/>
    <hyperlink ref="R624" r:id="rId1" display="1CN00210185 西格玛目录商品  "/>
    <hyperlink ref="R606" r:id="rId1" display="1CN00210184 西格玛目录商品  "/>
    <hyperlink ref="R588" r:id="rId1" display="1CN00210183 西格玛目录商品  "/>
    <hyperlink ref="R570" r:id="rId1" display="1CN00210182 西格玛目录商品  "/>
    <hyperlink ref="R552" r:id="rId1" display="1CN00210181 西格玛目录商品  "/>
    <hyperlink ref="R534" r:id="rId1" display="1CN00210180 西格玛目录商品  "/>
    <hyperlink ref="R516" r:id="rId1" display="1CN00210179 西格玛目录商品  "/>
    <hyperlink ref="R498" r:id="rId1" display="1CN00210178 西格玛目录商品  "/>
    <hyperlink ref="R480" r:id="rId1" display="1CN00210177 西格玛目录商品  "/>
    <hyperlink ref="R462" r:id="rId1" display="1CN00210176 西格玛目录商品  "/>
    <hyperlink ref="R444" r:id="rId1" display="1CN00210175 西格玛目录商品  "/>
    <hyperlink ref="R426" r:id="rId1" display="1CN00210174 西格玛目录商品  "/>
    <hyperlink ref="R408" r:id="rId1" display="1CN00210173 西格玛目录商品  "/>
    <hyperlink ref="R390" r:id="rId1" display="1CN00210172 西格玛目录商品  "/>
    <hyperlink ref="R372" r:id="rId1" display="1CN00210171 西格玛目录商品  "/>
    <hyperlink ref="R354" r:id="rId1" display="1CN00210170 西格玛目录商品  "/>
    <hyperlink ref="R336" r:id="rId1" display="1CN00210169 西格玛目录商品  "/>
    <hyperlink ref="R318" r:id="rId1" display="1CN00210168 西格玛目录商品  "/>
    <hyperlink ref="R300" r:id="rId1" display="1CN00210167 西格玛目录商品  "/>
    <hyperlink ref="R282" r:id="rId1" display="1CN00210166 西格玛目录商品  "/>
    <hyperlink ref="R264" r:id="rId1" display="1CN00210165 西格玛目录商品  "/>
    <hyperlink ref="R246" r:id="rId1" display="1CN00210164 西格玛目录商品  "/>
    <hyperlink ref="R228" r:id="rId1" display="1CN00210163 西格玛目录商品  "/>
    <hyperlink ref="R210" r:id="rId1" display="1CN00210162 西格玛目录商品  "/>
    <hyperlink ref="R192" r:id="rId1" display="1CN00210161 西格玛目录商品  "/>
    <hyperlink ref="R174" r:id="rId1" display="1CN00210160 西格玛目录商品  "/>
    <hyperlink ref="R156" r:id="rId1" display="1CN00210159 西格玛目录商品  "/>
    <hyperlink ref="R138" r:id="rId1" display="1CN00210158 西格玛目录商品  "/>
    <hyperlink ref="R120" r:id="rId1" display="1CN00210157 西格玛目录商品  "/>
    <hyperlink ref="R102" r:id="rId1" display="1CN00210156 西格玛目录商品  "/>
    <hyperlink ref="R84" r:id="rId1" display="1CN00210155 西格玛目录商品  "/>
    <hyperlink ref="R1203" r:id="rId1" display="1CN00210153 西格玛目录商品  "/>
    <hyperlink ref="R1185" r:id="rId1" display="1CN00210153 西格玛目录商品  "/>
    <hyperlink ref="R1167" r:id="rId1" display="1CN00210153 西格玛目录商品  "/>
    <hyperlink ref="R1149" r:id="rId1" display="1CN00210153 西格玛目录商品  "/>
    <hyperlink ref="R1131" r:id="rId1" display="1CN00210153 西格玛目录商品  "/>
    <hyperlink ref="R1113" r:id="rId1" display="1CN00210153 西格玛目录商品  "/>
    <hyperlink ref="R1095" r:id="rId1" display="1CN00210153 西格玛目录商品  "/>
    <hyperlink ref="R1077" r:id="rId1" display="1CN00210153 西格玛目录商品  "/>
    <hyperlink ref="R1059" r:id="rId1" display="1CN00210153 西格玛目录商品  "/>
    <hyperlink ref="R1041" r:id="rId1" display="1CN00210153 西格玛目录商品  "/>
    <hyperlink ref="R1023" r:id="rId1" display="1CN00210153 西格玛目录商品  "/>
    <hyperlink ref="R1005" r:id="rId1" display="1CN00210153 西格玛目录商品  "/>
    <hyperlink ref="R987" r:id="rId1" display="1CN00210153 西格玛目录商品  "/>
    <hyperlink ref="R969" r:id="rId1" display="1CN00210153 西格玛目录商品  "/>
    <hyperlink ref="R951" r:id="rId1" display="1CN00210153 西格玛目录商品  "/>
    <hyperlink ref="R933" r:id="rId1" display="1CN00210153 西格玛目录商品  "/>
    <hyperlink ref="R915" r:id="rId1" display="1CN00210153 西格玛目录商品  "/>
    <hyperlink ref="R897" r:id="rId1" display="1CN00210153 西格玛目录商品  "/>
    <hyperlink ref="R879" r:id="rId1" display="1CN00210153 西格玛目录商品  "/>
    <hyperlink ref="R861" r:id="rId1" display="1CN00210153 西格玛目录商品  "/>
    <hyperlink ref="R843" r:id="rId1" display="1CN00210153 西格玛目录商品  "/>
    <hyperlink ref="R825" r:id="rId1" display="1CN00210153 西格玛目录商品  "/>
    <hyperlink ref="R807" r:id="rId1" display="1CN00210153 西格玛目录商品  "/>
    <hyperlink ref="R789" r:id="rId1" display="1CN00210153 西格玛目录商品  "/>
    <hyperlink ref="R771" r:id="rId1" display="1CN00210153 西格玛目录商品  "/>
    <hyperlink ref="R753" r:id="rId1" display="1CN00210153 西格玛目录商品  "/>
    <hyperlink ref="R735" r:id="rId1" display="1CN00210153 西格玛目录商品  "/>
    <hyperlink ref="R717" r:id="rId1" display="1CN00210153 西格玛目录商品  "/>
    <hyperlink ref="R699" r:id="rId1" display="1CN00210153 西格玛目录商品  "/>
    <hyperlink ref="R681" r:id="rId1" display="1CN00210153 西格玛目录商品  "/>
    <hyperlink ref="R663" r:id="rId1" display="1CN00210153 西格玛目录商品  "/>
    <hyperlink ref="R645" r:id="rId1" display="1CN00210153 西格玛目录商品  "/>
    <hyperlink ref="R627" r:id="rId1" display="1CN00210153 西格玛目录商品  "/>
    <hyperlink ref="R609" r:id="rId1" display="1CN00210153 西格玛目录商品  "/>
    <hyperlink ref="R591" r:id="rId1" display="1CN00210153 西格玛目录商品  "/>
    <hyperlink ref="R573" r:id="rId1" display="1CN00210153 西格玛目录商品  "/>
    <hyperlink ref="R555" r:id="rId1" display="1CN00210153 西格玛目录商品  "/>
    <hyperlink ref="R537" r:id="rId1" display="1CN00210153 西格玛目录商品  "/>
    <hyperlink ref="R519" r:id="rId1" display="1CN00210153 西格玛目录商品  "/>
    <hyperlink ref="R501" r:id="rId1" display="1CN00210153 西格玛目录商品  "/>
    <hyperlink ref="R483" r:id="rId1" display="1CN00210153 西格玛目录商品  "/>
    <hyperlink ref="R465" r:id="rId1" display="1CN00210153 西格玛目录商品  "/>
    <hyperlink ref="R447" r:id="rId1" display="1CN00210153 西格玛目录商品  "/>
    <hyperlink ref="R429" r:id="rId1" display="1CN00210153 西格玛目录商品  "/>
    <hyperlink ref="R411" r:id="rId1" display="1CN00210153 西格玛目录商品  "/>
    <hyperlink ref="R393" r:id="rId1" display="1CN00210153 西格玛目录商品  "/>
    <hyperlink ref="R375" r:id="rId1" display="1CN00210153 西格玛目录商品  "/>
    <hyperlink ref="R357" r:id="rId1" display="1CN00210153 西格玛目录商品  "/>
    <hyperlink ref="R339" r:id="rId1" display="1CN00210153 西格玛目录商品  "/>
    <hyperlink ref="R321" r:id="rId1" display="1CN00210153 西格玛目录商品  "/>
    <hyperlink ref="R303" r:id="rId1" display="1CN00210153 西格玛目录商品  "/>
    <hyperlink ref="R285" r:id="rId1" display="1CN00210153 西格玛目录商品  "/>
    <hyperlink ref="R267" r:id="rId1" display="1CN00210153 西格玛目录商品  "/>
    <hyperlink ref="R249" r:id="rId1" display="1CN00210153 西格玛目录商品  "/>
    <hyperlink ref="R231" r:id="rId1" display="1CN00210153 西格玛目录商品  "/>
    <hyperlink ref="R213" r:id="rId1" display="1CN00210153 西格玛目录商品  "/>
    <hyperlink ref="R195" r:id="rId1" display="1CN00210153 西格玛目录商品  "/>
    <hyperlink ref="R177" r:id="rId1" display="1CN00210153 西格玛目录商品  "/>
    <hyperlink ref="R159" r:id="rId1" display="1CN00210153 西格玛目录商品  "/>
    <hyperlink ref="R141" r:id="rId1" display="1CN00210153 西格玛目录商品  "/>
    <hyperlink ref="R123" r:id="rId1" display="1CN00210153 西格玛目录商品  "/>
    <hyperlink ref="R105" r:id="rId1" display="1CN00210153 西格玛目录商品  "/>
    <hyperlink ref="R87" r:id="rId1" display="1CN00210153 西格玛目录商品  "/>
    <hyperlink ref="R1196" r:id="rId1" display="1CN00210153 西格玛目录商品  "/>
    <hyperlink ref="R1178" r:id="rId1" display="1CN00210153 西格玛目录商品  "/>
    <hyperlink ref="R1160" r:id="rId1" display="1CN00210153 西格玛目录商品  "/>
    <hyperlink ref="R1142" r:id="rId1" display="1CN00210153 西格玛目录商品  "/>
    <hyperlink ref="R1124" r:id="rId1" display="1CN00210153 西格玛目录商品  "/>
    <hyperlink ref="R1106" r:id="rId1" display="1CN00210153 西格玛目录商品  "/>
    <hyperlink ref="R1088" r:id="rId1" display="1CN00210153 西格玛目录商品  "/>
    <hyperlink ref="R1070" r:id="rId1" display="1CN00210153 西格玛目录商品  "/>
    <hyperlink ref="R1052" r:id="rId1" display="1CN00210153 西格玛目录商品  "/>
    <hyperlink ref="R1034" r:id="rId1" display="1CN00210153 西格玛目录商品  "/>
    <hyperlink ref="R1016" r:id="rId1" display="1CN00210153 西格玛目录商品  "/>
    <hyperlink ref="R998" r:id="rId1" display="1CN00210153 西格玛目录商品  "/>
    <hyperlink ref="R980" r:id="rId1" display="1CN00210153 西格玛目录商品  "/>
    <hyperlink ref="R962" r:id="rId1" display="1CN00210153 西格玛目录商品  "/>
    <hyperlink ref="R944" r:id="rId1" display="1CN00210153 西格玛目录商品  "/>
    <hyperlink ref="R926" r:id="rId1" display="1CN00210153 西格玛目录商品  "/>
    <hyperlink ref="R908" r:id="rId1" display="1CN00210153 西格玛目录商品  "/>
    <hyperlink ref="R890" r:id="rId1" display="1CN00210153 西格玛目录商品  "/>
    <hyperlink ref="R872" r:id="rId1" display="1CN00210153 西格玛目录商品  "/>
    <hyperlink ref="R854" r:id="rId1" display="1CN00210153 西格玛目录商品  "/>
    <hyperlink ref="R836" r:id="rId1" display="1CN00210153 西格玛目录商品  "/>
    <hyperlink ref="R818" r:id="rId1" display="1CN00210153 西格玛目录商品  "/>
    <hyperlink ref="R800" r:id="rId1" display="1CN00210153 西格玛目录商品  "/>
    <hyperlink ref="R782" r:id="rId1" display="1CN00210153 西格玛目录商品  "/>
    <hyperlink ref="R764" r:id="rId1" display="1CN00210153 西格玛目录商品  "/>
    <hyperlink ref="R746" r:id="rId1" display="1CN00210153 西格玛目录商品  "/>
    <hyperlink ref="R728" r:id="rId1" display="1CN00210153 西格玛目录商品  "/>
    <hyperlink ref="R710" r:id="rId1" display="1CN00210153 西格玛目录商品  "/>
    <hyperlink ref="R692" r:id="rId1" display="1CN00210153 西格玛目录商品  "/>
    <hyperlink ref="R674" r:id="rId1" display="1CN00210153 西格玛目录商品  "/>
    <hyperlink ref="R656" r:id="rId1" display="1CN00210153 西格玛目录商品  "/>
    <hyperlink ref="R638" r:id="rId1" display="1CN00210153 西格玛目录商品  "/>
    <hyperlink ref="R620" r:id="rId1" display="1CN00210153 西格玛目录商品  "/>
    <hyperlink ref="R602" r:id="rId1" display="1CN00210153 西格玛目录商品  "/>
    <hyperlink ref="R584" r:id="rId1" display="1CN00210153 西格玛目录商品  "/>
    <hyperlink ref="R566" r:id="rId1" display="1CN00210153 西格玛目录商品  "/>
    <hyperlink ref="R548" r:id="rId1" display="1CN00210153 西格玛目录商品  "/>
    <hyperlink ref="R530" r:id="rId1" display="1CN00210153 西格玛目录商品  "/>
    <hyperlink ref="R512" r:id="rId1" display="1CN00210153 西格玛目录商品  "/>
    <hyperlink ref="R494" r:id="rId1" display="1CN00210153 西格玛目录商品  "/>
    <hyperlink ref="R476" r:id="rId1" display="1CN00210153 西格玛目录商品  "/>
    <hyperlink ref="R458" r:id="rId1" display="1CN00210153 西格玛目录商品  "/>
    <hyperlink ref="R440" r:id="rId1" display="1CN00210153 西格玛目录商品  "/>
    <hyperlink ref="R422" r:id="rId1" display="1CN00210153 西格玛目录商品  "/>
    <hyperlink ref="R404" r:id="rId1" display="1CN00210153 西格玛目录商品  "/>
    <hyperlink ref="R386" r:id="rId1" display="1CN00210153 西格玛目录商品  "/>
    <hyperlink ref="R368" r:id="rId1" display="1CN00210153 西格玛目录商品  "/>
    <hyperlink ref="R350" r:id="rId1" display="1CN00210153 西格玛目录商品  "/>
    <hyperlink ref="R332" r:id="rId1" display="1CN00210153 西格玛目录商品  "/>
    <hyperlink ref="R314" r:id="rId1" display="1CN00210153 西格玛目录商品  "/>
    <hyperlink ref="R296" r:id="rId1" display="1CN00210153 西格玛目录商品  "/>
    <hyperlink ref="R278" r:id="rId1" display="1CN00210153 西格玛目录商品  "/>
    <hyperlink ref="R260" r:id="rId1" display="1CN00210153 西格玛目录商品  "/>
    <hyperlink ref="R242" r:id="rId1" display="1CN00210153 西格玛目录商品  "/>
    <hyperlink ref="R224" r:id="rId1" display="1CN00210153 西格玛目录商品  "/>
    <hyperlink ref="R206" r:id="rId1" display="1CN00210153 西格玛目录商品  "/>
    <hyperlink ref="R188" r:id="rId1" display="1CN00210153 西格玛目录商品  "/>
    <hyperlink ref="R170" r:id="rId1" display="1CN00210153 西格玛目录商品  "/>
    <hyperlink ref="R152" r:id="rId1" display="1CN00210153 西格玛目录商品  "/>
    <hyperlink ref="R134" r:id="rId1" display="1CN00210153 西格玛目录商品  "/>
    <hyperlink ref="R116" r:id="rId1" display="1CN00210153 西格玛目录商品  "/>
    <hyperlink ref="R98" r:id="rId1" display="1CN00210153 西格玛目录商品  "/>
    <hyperlink ref="R80" r:id="rId1" display="1CN00210153 西格玛目录商品  "/>
    <hyperlink ref="R1202" r:id="rId2" display="1CN00220070 阿法埃莎目录商品  "/>
    <hyperlink ref="R1184" r:id="rId2" display="1CN00220069 阿法埃莎目录商品  "/>
    <hyperlink ref="R1166" r:id="rId2" display="1CN00220068 阿法埃莎目录商品  "/>
    <hyperlink ref="R1148" r:id="rId2" display="1CN00220067 阿法埃莎目录商品  "/>
    <hyperlink ref="R1130" r:id="rId2" display="1CN00220066 阿法埃莎目录商品  "/>
    <hyperlink ref="R1112" r:id="rId2" display="1CN00220065 阿法埃莎目录商品  "/>
    <hyperlink ref="R1094" r:id="rId2" display="1CN00220064 阿法埃莎目录商品  "/>
    <hyperlink ref="R1076" r:id="rId2" display="1CN00220063 阿法埃莎目录商品  "/>
    <hyperlink ref="R1058" r:id="rId2" display="1CN00220062 阿法埃莎目录商品  "/>
    <hyperlink ref="R1040" r:id="rId2" display="1CN00220061 阿法埃莎目录商品  "/>
    <hyperlink ref="R1022" r:id="rId2" display="1CN00220060 阿法埃莎目录商品  "/>
    <hyperlink ref="R1004" r:id="rId2" display="1CN00220059 阿法埃莎目录商品  "/>
    <hyperlink ref="R986" r:id="rId2" display="1CN00220058 阿法埃莎目录商品  "/>
    <hyperlink ref="R968" r:id="rId2" display="1CN00220057 阿法埃莎目录商品  "/>
    <hyperlink ref="R950" r:id="rId2" display="1CN00220056 阿法埃莎目录商品  "/>
    <hyperlink ref="R932" r:id="rId2" display="1CN00220055 阿法埃莎目录商品  "/>
    <hyperlink ref="R914" r:id="rId2" display="1CN00220054 阿法埃莎目录商品  "/>
    <hyperlink ref="R896" r:id="rId2" display="1CN00220053 阿法埃莎目录商品  "/>
    <hyperlink ref="R878" r:id="rId2" display="1CN00220052 阿法埃莎目录商品  "/>
    <hyperlink ref="R860" r:id="rId2" display="1CN00220051 阿法埃莎目录商品  "/>
    <hyperlink ref="R842" r:id="rId2" display="1CN00220050 阿法埃莎目录商品  "/>
    <hyperlink ref="R824" r:id="rId2" display="1CN00220049 阿法埃莎目录商品  "/>
    <hyperlink ref="R806" r:id="rId2" display="1CN00220048 阿法埃莎目录商品  "/>
    <hyperlink ref="R788" r:id="rId2" display="1CN00220047 阿法埃莎目录商品  "/>
    <hyperlink ref="R770" r:id="rId2" display="1CN00220046 阿法埃莎目录商品  "/>
    <hyperlink ref="R752" r:id="rId2" display="1CN00220045 阿法埃莎目录商品  "/>
    <hyperlink ref="R734" r:id="rId2" display="1CN00220044 阿法埃莎目录商品  "/>
    <hyperlink ref="R716" r:id="rId2" display="1CN00220043 阿法埃莎目录商品  "/>
    <hyperlink ref="R698" r:id="rId2" display="1CN00220042 阿法埃莎目录商品  "/>
    <hyperlink ref="R680" r:id="rId2" display="1CN00220041 阿法埃莎目录商品  "/>
    <hyperlink ref="R662" r:id="rId2" display="1CN00220040 阿法埃莎目录商品  "/>
    <hyperlink ref="R644" r:id="rId2" display="1CN00220039 阿法埃莎目录商品  "/>
    <hyperlink ref="R626" r:id="rId2" display="1CN00220038 阿法埃莎目录商品  "/>
    <hyperlink ref="R608" r:id="rId2" display="1CN00220037 阿法埃莎目录商品  "/>
    <hyperlink ref="R590" r:id="rId2" display="1CN00220036 阿法埃莎目录商品  "/>
    <hyperlink ref="R572" r:id="rId2" display="1CN00220035 阿法埃莎目录商品  "/>
    <hyperlink ref="R554" r:id="rId2" display="1CN00220034 阿法埃莎目录商品  "/>
    <hyperlink ref="R536" r:id="rId2" display="1CN00220033 阿法埃莎目录商品  "/>
    <hyperlink ref="R518" r:id="rId2" display="1CN00220032 阿法埃莎目录商品  "/>
    <hyperlink ref="R500" r:id="rId2" display="1CN00220031 阿法埃莎目录商品  "/>
    <hyperlink ref="R482" r:id="rId2" display="1CN00220030 阿法埃莎目录商品  "/>
    <hyperlink ref="R464" r:id="rId2" display="1CN00220029 阿法埃莎目录商品  "/>
    <hyperlink ref="R446" r:id="rId2" display="1CN00220028 阿法埃莎目录商品  "/>
    <hyperlink ref="R428" r:id="rId2" display="1CN00220027 阿法埃莎目录商品  "/>
    <hyperlink ref="R410" r:id="rId2" display="1CN00220026 阿法埃莎目录商品  "/>
    <hyperlink ref="R392" r:id="rId2" display="1CN00220025 阿法埃莎目录商品  "/>
    <hyperlink ref="R374" r:id="rId2" display="1CN00220024 阿法埃莎目录商品  "/>
    <hyperlink ref="R356" r:id="rId2" display="1CN00220023 阿法埃莎目录商品  "/>
    <hyperlink ref="R338" r:id="rId2" display="1CN00220022 阿法埃莎目录商品  "/>
    <hyperlink ref="R320" r:id="rId2" display="1CN00220021 阿法埃莎目录商品  "/>
    <hyperlink ref="R302" r:id="rId2" display="1CN00220020 阿法埃莎目录商品  "/>
    <hyperlink ref="R284" r:id="rId2" display="1CN00220019 阿法埃莎目录商品  "/>
    <hyperlink ref="R266" r:id="rId2" display="1CN00220018 阿法埃莎目录商品  "/>
    <hyperlink ref="R248" r:id="rId2" display="1CN00220017 阿法埃莎目录商品  "/>
    <hyperlink ref="R230" r:id="rId2" display="1CN00220016 阿法埃莎目录商品  "/>
    <hyperlink ref="R212" r:id="rId2" display="1CN00220015 阿法埃莎目录商品  "/>
    <hyperlink ref="R194" r:id="rId2" display="1CN00220014 阿法埃莎目录商品  "/>
    <hyperlink ref="R176" r:id="rId2" display="1CN00220013 阿法埃莎目录商品  "/>
    <hyperlink ref="R158" r:id="rId2" display="1CN00220012 阿法埃莎目录商品  "/>
    <hyperlink ref="R140" r:id="rId2" display="1CN00220011 阿法埃莎目录商品  "/>
    <hyperlink ref="R122" r:id="rId2" display="1CN00220010 阿法埃莎目录商品  "/>
    <hyperlink ref="R104" r:id="rId2" display="1CN00220009 阿法埃莎目录商品  "/>
    <hyperlink ref="R86" r:id="rId2" display="1CN00220008 阿法埃莎目录商品  "/>
    <hyperlink ref="R1188" r:id="rId2" display="1CN00220070 阿法埃莎目录商品  "/>
    <hyperlink ref="R1170" r:id="rId2" display="1CN00220069 阿法埃莎目录商品  "/>
    <hyperlink ref="R1152" r:id="rId2" display="1CN00220068 阿法埃莎目录商品  "/>
    <hyperlink ref="R1134" r:id="rId2" display="1CN00220067 阿法埃莎目录商品  "/>
    <hyperlink ref="R1116" r:id="rId2" display="1CN00220066 阿法埃莎目录商品  "/>
    <hyperlink ref="R1098" r:id="rId2" display="1CN00220065 阿法埃莎目录商品  "/>
    <hyperlink ref="R1080" r:id="rId2" display="1CN00220064 阿法埃莎目录商品  "/>
    <hyperlink ref="R1062" r:id="rId2" display="1CN00220063 阿法埃莎目录商品  "/>
    <hyperlink ref="R1044" r:id="rId2" display="1CN00220062 阿法埃莎目录商品  "/>
    <hyperlink ref="R1026" r:id="rId2" display="1CN00220061 阿法埃莎目录商品  "/>
    <hyperlink ref="R1008" r:id="rId2" display="1CN00220060 阿法埃莎目录商品  "/>
    <hyperlink ref="R990" r:id="rId2" display="1CN00220059 阿法埃莎目录商品  "/>
    <hyperlink ref="R972" r:id="rId2" display="1CN00220058 阿法埃莎目录商品  "/>
    <hyperlink ref="R954" r:id="rId2" display="1CN00220057 阿法埃莎目录商品  "/>
    <hyperlink ref="R936" r:id="rId2" display="1CN00220056 阿法埃莎目录商品  "/>
    <hyperlink ref="R918" r:id="rId2" display="1CN00220055 阿法埃莎目录商品  "/>
    <hyperlink ref="R900" r:id="rId2" display="1CN00220054 阿法埃莎目录商品  "/>
    <hyperlink ref="R882" r:id="rId2" display="1CN00220053 阿法埃莎目录商品  "/>
    <hyperlink ref="R864" r:id="rId2" display="1CN00220052 阿法埃莎目录商品  "/>
    <hyperlink ref="R846" r:id="rId2" display="1CN00220051 阿法埃莎目录商品  "/>
    <hyperlink ref="R828" r:id="rId2" display="1CN00220050 阿法埃莎目录商品  "/>
    <hyperlink ref="R810" r:id="rId2" display="1CN00220049 阿法埃莎目录商品  "/>
    <hyperlink ref="R792" r:id="rId2" display="1CN00220048 阿法埃莎目录商品  "/>
    <hyperlink ref="R774" r:id="rId2" display="1CN00220047 阿法埃莎目录商品  "/>
    <hyperlink ref="R756" r:id="rId2" display="1CN00220046 阿法埃莎目录商品  "/>
    <hyperlink ref="R738" r:id="rId2" display="1CN00220045 阿法埃莎目录商品  "/>
    <hyperlink ref="R720" r:id="rId2" display="1CN00220044 阿法埃莎目录商品  "/>
    <hyperlink ref="R702" r:id="rId2" display="1CN00220043 阿法埃莎目录商品  "/>
    <hyperlink ref="R684" r:id="rId2" display="1CN00220042 阿法埃莎目录商品  "/>
    <hyperlink ref="R666" r:id="rId2" display="1CN00220041 阿法埃莎目录商品  "/>
    <hyperlink ref="R648" r:id="rId2" display="1CN00220040 阿法埃莎目录商品  "/>
    <hyperlink ref="R630" r:id="rId2" display="1CN00220039 阿法埃莎目录商品  "/>
    <hyperlink ref="R612" r:id="rId2" display="1CN00220038 阿法埃莎目录商品  "/>
    <hyperlink ref="R594" r:id="rId2" display="1CN00220037 阿法埃莎目录商品  "/>
    <hyperlink ref="R576" r:id="rId2" display="1CN00220036 阿法埃莎目录商品  "/>
    <hyperlink ref="R558" r:id="rId2" display="1CN00220035 阿法埃莎目录商品  "/>
    <hyperlink ref="R540" r:id="rId2" display="1CN00220034 阿法埃莎目录商品  "/>
    <hyperlink ref="R522" r:id="rId2" display="1CN00220033 阿法埃莎目录商品  "/>
    <hyperlink ref="R504" r:id="rId2" display="1CN00220032 阿法埃莎目录商品  "/>
    <hyperlink ref="R486" r:id="rId2" display="1CN00220031 阿法埃莎目录商品  "/>
    <hyperlink ref="R468" r:id="rId2" display="1CN00220030 阿法埃莎目录商品  "/>
    <hyperlink ref="R450" r:id="rId2" display="1CN00220029 阿法埃莎目录商品  "/>
    <hyperlink ref="R432" r:id="rId2" display="1CN00220028 阿法埃莎目录商品  "/>
    <hyperlink ref="R414" r:id="rId2" display="1CN00220027 阿法埃莎目录商品  "/>
    <hyperlink ref="R396" r:id="rId2" display="1CN00220026 阿法埃莎目录商品  "/>
    <hyperlink ref="R378" r:id="rId2" display="1CN00220025 阿法埃莎目录商品  "/>
    <hyperlink ref="R360" r:id="rId2" display="1CN00220024 阿法埃莎目录商品  "/>
    <hyperlink ref="R342" r:id="rId2" display="1CN00220023 阿法埃莎目录商品  "/>
    <hyperlink ref="R324" r:id="rId2" display="1CN00220022 阿法埃莎目录商品  "/>
    <hyperlink ref="R306" r:id="rId2" display="1CN00220021 阿法埃莎目录商品  "/>
    <hyperlink ref="R288" r:id="rId2" display="1CN00220020 阿法埃莎目录商品  "/>
    <hyperlink ref="R270" r:id="rId2" display="1CN00220019 阿法埃莎目录商品  "/>
    <hyperlink ref="R252" r:id="rId2" display="1CN00220018 阿法埃莎目录商品  "/>
    <hyperlink ref="R234" r:id="rId2" display="1CN00220017 阿法埃莎目录商品  "/>
    <hyperlink ref="R216" r:id="rId2" display="1CN00220016 阿法埃莎目录商品  "/>
    <hyperlink ref="R198" r:id="rId2" display="1CN00220015 阿法埃莎目录商品  "/>
    <hyperlink ref="R180" r:id="rId2" display="1CN00220014 阿法埃莎目录商品  "/>
    <hyperlink ref="R162" r:id="rId2" display="1CN00220013 阿法埃莎目录商品  "/>
    <hyperlink ref="R144" r:id="rId2" display="1CN00220012 阿法埃莎目录商品  "/>
    <hyperlink ref="R126" r:id="rId2" display="1CN00220011 阿法埃莎目录商品  "/>
    <hyperlink ref="R108" r:id="rId2" display="1CN00220010 阿法埃莎目录商品  "/>
    <hyperlink ref="R90" r:id="rId2" display="1CN00220009 阿法埃莎目录商品  "/>
    <hyperlink ref="R1199" r:id="rId2" display="1CN00220070 阿法埃莎目录商品  "/>
    <hyperlink ref="R1181" r:id="rId2" display="1CN00220069 阿法埃莎目录商品  "/>
    <hyperlink ref="R1163" r:id="rId2" display="1CN00220068 阿法埃莎目录商品  "/>
    <hyperlink ref="R1145" r:id="rId2" display="1CN00220067 阿法埃莎目录商品  "/>
    <hyperlink ref="R1127" r:id="rId2" display="1CN00220066 阿法埃莎目录商品  "/>
    <hyperlink ref="R1109" r:id="rId2" display="1CN00220065 阿法埃莎目录商品  "/>
    <hyperlink ref="R1091" r:id="rId2" display="1CN00220064 阿法埃莎目录商品  "/>
    <hyperlink ref="R1073" r:id="rId2" display="1CN00220063 阿法埃莎目录商品  "/>
    <hyperlink ref="R1055" r:id="rId2" display="1CN00220062 阿法埃莎目录商品  "/>
    <hyperlink ref="R1037" r:id="rId2" display="1CN00220061 阿法埃莎目录商品  "/>
    <hyperlink ref="R1019" r:id="rId2" display="1CN00220060 阿法埃莎目录商品  "/>
    <hyperlink ref="R1001" r:id="rId2" display="1CN00220059 阿法埃莎目录商品  "/>
    <hyperlink ref="R983" r:id="rId2" display="1CN00220058 阿法埃莎目录商品  "/>
    <hyperlink ref="R965" r:id="rId2" display="1CN00220057 阿法埃莎目录商品  "/>
    <hyperlink ref="R947" r:id="rId2" display="1CN00220056 阿法埃莎目录商品  "/>
    <hyperlink ref="R929" r:id="rId2" display="1CN00220055 阿法埃莎目录商品  "/>
    <hyperlink ref="R911" r:id="rId2" display="1CN00220054 阿法埃莎目录商品  "/>
    <hyperlink ref="R893" r:id="rId2" display="1CN00220053 阿法埃莎目录商品  "/>
    <hyperlink ref="R875" r:id="rId2" display="1CN00220052 阿法埃莎目录商品  "/>
    <hyperlink ref="R857" r:id="rId2" display="1CN00220051 阿法埃莎目录商品  "/>
    <hyperlink ref="R839" r:id="rId2" display="1CN00220050 阿法埃莎目录商品  "/>
    <hyperlink ref="R821" r:id="rId2" display="1CN00220049 阿法埃莎目录商品  "/>
    <hyperlink ref="R803" r:id="rId2" display="1CN00220048 阿法埃莎目录商品  "/>
    <hyperlink ref="R785" r:id="rId2" display="1CN00220047 阿法埃莎目录商品  "/>
    <hyperlink ref="R767" r:id="rId2" display="1CN00220046 阿法埃莎目录商品  "/>
    <hyperlink ref="R749" r:id="rId2" display="1CN00220045 阿法埃莎目录商品  "/>
    <hyperlink ref="R731" r:id="rId2" display="1CN00220044 阿法埃莎目录商品  "/>
    <hyperlink ref="R713" r:id="rId2" display="1CN00220043 阿法埃莎目录商品  "/>
    <hyperlink ref="R695" r:id="rId2" display="1CN00220042 阿法埃莎目录商品  "/>
    <hyperlink ref="R677" r:id="rId2" display="1CN00220041 阿法埃莎目录商品  "/>
    <hyperlink ref="R659" r:id="rId2" display="1CN00220040 阿法埃莎目录商品  "/>
    <hyperlink ref="R641" r:id="rId2" display="1CN00220039 阿法埃莎目录商品  "/>
    <hyperlink ref="R623" r:id="rId2" display="1CN00220038 阿法埃莎目录商品  "/>
    <hyperlink ref="R605" r:id="rId2" display="1CN00220037 阿法埃莎目录商品  "/>
    <hyperlink ref="R587" r:id="rId2" display="1CN00220036 阿法埃莎目录商品  "/>
    <hyperlink ref="R569" r:id="rId2" display="1CN00220035 阿法埃莎目录商品  "/>
    <hyperlink ref="R551" r:id="rId2" display="1CN00220034 阿法埃莎目录商品  "/>
    <hyperlink ref="R533" r:id="rId2" display="1CN00220033 阿法埃莎目录商品  "/>
    <hyperlink ref="R515" r:id="rId2" display="1CN00220032 阿法埃莎目录商品  "/>
    <hyperlink ref="R497" r:id="rId2" display="1CN00220031 阿法埃莎目录商品  "/>
    <hyperlink ref="R479" r:id="rId2" display="1CN00220030 阿法埃莎目录商品  "/>
    <hyperlink ref="R461" r:id="rId2" display="1CN00220029 阿法埃莎目录商品  "/>
    <hyperlink ref="R443" r:id="rId2" display="1CN00220028 阿法埃莎目录商品  "/>
    <hyperlink ref="R425" r:id="rId2" display="1CN00220027 阿法埃莎目录商品  "/>
    <hyperlink ref="R407" r:id="rId2" display="1CN00220026 阿法埃莎目录商品  "/>
    <hyperlink ref="R389" r:id="rId2" display="1CN00220025 阿法埃莎目录商品  "/>
    <hyperlink ref="R371" r:id="rId2" display="1CN00220024 阿法埃莎目录商品  "/>
    <hyperlink ref="R353" r:id="rId2" display="1CN00220023 阿法埃莎目录商品  "/>
    <hyperlink ref="R335" r:id="rId2" display="1CN00220022 阿法埃莎目录商品  "/>
    <hyperlink ref="R317" r:id="rId2" display="1CN00220021 阿法埃莎目录商品  "/>
    <hyperlink ref="R299" r:id="rId2" display="1CN00220020 阿法埃莎目录商品  "/>
    <hyperlink ref="R281" r:id="rId2" display="1CN00220019 阿法埃莎目录商品  "/>
    <hyperlink ref="R263" r:id="rId2" display="1CN00220018 阿法埃莎目录商品  "/>
    <hyperlink ref="R245" r:id="rId2" display="1CN00220017 阿法埃莎目录商品  "/>
    <hyperlink ref="R227" r:id="rId2" display="1CN00220016 阿法埃莎目录商品  "/>
    <hyperlink ref="R209" r:id="rId2" display="1CN00220015 阿法埃莎目录商品  "/>
    <hyperlink ref="R191" r:id="rId2" display="1CN00220014 阿法埃莎目录商品  "/>
    <hyperlink ref="R173" r:id="rId2" display="1CN00220013 阿法埃莎目录商品  "/>
    <hyperlink ref="R155" r:id="rId2" display="1CN00220012 阿法埃莎目录商品  "/>
    <hyperlink ref="R137" r:id="rId2" display="1CN00220011 阿法埃莎目录商品  "/>
    <hyperlink ref="R119" r:id="rId2" display="1CN00220010 阿法埃莎目录商品  "/>
    <hyperlink ref="R101" r:id="rId2" display="1CN00220009 阿法埃莎目录商品  "/>
    <hyperlink ref="R83" r:id="rId2" display="1CN00220008 阿法埃莎目录商品  "/>
    <hyperlink ref="R1193" r:id="rId1" display="1CN00210216 西格玛目录商品  "/>
    <hyperlink ref="R1175" r:id="rId1" display="1CN00210215 西格玛目录商品  "/>
    <hyperlink ref="R1157" r:id="rId1" display="1CN00210214 西格玛目录商品  "/>
    <hyperlink ref="R1139" r:id="rId1" display="1CN00210213 西格玛目录商品  "/>
    <hyperlink ref="R1121" r:id="rId1" display="1CN00210212 西格玛目录商品  "/>
    <hyperlink ref="R1103" r:id="rId1" display="1CN00210211 西格玛目录商品  "/>
    <hyperlink ref="R1085" r:id="rId1" display="1CN00210210 西格玛目录商品  "/>
    <hyperlink ref="R1067" r:id="rId1" display="1CN00210209 西格玛目录商品  "/>
    <hyperlink ref="R1049" r:id="rId1" display="1CN00210208 西格玛目录商品  "/>
    <hyperlink ref="R1031" r:id="rId1" display="1CN00210207 西格玛目录商品  "/>
    <hyperlink ref="R1013" r:id="rId1" display="1CN00210206 西格玛目录商品  "/>
    <hyperlink ref="R995" r:id="rId1" display="1CN00210205 西格玛目录商品  "/>
    <hyperlink ref="R977" r:id="rId1" display="1CN00210204 西格玛目录商品  "/>
    <hyperlink ref="R959" r:id="rId1" display="1CN00210203 西格玛目录商品  "/>
    <hyperlink ref="R941" r:id="rId1" display="1CN00210202 西格玛目录商品  "/>
    <hyperlink ref="R923" r:id="rId1" display="1CN00210201 西格玛目录商品  "/>
    <hyperlink ref="R905" r:id="rId1" display="1CN00210200 西格玛目录商品  "/>
    <hyperlink ref="R887" r:id="rId1" display="1CN00210199 西格玛目录商品  "/>
    <hyperlink ref="R869" r:id="rId1" display="1CN00210198 西格玛目录商品  "/>
    <hyperlink ref="R851" r:id="rId1" display="1CN00210197 西格玛目录商品  "/>
    <hyperlink ref="R833" r:id="rId1" display="1CN00210196 西格玛目录商品  "/>
    <hyperlink ref="R815" r:id="rId1" display="1CN00210195 西格玛目录商品  "/>
    <hyperlink ref="R797" r:id="rId1" display="1CN00210194 西格玛目录商品  "/>
    <hyperlink ref="R779" r:id="rId1" display="1CN00210193 西格玛目录商品  "/>
    <hyperlink ref="R761" r:id="rId1" display="1CN00210192 西格玛目录商品  "/>
    <hyperlink ref="R743" r:id="rId1" display="1CN00210191 西格玛目录商品  "/>
    <hyperlink ref="R725" r:id="rId1" display="1CN00210190 西格玛目录商品  "/>
    <hyperlink ref="R707" r:id="rId1" display="1CN00210189 西格玛目录商品  "/>
    <hyperlink ref="R689" r:id="rId1" display="1CN00210188 西格玛目录商品  "/>
    <hyperlink ref="R671" r:id="rId1" display="1CN00210187 西格玛目录商品  "/>
    <hyperlink ref="R653" r:id="rId1" display="1CN00210186 西格玛目录商品  "/>
    <hyperlink ref="R635" r:id="rId1" display="1CN00210185 西格玛目录商品  "/>
    <hyperlink ref="R617" r:id="rId1" display="1CN00210184 西格玛目录商品  "/>
    <hyperlink ref="R599" r:id="rId1" display="1CN00210183 西格玛目录商品  "/>
    <hyperlink ref="R581" r:id="rId1" display="1CN00210182 西格玛目录商品  "/>
    <hyperlink ref="R563" r:id="rId1" display="1CN00210181 西格玛目录商品  "/>
    <hyperlink ref="R545" r:id="rId1" display="1CN00210180 西格玛目录商品  "/>
    <hyperlink ref="R527" r:id="rId1" display="1CN00210179 西格玛目录商品  "/>
    <hyperlink ref="R509" r:id="rId1" display="1CN00210178 西格玛目录商品  "/>
    <hyperlink ref="R491" r:id="rId1" display="1CN00210177 西格玛目录商品  "/>
    <hyperlink ref="R473" r:id="rId1" display="1CN00210176 西格玛目录商品  "/>
    <hyperlink ref="R455" r:id="rId1" display="1CN00210175 西格玛目录商品  "/>
    <hyperlink ref="R437" r:id="rId1" display="1CN00210174 西格玛目录商品  "/>
    <hyperlink ref="R419" r:id="rId1" display="1CN00210173 西格玛目录商品  "/>
    <hyperlink ref="R401" r:id="rId1" display="1CN00210172 西格玛目录商品  "/>
    <hyperlink ref="R383" r:id="rId1" display="1CN00210171 西格玛目录商品  "/>
    <hyperlink ref="R365" r:id="rId1" display="1CN00210170 西格玛目录商品  "/>
    <hyperlink ref="R347" r:id="rId1" display="1CN00210169 西格玛目录商品  "/>
    <hyperlink ref="R329" r:id="rId1" display="1CN00210168 西格玛目录商品  "/>
    <hyperlink ref="R311" r:id="rId1" display="1CN00210167 西格玛目录商品  "/>
    <hyperlink ref="R293" r:id="rId1" display="1CN00210166 西格玛目录商品  "/>
    <hyperlink ref="R275" r:id="rId1" display="1CN00210165 西格玛目录商品  "/>
    <hyperlink ref="R257" r:id="rId1" display="1CN00210164 西格玛目录商品  "/>
    <hyperlink ref="R239" r:id="rId1" display="1CN00210163 西格玛目录商品  "/>
    <hyperlink ref="R221" r:id="rId1" display="1CN00210162 西格玛目录商品  "/>
    <hyperlink ref="R203" r:id="rId1" display="1CN00210161 西格玛目录商品  "/>
    <hyperlink ref="R185" r:id="rId1" display="1CN00210160 西格玛目录商品  "/>
    <hyperlink ref="R167" r:id="rId1" display="1CN00210159 西格玛目录商品  "/>
    <hyperlink ref="R149" r:id="rId1" display="1CN00210158 西格玛目录商品  "/>
    <hyperlink ref="R131" r:id="rId1" display="1CN00210157 西格玛目录商品  "/>
    <hyperlink ref="R113" r:id="rId1" display="1CN00210156 西格玛目录商品  "/>
    <hyperlink ref="R95" r:id="rId1" display="1CN00210155 西格玛目录商品  "/>
    <hyperlink ref="R77" r:id="rId1" display="1CN00210154 西格玛目录商品  "/>
    <hyperlink ref="R1189" r:id="rId1" display="1CN00210153 西格玛目录商品  "/>
    <hyperlink ref="R1171" r:id="rId1" display="1CN00210153 西格玛目录商品  "/>
    <hyperlink ref="R1153" r:id="rId1" display="1CN00210153 西格玛目录商品  "/>
    <hyperlink ref="R1135" r:id="rId1" display="1CN00210153 西格玛目录商品  "/>
    <hyperlink ref="R1117" r:id="rId1" display="1CN00210153 西格玛目录商品  "/>
    <hyperlink ref="R1099" r:id="rId1" display="1CN00210153 西格玛目录商品  "/>
    <hyperlink ref="R1081" r:id="rId1" display="1CN00210153 西格玛目录商品  "/>
    <hyperlink ref="R1063" r:id="rId1" display="1CN00210153 西格玛目录商品  "/>
    <hyperlink ref="R1045" r:id="rId1" display="1CN00210153 西格玛目录商品  "/>
    <hyperlink ref="R1027" r:id="rId1" display="1CN00210153 西格玛目录商品  "/>
    <hyperlink ref="R1009" r:id="rId1" display="1CN00210153 西格玛目录商品  "/>
    <hyperlink ref="R991" r:id="rId1" display="1CN00210153 西格玛目录商品  "/>
    <hyperlink ref="R973" r:id="rId1" display="1CN00210153 西格玛目录商品  "/>
    <hyperlink ref="R955" r:id="rId1" display="1CN00210153 西格玛目录商品  "/>
    <hyperlink ref="R937" r:id="rId1" display="1CN00210153 西格玛目录商品  "/>
    <hyperlink ref="R919" r:id="rId1" display="1CN00210153 西格玛目录商品  "/>
    <hyperlink ref="R901" r:id="rId1" display="1CN00210153 西格玛目录商品  "/>
    <hyperlink ref="R883" r:id="rId1" display="1CN00210153 西格玛目录商品  "/>
    <hyperlink ref="R865" r:id="rId1" display="1CN00210153 西格玛目录商品  "/>
    <hyperlink ref="R847" r:id="rId1" display="1CN00210153 西格玛目录商品  "/>
    <hyperlink ref="R829" r:id="rId1" display="1CN00210153 西格玛目录商品  "/>
    <hyperlink ref="R811" r:id="rId1" display="1CN00210153 西格玛目录商品  "/>
    <hyperlink ref="R793" r:id="rId1" display="1CN00210153 西格玛目录商品  "/>
    <hyperlink ref="R775" r:id="rId1" display="1CN00210153 西格玛目录商品  "/>
    <hyperlink ref="R757" r:id="rId1" display="1CN00210153 西格玛目录商品  "/>
    <hyperlink ref="R739" r:id="rId1" display="1CN00210153 西格玛目录商品  "/>
    <hyperlink ref="R721" r:id="rId1" display="1CN00210153 西格玛目录商品  "/>
    <hyperlink ref="R703" r:id="rId1" display="1CN00210153 西格玛目录商品  "/>
    <hyperlink ref="R685" r:id="rId1" display="1CN00210153 西格玛目录商品  "/>
    <hyperlink ref="R667" r:id="rId1" display="1CN00210153 西格玛目录商品  "/>
    <hyperlink ref="R649" r:id="rId1" display="1CN00210153 西格玛目录商品  "/>
    <hyperlink ref="R631" r:id="rId1" display="1CN00210153 西格玛目录商品  "/>
    <hyperlink ref="R613" r:id="rId1" display="1CN00210153 西格玛目录商品  "/>
    <hyperlink ref="R595" r:id="rId1" display="1CN00210153 西格玛目录商品  "/>
    <hyperlink ref="R577" r:id="rId1" display="1CN00210153 西格玛目录商品  "/>
    <hyperlink ref="R559" r:id="rId1" display="1CN00210153 西格玛目录商品  "/>
    <hyperlink ref="R541" r:id="rId1" display="1CN00210153 西格玛目录商品  "/>
    <hyperlink ref="R523" r:id="rId1" display="1CN00210153 西格玛目录商品  "/>
    <hyperlink ref="R505" r:id="rId1" display="1CN00210153 西格玛目录商品  "/>
    <hyperlink ref="R487" r:id="rId1" display="1CN00210153 西格玛目录商品  "/>
    <hyperlink ref="R469" r:id="rId1" display="1CN00210153 西格玛目录商品  "/>
    <hyperlink ref="R451" r:id="rId1" display="1CN00210153 西格玛目录商品  "/>
    <hyperlink ref="R433" r:id="rId1" display="1CN00210153 西格玛目录商品  "/>
    <hyperlink ref="R415" r:id="rId1" display="1CN00210153 西格玛目录商品  "/>
    <hyperlink ref="R397" r:id="rId1" display="1CN00210153 西格玛目录商品  "/>
    <hyperlink ref="R379" r:id="rId1" display="1CN00210153 西格玛目录商品  "/>
    <hyperlink ref="R361" r:id="rId1" display="1CN00210153 西格玛目录商品  "/>
    <hyperlink ref="R343" r:id="rId1" display="1CN00210153 西格玛目录商品  "/>
    <hyperlink ref="R325" r:id="rId1" display="1CN00210153 西格玛目录商品  "/>
    <hyperlink ref="R307" r:id="rId1" display="1CN00210153 西格玛目录商品  "/>
    <hyperlink ref="R289" r:id="rId1" display="1CN00210153 西格玛目录商品  "/>
    <hyperlink ref="R271" r:id="rId1" display="1CN00210153 西格玛目录商品  "/>
    <hyperlink ref="R253" r:id="rId1" display="1CN00210153 西格玛目录商品  "/>
    <hyperlink ref="R235" r:id="rId1" display="1CN00210153 西格玛目录商品  "/>
    <hyperlink ref="R217" r:id="rId1" display="1CN00210153 西格玛目录商品  "/>
    <hyperlink ref="R199" r:id="rId1" display="1CN00210153 西格玛目录商品  "/>
    <hyperlink ref="R181" r:id="rId1" display="1CN00210153 西格玛目录商品  "/>
    <hyperlink ref="R163" r:id="rId1" display="1CN00210153 西格玛目录商品  "/>
    <hyperlink ref="R145" r:id="rId1" display="1CN00210153 西格玛目录商品  "/>
    <hyperlink ref="R127" r:id="rId1" display="1CN00210153 西格玛目录商品  "/>
    <hyperlink ref="R109" r:id="rId1" display="1CN00210153 西格玛目录商品  "/>
    <hyperlink ref="R91" r:id="rId1" display="1CN00210153 西格玛目录商品  "/>
    <hyperlink ref="R73" r:id="rId1" display="1CN00210153 西格玛目录商品  "/>
    <hyperlink ref="R1195" r:id="rId2" display="1CN00220069 阿法埃莎目录商品  "/>
    <hyperlink ref="R1177" r:id="rId2" display="1CN00220068 阿法埃莎目录商品  "/>
    <hyperlink ref="R1159" r:id="rId2" display="1CN00220067 阿法埃莎目录商品  "/>
    <hyperlink ref="R1141" r:id="rId2" display="1CN00220066 阿法埃莎目录商品  "/>
    <hyperlink ref="R1123" r:id="rId2" display="1CN00220065 阿法埃莎目录商品  "/>
    <hyperlink ref="R1105" r:id="rId2" display="1CN00220064 阿法埃莎目录商品  "/>
    <hyperlink ref="R1087" r:id="rId2" display="1CN00220063 阿法埃莎目录商品  "/>
    <hyperlink ref="R1069" r:id="rId2" display="1CN00220062 阿法埃莎目录商品  "/>
    <hyperlink ref="R1051" r:id="rId2" display="1CN00220061 阿法埃莎目录商品  "/>
    <hyperlink ref="R1033" r:id="rId2" display="1CN00220060 阿法埃莎目录商品  "/>
    <hyperlink ref="R1015" r:id="rId2" display="1CN00220059 阿法埃莎目录商品  "/>
    <hyperlink ref="R997" r:id="rId2" display="1CN00220058 阿法埃莎目录商品  "/>
    <hyperlink ref="R979" r:id="rId2" display="1CN00220057 阿法埃莎目录商品  "/>
    <hyperlink ref="R961" r:id="rId2" display="1CN00220056 阿法埃莎目录商品  "/>
    <hyperlink ref="R943" r:id="rId2" display="1CN00220055 阿法埃莎目录商品  "/>
    <hyperlink ref="R925" r:id="rId2" display="1CN00220054 阿法埃莎目录商品  "/>
    <hyperlink ref="R907" r:id="rId2" display="1CN00220053 阿法埃莎目录商品  "/>
    <hyperlink ref="R889" r:id="rId2" display="1CN00220052 阿法埃莎目录商品  "/>
    <hyperlink ref="R871" r:id="rId2" display="1CN00220051 阿法埃莎目录商品  "/>
    <hyperlink ref="R853" r:id="rId2" display="1CN00220050 阿法埃莎目录商品  "/>
    <hyperlink ref="R835" r:id="rId2" display="1CN00220049 阿法埃莎目录商品  "/>
    <hyperlink ref="R817" r:id="rId2" display="1CN00220048 阿法埃莎目录商品  "/>
    <hyperlink ref="R799" r:id="rId2" display="1CN00220047 阿法埃莎目录商品  "/>
    <hyperlink ref="R781" r:id="rId2" display="1CN00220046 阿法埃莎目录商品  "/>
    <hyperlink ref="R763" r:id="rId2" display="1CN00220045 阿法埃莎目录商品  "/>
    <hyperlink ref="R745" r:id="rId2" display="1CN00220044 阿法埃莎目录商品  "/>
    <hyperlink ref="R727" r:id="rId2" display="1CN00220043 阿法埃莎目录商品  "/>
    <hyperlink ref="R709" r:id="rId2" display="1CN00220042 阿法埃莎目录商品  "/>
    <hyperlink ref="R691" r:id="rId2" display="1CN00220041 阿法埃莎目录商品  "/>
    <hyperlink ref="R673" r:id="rId2" display="1CN00220040 阿法埃莎目录商品  "/>
    <hyperlink ref="R655" r:id="rId2" display="1CN00220039 阿法埃莎目录商品  "/>
    <hyperlink ref="R637" r:id="rId2" display="1CN00220038 阿法埃莎目录商品  "/>
    <hyperlink ref="R619" r:id="rId2" display="1CN00220037 阿法埃莎目录商品  "/>
    <hyperlink ref="R601" r:id="rId2" display="1CN00220036 阿法埃莎目录商品  "/>
    <hyperlink ref="R583" r:id="rId2" display="1CN00220035 阿法埃莎目录商品  "/>
    <hyperlink ref="R565" r:id="rId2" display="1CN00220034 阿法埃莎目录商品  "/>
    <hyperlink ref="R547" r:id="rId2" display="1CN00220033 阿法埃莎目录商品  "/>
    <hyperlink ref="R529" r:id="rId2" display="1CN00220032 阿法埃莎目录商品  "/>
    <hyperlink ref="R511" r:id="rId2" display="1CN00220031 阿法埃莎目录商品  "/>
    <hyperlink ref="R493" r:id="rId2" display="1CN00220030 阿法埃莎目录商品  "/>
    <hyperlink ref="R475" r:id="rId2" display="1CN00220029 阿法埃莎目录商品  "/>
    <hyperlink ref="R457" r:id="rId2" display="1CN00220028 阿法埃莎目录商品  "/>
    <hyperlink ref="R439" r:id="rId2" display="1CN00220027 阿法埃莎目录商品  "/>
    <hyperlink ref="R421" r:id="rId2" display="1CN00220026 阿法埃莎目录商品  "/>
    <hyperlink ref="R403" r:id="rId2" display="1CN00220025 阿法埃莎目录商品  "/>
    <hyperlink ref="R385" r:id="rId2" display="1CN00220024 阿法埃莎目录商品  "/>
    <hyperlink ref="R367" r:id="rId2" display="1CN00220023 阿法埃莎目录商品  "/>
    <hyperlink ref="R349" r:id="rId2" display="1CN00220022 阿法埃莎目录商品  "/>
    <hyperlink ref="R331" r:id="rId2" display="1CN00220021 阿法埃莎目录商品  "/>
    <hyperlink ref="R313" r:id="rId2" display="1CN00220020 阿法埃莎目录商品  "/>
    <hyperlink ref="R295" r:id="rId2" display="1CN00220019 阿法埃莎目录商品  "/>
    <hyperlink ref="R277" r:id="rId2" display="1CN00220018 阿法埃莎目录商品  "/>
    <hyperlink ref="R259" r:id="rId2" display="1CN00220017 阿法埃莎目录商品  "/>
    <hyperlink ref="R241" r:id="rId2" display="1CN00220016 阿法埃莎目录商品  "/>
    <hyperlink ref="R223" r:id="rId2" display="1CN00220015 阿法埃莎目录商品  "/>
    <hyperlink ref="R205" r:id="rId2" display="1CN00220014 阿法埃莎目录商品  "/>
    <hyperlink ref="R187" r:id="rId2" display="1CN00220013 阿法埃莎目录商品  "/>
    <hyperlink ref="R169" r:id="rId2" display="1CN00220012 阿法埃莎目录商品  "/>
    <hyperlink ref="R151" r:id="rId2" display="1CN00220011 阿法埃莎目录商品  "/>
    <hyperlink ref="R133" r:id="rId2" display="1CN00220010 阿法埃莎目录商品  "/>
    <hyperlink ref="R115" r:id="rId2" display="1CN00220009 阿法埃莎目录商品  "/>
    <hyperlink ref="R97" r:id="rId2" display="1CN00220008 阿法埃莎目录商品  "/>
    <hyperlink ref="R79" r:id="rId2" display="1CN00220007 阿法埃莎目录商品  "/>
    <hyperlink ref="R1192" r:id="rId2" display="1CN00220069 阿法埃莎目录商品  "/>
    <hyperlink ref="R1174" r:id="rId2" display="1CN00220068 阿法埃莎目录商品  "/>
    <hyperlink ref="R1156" r:id="rId2" display="1CN00220067 阿法埃莎目录商品  "/>
    <hyperlink ref="R1138" r:id="rId2" display="1CN00220066 阿法埃莎目录商品  "/>
    <hyperlink ref="R1120" r:id="rId2" display="1CN00220065 阿法埃莎目录商品  "/>
    <hyperlink ref="R1102" r:id="rId2" display="1CN00220064 阿法埃莎目录商品  "/>
    <hyperlink ref="R1084" r:id="rId2" display="1CN00220063 阿法埃莎目录商品  "/>
    <hyperlink ref="R1066" r:id="rId2" display="1CN00220062 阿法埃莎目录商品  "/>
    <hyperlink ref="R1048" r:id="rId2" display="1CN00220061 阿法埃莎目录商品  "/>
    <hyperlink ref="R1030" r:id="rId2" display="1CN00220060 阿法埃莎目录商品  "/>
    <hyperlink ref="R1012" r:id="rId2" display="1CN00220059 阿法埃莎目录商品  "/>
    <hyperlink ref="R994" r:id="rId2" display="1CN00220058 阿法埃莎目录商品  "/>
    <hyperlink ref="R976" r:id="rId2" display="1CN00220057 阿法埃莎目录商品  "/>
    <hyperlink ref="R958" r:id="rId2" display="1CN00220056 阿法埃莎目录商品  "/>
    <hyperlink ref="R940" r:id="rId2" display="1CN00220055 阿法埃莎目录商品  "/>
    <hyperlink ref="R922" r:id="rId2" display="1CN00220054 阿法埃莎目录商品  "/>
    <hyperlink ref="R904" r:id="rId2" display="1CN00220053 阿法埃莎目录商品  "/>
    <hyperlink ref="R886" r:id="rId2" display="1CN00220052 阿法埃莎目录商品  "/>
    <hyperlink ref="R868" r:id="rId2" display="1CN00220051 阿法埃莎目录商品  "/>
    <hyperlink ref="R850" r:id="rId2" display="1CN00220050 阿法埃莎目录商品  "/>
    <hyperlink ref="R832" r:id="rId2" display="1CN00220049 阿法埃莎目录商品  "/>
    <hyperlink ref="R814" r:id="rId2" display="1CN00220048 阿法埃莎目录商品  "/>
    <hyperlink ref="R796" r:id="rId2" display="1CN00220047 阿法埃莎目录商品  "/>
    <hyperlink ref="R778" r:id="rId2" display="1CN00220046 阿法埃莎目录商品  "/>
    <hyperlink ref="R760" r:id="rId2" display="1CN00220045 阿法埃莎目录商品  "/>
    <hyperlink ref="R742" r:id="rId2" display="1CN00220044 阿法埃莎目录商品  "/>
    <hyperlink ref="R724" r:id="rId2" display="1CN00220043 阿法埃莎目录商品  "/>
    <hyperlink ref="R706" r:id="rId2" display="1CN00220042 阿法埃莎目录商品  "/>
    <hyperlink ref="R688" r:id="rId2" display="1CN00220041 阿法埃莎目录商品  "/>
    <hyperlink ref="R670" r:id="rId2" display="1CN00220040 阿法埃莎目录商品  "/>
    <hyperlink ref="R652" r:id="rId2" display="1CN00220039 阿法埃莎目录商品  "/>
    <hyperlink ref="R634" r:id="rId2" display="1CN00220038 阿法埃莎目录商品  "/>
    <hyperlink ref="R616" r:id="rId2" display="1CN00220037 阿法埃莎目录商品  "/>
    <hyperlink ref="R598" r:id="rId2" display="1CN00220036 阿法埃莎目录商品  "/>
    <hyperlink ref="R580" r:id="rId2" display="1CN00220035 阿法埃莎目录商品  "/>
    <hyperlink ref="R562" r:id="rId2" display="1CN00220034 阿法埃莎目录商品  "/>
    <hyperlink ref="R544" r:id="rId2" display="1CN00220033 阿法埃莎目录商品  "/>
    <hyperlink ref="R526" r:id="rId2" display="1CN00220032 阿法埃莎目录商品  "/>
    <hyperlink ref="R508" r:id="rId2" display="1CN00220031 阿法埃莎目录商品  "/>
    <hyperlink ref="R490" r:id="rId2" display="1CN00220030 阿法埃莎目录商品  "/>
    <hyperlink ref="R472" r:id="rId2" display="1CN00220029 阿法埃莎目录商品  "/>
    <hyperlink ref="R454" r:id="rId2" display="1CN00220028 阿法埃莎目录商品  "/>
    <hyperlink ref="R436" r:id="rId2" display="1CN00220027 阿法埃莎目录商品  "/>
    <hyperlink ref="R418" r:id="rId2" display="1CN00220026 阿法埃莎目录商品  "/>
    <hyperlink ref="R400" r:id="rId2" display="1CN00220025 阿法埃莎目录商品  "/>
    <hyperlink ref="R382" r:id="rId2" display="1CN00220024 阿法埃莎目录商品  "/>
    <hyperlink ref="R364" r:id="rId2" display="1CN00220023 阿法埃莎目录商品  "/>
    <hyperlink ref="R346" r:id="rId2" display="1CN00220022 阿法埃莎目录商品  "/>
    <hyperlink ref="R328" r:id="rId2" display="1CN00220021 阿法埃莎目录商品  "/>
    <hyperlink ref="R310" r:id="rId2" display="1CN00220020 阿法埃莎目录商品  "/>
    <hyperlink ref="R292" r:id="rId2" display="1CN00220019 阿法埃莎目录商品  "/>
    <hyperlink ref="R274" r:id="rId2" display="1CN00220018 阿法埃莎目录商品  "/>
    <hyperlink ref="R256" r:id="rId2" display="1CN00220017 阿法埃莎目录商品  "/>
    <hyperlink ref="R238" r:id="rId2" display="1CN00220016 阿法埃莎目录商品  "/>
    <hyperlink ref="R220" r:id="rId2" display="1CN00220015 阿法埃莎目录商品  "/>
    <hyperlink ref="R202" r:id="rId2" display="1CN00220014 阿法埃莎目录商品  "/>
    <hyperlink ref="R184" r:id="rId2" display="1CN00220013 阿法埃莎目录商品  "/>
    <hyperlink ref="R166" r:id="rId2" display="1CN00220012 阿法埃莎目录商品  "/>
    <hyperlink ref="R148" r:id="rId2" display="1CN00220011 阿法埃莎目录商品  "/>
    <hyperlink ref="R130" r:id="rId2" display="1CN00220010 阿法埃莎目录商品  "/>
    <hyperlink ref="R112" r:id="rId2" display="1CN00220009 阿法埃莎目录商品  "/>
    <hyperlink ref="R94" r:id="rId2" display="1CN00220008 阿法埃莎目录商品  "/>
    <hyperlink ref="R76" r:id="rId2" display="1CN00220007 阿法埃莎目录商品  "/>
    <hyperlink ref="R66" r:id="rId1" display="1CN00210154 西格玛目录商品  "/>
    <hyperlink ref="R69" r:id="rId1" display="1CN00210153 西格玛目录商品  "/>
    <hyperlink ref="R62" r:id="rId1" display="1CN00210153 西格玛目录商品  "/>
    <hyperlink ref="R68" r:id="rId2" display="1CN00220007 阿法埃莎目录商品  "/>
    <hyperlink ref="R72" r:id="rId2" display="1CN00220008 阿法埃莎目录商品  "/>
    <hyperlink ref="R65" r:id="rId2" display="1CN00220007 阿法埃莎目录商品  "/>
    <hyperlink ref="R59" r:id="rId1" display="1CN00210153 西格玛目录商品   "/>
    <hyperlink ref="R55" r:id="rId1" display="1CN00210153 西格玛目录商品   "/>
    <hyperlink ref="R61" r:id="rId2" display="1CN00220006 阿法埃莎目录商品   "/>
    <hyperlink ref="R58" r:id="rId2" display="1CN00220006 阿法埃莎目录商品   "/>
    <hyperlink ref="R51" r:id="rId2" display="1CN00220006 阿法埃莎目录商品   "/>
    <hyperlink ref="R44" r:id="rId1" display="1CN00210153 西格玛目录商品   "/>
    <hyperlink ref="R40" r:id="rId1" display="1CN00210153 西格玛目录商品   "/>
    <hyperlink ref="R46" r:id="rId2" display="1CN00220006 阿法埃莎目录商品   "/>
    <hyperlink ref="R43" r:id="rId2" display="1CN00220006 阿法埃莎目录商品   "/>
    <hyperlink ref="R36" r:id="rId2" display="1CN00220006 阿法埃莎目录商品   "/>
    <hyperlink ref="R29" r:id="rId1" display="1CN00210153 西格玛目录商品   "/>
    <hyperlink ref="R25" r:id="rId1" display="1CN00210153 西格玛目录商品   "/>
    <hyperlink ref="R31" r:id="rId2" display="1CN00220006 阿法埃莎目录商品   "/>
    <hyperlink ref="R28" r:id="rId2" display="1CN00220006 阿法埃莎目录商品   "/>
    <hyperlink ref="R21" r:id="rId2" display="1CN00220006 阿法埃莎目录商品   "/>
    <hyperlink ref="R14" r:id="rId1" display="1CN00210153 西格玛目录商品   "/>
    <hyperlink ref="R10" r:id="rId1" display="1CN00210153 西格玛目录商品   "/>
    <hyperlink ref="R16" r:id="rId2" display="1CN00220006 阿法埃莎目录商品   "/>
    <hyperlink ref="R13" r:id="rId2" display="1CN00220006 阿法埃莎目录商品   "/>
    <hyperlink ref="R6" r:id="rId2" display="1CN00220006 阿法埃莎目录商品   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_isisStructSheet</vt:lpstr>
      <vt:lpstr>Sheet1</vt:lpstr>
      <vt:lpstr>比价数据模拟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shyliu</dc:creator>
  <cp:lastModifiedBy>shyliu</cp:lastModifiedBy>
  <dcterms:created xsi:type="dcterms:W3CDTF">2014-01-16T19:42:20Z</dcterms:created>
  <dcterms:modified xsi:type="dcterms:W3CDTF">2014-01-16T20:47:44Z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62f18870-64c6-4e24-b680-05dd681d454e</vt:lpwstr>
  </property>
  <property fmtid="{D5CDD505-2E9C-101B-9397-08002B2CF9AE}" pid="3" name="KSOProductBuildVer">
    <vt:lpwstr>2052-9.1.0.4429</vt:lpwstr>
  </property>
</Properties>
</file>