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beni/PycharmProjects/drawdown/tools/tests/"/>
    </mc:Choice>
  </mc:AlternateContent>
  <xr:revisionPtr revIDLastSave="0" documentId="8_{5705F3C2-1C5D-7746-B9EE-AB78957829A9}" xr6:coauthVersionLast="40" xr6:coauthVersionMax="40" xr10:uidLastSave="{00000000-0000-0000-0000-000000000000}"/>
  <bookViews>
    <workbookView xWindow="380" yWindow="460" windowWidth="24640" windowHeight="14000" xr2:uid="{535ED0D4-CDE2-BF4D-B101-507AAC232868}"/>
  </bookViews>
  <sheets>
    <sheet name="Custom PDS Adoption" sheetId="1" r:id="rId1"/>
  </sheets>
  <externalReferences>
    <externalReference r:id="rId2"/>
  </externalReferences>
  <definedNames>
    <definedName name="BuiltInLearningRate">'[1]First Cost'!$A$19</definedName>
    <definedName name="CH4CalcsCH4PPB">'[1]CH4 Calcs'!$A$64</definedName>
    <definedName name="CH4CalcsCH4Reduced">'[1]CH4 Calcs'!$A$7</definedName>
    <definedName name="CHRT_ADPN_data">OFFSET('[1]Unit Adoption Calculations'!$AY$136,'[1]Detailed Results'!$E$3-2014,0,'[1]Detailed Results'!$G$3-'[1]Detailed Results'!$E$3+1,1)</definedName>
    <definedName name="CHRT_ADPN_World">OFFSET('[1]Unit Adoption Calculations'!$C$135,'[1]Detailed Results'!$E$3-2014,0,'[1]Detailed Results'!$G$3-'[1]Detailed Results'!$E$3+1,1)</definedName>
    <definedName name="CHRT_ADPNReg_AsJ">OFFSET('[1]Unit Adoption Calculations'!$F$135,'[1]Detailed Results'!$E$3-2014,0,'[1]Detailed Results'!$G$3-'[1]Detailed Results'!$E$3+1,1)</definedName>
    <definedName name="CHRT_ADPNReg_AsJ_data">OFFSET('[1]Unit Adoption Calculations'!$AZ$136,'[1]Detailed Results'!$E$3-2014,2,'[1]Detailed Results'!$G$3-'[1]Detailed Results'!$E$3+1,1)</definedName>
    <definedName name="CHRT_ADPNReg_EEur">OFFSET('[1]Unit Adoption Calculations'!$E$135,'[1]Detailed Results'!$E$3-2014,0,'[1]Detailed Results'!$G$3-'[1]Detailed Results'!$E$3+1,1)</definedName>
    <definedName name="CHRT_ADPNReg_EEur_data">OFFSET('[1]Unit Adoption Calculations'!$AZ$136,'[1]Detailed Results'!$E$3-2014,1,'[1]Detailed Results'!$G$3-'[1]Detailed Results'!$E$3+1,1)</definedName>
    <definedName name="CHRT_ADPNReg_LAT">OFFSET('[1]Unit Adoption Calculations'!$G$135,'[1]Detailed Results'!$E$3-2014,0,'[1]Detailed Results'!$G$3-'[1]Detailed Results'!$E$3+1,1)</definedName>
    <definedName name="CHRT_ADPNReg_LAT_data">OFFSET('[1]Unit Adoption Calculations'!$AZ$136,'[1]Detailed Results'!$E$3-2014,4,'[1]Detailed Results'!$G$3-'[1]Detailed Results'!$E$3+1,1)</definedName>
    <definedName name="CHRT_ADPNReg_MEA">OFFSET('[1]Unit Adoption Calculations'!$G$135,'[1]Detailed Results'!$E$3-2014,0,'[1]Detailed Results'!$G$3-'[1]Detailed Results'!$E$3+1,1)</definedName>
    <definedName name="CHRT_ADPNReg_MEA_data">OFFSET('[1]Unit Adoption Calculations'!$AZ$136,'[1]Detailed Results'!$E$3-2014,3,'[1]Detailed Results'!$G$3-'[1]Detailed Results'!$E$3+1,1)</definedName>
    <definedName name="CHRT_ADPNReg_OECD90">OFFSET('[1]Unit Adoption Calculations'!$D$135,'[1]Detailed Results'!$E$3-2014,0,'[1]Detailed Results'!$G$3-'[1]Detailed Results'!$E$3+1,1)</definedName>
    <definedName name="CHRT_ADPNReg_OECD90_data">OFFSET('[1]Unit Adoption Calculations'!$AZ$136,'[1]Detailed Results'!$E$3-2014,0,'[1]Detailed Results'!$G$3-'[1]Detailed Results'!$E$3+1,1)</definedName>
    <definedName name="CHRT_ADYOY_OPT_SOL">OFFSET('[1]Unit Adoption Calculations'!$C$135,'[1]Detailed Results'!$E$3-2014,0,'[1]Detailed Results'!$G$3-'[1]Detailed Results'!$E$3+1,1)</definedName>
    <definedName name="CHRT_ADYOY_OPT_TAM">OFFSET('[1]Unit Adoption Calculations'!$B$69,'[1]Detailed Results'!$E$3-2014,0,'[1]Detailed Results'!$G$3-'[1]Detailed Results'!$E$3+1,1)</definedName>
    <definedName name="CHRT_ADYOY_OPT_TLA">OFFSET('[1]Unit Adoption Calculations'!$B$69,'[1]Detailed Results'!$E$3-2014,0,'[1]Detailed Results'!$G$3-'[1]Detailed Results'!$E$3+1,1)</definedName>
    <definedName name="CHRT_ADYOY_REF_SOL">OFFSET('[1]Unit Adoption Calculations'!$C$198,'[1]Detailed Results'!$E$3-2014,0,'[1]Detailed Results'!$G$3-'[1]Detailed Results'!$E$3+1,1)</definedName>
    <definedName name="CHRT_ADYOY_REF_TAM">OFFSET('[1]Unit Adoption Calculations'!$B$17,'[1]Detailed Results'!$E$3-2014,0,'[1]Detailed Results'!$G$3-'[1]Detailed Results'!$E$3+1,1)</definedName>
    <definedName name="CHRT_ADYOY_REF_TLA">OFFSET('[1]Unit Adoption Calculations'!$B$17,'[1]Detailed Results'!$E$3-2014,0,'[1]Detailed Results'!$G$3-'[1]Detailed Results'!$E$3+1,1)</definedName>
    <definedName name="CHRT_CO2Cumu_Data">OFFSET('[1]Detailed Results'!$S$41,'[1]Detailed Results'!$E$3-2014,0,'[1]Detailed Results'!$G$3-'[1]Detailed Results'!$E$3+1,1)</definedName>
    <definedName name="CHRT_CO2MMT_data">OFFSET('[1]CO2 Calcs'!$B$64,'[1]Detailed Results'!$E$3-2014,0,'[1]Detailed Results'!$G$3-'[1]Detailed Results'!$E$3+1,1)</definedName>
    <definedName name="CHRT_CO2MMT_World">OFFSET('[1]CO2 Calcs'!$B$64,'[1]Detailed Results'!$E$3-2014,0,'[1]Detailed Results'!$G$3-'[1]Detailed Results'!$E$3+1,1)</definedName>
    <definedName name="CHRT_CO2MMTReg_AsJ">OFFSET('[1]CO2 Calcs'!$B$64,'[1]Detailed Results'!$E$3-2014,3,'[1]Detailed Results'!$G$3-'[1]Detailed Results'!$E$3+1,1)</definedName>
    <definedName name="CHRT_CO2MMTReg_China">OFFSET('[1]CO2 Calcs'!$B$64,'[1]Detailed Results'!$E$3-2014,6,'[1]Detailed Results'!$G$3-'[1]Detailed Results'!$E$3+1,1)</definedName>
    <definedName name="CHRT_CO2MMTReg_EEur">OFFSET('[1]CO2 Calcs'!$B$64,'[1]Detailed Results'!$E$3-2014,2,'[1]Detailed Results'!$G$3-'[1]Detailed Results'!$E$3+1,1)</definedName>
    <definedName name="CHRT_CO2MMTReg_EU">OFFSET('[1]CO2 Calcs'!$B$64,'[1]Detailed Results'!$E$3-2014,8,'[1]Detailed Results'!$G$3-'[1]Detailed Results'!$E$3+1,1)</definedName>
    <definedName name="CHRT_CO2MMTReg_India">OFFSET('[1]CO2 Calcs'!$B$64,'[1]Detailed Results'!$E$3-2014,7,'[1]Detailed Results'!$G$3-'[1]Detailed Results'!$E$3+1,1)</definedName>
    <definedName name="CHRT_CO2MMTReg_LAT">OFFSET('[1]CO2 Calcs'!$B$64,'[1]Detailed Results'!$E$3-2014,5,'[1]Detailed Results'!$G$3-'[1]Detailed Results'!$E$3+1,1)</definedName>
    <definedName name="CHRT_CO2MMTReg_MEA">OFFSET('[1]CO2 Calcs'!$B$64,'[1]Detailed Results'!$E$3-2014,4,'[1]Detailed Results'!$G$3-'[1]Detailed Results'!$E$3+1,1)</definedName>
    <definedName name="CHRT_CO2MMTReg_OECD90">OFFSET('[1]CO2 Calcs'!$B$64,'[1]Detailed Results'!$E$3-2014,1,'[1]Detailed Results'!$G$3-'[1]Detailed Results'!$E$3+1,1)</definedName>
    <definedName name="CHRT_CO2MMTReg_USA">OFFSET('[1]CO2 Calcs'!$B$64,'[1]Detailed Results'!$E$3-2014,9,'[1]Detailed Results'!$G$3-'[1]Detailed Results'!$E$3+1,1)</definedName>
    <definedName name="CHRT_CO2PPM_data">OFFSET('[1]CO2 Calcs'!$B$171,'[1]Detailed Results'!$E$3-2014,0,'[1]Detailed Results'!$G$3-'[1]Detailed Results'!$E$3+1,1)</definedName>
    <definedName name="CHRT_CO2PPM_World">OFFSET('[1]CO2 Calcs'!$B$172,'[1]Detailed Results'!$E$3-2014,0,'[1]Detailed Results'!$G$3-'[1]Detailed Results'!$E$3+1,1)</definedName>
    <definedName name="CHRT_CO2SequestCumu">OFFSET('[1]Detailed Results'!$Y$41,'[1]Detailed Results'!$E$3-2014,0,'[1]Detailed Results'!$G$3-'[1]Detailed Results'!$E$3+1,1)</definedName>
    <definedName name="CHRT_CO2Sequestration">OFFSET('[1]CO2 Calcs'!$B$120,'[1]Detailed Results'!$E$3-2014,0,'[1]Detailed Results'!$G$3-'[1]Detailed Results'!$E$3+1,1)</definedName>
    <definedName name="CHRT_NPM_CONV">OFFSET('[1]Operating Cost'!$B$68,'[1]Detailed Results'!$E$3-2014,1,'[1]Detailed Results'!$G$3-'[1]Detailed Results'!$E$3+1,1)</definedName>
    <definedName name="CHRT_NPM_SOL">OFFSET('[1]Operating Cost'!$B$68,'[1]Detailed Results'!$E$3-2014,0,'[1]Detailed Results'!$G$3-'[1]Detailed Results'!$E$3+1,1)</definedName>
    <definedName name="CHRT_years">OFFSET('[1]Unit Adoption Calculations'!$A$17,'[1]Detailed Results'!$E$3-2014,0,'[1]Detailed Results'!$G$3-'[1]Detailed Results'!$E$3+1,1)</definedName>
    <definedName name="CHRT_Yield">OFFSET('[1]Detailed Results'!$V$41,'[1]Detailed Results'!$E$3-2014,0,'[1]Detailed Results'!$G$3-'[1]Detailed Results'!$E$3+1,1)</definedName>
    <definedName name="CO2CalcsCO2eqMMT">'[1]CO2 Calcs'!$A$61</definedName>
    <definedName name="CO2CalcsCO2eqPPM">'[1]CO2 Calcs'!$A$222</definedName>
    <definedName name="CO2CalcsCO2MMT">'[1]CO2 Calcs'!$A$7</definedName>
    <definedName name="CO2CalcsCO2PPM">'[1]CO2 Calcs'!$A$169</definedName>
    <definedName name="CustomAdoptionCustomizedAdoption">'Custom PDS Adoption'!$A$17</definedName>
    <definedName name="CustomOPTScenarioTables">'Custom PDS Adoption'!$A$77:$B$614</definedName>
    <definedName name="CustomOPTTables">'Custom PDS Adoption'!$A$77:$B$614</definedName>
    <definedName name="CustomREFTables">'[1]Custom REF Adoption'!$A$77:$B$614</definedName>
    <definedName name="CustomTLA">'[1]Advanced Controls'!$E$54</definedName>
    <definedName name="EmissionsFactorsBAUGridEFCO2">'[1]Emissions Factors'!$A$64</definedName>
    <definedName name="EmissionsFactorsBAUGridEFCO2eq">'[1]Emissions Factors'!$A$9</definedName>
    <definedName name="EmissionsFactorsOPTGridEFCO2">'[1]Emissions Factors'!$A$177</definedName>
    <definedName name="EmissionsFactorsOPTGridEFCO2eq">'[1]Emissions Factors'!$A$120</definedName>
    <definedName name="EnterSolutionName">'[1]Advanced Controls'!$C$40</definedName>
    <definedName name="FirstCostFactoring">'[1]First Cost'!$A$91:$A$91</definedName>
    <definedName name="FirstCostForecast">'[1]First Cost'!$A$8</definedName>
    <definedName name="FirstCostSolution">'[1]Advanced Controls'!$B$92</definedName>
    <definedName name="FuelEmissionsFactor">'[1]Advanced Controls'!$I$123</definedName>
    <definedName name="FunctionalUnitOfMeasure">'[1]Advanced Controls'!$C$41</definedName>
    <definedName name="GlobArct">'[1]AEZ Data'!$B$780</definedName>
    <definedName name="GlobArid">'[1]AEZ Data'!$B$647</definedName>
    <definedName name="HelperTablesDefaultBAUInterpolation">'[1]Helper Tables'!$A$13</definedName>
    <definedName name="HelperTablesDefaultOPTInterpolation">'[1]Helper Tables'!$A$77</definedName>
    <definedName name="HelperTablesUsingPolynomials">'[1]Helper Tables'!$A$148</definedName>
    <definedName name="infinity">'[1]Helper Tables'!$Q$8</definedName>
    <definedName name="LifetimeCostSavingsFactoring">'[1]Operating Cost'!$A$254</definedName>
    <definedName name="LifetimeCostSavingsForecast">'[1]Operating Cost'!$A$120</definedName>
    <definedName name="OperatingCostFactoring">'[1]Operating Cost'!$A$527:$A$527</definedName>
    <definedName name="OperatingCostSavingCalculation">'[1]Operating Cost'!$A$9</definedName>
    <definedName name="SequestrationRates">'[1]Variable Meta-analysis'!$C$761</definedName>
    <definedName name="TAMInputEU">'[1]TLA Data'!$A$520</definedName>
    <definedName name="TAMInputIndia">'[1]TLA Data'!$A$459</definedName>
    <definedName name="TAMInputOECD90">'[1]TLA Data'!$A$100</definedName>
    <definedName name="TAMInputUSA">'[1]TLA Data'!$A$581</definedName>
    <definedName name="TempHumid">'[1]AEZ Data'!$B$248</definedName>
    <definedName name="TempSemi">'[1]AEZ Data'!$B$514</definedName>
    <definedName name="Time1">NA()</definedName>
    <definedName name="Time2">NA()</definedName>
    <definedName name="TropHumid">'[1]AEZ Data'!$B$115</definedName>
    <definedName name="TropSemi">'[1]AEZ Data'!$B$381</definedName>
    <definedName name="UnitsAdoptionAnnualFunctionalUnitsAdoptedBAU">'[1]Unit Adoption Calculations'!$A$186</definedName>
    <definedName name="UnitsAdoptionAnnualFunctionalUnitsAdoptedOPT">'[1]Unit Adoption Calculations'!$A$124</definedName>
    <definedName name="UnitsAdoptionBAUGDPperCapitaTAM">'[1]Unit Adoption Calculations'!$BM$14</definedName>
    <definedName name="UnitsAdoptionBAUTAM">'[1]Unit Adoption Calculations'!$A$14</definedName>
    <definedName name="UnitsAdoptionCumulativeOperationalUnitsBAU">'[1]Unit Adoption Calculations'!$Q$186</definedName>
    <definedName name="UnitsAdoptionCumulativeOperationalUnitsOPT">'[1]Unit Adoption Calculations'!$Q$124</definedName>
    <definedName name="UnitsAdoptionDirectEmissionsSaved">'[1]Unit Adoption Calculations'!$AT$305</definedName>
    <definedName name="UnitsAdoptionEnergyUnitsSaved">'[1]Unit Adoption Calculations'!$A$305</definedName>
    <definedName name="UnitsAdoptionFuelUnitsAvoided">'[1]Unit Adoption Calculations'!$AD$305</definedName>
    <definedName name="UnitsAdoptionGDPperCapitaBAU">'[1]Unit Adoption Calculations'!$AN$14</definedName>
    <definedName name="UnitsAdoptionGDPperCapitaOPT">'[1]Unit Adoption Calculations'!$AN$66</definedName>
    <definedName name="UnitsAdoptionGDPScenarioBAU">'[1]Unit Adoption Calculations'!$AB$14</definedName>
    <definedName name="UnitsAdoptionGDPScenarioOPT">'[1]Unit Adoption Calculations'!$AB$66</definedName>
    <definedName name="UnitsAdoptionNetAnnualUnitsAdopted">'[1]Unit Adoption Calculations'!$A$249</definedName>
    <definedName name="UnitsAdoptionNewAdoptionUnitsBAU">'[1]Unit Adoption Calculations'!$AG$196</definedName>
    <definedName name="UnitsAdoptionNewAdoptionUnitsOPT">'[1]Unit Adoption Calculations'!$AG$134</definedName>
    <definedName name="UnitsAdoptionOPTGDPperCapitaTAM">'[1]Unit Adoption Calculations'!$BM$66</definedName>
    <definedName name="UnitsAdoptionOPTTAM">'[1]Unit Adoption Calculations'!$A$66</definedName>
    <definedName name="UnitsAdoptionOutput">'[1]Unit Adoption Calculations'!$A$69:$K$105</definedName>
    <definedName name="UnitsAdoptionPopulationScenarioBAU">'[1]Unit Adoption Calculations'!$P$14</definedName>
    <definedName name="UnitsAdoptionPopulationScenarioOPT">'[1]Unit Adoption Calculations'!$P$66</definedName>
    <definedName name="UnitsAdoptionTotalConventionalFunctionalUnitsBAU">'[1]Unit Adoption Calculations'!$Q$249</definedName>
    <definedName name="UnitsAdoptionTotalNewConventionalUnits">'[1]Unit Adoption Calculations'!$AG$249</definedName>
    <definedName name="UnitsAdoptionTotalUnitsBAU">'[1]Unit Adoption Calculations'!$AX$196</definedName>
    <definedName name="UnitsAdoptionTotalUnitsOPT">'[1]Unit Adoption Calculations'!$AX$134</definedName>
    <definedName name="Value1">NA()</definedName>
    <definedName name="Value2">NA()</definedName>
    <definedName name="Variable19">'[1]Variable Meta-analysis'!$C$849</definedName>
    <definedName name="Variable20">'[1]Variable Meta-analysis'!$C$814</definedName>
    <definedName name="Variable21">'[1]Variable Meta-analysis'!$C$889</definedName>
    <definedName name="Variable22">'[1]Variable Meta-analysis'!$C$926</definedName>
    <definedName name="Variable23">'[1]Variable Meta-analysis'!$C$961</definedName>
    <definedName name="Variable24">'[1]Variable Meta-analysis'!$C$260</definedName>
    <definedName name="Variable25">'[1]Variable Meta-analysis'!$C$997</definedName>
    <definedName name="Variable26">'[1]Variable Meta-analysis'!$C$1033</definedName>
    <definedName name="Variable27">'[1]Variable Meta-analysis'!$C$1069</definedName>
    <definedName name="Variable28">'[1]Variable Meta-analysis'!$C$1105</definedName>
    <definedName name="Variable29">'[1]Variable Meta-analysis'!$C$1140</definedName>
    <definedName name="Variable30">'[1]Variable Meta-analysis'!$C$225</definedName>
    <definedName name="Variable9">'[1]Variable Meta-analysis'!$C$441</definedName>
    <definedName name="VariableAnnualEnergyConv">'[1]Variable Meta-analysis'!$C$371</definedName>
    <definedName name="VariableAnnualEnergyReduced">'[1]Variable Meta-analysis'!$C$405</definedName>
    <definedName name="VariableCH4Reduced">'[1]Variable Meta-analysis'!$C$649</definedName>
    <definedName name="VariableCO2PerFuel">'[1]Variable Meta-analysis'!$C$225</definedName>
    <definedName name="VariableConventionalDirectEmissions">'[1]Variable Meta-analysis'!$C$543</definedName>
    <definedName name="VariableConventionalDisposal">'[1]Variable Meta-analysis'!$C$295</definedName>
    <definedName name="VariableConventionalFirstCost">'[1]Variable Meta-analysis'!$C$46</definedName>
    <definedName name="VariableConventionalIndirectCO2">'[1]Variable Meta-analysis'!$C$686</definedName>
    <definedName name="VariableConventionalLifetime">'[1]Variable Meta-analysis'!$C$615</definedName>
    <definedName name="VariableConventionalOperatingCost">'[1]Variable Meta-analysis'!$C$153</definedName>
    <definedName name="VariableFuelConsumed">'[1]Variable Meta-analysis'!$C$475</definedName>
    <definedName name="VariableFuelEfficiencyFactorSolution">'[1]Variable Meta-analysis'!$C$509</definedName>
    <definedName name="VariableSolutionDirectEmissions">'[1]Variable Meta-analysis'!$C$579</definedName>
    <definedName name="VariableSolutionDisposal">'[1]Variable Meta-analysis'!$C$331</definedName>
    <definedName name="VariableSolutionFirstCost">'[1]Variable Meta-analysis'!$C$115</definedName>
    <definedName name="VariableSolutionIndirectCO2">'[1]Variable Meta-analysis'!$C$722</definedName>
    <definedName name="VariableSolutionLifetime">'[1]Variable Meta-analysis'!$C$814</definedName>
    <definedName name="VariableSolutionOperatingCost">'[1]Variable Meta-analysis'!$C$189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425" i="1" l="1"/>
  <c r="O424" i="1"/>
  <c r="AE351" i="1"/>
  <c r="AE297" i="1"/>
  <c r="O262" i="1"/>
  <c r="O251" i="1"/>
  <c r="O263" i="1" s="1"/>
  <c r="O249" i="1"/>
  <c r="O208" i="1"/>
  <c r="O195" i="1"/>
  <c r="O197" i="1" s="1"/>
  <c r="O209" i="1" s="1"/>
  <c r="AL71" i="1"/>
  <c r="AK71" i="1"/>
  <c r="AJ71" i="1"/>
  <c r="AI71" i="1"/>
  <c r="AL70" i="1"/>
  <c r="AK70" i="1"/>
  <c r="AJ70" i="1"/>
  <c r="AI70" i="1"/>
  <c r="AL69" i="1"/>
  <c r="AK69" i="1"/>
  <c r="AJ69" i="1"/>
  <c r="AI69" i="1"/>
  <c r="AL68" i="1"/>
  <c r="AK68" i="1"/>
  <c r="AJ68" i="1"/>
  <c r="AI68" i="1"/>
  <c r="AL67" i="1"/>
  <c r="AK67" i="1"/>
  <c r="AJ67" i="1"/>
  <c r="AI67" i="1"/>
  <c r="AL66" i="1"/>
  <c r="AK66" i="1"/>
  <c r="AJ66" i="1"/>
  <c r="AI66" i="1"/>
  <c r="AL65" i="1"/>
  <c r="AK65" i="1"/>
  <c r="AJ65" i="1"/>
  <c r="AI65" i="1"/>
  <c r="AL64" i="1"/>
  <c r="AK64" i="1"/>
  <c r="AJ64" i="1"/>
  <c r="AI64" i="1"/>
  <c r="AL63" i="1"/>
  <c r="AK63" i="1"/>
  <c r="AJ63" i="1"/>
  <c r="AI63" i="1"/>
  <c r="AL62" i="1"/>
  <c r="AK62" i="1"/>
  <c r="AJ62" i="1"/>
  <c r="AI62" i="1"/>
  <c r="AL61" i="1"/>
  <c r="AK61" i="1"/>
  <c r="AJ61" i="1"/>
  <c r="AI61" i="1"/>
  <c r="AL60" i="1"/>
  <c r="AK60" i="1"/>
  <c r="AJ60" i="1"/>
  <c r="AI60" i="1"/>
  <c r="AL59" i="1"/>
  <c r="AK59" i="1"/>
  <c r="AJ59" i="1"/>
  <c r="AI59" i="1"/>
  <c r="AL58" i="1"/>
  <c r="AK58" i="1"/>
  <c r="AJ58" i="1"/>
  <c r="AI58" i="1"/>
  <c r="AL57" i="1"/>
  <c r="AK57" i="1"/>
  <c r="AJ57" i="1"/>
  <c r="AI57" i="1"/>
  <c r="AL56" i="1"/>
  <c r="AK56" i="1"/>
  <c r="AJ56" i="1"/>
  <c r="AI56" i="1"/>
  <c r="AL55" i="1"/>
  <c r="AK55" i="1"/>
  <c r="AJ55" i="1"/>
  <c r="AI55" i="1"/>
  <c r="AL54" i="1"/>
  <c r="AK54" i="1"/>
  <c r="AJ54" i="1"/>
  <c r="AI54" i="1"/>
  <c r="AL53" i="1"/>
  <c r="AK53" i="1"/>
  <c r="AJ53" i="1"/>
  <c r="AI53" i="1"/>
  <c r="AL52" i="1"/>
  <c r="AK52" i="1"/>
  <c r="AJ52" i="1"/>
  <c r="AI52" i="1"/>
  <c r="AL51" i="1"/>
  <c r="AK51" i="1"/>
  <c r="AJ51" i="1"/>
  <c r="AI51" i="1"/>
  <c r="AL50" i="1"/>
  <c r="AK50" i="1"/>
  <c r="AJ50" i="1"/>
  <c r="AI50" i="1"/>
  <c r="AL49" i="1"/>
  <c r="AK49" i="1"/>
  <c r="AJ49" i="1"/>
  <c r="AI49" i="1"/>
  <c r="AL48" i="1"/>
  <c r="AK48" i="1"/>
  <c r="AJ48" i="1"/>
  <c r="AI48" i="1"/>
  <c r="AL47" i="1"/>
  <c r="AK47" i="1"/>
  <c r="AJ47" i="1"/>
  <c r="AI47" i="1"/>
  <c r="AL46" i="1"/>
  <c r="AK46" i="1"/>
  <c r="AJ46" i="1"/>
  <c r="AI46" i="1"/>
  <c r="AL45" i="1"/>
  <c r="AK45" i="1"/>
  <c r="AJ45" i="1"/>
  <c r="AI45" i="1"/>
  <c r="AL44" i="1"/>
  <c r="AK44" i="1"/>
  <c r="AJ44" i="1"/>
  <c r="AI44" i="1"/>
  <c r="AL43" i="1"/>
  <c r="AK43" i="1"/>
  <c r="AJ43" i="1"/>
  <c r="AI43" i="1"/>
  <c r="AL42" i="1"/>
  <c r="AK42" i="1"/>
  <c r="AJ42" i="1"/>
  <c r="AI42" i="1"/>
  <c r="AL41" i="1"/>
  <c r="AK41" i="1"/>
  <c r="AJ41" i="1"/>
  <c r="AY41" i="1" s="1"/>
  <c r="AI41" i="1"/>
  <c r="AL40" i="1"/>
  <c r="AK40" i="1"/>
  <c r="AJ40" i="1"/>
  <c r="AY40" i="1" s="1"/>
  <c r="AI40" i="1"/>
  <c r="AL39" i="1"/>
  <c r="AK39" i="1"/>
  <c r="AJ39" i="1"/>
  <c r="AI39" i="1"/>
  <c r="AL38" i="1"/>
  <c r="AK38" i="1"/>
  <c r="AJ38" i="1"/>
  <c r="AI38" i="1"/>
  <c r="AL37" i="1"/>
  <c r="AK37" i="1"/>
  <c r="AJ37" i="1"/>
  <c r="AI37" i="1"/>
  <c r="AL36" i="1"/>
  <c r="AK36" i="1"/>
  <c r="AJ36" i="1"/>
  <c r="AI36" i="1"/>
  <c r="AL35" i="1"/>
  <c r="AK35" i="1"/>
  <c r="AJ35" i="1"/>
  <c r="AI35" i="1"/>
  <c r="AL34" i="1"/>
  <c r="AK34" i="1"/>
  <c r="AZ34" i="1" s="1"/>
  <c r="AJ34" i="1"/>
  <c r="AI34" i="1"/>
  <c r="AX34" i="1" s="1"/>
  <c r="AL33" i="1"/>
  <c r="BA33" i="1" s="1"/>
  <c r="AK33" i="1"/>
  <c r="AJ33" i="1"/>
  <c r="AY33" i="1" s="1"/>
  <c r="AI33" i="1"/>
  <c r="AL32" i="1"/>
  <c r="AK32" i="1"/>
  <c r="AZ32" i="1" s="1"/>
  <c r="AJ32" i="1"/>
  <c r="AI32" i="1"/>
  <c r="AX32" i="1" s="1"/>
  <c r="AL31" i="1"/>
  <c r="BA31" i="1" s="1"/>
  <c r="AK31" i="1"/>
  <c r="AJ31" i="1"/>
  <c r="AY31" i="1" s="1"/>
  <c r="AI31" i="1"/>
  <c r="AL30" i="1"/>
  <c r="AK30" i="1"/>
  <c r="AZ30" i="1" s="1"/>
  <c r="AJ30" i="1"/>
  <c r="AI30" i="1"/>
  <c r="AL29" i="1"/>
  <c r="BA29" i="1" s="1"/>
  <c r="AK29" i="1"/>
  <c r="AJ29" i="1"/>
  <c r="AY29" i="1" s="1"/>
  <c r="AI29" i="1"/>
  <c r="AL28" i="1"/>
  <c r="AK28" i="1"/>
  <c r="AZ28" i="1" s="1"/>
  <c r="AJ28" i="1"/>
  <c r="AI28" i="1"/>
  <c r="AX28" i="1" s="1"/>
  <c r="AL27" i="1"/>
  <c r="BA27" i="1" s="1"/>
  <c r="AK27" i="1"/>
  <c r="AJ27" i="1"/>
  <c r="AY27" i="1" s="1"/>
  <c r="AI27" i="1"/>
  <c r="AL26" i="1"/>
  <c r="AK26" i="1"/>
  <c r="AZ26" i="1" s="1"/>
  <c r="AJ26" i="1"/>
  <c r="AI26" i="1"/>
  <c r="AX26" i="1" s="1"/>
  <c r="AL25" i="1"/>
  <c r="AK25" i="1"/>
  <c r="AZ25" i="1" s="1"/>
  <c r="AJ25" i="1"/>
  <c r="AY25" i="1" s="1"/>
  <c r="AI25" i="1"/>
  <c r="O25" i="1"/>
  <c r="AL24" i="1"/>
  <c r="AK24" i="1"/>
  <c r="AJ24" i="1"/>
  <c r="AY24" i="1" s="1"/>
  <c r="AI24" i="1"/>
  <c r="AX24" i="1" s="1"/>
  <c r="AH24" i="1"/>
  <c r="AG24" i="1"/>
  <c r="AF24" i="1"/>
  <c r="AU24" i="1" s="1"/>
  <c r="AE24" i="1"/>
  <c r="AT24" i="1" s="1"/>
  <c r="AD24" i="1"/>
  <c r="AL23" i="1"/>
  <c r="BA23" i="1" s="1"/>
  <c r="AK23" i="1"/>
  <c r="AZ23" i="1" s="1"/>
  <c r="AJ23" i="1"/>
  <c r="AI23" i="1"/>
  <c r="AH23" i="1"/>
  <c r="AW23" i="1" s="1"/>
  <c r="AG23" i="1"/>
  <c r="AV23" i="1" s="1"/>
  <c r="AF23" i="1"/>
  <c r="AE23" i="1"/>
  <c r="AD23" i="1"/>
  <c r="AS23" i="1" s="1"/>
  <c r="AP22" i="1"/>
  <c r="AO22" i="1"/>
  <c r="A19" i="1"/>
  <c r="D17" i="1"/>
  <c r="R5" i="1"/>
  <c r="Q5" i="1"/>
  <c r="P5" i="1"/>
  <c r="C1" i="1"/>
  <c r="A1" i="1"/>
  <c r="AX71" i="1" l="1"/>
  <c r="AZ68" i="1"/>
  <c r="AX67" i="1"/>
  <c r="AZ66" i="1"/>
  <c r="AX65" i="1"/>
  <c r="AZ64" i="1"/>
  <c r="AX63" i="1"/>
  <c r="AZ62" i="1"/>
  <c r="AX61" i="1"/>
  <c r="AY68" i="1"/>
  <c r="BA63" i="1"/>
  <c r="AZ58" i="1"/>
  <c r="AX55" i="1"/>
  <c r="AX53" i="1"/>
  <c r="AZ52" i="1"/>
  <c r="AX51" i="1"/>
  <c r="AZ50" i="1"/>
  <c r="AX49" i="1"/>
  <c r="AZ48" i="1"/>
  <c r="BA69" i="1"/>
  <c r="AY66" i="1"/>
  <c r="AZ60" i="1"/>
  <c r="AX57" i="1"/>
  <c r="BA67" i="1"/>
  <c r="AY64" i="1"/>
  <c r="AX59" i="1"/>
  <c r="AZ54" i="1"/>
  <c r="AY62" i="1"/>
  <c r="BA52" i="1"/>
  <c r="AY49" i="1"/>
  <c r="AZ44" i="1"/>
  <c r="AX41" i="1"/>
  <c r="BA38" i="1"/>
  <c r="AY37" i="1"/>
  <c r="BA36" i="1"/>
  <c r="AY35" i="1"/>
  <c r="BA57" i="1"/>
  <c r="BA47" i="1"/>
  <c r="AZ46" i="1"/>
  <c r="AX43" i="1"/>
  <c r="BA39" i="1"/>
  <c r="AZ56" i="1"/>
  <c r="AY53" i="1"/>
  <c r="AX45" i="1"/>
  <c r="AZ40" i="1"/>
  <c r="AU23" i="1"/>
  <c r="AS24" i="1"/>
  <c r="AW24" i="1"/>
  <c r="BA24" i="1"/>
  <c r="AX25" i="1"/>
  <c r="AY28" i="1"/>
  <c r="AY30" i="1"/>
  <c r="AX30" i="1"/>
  <c r="AX31" i="1"/>
  <c r="AX33" i="1"/>
  <c r="AX35" i="1"/>
  <c r="AY36" i="1"/>
  <c r="AX36" i="1"/>
  <c r="BA37" i="1"/>
  <c r="BA42" i="1"/>
  <c r="AZ43" i="1"/>
  <c r="AY44" i="1"/>
  <c r="BA44" i="1"/>
  <c r="AX46" i="1"/>
  <c r="BA50" i="1"/>
  <c r="BA58" i="1"/>
  <c r="AY60" i="1"/>
  <c r="AY67" i="1"/>
  <c r="AZ70" i="1"/>
  <c r="BA26" i="1"/>
  <c r="AZ27" i="1"/>
  <c r="AZ29" i="1"/>
  <c r="AY32" i="1"/>
  <c r="AY34" i="1"/>
  <c r="AZ36" i="1"/>
  <c r="AX37" i="1"/>
  <c r="AY38" i="1"/>
  <c r="AX38" i="1"/>
  <c r="AY45" i="1"/>
  <c r="AY46" i="1"/>
  <c r="BA48" i="1"/>
  <c r="AY50" i="1"/>
  <c r="AY54" i="1"/>
  <c r="AY55" i="1"/>
  <c r="BA28" i="1"/>
  <c r="BA30" i="1"/>
  <c r="AZ31" i="1"/>
  <c r="AZ33" i="1"/>
  <c r="AZ35" i="1"/>
  <c r="AZ38" i="1"/>
  <c r="BA40" i="1"/>
  <c r="AY42" i="1"/>
  <c r="AZ42" i="1"/>
  <c r="AY47" i="1"/>
  <c r="AX47" i="1"/>
  <c r="BA49" i="1"/>
  <c r="BA65" i="1"/>
  <c r="A614" i="1"/>
  <c r="A560" i="1"/>
  <c r="A182" i="1"/>
  <c r="A506" i="1"/>
  <c r="A236" i="1"/>
  <c r="A128" i="1"/>
  <c r="A452" i="1"/>
  <c r="A344" i="1"/>
  <c r="A73" i="1"/>
  <c r="A290" i="1"/>
  <c r="A398" i="1"/>
  <c r="AY23" i="1"/>
  <c r="AT23" i="1"/>
  <c r="AX23" i="1"/>
  <c r="AV24" i="1"/>
  <c r="AZ24" i="1"/>
  <c r="BA25" i="1"/>
  <c r="AY26" i="1"/>
  <c r="AX27" i="1"/>
  <c r="AX29" i="1"/>
  <c r="BA32" i="1"/>
  <c r="BA34" i="1"/>
  <c r="BA35" i="1"/>
  <c r="AZ37" i="1"/>
  <c r="AY39" i="1"/>
  <c r="AX39" i="1"/>
  <c r="BA41" i="1"/>
  <c r="AY43" i="1"/>
  <c r="BA43" i="1"/>
  <c r="BA45" i="1"/>
  <c r="BA46" i="1"/>
  <c r="AY48" i="1"/>
  <c r="AY51" i="1"/>
  <c r="AY59" i="1"/>
  <c r="AZ41" i="1"/>
  <c r="AX44" i="1"/>
  <c r="AX50" i="1"/>
  <c r="AZ51" i="1"/>
  <c r="AX52" i="1"/>
  <c r="BA54" i="1"/>
  <c r="AY56" i="1"/>
  <c r="AY61" i="1"/>
  <c r="BA66" i="1"/>
  <c r="AZ39" i="1"/>
  <c r="AX42" i="1"/>
  <c r="AZ47" i="1"/>
  <c r="AZ49" i="1"/>
  <c r="BA51" i="1"/>
  <c r="AY52" i="1"/>
  <c r="AZ53" i="1"/>
  <c r="BA55" i="1"/>
  <c r="AY57" i="1"/>
  <c r="BA59" i="1"/>
  <c r="BA60" i="1"/>
  <c r="AX64" i="1"/>
  <c r="AZ65" i="1"/>
  <c r="AX69" i="1"/>
  <c r="AX40" i="1"/>
  <c r="AZ45" i="1"/>
  <c r="AX48" i="1"/>
  <c r="BA53" i="1"/>
  <c r="BA56" i="1"/>
  <c r="AZ57" i="1"/>
  <c r="AY58" i="1"/>
  <c r="AX60" i="1"/>
  <c r="BA61" i="1"/>
  <c r="AZ55" i="1"/>
  <c r="AX58" i="1"/>
  <c r="AZ61" i="1"/>
  <c r="AX66" i="1"/>
  <c r="AZ67" i="1"/>
  <c r="BA68" i="1"/>
  <c r="AY69" i="1"/>
  <c r="AX56" i="1"/>
  <c r="BA62" i="1"/>
  <c r="AY63" i="1"/>
  <c r="AX68" i="1"/>
  <c r="AZ69" i="1"/>
  <c r="BA70" i="1"/>
  <c r="AX54" i="1"/>
  <c r="AZ59" i="1"/>
  <c r="AX62" i="1"/>
  <c r="AZ63" i="1"/>
  <c r="BA64" i="1"/>
  <c r="AY65" i="1"/>
  <c r="AX70" i="1"/>
  <c r="BA71" i="1"/>
  <c r="AE352" i="1"/>
  <c r="AE353" i="1" s="1"/>
  <c r="AE354" i="1" s="1"/>
  <c r="AE355" i="1" s="1"/>
  <c r="AE356" i="1" s="1"/>
  <c r="AE357" i="1" s="1"/>
  <c r="AE358" i="1" s="1"/>
  <c r="AE359" i="1" s="1"/>
  <c r="AE360" i="1" s="1"/>
  <c r="AE361" i="1" s="1"/>
  <c r="AE362" i="1" s="1"/>
  <c r="AE363" i="1" s="1"/>
  <c r="AE364" i="1" s="1"/>
  <c r="AE365" i="1" s="1"/>
  <c r="AE366" i="1" s="1"/>
  <c r="AE367" i="1" s="1"/>
  <c r="AE368" i="1" s="1"/>
  <c r="AE369" i="1" s="1"/>
  <c r="AE370" i="1" s="1"/>
  <c r="AE371" i="1" s="1"/>
  <c r="AE372" i="1" s="1"/>
  <c r="AE373" i="1" s="1"/>
  <c r="AE374" i="1" s="1"/>
  <c r="AE375" i="1" s="1"/>
  <c r="AE376" i="1" s="1"/>
  <c r="AE377" i="1" s="1"/>
  <c r="AE378" i="1" s="1"/>
  <c r="AE379" i="1" s="1"/>
  <c r="AE380" i="1" s="1"/>
  <c r="AE381" i="1" s="1"/>
  <c r="AE382" i="1" s="1"/>
  <c r="AE383" i="1" s="1"/>
  <c r="AE384" i="1" s="1"/>
  <c r="AE385" i="1" s="1"/>
  <c r="AE386" i="1" s="1"/>
  <c r="AE387" i="1" s="1"/>
  <c r="O377" i="1"/>
  <c r="AY70" i="1"/>
  <c r="AY71" i="1"/>
  <c r="AZ71" i="1"/>
  <c r="AE298" i="1"/>
  <c r="AE299" i="1" s="1"/>
  <c r="AE300" i="1" s="1"/>
  <c r="AE301" i="1" s="1"/>
  <c r="AE302" i="1" s="1"/>
  <c r="AE303" i="1" s="1"/>
  <c r="AE304" i="1" s="1"/>
  <c r="AE305" i="1" s="1"/>
  <c r="AE306" i="1" s="1"/>
  <c r="AE307" i="1" s="1"/>
  <c r="AE308" i="1" s="1"/>
  <c r="AE309" i="1" s="1"/>
  <c r="AE310" i="1" s="1"/>
  <c r="AE311" i="1" s="1"/>
  <c r="AE312" i="1" s="1"/>
  <c r="AE313" i="1" s="1"/>
  <c r="AE314" i="1" s="1"/>
  <c r="AE315" i="1" s="1"/>
  <c r="AE316" i="1" s="1"/>
  <c r="AE317" i="1" s="1"/>
  <c r="AE318" i="1" s="1"/>
  <c r="AE319" i="1" s="1"/>
  <c r="AE320" i="1" s="1"/>
  <c r="AE321" i="1" s="1"/>
  <c r="AE322" i="1" s="1"/>
  <c r="AE323" i="1" s="1"/>
  <c r="AE324" i="1" s="1"/>
  <c r="AE325" i="1" s="1"/>
  <c r="AE326" i="1" s="1"/>
  <c r="AE327" i="1" s="1"/>
  <c r="AE328" i="1" s="1"/>
  <c r="AE329" i="1" s="1"/>
  <c r="AE330" i="1" s="1"/>
  <c r="AE331" i="1" s="1"/>
  <c r="AE332" i="1" s="1"/>
  <c r="AE333" i="1" s="1"/>
  <c r="O323" i="1"/>
  <c r="AE334" i="1" l="1"/>
  <c r="AE335" i="1" s="1"/>
  <c r="AE336" i="1" s="1"/>
  <c r="AE337" i="1" s="1"/>
  <c r="AE338" i="1" s="1"/>
  <c r="AE339" i="1" s="1"/>
  <c r="AE340" i="1" s="1"/>
  <c r="AE341" i="1" s="1"/>
  <c r="AE342" i="1" s="1"/>
  <c r="AE343" i="1" s="1"/>
  <c r="O324" i="1"/>
  <c r="O32" i="1"/>
  <c r="O28" i="1"/>
  <c r="O34" i="1"/>
  <c r="O33" i="1"/>
  <c r="O31" i="1"/>
  <c r="O30" i="1"/>
  <c r="O29" i="1"/>
  <c r="O27" i="1"/>
  <c r="O26" i="1"/>
  <c r="AE388" i="1"/>
  <c r="AE389" i="1" s="1"/>
  <c r="AE390" i="1" s="1"/>
  <c r="AE391" i="1" s="1"/>
  <c r="AE392" i="1" s="1"/>
  <c r="AE393" i="1" s="1"/>
  <c r="AE394" i="1" s="1"/>
  <c r="AE395" i="1" s="1"/>
  <c r="AE396" i="1" s="1"/>
  <c r="AE397" i="1" s="1"/>
  <c r="O378" i="1"/>
  <c r="H23" i="1" l="1"/>
  <c r="D23" i="1"/>
  <c r="K24" i="1"/>
  <c r="G24" i="1"/>
  <c r="J28" i="1"/>
  <c r="I30" i="1"/>
  <c r="J29" i="1"/>
  <c r="J27" i="1"/>
  <c r="K26" i="1"/>
  <c r="I25" i="1"/>
  <c r="C24" i="1"/>
  <c r="I23" i="1"/>
  <c r="E23" i="1"/>
  <c r="H33" i="1"/>
  <c r="J39" i="1"/>
  <c r="J23" i="1"/>
  <c r="K28" i="1"/>
  <c r="J33" i="1"/>
  <c r="I40" i="1"/>
  <c r="K71" i="1"/>
  <c r="J67" i="1"/>
  <c r="H64" i="1"/>
  <c r="J59" i="1"/>
  <c r="H56" i="1"/>
  <c r="K68" i="1"/>
  <c r="I65" i="1"/>
  <c r="J70" i="1"/>
  <c r="H67" i="1"/>
  <c r="J62" i="1"/>
  <c r="I68" i="1"/>
  <c r="I62" i="1"/>
  <c r="K59" i="1"/>
  <c r="I57" i="1"/>
  <c r="H55" i="1"/>
  <c r="J50" i="1"/>
  <c r="I66" i="1"/>
  <c r="K61" i="1"/>
  <c r="I59" i="1"/>
  <c r="H57" i="1"/>
  <c r="K51" i="1"/>
  <c r="K67" i="1"/>
  <c r="K55" i="1"/>
  <c r="J53" i="1"/>
  <c r="H50" i="1"/>
  <c r="J45" i="1"/>
  <c r="H42" i="1"/>
  <c r="K65" i="1"/>
  <c r="K52" i="1"/>
  <c r="K36" i="1"/>
  <c r="K62" i="1"/>
  <c r="K40" i="1"/>
  <c r="J38" i="1"/>
  <c r="J48" i="1"/>
  <c r="I46" i="1"/>
  <c r="I38" i="1"/>
  <c r="J30" i="1"/>
  <c r="G23" i="1"/>
  <c r="H26" i="1"/>
  <c r="J35" i="1"/>
  <c r="I27" i="1"/>
  <c r="H30" i="1"/>
  <c r="H35" i="1"/>
  <c r="I48" i="1"/>
  <c r="K58" i="1"/>
  <c r="D24" i="1"/>
  <c r="J25" i="1"/>
  <c r="K30" i="1"/>
  <c r="J32" i="1"/>
  <c r="I35" i="1"/>
  <c r="H38" i="1"/>
  <c r="H70" i="1"/>
  <c r="J65" i="1"/>
  <c r="H62" i="1"/>
  <c r="J57" i="1"/>
  <c r="H71" i="1"/>
  <c r="K66" i="1"/>
  <c r="I63" i="1"/>
  <c r="J68" i="1"/>
  <c r="H65" i="1"/>
  <c r="H53" i="1"/>
  <c r="J71" i="1"/>
  <c r="I54" i="1"/>
  <c r="I61" i="1"/>
  <c r="H59" i="1"/>
  <c r="J51" i="1"/>
  <c r="H48" i="1"/>
  <c r="J43" i="1"/>
  <c r="H40" i="1"/>
  <c r="K45" i="1"/>
  <c r="I43" i="1"/>
  <c r="H41" i="1"/>
  <c r="I39" i="1"/>
  <c r="H61" i="1"/>
  <c r="K48" i="1"/>
  <c r="J46" i="1"/>
  <c r="I44" i="1"/>
  <c r="J36" i="1"/>
  <c r="K50" i="1"/>
  <c r="K41" i="1"/>
  <c r="K39" i="1"/>
  <c r="I36" i="1"/>
  <c r="I33" i="1"/>
  <c r="K31" i="1"/>
  <c r="H28" i="1"/>
  <c r="K23" i="1"/>
  <c r="K32" i="1"/>
  <c r="F24" i="1"/>
  <c r="I26" i="1"/>
  <c r="H29" i="1"/>
  <c r="J37" i="1"/>
  <c r="H47" i="1"/>
  <c r="I50" i="1"/>
  <c r="I32" i="1"/>
  <c r="K49" i="1"/>
  <c r="H24" i="1"/>
  <c r="K29" i="1"/>
  <c r="I34" i="1"/>
  <c r="K44" i="1"/>
  <c r="H68" i="1"/>
  <c r="J63" i="1"/>
  <c r="H60" i="1"/>
  <c r="J55" i="1"/>
  <c r="I69" i="1"/>
  <c r="K64" i="1"/>
  <c r="J66" i="1"/>
  <c r="H63" i="1"/>
  <c r="K60" i="1"/>
  <c r="J58" i="1"/>
  <c r="I56" i="1"/>
  <c r="J54" i="1"/>
  <c r="H51" i="1"/>
  <c r="K69" i="1"/>
  <c r="J60" i="1"/>
  <c r="I58" i="1"/>
  <c r="I52" i="1"/>
  <c r="I64" i="1"/>
  <c r="K56" i="1"/>
  <c r="H54" i="1"/>
  <c r="J49" i="1"/>
  <c r="H46" i="1"/>
  <c r="J41" i="1"/>
  <c r="K57" i="1"/>
  <c r="I37" i="1"/>
  <c r="H39" i="1"/>
  <c r="I55" i="1"/>
  <c r="I47" i="1"/>
  <c r="H45" i="1"/>
  <c r="K37" i="1"/>
  <c r="J34" i="1"/>
  <c r="J26" i="1"/>
  <c r="E24" i="1"/>
  <c r="K25" i="1"/>
  <c r="H27" i="1"/>
  <c r="K34" i="1"/>
  <c r="I41" i="1"/>
  <c r="J24" i="1"/>
  <c r="H25" i="1"/>
  <c r="H31" i="1"/>
  <c r="I31" i="1"/>
  <c r="H34" i="1"/>
  <c r="H36" i="1"/>
  <c r="K43" i="1"/>
  <c r="F23" i="1"/>
  <c r="J31" i="1"/>
  <c r="I71" i="1"/>
  <c r="J69" i="1"/>
  <c r="H66" i="1"/>
  <c r="J61" i="1"/>
  <c r="H58" i="1"/>
  <c r="K70" i="1"/>
  <c r="I67" i="1"/>
  <c r="H69" i="1"/>
  <c r="J64" i="1"/>
  <c r="K63" i="1"/>
  <c r="J52" i="1"/>
  <c r="H49" i="1"/>
  <c r="K53" i="1"/>
  <c r="I60" i="1"/>
  <c r="H52" i="1"/>
  <c r="J47" i="1"/>
  <c r="H44" i="1"/>
  <c r="I70" i="1"/>
  <c r="I49" i="1"/>
  <c r="K46" i="1"/>
  <c r="J44" i="1"/>
  <c r="I42" i="1"/>
  <c r="K38" i="1"/>
  <c r="J56" i="1"/>
  <c r="K47" i="1"/>
  <c r="I45" i="1"/>
  <c r="H43" i="1"/>
  <c r="H37" i="1"/>
  <c r="I24" i="1"/>
  <c r="I51" i="1"/>
  <c r="I53" i="1"/>
  <c r="K42" i="1"/>
  <c r="K35" i="1"/>
  <c r="I29" i="1"/>
  <c r="J40" i="1"/>
  <c r="K27" i="1"/>
  <c r="I28" i="1"/>
  <c r="K54" i="1"/>
  <c r="H32" i="1"/>
  <c r="C23" i="1"/>
  <c r="K33" i="1"/>
  <c r="J42" i="1"/>
  <c r="AF25" i="1" l="1"/>
  <c r="AU25" i="1" s="1"/>
  <c r="E25" i="1" s="1"/>
  <c r="AG25" i="1" l="1"/>
  <c r="AV25" i="1" s="1"/>
  <c r="F25" i="1" s="1"/>
  <c r="AE25" i="1"/>
  <c r="AT25" i="1" s="1"/>
  <c r="D25" i="1" s="1"/>
  <c r="AD25" i="1"/>
  <c r="AS25" i="1" s="1"/>
  <c r="C25" i="1" s="1"/>
  <c r="AH25" i="1"/>
  <c r="AW25" i="1" s="1"/>
  <c r="G25" i="1" s="1"/>
  <c r="AF27" i="1" l="1"/>
  <c r="AU27" i="1" s="1"/>
  <c r="E27" i="1" s="1"/>
  <c r="AF62" i="1"/>
  <c r="AU62" i="1" s="1"/>
  <c r="E62" i="1" s="1"/>
  <c r="AF35" i="1"/>
  <c r="AU35" i="1" s="1"/>
  <c r="E35" i="1" s="1"/>
  <c r="AF53" i="1"/>
  <c r="AU53" i="1" s="1"/>
  <c r="E53" i="1" s="1"/>
  <c r="AF28" i="1"/>
  <c r="AU28" i="1" s="1"/>
  <c r="E28" i="1" s="1"/>
  <c r="AF46" i="1"/>
  <c r="AU46" i="1" s="1"/>
  <c r="E46" i="1" s="1"/>
  <c r="AF45" i="1"/>
  <c r="AU45" i="1" s="1"/>
  <c r="E45" i="1" s="1"/>
  <c r="AF40" i="1"/>
  <c r="AU40" i="1" s="1"/>
  <c r="E40" i="1" s="1"/>
  <c r="AF39" i="1"/>
  <c r="AU39" i="1" s="1"/>
  <c r="E39" i="1" s="1"/>
  <c r="AF26" i="1"/>
  <c r="AU26" i="1" s="1"/>
  <c r="E26" i="1" s="1"/>
  <c r="AF64" i="1"/>
  <c r="AU64" i="1" s="1"/>
  <c r="E64" i="1" s="1"/>
  <c r="AF55" i="1"/>
  <c r="AU55" i="1" s="1"/>
  <c r="E55" i="1" s="1"/>
  <c r="AF33" i="1"/>
  <c r="AU33" i="1" s="1"/>
  <c r="E33" i="1" s="1"/>
  <c r="AF67" i="1"/>
  <c r="AU67" i="1" s="1"/>
  <c r="E67" i="1" s="1"/>
  <c r="AF63" i="1"/>
  <c r="AU63" i="1" s="1"/>
  <c r="E63" i="1" s="1"/>
  <c r="AF38" i="1"/>
  <c r="AU38" i="1" s="1"/>
  <c r="E38" i="1" s="1"/>
  <c r="AF56" i="1"/>
  <c r="AU56" i="1" s="1"/>
  <c r="E56" i="1" s="1"/>
  <c r="AF66" i="1"/>
  <c r="AU66" i="1" s="1"/>
  <c r="E66" i="1" s="1"/>
  <c r="AF34" i="1"/>
  <c r="AU34" i="1" s="1"/>
  <c r="E34" i="1" s="1"/>
  <c r="AF48" i="1"/>
  <c r="AU48" i="1" s="1"/>
  <c r="E48" i="1" s="1"/>
  <c r="AF69" i="1"/>
  <c r="AU69" i="1" s="1"/>
  <c r="E69" i="1" s="1"/>
  <c r="AF61" i="1"/>
  <c r="AU61" i="1" s="1"/>
  <c r="E61" i="1" s="1"/>
  <c r="AF42" i="1"/>
  <c r="AU42" i="1" s="1"/>
  <c r="E42" i="1" s="1"/>
  <c r="AF29" i="1"/>
  <c r="AU29" i="1" s="1"/>
  <c r="E29" i="1" s="1"/>
  <c r="AF52" i="1"/>
  <c r="AU52" i="1" s="1"/>
  <c r="E52" i="1" s="1"/>
  <c r="AF43" i="1"/>
  <c r="AU43" i="1" s="1"/>
  <c r="E43" i="1" s="1"/>
  <c r="AF58" i="1"/>
  <c r="AU58" i="1" s="1"/>
  <c r="E58" i="1" s="1"/>
  <c r="AF49" i="1"/>
  <c r="AU49" i="1" s="1"/>
  <c r="E49" i="1" s="1"/>
  <c r="AF68" i="1"/>
  <c r="AU68" i="1" s="1"/>
  <c r="E68" i="1" s="1"/>
  <c r="AF59" i="1"/>
  <c r="AU59" i="1" s="1"/>
  <c r="E59" i="1" s="1"/>
  <c r="AF31" i="1"/>
  <c r="AU31" i="1" s="1"/>
  <c r="E31" i="1" s="1"/>
  <c r="AF37" i="1"/>
  <c r="AU37" i="1" s="1"/>
  <c r="E37" i="1" s="1"/>
  <c r="AF32" i="1"/>
  <c r="AU32" i="1" s="1"/>
  <c r="E32" i="1" s="1"/>
  <c r="AF50" i="1"/>
  <c r="AU50" i="1" s="1"/>
  <c r="E50" i="1" s="1"/>
  <c r="AF41" i="1"/>
  <c r="AU41" i="1" s="1"/>
  <c r="E41" i="1" s="1"/>
  <c r="AF60" i="1"/>
  <c r="AU60" i="1" s="1"/>
  <c r="E60" i="1" s="1"/>
  <c r="AF51" i="1"/>
  <c r="AU51" i="1" s="1"/>
  <c r="E51" i="1" s="1"/>
  <c r="AF70" i="1"/>
  <c r="AU70" i="1" s="1"/>
  <c r="E70" i="1" s="1"/>
  <c r="AF71" i="1"/>
  <c r="AU71" i="1" s="1"/>
  <c r="E71" i="1" s="1"/>
  <c r="AF30" i="1"/>
  <c r="AU30" i="1" s="1"/>
  <c r="E30" i="1" s="1"/>
  <c r="AF57" i="1"/>
  <c r="AU57" i="1" s="1"/>
  <c r="E57" i="1" s="1"/>
  <c r="AF44" i="1"/>
  <c r="AU44" i="1" s="1"/>
  <c r="E44" i="1" s="1"/>
  <c r="AF47" i="1"/>
  <c r="AU47" i="1" s="1"/>
  <c r="E47" i="1" s="1"/>
  <c r="AF36" i="1"/>
  <c r="AU36" i="1" s="1"/>
  <c r="E36" i="1" s="1"/>
  <c r="AF65" i="1"/>
  <c r="AU65" i="1" s="1"/>
  <c r="E65" i="1" s="1"/>
  <c r="AF54" i="1"/>
  <c r="AU54" i="1" s="1"/>
  <c r="E54" i="1" s="1"/>
  <c r="AH61" i="1" l="1"/>
  <c r="AW61" i="1" s="1"/>
  <c r="G61" i="1" s="1"/>
  <c r="AH29" i="1"/>
  <c r="AW29" i="1" s="1"/>
  <c r="G29" i="1" s="1"/>
  <c r="AH41" i="1"/>
  <c r="AW41" i="1" s="1"/>
  <c r="G41" i="1" s="1"/>
  <c r="AH67" i="1"/>
  <c r="AW67" i="1" s="1"/>
  <c r="G67" i="1" s="1"/>
  <c r="AH32" i="1"/>
  <c r="AW32" i="1" s="1"/>
  <c r="G32" i="1" s="1"/>
  <c r="AH64" i="1"/>
  <c r="AW64" i="1" s="1"/>
  <c r="G64" i="1" s="1"/>
  <c r="AH57" i="1"/>
  <c r="AW57" i="1" s="1"/>
  <c r="G57" i="1" s="1"/>
  <c r="AH49" i="1"/>
  <c r="AW49" i="1" s="1"/>
  <c r="G49" i="1" s="1"/>
  <c r="AH48" i="1"/>
  <c r="AW48" i="1" s="1"/>
  <c r="G48" i="1" s="1"/>
  <c r="AH60" i="1"/>
  <c r="AW60" i="1" s="1"/>
  <c r="G60" i="1" s="1"/>
  <c r="AH65" i="1"/>
  <c r="AW65" i="1" s="1"/>
  <c r="G65" i="1" s="1"/>
  <c r="AH45" i="1"/>
  <c r="AW45" i="1" s="1"/>
  <c r="G45" i="1" s="1"/>
  <c r="AH33" i="1"/>
  <c r="AW33" i="1" s="1"/>
  <c r="G33" i="1" s="1"/>
  <c r="AH56" i="1"/>
  <c r="AW56" i="1" s="1"/>
  <c r="G56" i="1" s="1"/>
  <c r="AH66" i="1"/>
  <c r="AW66" i="1" s="1"/>
  <c r="G66" i="1" s="1"/>
  <c r="AH34" i="1"/>
  <c r="AW34" i="1" s="1"/>
  <c r="G34" i="1" s="1"/>
  <c r="AH30" i="1"/>
  <c r="AW30" i="1" s="1"/>
  <c r="G30" i="1" s="1"/>
  <c r="AH58" i="1"/>
  <c r="AW58" i="1" s="1"/>
  <c r="G58" i="1" s="1"/>
  <c r="AH37" i="1"/>
  <c r="AW37" i="1" s="1"/>
  <c r="G37" i="1" s="1"/>
  <c r="AH71" i="1"/>
  <c r="AW71" i="1" s="1"/>
  <c r="G71" i="1" s="1"/>
  <c r="AH39" i="1"/>
  <c r="AW39" i="1" s="1"/>
  <c r="G39" i="1" s="1"/>
  <c r="AH40" i="1"/>
  <c r="AW40" i="1" s="1"/>
  <c r="G40" i="1" s="1"/>
  <c r="AH31" i="1"/>
  <c r="AW31" i="1" s="1"/>
  <c r="G31" i="1" s="1"/>
  <c r="AH26" i="1"/>
  <c r="AW26" i="1" s="1"/>
  <c r="G26" i="1" s="1"/>
  <c r="AH43" i="1"/>
  <c r="AW43" i="1" s="1"/>
  <c r="G43" i="1" s="1"/>
  <c r="AH59" i="1"/>
  <c r="AW59" i="1" s="1"/>
  <c r="G59" i="1" s="1"/>
  <c r="AH70" i="1"/>
  <c r="AW70" i="1" s="1"/>
  <c r="G70" i="1" s="1"/>
  <c r="AH63" i="1"/>
  <c r="AW63" i="1" s="1"/>
  <c r="G63" i="1" s="1"/>
  <c r="AH27" i="1"/>
  <c r="AW27" i="1" s="1"/>
  <c r="G27" i="1" s="1"/>
  <c r="AH54" i="1"/>
  <c r="AW54" i="1" s="1"/>
  <c r="G54" i="1" s="1"/>
  <c r="AH50" i="1"/>
  <c r="AW50" i="1" s="1"/>
  <c r="G50" i="1" s="1"/>
  <c r="AH47" i="1"/>
  <c r="AW47" i="1" s="1"/>
  <c r="G47" i="1" s="1"/>
  <c r="AH44" i="1"/>
  <c r="AW44" i="1" s="1"/>
  <c r="G44" i="1" s="1"/>
  <c r="AH42" i="1"/>
  <c r="AW42" i="1" s="1"/>
  <c r="G42" i="1" s="1"/>
  <c r="AH53" i="1"/>
  <c r="AW53" i="1" s="1"/>
  <c r="G53" i="1" s="1"/>
  <c r="AH62" i="1"/>
  <c r="AW62" i="1" s="1"/>
  <c r="G62" i="1" s="1"/>
  <c r="AH46" i="1"/>
  <c r="AW46" i="1" s="1"/>
  <c r="G46" i="1" s="1"/>
  <c r="AH35" i="1"/>
  <c r="AW35" i="1" s="1"/>
  <c r="G35" i="1" s="1"/>
  <c r="AH68" i="1"/>
  <c r="AW68" i="1" s="1"/>
  <c r="G68" i="1" s="1"/>
  <c r="AH28" i="1"/>
  <c r="AW28" i="1" s="1"/>
  <c r="G28" i="1" s="1"/>
  <c r="AH51" i="1"/>
  <c r="AW51" i="1" s="1"/>
  <c r="G51" i="1" s="1"/>
  <c r="AG34" i="1"/>
  <c r="AV34" i="1" s="1"/>
  <c r="F34" i="1" s="1"/>
  <c r="AG37" i="1"/>
  <c r="AV37" i="1" s="1"/>
  <c r="F37" i="1" s="1"/>
  <c r="AG39" i="1"/>
  <c r="AV39" i="1" s="1"/>
  <c r="F39" i="1" s="1"/>
  <c r="AG48" i="1"/>
  <c r="AV48" i="1" s="1"/>
  <c r="F48" i="1" s="1"/>
  <c r="AG65" i="1"/>
  <c r="AV65" i="1" s="1"/>
  <c r="F65" i="1" s="1"/>
  <c r="AG44" i="1"/>
  <c r="AV44" i="1" s="1"/>
  <c r="F44" i="1" s="1"/>
  <c r="AG42" i="1"/>
  <c r="AV42" i="1" s="1"/>
  <c r="F42" i="1" s="1"/>
  <c r="AG67" i="1"/>
  <c r="AV67" i="1" s="1"/>
  <c r="F67" i="1" s="1"/>
  <c r="AG68" i="1"/>
  <c r="AV68" i="1" s="1"/>
  <c r="F68" i="1" s="1"/>
  <c r="AG63" i="1"/>
  <c r="AV63" i="1" s="1"/>
  <c r="F63" i="1" s="1"/>
  <c r="AG55" i="1"/>
  <c r="AV55" i="1" s="1"/>
  <c r="F55" i="1" s="1"/>
  <c r="AG60" i="1"/>
  <c r="AV60" i="1" s="1"/>
  <c r="F60" i="1" s="1"/>
  <c r="AG36" i="1"/>
  <c r="AV36" i="1" s="1"/>
  <c r="F36" i="1" s="1"/>
  <c r="AG47" i="1"/>
  <c r="AV47" i="1" s="1"/>
  <c r="F47" i="1" s="1"/>
  <c r="AG52" i="1"/>
  <c r="AV52" i="1" s="1"/>
  <c r="F52" i="1" s="1"/>
  <c r="AG40" i="1"/>
  <c r="AV40" i="1" s="1"/>
  <c r="F40" i="1" s="1"/>
  <c r="AG41" i="1"/>
  <c r="AV41" i="1" s="1"/>
  <c r="F41" i="1" s="1"/>
  <c r="AG54" i="1"/>
  <c r="AV54" i="1" s="1"/>
  <c r="F54" i="1" s="1"/>
  <c r="AG61" i="1"/>
  <c r="AV61" i="1" s="1"/>
  <c r="F61" i="1" s="1"/>
  <c r="AG69" i="1"/>
  <c r="AV69" i="1" s="1"/>
  <c r="F69" i="1" s="1"/>
  <c r="AG49" i="1"/>
  <c r="AV49" i="1" s="1"/>
  <c r="F49" i="1" s="1"/>
  <c r="AG62" i="1"/>
  <c r="AV62" i="1" s="1"/>
  <c r="F62" i="1" s="1"/>
  <c r="AG35" i="1"/>
  <c r="AV35" i="1" s="1"/>
  <c r="F35" i="1" s="1"/>
  <c r="AG58" i="1"/>
  <c r="AV58" i="1" s="1"/>
  <c r="F58" i="1" s="1"/>
  <c r="AG71" i="1"/>
  <c r="AV71" i="1" s="1"/>
  <c r="F71" i="1" s="1"/>
  <c r="AG29" i="1"/>
  <c r="AV29" i="1" s="1"/>
  <c r="F29" i="1" s="1"/>
  <c r="AG56" i="1"/>
  <c r="AV56" i="1" s="1"/>
  <c r="F56" i="1" s="1"/>
  <c r="AG43" i="1"/>
  <c r="AV43" i="1" s="1"/>
  <c r="F43" i="1" s="1"/>
  <c r="AG50" i="1"/>
  <c r="AV50" i="1" s="1"/>
  <c r="F50" i="1" s="1"/>
  <c r="AG27" i="1"/>
  <c r="AV27" i="1" s="1"/>
  <c r="F27" i="1" s="1"/>
  <c r="AG45" i="1"/>
  <c r="AV45" i="1" s="1"/>
  <c r="F45" i="1" s="1"/>
  <c r="AG33" i="1"/>
  <c r="AV33" i="1" s="1"/>
  <c r="F33" i="1" s="1"/>
  <c r="AG57" i="1"/>
  <c r="AV57" i="1" s="1"/>
  <c r="F57" i="1" s="1"/>
  <c r="AG26" i="1"/>
  <c r="AV26" i="1" s="1"/>
  <c r="F26" i="1" s="1"/>
  <c r="AG66" i="1"/>
  <c r="AV66" i="1" s="1"/>
  <c r="F66" i="1" s="1"/>
  <c r="AG32" i="1"/>
  <c r="AV32" i="1" s="1"/>
  <c r="F32" i="1" s="1"/>
  <c r="AG31" i="1"/>
  <c r="AV31" i="1" s="1"/>
  <c r="F31" i="1" s="1"/>
  <c r="AG38" i="1"/>
  <c r="AV38" i="1" s="1"/>
  <c r="F38" i="1" s="1"/>
  <c r="AG51" i="1"/>
  <c r="AV51" i="1" s="1"/>
  <c r="F51" i="1" s="1"/>
  <c r="AG64" i="1"/>
  <c r="AV64" i="1" s="1"/>
  <c r="F64" i="1" s="1"/>
  <c r="AG30" i="1"/>
  <c r="AV30" i="1" s="1"/>
  <c r="F30" i="1" s="1"/>
  <c r="AG59" i="1"/>
  <c r="AV59" i="1" s="1"/>
  <c r="F59" i="1" s="1"/>
  <c r="AG28" i="1"/>
  <c r="AV28" i="1" s="1"/>
  <c r="F28" i="1" s="1"/>
  <c r="AG46" i="1"/>
  <c r="AV46" i="1" s="1"/>
  <c r="F46" i="1" s="1"/>
  <c r="AG53" i="1"/>
  <c r="AV53" i="1" s="1"/>
  <c r="F53" i="1" s="1"/>
  <c r="AG70" i="1"/>
  <c r="AV70" i="1" s="1"/>
  <c r="F70" i="1" s="1"/>
  <c r="AH38" i="1"/>
  <c r="AW38" i="1" s="1"/>
  <c r="G38" i="1" s="1"/>
  <c r="AH55" i="1"/>
  <c r="AW55" i="1" s="1"/>
  <c r="G55" i="1" s="1"/>
  <c r="AH36" i="1"/>
  <c r="AW36" i="1" s="1"/>
  <c r="G36" i="1" s="1"/>
  <c r="AH52" i="1"/>
  <c r="AW52" i="1" s="1"/>
  <c r="G52" i="1" s="1"/>
  <c r="AH69" i="1"/>
  <c r="AW69" i="1" s="1"/>
  <c r="G69" i="1" s="1"/>
  <c r="AE71" i="1"/>
  <c r="AT71" i="1" s="1"/>
  <c r="D71" i="1" s="1"/>
  <c r="AE27" i="1"/>
  <c r="AT27" i="1" s="1"/>
  <c r="D27" i="1" s="1"/>
  <c r="AE46" i="1"/>
  <c r="AT46" i="1" s="1"/>
  <c r="D46" i="1" s="1"/>
  <c r="AE56" i="1"/>
  <c r="AT56" i="1" s="1"/>
  <c r="D56" i="1" s="1"/>
  <c r="AE67" i="1"/>
  <c r="AT67" i="1" s="1"/>
  <c r="D67" i="1" s="1"/>
  <c r="AE60" i="1"/>
  <c r="AT60" i="1" s="1"/>
  <c r="D60" i="1" s="1"/>
  <c r="AE41" i="1"/>
  <c r="AT41" i="1" s="1"/>
  <c r="D41" i="1" s="1"/>
  <c r="AE28" i="1"/>
  <c r="AT28" i="1" s="1"/>
  <c r="D28" i="1" s="1"/>
  <c r="AE30" i="1"/>
  <c r="AT30" i="1" s="1"/>
  <c r="D30" i="1" s="1"/>
  <c r="AE64" i="1"/>
  <c r="AT64" i="1" s="1"/>
  <c r="D64" i="1" s="1"/>
  <c r="AE40" i="1"/>
  <c r="AT40" i="1" s="1"/>
  <c r="D40" i="1" s="1"/>
  <c r="AE49" i="1"/>
  <c r="AT49" i="1" s="1"/>
  <c r="D49" i="1" s="1"/>
  <c r="AE36" i="1"/>
  <c r="AT36" i="1" s="1"/>
  <c r="D36" i="1" s="1"/>
  <c r="AE62" i="1"/>
  <c r="AT62" i="1" s="1"/>
  <c r="D62" i="1" s="1"/>
  <c r="AE63" i="1"/>
  <c r="AT63" i="1" s="1"/>
  <c r="D63" i="1" s="1"/>
  <c r="AE52" i="1"/>
  <c r="AT52" i="1" s="1"/>
  <c r="D52" i="1" s="1"/>
  <c r="AE69" i="1"/>
  <c r="AT69" i="1" s="1"/>
  <c r="D69" i="1" s="1"/>
  <c r="AE50" i="1"/>
  <c r="AT50" i="1" s="1"/>
  <c r="D50" i="1" s="1"/>
  <c r="AE58" i="1"/>
  <c r="AT58" i="1" s="1"/>
  <c r="D58" i="1" s="1"/>
  <c r="AE57" i="1"/>
  <c r="AT57" i="1" s="1"/>
  <c r="D57" i="1" s="1"/>
  <c r="AE51" i="1"/>
  <c r="AT51" i="1" s="1"/>
  <c r="D51" i="1" s="1"/>
  <c r="AE32" i="1"/>
  <c r="AT32" i="1" s="1"/>
  <c r="D32" i="1" s="1"/>
  <c r="AE42" i="1"/>
  <c r="AT42" i="1" s="1"/>
  <c r="D42" i="1" s="1"/>
  <c r="AE33" i="1"/>
  <c r="AT33" i="1" s="1"/>
  <c r="D33" i="1" s="1"/>
  <c r="AE47" i="1"/>
  <c r="AT47" i="1" s="1"/>
  <c r="D47" i="1" s="1"/>
  <c r="AE68" i="1"/>
  <c r="AT68" i="1" s="1"/>
  <c r="D68" i="1" s="1"/>
  <c r="AE54" i="1"/>
  <c r="AT54" i="1" s="1"/>
  <c r="D54" i="1" s="1"/>
  <c r="AE59" i="1"/>
  <c r="AT59" i="1" s="1"/>
  <c r="D59" i="1" s="1"/>
  <c r="AE66" i="1"/>
  <c r="AT66" i="1" s="1"/>
  <c r="D66" i="1" s="1"/>
  <c r="AE26" i="1"/>
  <c r="AT26" i="1" s="1"/>
  <c r="D26" i="1" s="1"/>
  <c r="AE34" i="1"/>
  <c r="AT34" i="1" s="1"/>
  <c r="D34" i="1" s="1"/>
  <c r="AE38" i="1"/>
  <c r="AT38" i="1" s="1"/>
  <c r="D38" i="1" s="1"/>
  <c r="AE44" i="1"/>
  <c r="AT44" i="1" s="1"/>
  <c r="D44" i="1" s="1"/>
  <c r="AE70" i="1"/>
  <c r="AT70" i="1" s="1"/>
  <c r="D70" i="1" s="1"/>
  <c r="AE55" i="1"/>
  <c r="AT55" i="1" s="1"/>
  <c r="D55" i="1" s="1"/>
  <c r="AE65" i="1"/>
  <c r="AT65" i="1" s="1"/>
  <c r="D65" i="1" s="1"/>
  <c r="AE35" i="1"/>
  <c r="AT35" i="1" s="1"/>
  <c r="D35" i="1" s="1"/>
  <c r="AE39" i="1"/>
  <c r="AT39" i="1" s="1"/>
  <c r="D39" i="1" s="1"/>
  <c r="AE45" i="1"/>
  <c r="AT45" i="1" s="1"/>
  <c r="D45" i="1" s="1"/>
  <c r="AE31" i="1"/>
  <c r="AT31" i="1" s="1"/>
  <c r="D31" i="1" s="1"/>
  <c r="AE29" i="1"/>
  <c r="AT29" i="1" s="1"/>
  <c r="D29" i="1" s="1"/>
  <c r="AE61" i="1"/>
  <c r="AT61" i="1" s="1"/>
  <c r="D61" i="1" s="1"/>
  <c r="AE43" i="1"/>
  <c r="AT43" i="1" s="1"/>
  <c r="D43" i="1" s="1"/>
  <c r="AE53" i="1"/>
  <c r="AT53" i="1" s="1"/>
  <c r="D53" i="1" s="1"/>
  <c r="AE37" i="1"/>
  <c r="AT37" i="1" s="1"/>
  <c r="D37" i="1" s="1"/>
  <c r="AE48" i="1"/>
  <c r="AT48" i="1" s="1"/>
  <c r="D48" i="1" s="1"/>
  <c r="AD42" i="1" l="1"/>
  <c r="AS42" i="1" s="1"/>
  <c r="C42" i="1" s="1"/>
  <c r="AD68" i="1"/>
  <c r="AS68" i="1" s="1"/>
  <c r="C68" i="1" s="1"/>
  <c r="AD66" i="1"/>
  <c r="AS66" i="1" s="1"/>
  <c r="C66" i="1" s="1"/>
  <c r="AD57" i="1"/>
  <c r="AS57" i="1" s="1"/>
  <c r="C57" i="1" s="1"/>
  <c r="AD71" i="1"/>
  <c r="AS71" i="1" s="1"/>
  <c r="C71" i="1" s="1"/>
  <c r="AD30" i="1"/>
  <c r="AS30" i="1" s="1"/>
  <c r="C30" i="1" s="1"/>
  <c r="AD50" i="1"/>
  <c r="AS50" i="1" s="1"/>
  <c r="C50" i="1" s="1"/>
  <c r="AD70" i="1"/>
  <c r="AS70" i="1" s="1"/>
  <c r="C70" i="1" s="1"/>
  <c r="AD45" i="1"/>
  <c r="AS45" i="1" s="1"/>
  <c r="C45" i="1" s="1"/>
  <c r="AD37" i="1"/>
  <c r="AS37" i="1" s="1"/>
  <c r="C37" i="1" s="1"/>
  <c r="AD40" i="1"/>
  <c r="AS40" i="1" s="1"/>
  <c r="C40" i="1" s="1"/>
  <c r="AD52" i="1"/>
  <c r="AS52" i="1" s="1"/>
  <c r="C52" i="1" s="1"/>
  <c r="AD38" i="1"/>
  <c r="AS38" i="1" s="1"/>
  <c r="C38" i="1" s="1"/>
  <c r="AD54" i="1"/>
  <c r="AS54" i="1" s="1"/>
  <c r="C54" i="1" s="1"/>
  <c r="AD26" i="1"/>
  <c r="AS26" i="1" s="1"/>
  <c r="C26" i="1" s="1"/>
  <c r="AD51" i="1"/>
  <c r="AS51" i="1" s="1"/>
  <c r="C51" i="1" s="1"/>
  <c r="AD35" i="1"/>
  <c r="AS35" i="1" s="1"/>
  <c r="C35" i="1" s="1"/>
  <c r="AD39" i="1"/>
  <c r="AS39" i="1" s="1"/>
  <c r="C39" i="1" s="1"/>
  <c r="AD48" i="1"/>
  <c r="AS48" i="1" s="1"/>
  <c r="C48" i="1" s="1"/>
  <c r="AD65" i="1"/>
  <c r="AS65" i="1" s="1"/>
  <c r="C65" i="1" s="1"/>
  <c r="AD29" i="1"/>
  <c r="AS29" i="1" s="1"/>
  <c r="C29" i="1" s="1"/>
  <c r="AD64" i="1"/>
  <c r="AS64" i="1" s="1"/>
  <c r="C64" i="1" s="1"/>
  <c r="AD69" i="1"/>
  <c r="AS69" i="1" s="1"/>
  <c r="C69" i="1" s="1"/>
  <c r="AD27" i="1"/>
  <c r="AS27" i="1" s="1"/>
  <c r="C27" i="1" s="1"/>
  <c r="AD60" i="1"/>
  <c r="AS60" i="1" s="1"/>
  <c r="C60" i="1" s="1"/>
  <c r="AD46" i="1"/>
  <c r="AS46" i="1" s="1"/>
  <c r="C46" i="1" s="1"/>
  <c r="AD63" i="1"/>
  <c r="AS63" i="1" s="1"/>
  <c r="C63" i="1" s="1"/>
  <c r="AD41" i="1"/>
  <c r="AS41" i="1" s="1"/>
  <c r="C41" i="1" s="1"/>
  <c r="AD67" i="1"/>
  <c r="AS67" i="1" s="1"/>
  <c r="C67" i="1" s="1"/>
  <c r="AD53" i="1"/>
  <c r="AS53" i="1" s="1"/>
  <c r="C53" i="1" s="1"/>
  <c r="AD34" i="1"/>
  <c r="AS34" i="1" s="1"/>
  <c r="C34" i="1" s="1"/>
  <c r="AD55" i="1"/>
  <c r="AS55" i="1" s="1"/>
  <c r="C55" i="1" s="1"/>
  <c r="AD62" i="1"/>
  <c r="AS62" i="1" s="1"/>
  <c r="C62" i="1" s="1"/>
  <c r="AD32" i="1"/>
  <c r="AS32" i="1" s="1"/>
  <c r="C32" i="1" s="1"/>
  <c r="AD36" i="1"/>
  <c r="AS36" i="1" s="1"/>
  <c r="C36" i="1" s="1"/>
  <c r="AD59" i="1"/>
  <c r="AS59" i="1" s="1"/>
  <c r="C59" i="1" s="1"/>
  <c r="AD31" i="1"/>
  <c r="AS31" i="1" s="1"/>
  <c r="C31" i="1" s="1"/>
  <c r="AD44" i="1"/>
  <c r="AS44" i="1" s="1"/>
  <c r="C44" i="1" s="1"/>
  <c r="AD49" i="1"/>
  <c r="AS49" i="1" s="1"/>
  <c r="C49" i="1" s="1"/>
  <c r="AD61" i="1"/>
  <c r="AS61" i="1" s="1"/>
  <c r="C61" i="1" s="1"/>
  <c r="AD47" i="1"/>
  <c r="AS47" i="1" s="1"/>
  <c r="C47" i="1" s="1"/>
  <c r="AD58" i="1"/>
  <c r="AS58" i="1" s="1"/>
  <c r="C58" i="1" s="1"/>
  <c r="AD28" i="1"/>
  <c r="AS28" i="1" s="1"/>
  <c r="C28" i="1" s="1"/>
  <c r="AD43" i="1"/>
  <c r="AS43" i="1" s="1"/>
  <c r="C43" i="1" s="1"/>
  <c r="AD56" i="1"/>
  <c r="AS56" i="1" s="1"/>
  <c r="C56" i="1" s="1"/>
  <c r="AD33" i="1"/>
  <c r="AS33" i="1" s="1"/>
  <c r="C33" i="1" s="1"/>
  <c r="O358" i="1" l="1"/>
  <c r="O304" i="1"/>
  <c r="O422" i="1"/>
  <c r="O206" i="1"/>
  <c r="O260" i="1"/>
  <c r="B227" i="1" l="1"/>
  <c r="B211" i="1"/>
  <c r="B198" i="1"/>
  <c r="B235" i="1"/>
  <c r="B219" i="1"/>
  <c r="B206" i="1"/>
  <c r="B192" i="1"/>
  <c r="B202" i="1"/>
  <c r="B231" i="1"/>
  <c r="B188" i="1"/>
  <c r="B215" i="1"/>
  <c r="B226" i="1"/>
  <c r="B210" i="1"/>
  <c r="B195" i="1"/>
  <c r="B229" i="1"/>
  <c r="B213" i="1"/>
  <c r="B197" i="1"/>
  <c r="B228" i="1"/>
  <c r="B212" i="1"/>
  <c r="B196" i="1"/>
  <c r="B234" i="1"/>
  <c r="B218" i="1"/>
  <c r="B205" i="1"/>
  <c r="B187" i="1"/>
  <c r="B221" i="1"/>
  <c r="B204" i="1"/>
  <c r="B190" i="1"/>
  <c r="B220" i="1"/>
  <c r="B203" i="1"/>
  <c r="B189" i="1"/>
  <c r="B208" i="1"/>
  <c r="B225" i="1"/>
  <c r="B194" i="1"/>
  <c r="B209" i="1"/>
  <c r="B230" i="1"/>
  <c r="B201" i="1"/>
  <c r="B217" i="1"/>
  <c r="B232" i="1"/>
  <c r="B199" i="1"/>
  <c r="B222" i="1"/>
  <c r="B191" i="1"/>
  <c r="B207" i="1"/>
  <c r="B224" i="1"/>
  <c r="B193" i="1"/>
  <c r="B214" i="1"/>
  <c r="B233" i="1"/>
  <c r="B200" i="1"/>
  <c r="B216" i="1"/>
  <c r="B223" i="1"/>
  <c r="B324" i="1"/>
  <c r="B297" i="1"/>
  <c r="B337" i="1"/>
  <c r="B329" i="1"/>
  <c r="B320" i="1"/>
  <c r="B312" i="1"/>
  <c r="B296" i="1"/>
  <c r="B298" i="1"/>
  <c r="B321" i="1"/>
  <c r="B334" i="1"/>
  <c r="B340" i="1"/>
  <c r="B315" i="1"/>
  <c r="B323" i="1"/>
  <c r="B303" i="1"/>
  <c r="B343" i="1"/>
  <c r="B335" i="1"/>
  <c r="B327" i="1"/>
  <c r="B318" i="1"/>
  <c r="B310" i="1"/>
  <c r="B304" i="1"/>
  <c r="B295" i="1"/>
  <c r="B313" i="1"/>
  <c r="B326" i="1"/>
  <c r="B332" i="1"/>
  <c r="B338" i="1"/>
  <c r="B301" i="1"/>
  <c r="B341" i="1"/>
  <c r="B333" i="1"/>
  <c r="B325" i="1"/>
  <c r="B316" i="1"/>
  <c r="B308" i="1"/>
  <c r="B302" i="1"/>
  <c r="B336" i="1"/>
  <c r="B305" i="1"/>
  <c r="B319" i="1"/>
  <c r="B317" i="1"/>
  <c r="B307" i="1"/>
  <c r="B299" i="1"/>
  <c r="B339" i="1"/>
  <c r="B331" i="1"/>
  <c r="B322" i="1"/>
  <c r="B314" i="1"/>
  <c r="B306" i="1"/>
  <c r="B300" i="1"/>
  <c r="B328" i="1"/>
  <c r="B342" i="1"/>
  <c r="B311" i="1"/>
  <c r="B309" i="1"/>
  <c r="B330" i="1"/>
  <c r="B278" i="1"/>
  <c r="B263" i="1"/>
  <c r="B253" i="1"/>
  <c r="B247" i="1"/>
  <c r="B243" i="1"/>
  <c r="B286" i="1"/>
  <c r="B270" i="1"/>
  <c r="B250" i="1"/>
  <c r="B282" i="1"/>
  <c r="B266" i="1"/>
  <c r="B257" i="1"/>
  <c r="B260" i="1"/>
  <c r="B242" i="1"/>
  <c r="B276" i="1"/>
  <c r="B262" i="1"/>
  <c r="B245" i="1"/>
  <c r="B267" i="1"/>
  <c r="B251" i="1"/>
  <c r="B274" i="1"/>
  <c r="B279" i="1"/>
  <c r="B269" i="1"/>
  <c r="B285" i="1"/>
  <c r="B252" i="1"/>
  <c r="B284" i="1"/>
  <c r="B268" i="1"/>
  <c r="B256" i="1"/>
  <c r="B272" i="1"/>
  <c r="B249" i="1"/>
  <c r="B261" i="1"/>
  <c r="B244" i="1"/>
  <c r="B273" i="1"/>
  <c r="B246" i="1"/>
  <c r="B264" i="1"/>
  <c r="B241" i="1"/>
  <c r="B258" i="1"/>
  <c r="B289" i="1"/>
  <c r="B283" i="1"/>
  <c r="B277" i="1"/>
  <c r="B288" i="1"/>
  <c r="B259" i="1"/>
  <c r="B275" i="1"/>
  <c r="B254" i="1"/>
  <c r="B287" i="1"/>
  <c r="B281" i="1"/>
  <c r="B280" i="1"/>
  <c r="B255" i="1"/>
  <c r="B271" i="1"/>
  <c r="B248" i="1"/>
  <c r="B265" i="1"/>
  <c r="B357" i="1"/>
  <c r="B386" i="1"/>
  <c r="B366" i="1"/>
  <c r="B351" i="1"/>
  <c r="B392" i="1"/>
  <c r="B360" i="1"/>
  <c r="B393" i="1"/>
  <c r="B367" i="1"/>
  <c r="B396" i="1"/>
  <c r="B379" i="1"/>
  <c r="B377" i="1"/>
  <c r="B358" i="1"/>
  <c r="B389" i="1"/>
  <c r="B359" i="1"/>
  <c r="B380" i="1"/>
  <c r="B374" i="1"/>
  <c r="B378" i="1"/>
  <c r="B394" i="1"/>
  <c r="B368" i="1"/>
  <c r="B353" i="1"/>
  <c r="B369" i="1"/>
  <c r="B356" i="1"/>
  <c r="B387" i="1"/>
  <c r="B371" i="1"/>
  <c r="B364" i="1"/>
  <c r="B397" i="1"/>
  <c r="B382" i="1"/>
  <c r="B352" i="1"/>
  <c r="B383" i="1"/>
  <c r="B390" i="1"/>
  <c r="B388" i="1"/>
  <c r="B376" i="1"/>
  <c r="B363" i="1"/>
  <c r="B362" i="1"/>
  <c r="B395" i="1"/>
  <c r="B373" i="1"/>
  <c r="B372" i="1"/>
  <c r="B384" i="1"/>
  <c r="B350" i="1"/>
  <c r="B391" i="1"/>
  <c r="B361" i="1"/>
  <c r="B354" i="1"/>
  <c r="B385" i="1"/>
  <c r="B365" i="1"/>
  <c r="B370" i="1"/>
  <c r="B355" i="1"/>
  <c r="B375" i="1"/>
  <c r="B349" i="1"/>
  <c r="B381" i="1"/>
  <c r="AC52" i="1" l="1"/>
  <c r="AR52" i="1" s="1"/>
  <c r="B52" i="1" s="1"/>
  <c r="AC29" i="1"/>
  <c r="AR29" i="1" s="1"/>
  <c r="B29" i="1" s="1"/>
  <c r="AC58" i="1"/>
  <c r="AR58" i="1" s="1"/>
  <c r="B58" i="1" s="1"/>
  <c r="AC37" i="1"/>
  <c r="AR37" i="1" s="1"/>
  <c r="B37" i="1" s="1"/>
  <c r="AC61" i="1"/>
  <c r="AR61" i="1" s="1"/>
  <c r="B61" i="1" s="1"/>
  <c r="AC56" i="1"/>
  <c r="AR56" i="1" s="1"/>
  <c r="B56" i="1" s="1"/>
  <c r="AC23" i="1"/>
  <c r="AR23" i="1" s="1"/>
  <c r="B23" i="1" s="1"/>
  <c r="AC32" i="1"/>
  <c r="AR32" i="1" s="1"/>
  <c r="B32" i="1" s="1"/>
  <c r="AC49" i="1"/>
  <c r="AR49" i="1" s="1"/>
  <c r="B49" i="1" s="1"/>
  <c r="AC62" i="1"/>
  <c r="AR62" i="1" s="1"/>
  <c r="B62" i="1" s="1"/>
  <c r="AC38" i="1"/>
  <c r="AR38" i="1" s="1"/>
  <c r="B38" i="1" s="1"/>
  <c r="AC71" i="1"/>
  <c r="AR71" i="1" s="1"/>
  <c r="B71" i="1" s="1"/>
  <c r="AC36" i="1"/>
  <c r="AR36" i="1" s="1"/>
  <c r="B36" i="1" s="1"/>
  <c r="AC60" i="1"/>
  <c r="AR60" i="1" s="1"/>
  <c r="B60" i="1" s="1"/>
  <c r="AC35" i="1"/>
  <c r="AR35" i="1" s="1"/>
  <c r="B35" i="1" s="1"/>
  <c r="AC66" i="1"/>
  <c r="AR66" i="1" s="1"/>
  <c r="B66" i="1" s="1"/>
  <c r="AC44" i="1"/>
  <c r="AR44" i="1" s="1"/>
  <c r="B44" i="1" s="1"/>
  <c r="AC26" i="1"/>
  <c r="AR26" i="1" s="1"/>
  <c r="B26" i="1" s="1"/>
  <c r="AC41" i="1"/>
  <c r="AR41" i="1" s="1"/>
  <c r="B41" i="1" s="1"/>
  <c r="AC48" i="1"/>
  <c r="AR48" i="1" s="1"/>
  <c r="B48" i="1" s="1"/>
  <c r="AC65" i="1"/>
  <c r="AR65" i="1" s="1"/>
  <c r="B65" i="1" s="1"/>
  <c r="AC51" i="1"/>
  <c r="AR51" i="1" s="1"/>
  <c r="B51" i="1" s="1"/>
  <c r="AC28" i="1"/>
  <c r="AR28" i="1" s="1"/>
  <c r="B28" i="1" s="1"/>
  <c r="AC34" i="1"/>
  <c r="AR34" i="1" s="1"/>
  <c r="B34" i="1" s="1"/>
  <c r="AC69" i="1"/>
  <c r="AR69" i="1" s="1"/>
  <c r="B69" i="1" s="1"/>
  <c r="AC43" i="1"/>
  <c r="AR43" i="1" s="1"/>
  <c r="B43" i="1" s="1"/>
  <c r="AC68" i="1"/>
  <c r="AR68" i="1" s="1"/>
  <c r="B68" i="1" s="1"/>
  <c r="AC45" i="1"/>
  <c r="AR45" i="1" s="1"/>
  <c r="B45" i="1" s="1"/>
  <c r="AC25" i="1"/>
  <c r="AR25" i="1" s="1"/>
  <c r="B25" i="1" s="1"/>
  <c r="AC40" i="1"/>
  <c r="AR40" i="1" s="1"/>
  <c r="B40" i="1" s="1"/>
  <c r="AC54" i="1"/>
  <c r="AR54" i="1" s="1"/>
  <c r="B54" i="1" s="1"/>
  <c r="AC64" i="1"/>
  <c r="AR64" i="1" s="1"/>
  <c r="B64" i="1" s="1"/>
  <c r="AC31" i="1"/>
  <c r="AR31" i="1" s="1"/>
  <c r="B31" i="1" s="1"/>
  <c r="AC24" i="1"/>
  <c r="AR24" i="1" s="1"/>
  <c r="B24" i="1" s="1"/>
  <c r="AC42" i="1"/>
  <c r="AR42" i="1" s="1"/>
  <c r="B42" i="1" s="1"/>
  <c r="AC47" i="1"/>
  <c r="AR47" i="1" s="1"/>
  <c r="B47" i="1" s="1"/>
  <c r="AC59" i="1"/>
  <c r="AR59" i="1" s="1"/>
  <c r="B59" i="1" s="1"/>
  <c r="AC50" i="1"/>
  <c r="AR50" i="1" s="1"/>
  <c r="B50" i="1" s="1"/>
  <c r="AC27" i="1"/>
  <c r="AR27" i="1" s="1"/>
  <c r="B27" i="1" s="1"/>
  <c r="AC53" i="1"/>
  <c r="AR53" i="1" s="1"/>
  <c r="B53" i="1" s="1"/>
  <c r="AC30" i="1"/>
  <c r="AR30" i="1" s="1"/>
  <c r="B30" i="1" s="1"/>
  <c r="AC39" i="1"/>
  <c r="AR39" i="1" s="1"/>
  <c r="B39" i="1" s="1"/>
  <c r="AC57" i="1"/>
  <c r="AR57" i="1" s="1"/>
  <c r="B57" i="1" s="1"/>
  <c r="AC70" i="1"/>
  <c r="AR70" i="1" s="1"/>
  <c r="B70" i="1" s="1"/>
  <c r="AC33" i="1"/>
  <c r="AR33" i="1" s="1"/>
  <c r="B33" i="1" s="1"/>
  <c r="AC46" i="1"/>
  <c r="AR46" i="1" s="1"/>
  <c r="B46" i="1" s="1"/>
  <c r="AC67" i="1"/>
  <c r="AR67" i="1" s="1"/>
  <c r="B67" i="1" s="1"/>
  <c r="AC55" i="1"/>
  <c r="AR55" i="1" s="1"/>
  <c r="B55" i="1" s="1"/>
  <c r="AC63" i="1"/>
  <c r="AR63" i="1" s="1"/>
  <c r="B63" i="1" s="1"/>
</calcChain>
</file>

<file path=xl/sharedStrings.xml><?xml version="1.0" encoding="utf-8"?>
<sst xmlns="http://schemas.openxmlformats.org/spreadsheetml/2006/main" count="386" uniqueCount="94">
  <si>
    <t>Solution:</t>
  </si>
  <si>
    <t>Marginal</t>
  </si>
  <si>
    <t>Y</t>
  </si>
  <si>
    <t>Low</t>
  </si>
  <si>
    <t>Linear</t>
  </si>
  <si>
    <t>TEMPLATE for Polynomial use</t>
  </si>
  <si>
    <t>YEAR</t>
  </si>
  <si>
    <t>Adoption Value</t>
  </si>
  <si>
    <t>2nd Order Polynomial Extrapolation</t>
  </si>
  <si>
    <t>3rd Order Polynomial Extrapolation</t>
  </si>
  <si>
    <t>4th Order Polynomial Extrapolation</t>
  </si>
  <si>
    <t>Select Scenario for Deletion</t>
  </si>
  <si>
    <t>Conservative-Achieve Commitment in 45 years w/ 32.8% intact, WRI/2060 (Charlotte Wheeler,2016)</t>
  </si>
  <si>
    <t>Customized Adoption</t>
  </si>
  <si>
    <t>Project Drawdown Scenarios</t>
  </si>
  <si>
    <t>AVERAGE OF ALL SCENARIOS</t>
  </si>
  <si>
    <t>High/Low based on +/- STD of AVERAGE OF ALL SCENARIOS</t>
  </si>
  <si>
    <t xml:space="preserve">[PLEASE DESCRIBE IN DETAIL  THE METHODOLOGY YOU USED IN THIS ANALYSIS. BE SURE TO INCLUDE ANY ADDITIONAL EQUATIONS YOU UTILIZED]
</t>
  </si>
  <si>
    <t>Year</t>
  </si>
  <si>
    <t>World</t>
  </si>
  <si>
    <t>OECD90</t>
  </si>
  <si>
    <t>Eastern Europe</t>
  </si>
  <si>
    <t>Asia (Sans Japan)</t>
  </si>
  <si>
    <t>Middle East and Africa</t>
  </si>
  <si>
    <t>Latin America</t>
  </si>
  <si>
    <t>China</t>
  </si>
  <si>
    <t>India</t>
  </si>
  <si>
    <t>EU</t>
  </si>
  <si>
    <t>USA</t>
  </si>
  <si>
    <t>Average of All Custom Scenarios</t>
  </si>
  <si>
    <t>Growth</t>
  </si>
  <si>
    <t>Low of All Custom Scenarios</t>
  </si>
  <si>
    <t>Different Formulae --&gt;</t>
  </si>
  <si>
    <t>&lt;-- Different Formula</t>
  </si>
  <si>
    <t>High of All Custom Scenarios</t>
  </si>
  <si>
    <t>Include Scenario?</t>
  </si>
  <si>
    <t>Scenario 1</t>
  </si>
  <si>
    <t>Yes</t>
  </si>
  <si>
    <t>High</t>
  </si>
  <si>
    <t>Scenario 2</t>
  </si>
  <si>
    <t>Scenario 3</t>
  </si>
  <si>
    <t>SOURCE:</t>
  </si>
  <si>
    <t>[Enter source(s) here. Include links, and location in documents.]</t>
  </si>
  <si>
    <t>Scenario 4</t>
  </si>
  <si>
    <t>No</t>
  </si>
  <si>
    <t>Scenario 5</t>
  </si>
  <si>
    <t>Assumption 1</t>
  </si>
  <si>
    <t>Scenario 6</t>
  </si>
  <si>
    <t>Assumption 2</t>
  </si>
  <si>
    <t>Scenario 7</t>
  </si>
  <si>
    <t>Assumption 3</t>
  </si>
  <si>
    <t>Scenario 8</t>
  </si>
  <si>
    <t>Assumption 4</t>
  </si>
  <si>
    <t>Scenario 9</t>
  </si>
  <si>
    <t>Assumption 5</t>
  </si>
  <si>
    <t>Scenario 10</t>
  </si>
  <si>
    <t>Assumption 6</t>
  </si>
  <si>
    <t>Assumption 7</t>
  </si>
  <si>
    <t>Assumption 8</t>
  </si>
  <si>
    <t>UNIT:</t>
  </si>
  <si>
    <t>Equation 1</t>
  </si>
  <si>
    <t>Equation 2</t>
  </si>
  <si>
    <t>Equation 3</t>
  </si>
  <si>
    <t>Equation 4</t>
  </si>
  <si>
    <t>Equation 5</t>
  </si>
  <si>
    <t>Scenario Factoring</t>
  </si>
  <si>
    <t xml:space="preserve">Linear trend based on Zomer's  &gt;30% tree cover percent area applied in grassland area </t>
  </si>
  <si>
    <t>This is a proxy adoption scenario which is created in the absence of any data available either on historical growth rate of silvopasture or any future projections. Thus, the present scenario builds the future adoption using the  Zoomer 2014 information available on tree coverage in the agricultural area. Country level data on agricultural area with &gt; 30 percent tree cover was available at Zomer 2014. This data was compiled at the Project Drawdown regions, which is then used to get their percent with respect  to the total agricultural area. Those percentages were then applied on the grassland area to get the regional grassland area under &gt;30 percent tree cover. The future adoption of the silvopasture area under was thus projected based on the regional linear trend applied to the grassland area with &gt;30 percent tree coverage. The projections were based on the regional linear trend. (Refer PD region wise - silvopasture sheet)</t>
  </si>
  <si>
    <t xml:space="preserve">Zomer 2014 (http://www.worldagroforestry.org/downloads/Publications/PDFS/WP14064.pdf), GAEZ </t>
  </si>
  <si>
    <t xml:space="preserve">Linear trend based on Zomer's &gt;30% tree cover percent area and conversion of &gt;10% are to 30% tree cover area applied in grassland area </t>
  </si>
  <si>
    <t xml:space="preserve"> In this scenario, the future area in silvopasture is projected based on scenario one, in addition it was assumed that there will be some extra area available for silvopasture by the conversion of 0-10 percent/11-20 percent tree coverage grassland area to &gt;30 percent tree coverage areas as required for a silvopasture system.  The projections are based on regional linear trends.</t>
  </si>
  <si>
    <t>Medium growth, linear trend</t>
  </si>
  <si>
    <t>Future area in silvopasture is projected based on meta-analysis of the current and potential percent area under silvopasture as given in the literature. The average percentage was applied to the total grassland area to get the potential projected area for future silvopasture adoption. This scenario, assumes adoption of silvopasture in 50 percent of estimated potential future are under silvopasture by 2050.</t>
  </si>
  <si>
    <t>Percent silvopasture area to the total grassland area (including potential)</t>
  </si>
  <si>
    <t>Total grassland area (excluding global arid and arctic region); based on GAEZ data</t>
  </si>
  <si>
    <t>Potential future adoption area under silvopasture (by 2050)</t>
  </si>
  <si>
    <t>TLA Silvopasture</t>
  </si>
  <si>
    <t xml:space="preserve">current adoption </t>
  </si>
  <si>
    <t>adoption by 2050</t>
  </si>
  <si>
    <t>High growth, linear trend</t>
  </si>
  <si>
    <t>Future area in silvopasture is projected based on meta-analysis of the current and potential percent area under silvopasture as given in the literature. The average percentage was applied to the total grassland area to get the potential projected area for future silvopasture adoption. This scenario, assumes adoption of silvopasture in 70 percent of estimated potential future are under silvopasture by 2050.</t>
  </si>
  <si>
    <t>Low growth, linear trend (based on improved pasture area)</t>
  </si>
  <si>
    <t>Adoption</t>
  </si>
  <si>
    <t>This is a proxy adoption scenario which is created in the absence of any data available either on historical growth rate of silvopasture or any future projections on silvopasture. In this scenario future adoption of silvopasture area was projected using the Thorton 2010 future adoption rates given for improved pasture. The silvopasture adoption is  projected based on the average annual adoption percent (0.60%) increase in the improved pasture area given for the five countries (Mexico, Honduras, Nicaragua, Costa Rica, and Panama) by Holman et al 2004 and reported by Thorton et al 2010. With the limitation of data at the regional level, the projections are made only at the global scale.</t>
  </si>
  <si>
    <t>Holman et al., 2004, http://www.lrrd.org/lrrd16/12/holm16098.htm</t>
  </si>
  <si>
    <t>Low annual rate of adoption</t>
  </si>
  <si>
    <t>Adoption in Mha</t>
  </si>
  <si>
    <t>High growth, linear trend (based on improved pasture area)</t>
  </si>
  <si>
    <t>This is a proxy adoption scenario which is created in the absence of any data available either on historical growth rate of silvopasture or any future projections on silvopasture. In this scenario future adoption of silvopasture area was projected using the Thorton 2010 future adoption rates given for improved pasture. The silvopasture adoption is  projected based on the maximum annual adoption percent (1.30%) increase in the improved pasture area given for the five countries (Mexico, Honduras, Nicaragua, Costa Rica, and Panama) by Holman et al 2004 and reported by Thorton et al 2010. With the limitation of data at the regional level, the projections are made only at the global scale.</t>
  </si>
  <si>
    <t>High annual rate of adoption</t>
  </si>
  <si>
    <t>[Type Scenario 7 Name Here...]</t>
  </si>
  <si>
    <t>[Type Scenario 8 Name Here...]</t>
  </si>
  <si>
    <t>[Type Scenario 9 Name Here...]</t>
  </si>
  <si>
    <t>[Type Scenario 10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</si>
</sst>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_-* #,##0.00_-;\-* #,##0.00_-;_-* &quot;-&quot;??_-;_-@_-"/>
    <numFmt numFmtId="166" formatCode="0.0%"/>
    <numFmt numFmtId="167" formatCode="#,##0.0"/>
  </numFmts>
  <fonts count="32" x14ac:knownFonts="1">
    <font>
      <sz val="10"/>
      <name val="Arial"/>
      <family val="2"/>
    </font>
    <font>
      <sz val="12"/>
      <color theme="1"/>
      <name val="Calibri"/>
      <family val="2"/>
      <scheme val="minor"/>
    </font>
    <font>
      <b/>
      <sz val="12"/>
      <color theme="1"/>
      <name val="Calibri"/>
      <family val="2"/>
      <scheme val="minor"/>
    </font>
    <font>
      <b/>
      <sz val="14"/>
      <color rgb="FF000000"/>
      <name val="Arial"/>
      <family val="2"/>
    </font>
    <font>
      <sz val="10"/>
      <name val="Arial"/>
      <family val="2"/>
    </font>
    <font>
      <b/>
      <sz val="16"/>
      <color indexed="8"/>
      <name val="Arial"/>
      <family val="2"/>
    </font>
    <font>
      <b/>
      <sz val="16"/>
      <name val="Arial"/>
      <family val="2"/>
    </font>
    <font>
      <b/>
      <i/>
      <sz val="11"/>
      <name val="Arial"/>
      <family val="2"/>
    </font>
    <font>
      <b/>
      <i/>
      <sz val="16"/>
      <name val="Arial"/>
      <family val="2"/>
    </font>
    <font>
      <sz val="16"/>
      <name val="Arial"/>
      <family val="2"/>
    </font>
    <font>
      <sz val="16"/>
      <color theme="0"/>
      <name val="Arial"/>
      <family val="2"/>
    </font>
    <font>
      <u/>
      <sz val="12"/>
      <color theme="10"/>
      <name val="Arial"/>
      <family val="2"/>
    </font>
    <font>
      <i/>
      <sz val="11"/>
      <name val="Arial"/>
      <family val="2"/>
    </font>
    <font>
      <sz val="11"/>
      <color theme="1"/>
      <name val="Calibri"/>
      <family val="2"/>
      <scheme val="minor"/>
    </font>
    <font>
      <b/>
      <sz val="12"/>
      <color rgb="FF333333"/>
      <name val="Arial"/>
      <family val="2"/>
    </font>
    <font>
      <sz val="10"/>
      <color rgb="FF333333"/>
      <name val="Arial"/>
      <family val="2"/>
    </font>
    <font>
      <sz val="11"/>
      <name val="Arial"/>
      <family val="2"/>
    </font>
    <font>
      <b/>
      <sz val="12"/>
      <name val="Arial"/>
      <family val="2"/>
    </font>
    <font>
      <sz val="12"/>
      <name val="Arial"/>
      <family val="2"/>
    </font>
    <font>
      <b/>
      <sz val="18"/>
      <color theme="1"/>
      <name val="Arial"/>
      <family val="2"/>
    </font>
    <font>
      <b/>
      <sz val="13"/>
      <color indexed="8"/>
      <name val="Arial"/>
      <family val="2"/>
    </font>
    <font>
      <b/>
      <sz val="13"/>
      <color theme="0" tint="-0.14999847407452621"/>
      <name val="Arial"/>
      <family val="2"/>
    </font>
    <font>
      <b/>
      <sz val="13"/>
      <name val="Arial"/>
      <family val="2"/>
    </font>
    <font>
      <sz val="11"/>
      <color indexed="8"/>
      <name val="Arial"/>
      <family val="2"/>
    </font>
    <font>
      <b/>
      <i/>
      <sz val="12"/>
      <name val="Arial"/>
      <family val="2"/>
    </font>
    <font>
      <b/>
      <sz val="14"/>
      <name val="Arial"/>
      <family val="2"/>
    </font>
    <font>
      <b/>
      <sz val="10"/>
      <name val="Arial"/>
      <family val="2"/>
    </font>
    <font>
      <sz val="12"/>
      <color indexed="8"/>
      <name val="Calibri"/>
      <family val="2"/>
    </font>
    <font>
      <b/>
      <sz val="11"/>
      <color indexed="8"/>
      <name val="Arial"/>
      <family val="2"/>
    </font>
    <font>
      <b/>
      <sz val="11"/>
      <name val="Arial"/>
      <family val="2"/>
    </font>
    <font>
      <sz val="10"/>
      <color rgb="FF000000"/>
      <name val="Arial"/>
      <family val="2"/>
    </font>
    <font>
      <b/>
      <i/>
      <sz val="10"/>
      <name val="Arial"/>
      <family val="2"/>
    </font>
  </fonts>
  <fills count="16">
    <fill>
      <patternFill patternType="none"/>
    </fill>
    <fill>
      <patternFill patternType="gray125"/>
    </fill>
    <fill>
      <patternFill patternType="solid">
        <fgColor indexed="27"/>
        <bgColor indexed="26"/>
      </patternFill>
    </fill>
    <fill>
      <patternFill patternType="solid">
        <fgColor rgb="FFFAFAFA"/>
        <bgColor indexed="64"/>
      </patternFill>
    </fill>
    <fill>
      <patternFill patternType="solid">
        <fgColor rgb="FFABD79B"/>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41"/>
        <bgColor indexed="27"/>
      </patternFill>
    </fill>
    <fill>
      <patternFill patternType="solid">
        <fgColor theme="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59999389629810485"/>
        <bgColor indexed="47"/>
      </patternFill>
    </fill>
    <fill>
      <patternFill patternType="solid">
        <fgColor theme="4" tint="0.59999389629810485"/>
        <bgColor indexed="64"/>
      </patternFill>
    </fill>
    <fill>
      <patternFill patternType="solid">
        <fgColor rgb="FFE05955"/>
        <bgColor indexed="64"/>
      </patternFill>
    </fill>
    <fill>
      <patternFill patternType="solid">
        <fgColor theme="9" tint="0.59999389629810485"/>
        <bgColor indexed="64"/>
      </patternFill>
    </fill>
    <fill>
      <patternFill patternType="solid">
        <fgColor rgb="FFFF6D7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auto="1"/>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165" fontId="4" fillId="0" borderId="0" applyFont="0" applyFill="0" applyBorder="0" applyAlignment="0" applyProtection="0"/>
    <xf numFmtId="9" fontId="4" fillId="0" borderId="0" applyBorder="0"/>
    <xf numFmtId="0" fontId="4" fillId="0" borderId="0"/>
    <xf numFmtId="0" fontId="11" fillId="0" borderId="0" applyNumberFormat="0" applyFill="0" applyBorder="0" applyAlignment="0" applyProtection="0"/>
    <xf numFmtId="0" fontId="13" fillId="0" borderId="0"/>
    <xf numFmtId="43" fontId="13" fillId="0" borderId="0" applyFont="0" applyFill="0" applyBorder="0" applyAlignment="0" applyProtection="0"/>
    <xf numFmtId="0" fontId="1" fillId="0" borderId="0"/>
    <xf numFmtId="0" fontId="27" fillId="0" borderId="0"/>
    <xf numFmtId="9" fontId="30" fillId="0" borderId="0"/>
  </cellStyleXfs>
  <cellXfs count="128">
    <xf numFmtId="0" fontId="0" fillId="0" borderId="0" xfId="0"/>
    <xf numFmtId="0" fontId="5" fillId="2" borderId="0" xfId="0" applyFont="1" applyFill="1" applyProtection="1">
      <protection locked="0"/>
    </xf>
    <xf numFmtId="0" fontId="5" fillId="2" borderId="0" xfId="0" applyFont="1" applyFill="1" applyAlignment="1" applyProtection="1">
      <alignment horizontal="right"/>
      <protection locked="0"/>
    </xf>
    <xf numFmtId="0" fontId="5" fillId="2" borderId="0" xfId="0" applyFont="1" applyFill="1" applyProtection="1">
      <protection locked="0"/>
    </xf>
    <xf numFmtId="2" fontId="5" fillId="2" borderId="0" xfId="0" applyNumberFormat="1" applyFont="1" applyFill="1" applyProtection="1">
      <protection locked="0"/>
    </xf>
    <xf numFmtId="0" fontId="6" fillId="2" borderId="0" xfId="0" applyFont="1" applyFill="1" applyProtection="1">
      <protection locked="0"/>
    </xf>
    <xf numFmtId="164" fontId="6" fillId="2" borderId="0" xfId="0" applyNumberFormat="1" applyFont="1" applyFill="1" applyProtection="1">
      <protection locked="0"/>
    </xf>
    <xf numFmtId="0" fontId="6" fillId="2" borderId="0" xfId="0" applyFont="1" applyFill="1" applyAlignment="1" applyProtection="1">
      <alignment horizontal="center" vertical="center"/>
      <protection locked="0"/>
    </xf>
    <xf numFmtId="0" fontId="7" fillId="0" borderId="0" xfId="3" applyFont="1" applyProtection="1">
      <protection locked="0"/>
    </xf>
    <xf numFmtId="0" fontId="8" fillId="0" borderId="0" xfId="3" applyFont="1" applyProtection="1">
      <protection locked="0"/>
    </xf>
    <xf numFmtId="0" fontId="9" fillId="0" borderId="0" xfId="0" applyFont="1" applyProtection="1">
      <protection locked="0"/>
    </xf>
    <xf numFmtId="0" fontId="6" fillId="0" borderId="0" xfId="0" applyFont="1" applyAlignment="1" applyProtection="1">
      <alignment vertical="center"/>
      <protection locked="0"/>
    </xf>
    <xf numFmtId="0" fontId="10" fillId="0" borderId="0" xfId="0" applyFont="1" applyProtection="1">
      <protection locked="0"/>
    </xf>
    <xf numFmtId="164" fontId="9" fillId="0" borderId="0" xfId="0" applyNumberFormat="1" applyFont="1" applyProtection="1">
      <protection locked="0"/>
    </xf>
    <xf numFmtId="0" fontId="9" fillId="0" borderId="0" xfId="0" applyFont="1" applyAlignment="1" applyProtection="1">
      <alignment horizontal="center" vertical="center"/>
      <protection locked="0"/>
    </xf>
    <xf numFmtId="0" fontId="11" fillId="0" borderId="0" xfId="4" applyProtection="1">
      <protection locked="0"/>
    </xf>
    <xf numFmtId="0" fontId="12" fillId="0" borderId="0" xfId="0" applyFont="1" applyProtection="1">
      <protection locked="0"/>
    </xf>
    <xf numFmtId="0" fontId="6" fillId="0" borderId="0" xfId="0" applyFont="1" applyProtection="1">
      <protection locked="0"/>
    </xf>
    <xf numFmtId="0" fontId="14" fillId="3" borderId="1" xfId="5" applyFont="1" applyFill="1" applyBorder="1" applyAlignment="1">
      <alignment vertical="center" wrapText="1"/>
    </xf>
    <xf numFmtId="0" fontId="2" fillId="0" borderId="1" xfId="5" applyFont="1" applyBorder="1"/>
    <xf numFmtId="0" fontId="13" fillId="4" borderId="1" xfId="5" applyFill="1" applyBorder="1"/>
    <xf numFmtId="43" fontId="13" fillId="4" borderId="1" xfId="5" applyNumberFormat="1" applyFill="1" applyBorder="1"/>
    <xf numFmtId="0" fontId="0" fillId="4" borderId="1" xfId="6" applyNumberFormat="1" applyFont="1" applyFill="1" applyBorder="1"/>
    <xf numFmtId="0" fontId="15" fillId="4" borderId="1" xfId="5" applyFont="1" applyFill="1" applyBorder="1" applyAlignment="1">
      <alignment horizontal="right" vertical="center" wrapText="1"/>
    </xf>
    <xf numFmtId="0" fontId="16" fillId="0" borderId="0" xfId="0" applyFont="1" applyProtection="1">
      <protection locked="0"/>
    </xf>
    <xf numFmtId="0" fontId="0" fillId="0" borderId="0" xfId="0" applyProtection="1">
      <protection locked="0"/>
    </xf>
    <xf numFmtId="0" fontId="17" fillId="0" borderId="0" xfId="0" applyFont="1" applyAlignment="1" applyProtection="1">
      <alignment horizontal="center" vertical="center"/>
      <protection locked="0"/>
    </xf>
    <xf numFmtId="0" fontId="17" fillId="0" borderId="2" xfId="0" applyFont="1" applyBorder="1" applyAlignment="1" applyProtection="1">
      <alignment horizontal="center" vertical="center"/>
      <protection locked="0"/>
    </xf>
    <xf numFmtId="0" fontId="18" fillId="5" borderId="3" xfId="0" applyFont="1" applyFill="1" applyBorder="1" applyAlignment="1" applyProtection="1">
      <alignment horizontal="center" vertical="center" wrapText="1"/>
      <protection locked="0"/>
    </xf>
    <xf numFmtId="0" fontId="18" fillId="5" borderId="4" xfId="0" applyFont="1" applyFill="1" applyBorder="1" applyAlignment="1" applyProtection="1">
      <alignment horizontal="center" vertical="center" wrapText="1"/>
      <protection locked="0"/>
    </xf>
    <xf numFmtId="0" fontId="18" fillId="5" borderId="5" xfId="0" applyFont="1" applyFill="1" applyBorder="1" applyAlignment="1" applyProtection="1">
      <alignment horizontal="center" vertical="center" wrapText="1"/>
      <protection locked="0"/>
    </xf>
    <xf numFmtId="0" fontId="18" fillId="5" borderId="6" xfId="0" applyFont="1" applyFill="1" applyBorder="1" applyAlignment="1" applyProtection="1">
      <alignment horizontal="center" vertical="center" wrapText="1"/>
      <protection locked="0"/>
    </xf>
    <xf numFmtId="0" fontId="18" fillId="5" borderId="2" xfId="0" applyFont="1" applyFill="1" applyBorder="1" applyAlignment="1" applyProtection="1">
      <alignment horizontal="center" vertical="center" wrapText="1"/>
      <protection locked="0"/>
    </xf>
    <xf numFmtId="0" fontId="18" fillId="5" borderId="7" xfId="0" applyFont="1" applyFill="1" applyBorder="1" applyAlignment="1" applyProtection="1">
      <alignment horizontal="center" vertical="center" wrapText="1"/>
      <protection locked="0"/>
    </xf>
    <xf numFmtId="0" fontId="19" fillId="6" borderId="0" xfId="7" applyFont="1" applyFill="1" applyProtection="1">
      <protection locked="0"/>
    </xf>
    <xf numFmtId="0" fontId="20" fillId="7" borderId="0" xfId="3" applyFont="1" applyFill="1" applyProtection="1">
      <protection locked="0"/>
    </xf>
    <xf numFmtId="0" fontId="21" fillId="7" borderId="0" xfId="3" applyFont="1" applyFill="1" applyAlignment="1" applyProtection="1">
      <alignment horizontal="left"/>
      <protection locked="0"/>
    </xf>
    <xf numFmtId="0" fontId="22" fillId="7" borderId="0" xfId="3" applyFont="1" applyFill="1" applyProtection="1">
      <protection locked="0"/>
    </xf>
    <xf numFmtId="0" fontId="23" fillId="0" borderId="0" xfId="0" applyFont="1" applyProtection="1">
      <protection locked="0"/>
    </xf>
    <xf numFmtId="0" fontId="19" fillId="0" borderId="0" xfId="7" applyFont="1" applyProtection="1">
      <protection locked="0"/>
    </xf>
    <xf numFmtId="0" fontId="20" fillId="0" borderId="0" xfId="3" applyFont="1" applyProtection="1">
      <protection locked="0"/>
    </xf>
    <xf numFmtId="0" fontId="21" fillId="0" borderId="0" xfId="3" applyFont="1" applyAlignment="1" applyProtection="1">
      <alignment horizontal="left"/>
      <protection locked="0"/>
    </xf>
    <xf numFmtId="0" fontId="21" fillId="0" borderId="0" xfId="3" applyFont="1" applyProtection="1">
      <protection locked="0"/>
    </xf>
    <xf numFmtId="0" fontId="6" fillId="8" borderId="0" xfId="0" applyFont="1" applyFill="1" applyProtection="1">
      <protection locked="0"/>
    </xf>
    <xf numFmtId="0" fontId="6" fillId="8" borderId="0" xfId="0" applyFont="1" applyFill="1" applyAlignment="1" applyProtection="1">
      <alignment horizontal="right" vertical="center"/>
      <protection locked="0"/>
    </xf>
    <xf numFmtId="0" fontId="18" fillId="8" borderId="0" xfId="0" applyFont="1" applyFill="1" applyProtection="1">
      <protection locked="0"/>
    </xf>
    <xf numFmtId="0" fontId="0" fillId="8" borderId="0" xfId="0" applyFill="1" applyProtection="1">
      <protection locked="0"/>
    </xf>
    <xf numFmtId="0" fontId="24" fillId="0" borderId="0" xfId="0" applyFont="1" applyProtection="1">
      <protection locked="0"/>
    </xf>
    <xf numFmtId="0" fontId="18" fillId="0" borderId="0" xfId="0" applyFont="1" applyProtection="1">
      <protection locked="0"/>
    </xf>
    <xf numFmtId="0" fontId="18" fillId="0" borderId="2" xfId="0" applyFont="1" applyBorder="1" applyProtection="1">
      <protection locked="0"/>
    </xf>
    <xf numFmtId="0" fontId="17" fillId="0" borderId="0" xfId="0" applyFont="1" applyProtection="1">
      <protection locked="0"/>
    </xf>
    <xf numFmtId="0" fontId="25" fillId="9" borderId="1" xfId="0" applyFont="1" applyFill="1" applyBorder="1" applyAlignment="1" applyProtection="1">
      <alignment horizontal="center"/>
      <protection locked="0"/>
    </xf>
    <xf numFmtId="0" fontId="26" fillId="10" borderId="8" xfId="0" applyFont="1" applyFill="1" applyBorder="1" applyAlignment="1" applyProtection="1">
      <alignment horizontal="center" vertical="center" wrapText="1"/>
      <protection locked="0"/>
    </xf>
    <xf numFmtId="0" fontId="26" fillId="10" borderId="9" xfId="0" applyFont="1" applyFill="1" applyBorder="1" applyAlignment="1" applyProtection="1">
      <alignment horizontal="center" vertical="center"/>
      <protection locked="0"/>
    </xf>
    <xf numFmtId="0" fontId="26" fillId="10" borderId="10" xfId="0" applyFont="1" applyFill="1" applyBorder="1" applyAlignment="1" applyProtection="1">
      <alignment horizontal="center" vertical="center"/>
      <protection locked="0"/>
    </xf>
    <xf numFmtId="0" fontId="28" fillId="9" borderId="1" xfId="8" applyFont="1" applyFill="1" applyBorder="1" applyAlignment="1" applyProtection="1">
      <alignment horizontal="center" vertical="center"/>
      <protection locked="0"/>
    </xf>
    <xf numFmtId="0" fontId="28" fillId="11" borderId="1" xfId="3" applyFont="1" applyFill="1" applyBorder="1" applyAlignment="1" applyProtection="1">
      <alignment horizontal="center" vertical="center"/>
      <protection locked="0"/>
    </xf>
    <xf numFmtId="0" fontId="29" fillId="9" borderId="11" xfId="0" applyFont="1" applyFill="1" applyBorder="1" applyAlignment="1" applyProtection="1">
      <alignment horizontal="left"/>
      <protection locked="0"/>
    </xf>
    <xf numFmtId="0" fontId="16" fillId="9" borderId="12" xfId="0" applyFont="1" applyFill="1" applyBorder="1" applyProtection="1">
      <protection locked="0"/>
    </xf>
    <xf numFmtId="0" fontId="16" fillId="9" borderId="13" xfId="0" applyFont="1" applyFill="1" applyBorder="1" applyProtection="1">
      <protection locked="0"/>
    </xf>
    <xf numFmtId="0" fontId="0" fillId="12" borderId="1" xfId="0" applyFill="1" applyBorder="1" applyProtection="1">
      <protection locked="0"/>
    </xf>
    <xf numFmtId="0" fontId="26" fillId="10" borderId="14" xfId="0" applyFont="1" applyFill="1" applyBorder="1" applyAlignment="1" applyProtection="1">
      <alignment horizontal="center" vertical="center"/>
      <protection locked="0"/>
    </xf>
    <xf numFmtId="0" fontId="26" fillId="10" borderId="0" xfId="0" applyFont="1" applyFill="1" applyAlignment="1" applyProtection="1">
      <alignment horizontal="center" vertical="center"/>
      <protection locked="0"/>
    </xf>
    <xf numFmtId="0" fontId="26" fillId="10" borderId="15" xfId="0" applyFont="1" applyFill="1" applyBorder="1" applyAlignment="1" applyProtection="1">
      <alignment horizontal="center" vertical="center"/>
      <protection locked="0"/>
    </xf>
    <xf numFmtId="1" fontId="29" fillId="11" borderId="1" xfId="0" applyNumberFormat="1" applyFont="1" applyFill="1" applyBorder="1" applyProtection="1">
      <protection locked="0"/>
    </xf>
    <xf numFmtId="4" fontId="16" fillId="9" borderId="1" xfId="0" applyNumberFormat="1" applyFont="1" applyFill="1" applyBorder="1" applyProtection="1">
      <protection locked="0"/>
    </xf>
    <xf numFmtId="3" fontId="16" fillId="9" borderId="1" xfId="0" applyNumberFormat="1" applyFont="1" applyFill="1" applyBorder="1" applyProtection="1">
      <protection locked="0"/>
    </xf>
    <xf numFmtId="0" fontId="16" fillId="0" borderId="0" xfId="0" applyFont="1" applyAlignment="1" applyProtection="1">
      <alignment horizontal="right"/>
      <protection locked="0"/>
    </xf>
    <xf numFmtId="165" fontId="16" fillId="13" borderId="1" xfId="1" applyFont="1" applyFill="1" applyBorder="1" applyProtection="1">
      <protection locked="0"/>
    </xf>
    <xf numFmtId="1" fontId="16" fillId="0" borderId="0" xfId="0" applyNumberFormat="1" applyFont="1" applyProtection="1">
      <protection locked="0"/>
    </xf>
    <xf numFmtId="0" fontId="16" fillId="13" borderId="1" xfId="1" applyNumberFormat="1" applyFont="1" applyFill="1" applyBorder="1" applyProtection="1">
      <protection locked="0"/>
    </xf>
    <xf numFmtId="0" fontId="16" fillId="9" borderId="12" xfId="0" applyFont="1" applyFill="1" applyBorder="1" applyAlignment="1" applyProtection="1">
      <alignment horizontal="center"/>
      <protection locked="0"/>
    </xf>
    <xf numFmtId="0" fontId="16" fillId="9" borderId="13" xfId="0" applyFont="1" applyFill="1" applyBorder="1" applyAlignment="1" applyProtection="1">
      <alignment horizontal="center"/>
      <protection locked="0"/>
    </xf>
    <xf numFmtId="0" fontId="29" fillId="0" borderId="0" xfId="0" applyFont="1" applyAlignment="1" applyProtection="1">
      <alignment horizontal="right"/>
      <protection locked="0"/>
    </xf>
    <xf numFmtId="0" fontId="16" fillId="9" borderId="6" xfId="0" applyFont="1" applyFill="1" applyBorder="1" applyProtection="1">
      <protection locked="0"/>
    </xf>
    <xf numFmtId="0" fontId="16" fillId="9" borderId="2" xfId="0" applyFont="1" applyFill="1" applyBorder="1" applyProtection="1">
      <protection locked="0"/>
    </xf>
    <xf numFmtId="0" fontId="16" fillId="9" borderId="7" xfId="0" applyFont="1" applyFill="1" applyBorder="1" applyProtection="1">
      <protection locked="0"/>
    </xf>
    <xf numFmtId="0" fontId="16" fillId="12" borderId="11" xfId="0" applyFont="1" applyFill="1" applyBorder="1" applyAlignment="1" applyProtection="1">
      <alignment horizontal="center"/>
      <protection locked="0"/>
    </xf>
    <xf numFmtId="0" fontId="16" fillId="12" borderId="13" xfId="0" applyFont="1" applyFill="1" applyBorder="1" applyAlignment="1" applyProtection="1">
      <alignment horizontal="center"/>
      <protection locked="0"/>
    </xf>
    <xf numFmtId="165" fontId="16" fillId="9" borderId="1" xfId="1" applyFont="1" applyFill="1" applyBorder="1" applyProtection="1">
      <protection locked="0"/>
    </xf>
    <xf numFmtId="0" fontId="0" fillId="14" borderId="1" xfId="0" applyFill="1" applyBorder="1" applyProtection="1">
      <protection locked="0"/>
    </xf>
    <xf numFmtId="0" fontId="26" fillId="10" borderId="16" xfId="0" applyFont="1" applyFill="1" applyBorder="1" applyAlignment="1" applyProtection="1">
      <alignment horizontal="center" vertical="center"/>
      <protection locked="0"/>
    </xf>
    <xf numFmtId="0" fontId="26" fillId="10" borderId="17" xfId="0" applyFont="1" applyFill="1" applyBorder="1" applyAlignment="1" applyProtection="1">
      <alignment horizontal="center" vertical="center"/>
      <protection locked="0"/>
    </xf>
    <xf numFmtId="0" fontId="26" fillId="10" borderId="18" xfId="0" applyFont="1" applyFill="1" applyBorder="1" applyAlignment="1" applyProtection="1">
      <alignment horizontal="center" vertical="center"/>
      <protection locked="0"/>
    </xf>
    <xf numFmtId="0" fontId="16" fillId="9" borderId="11" xfId="0" applyFont="1" applyFill="1" applyBorder="1" applyProtection="1">
      <protection locked="0"/>
    </xf>
    <xf numFmtId="0" fontId="18" fillId="14" borderId="1" xfId="0" applyFont="1" applyFill="1" applyBorder="1" applyProtection="1">
      <protection locked="0"/>
    </xf>
    <xf numFmtId="0" fontId="0" fillId="0" borderId="0" xfId="0" applyAlignment="1" applyProtection="1">
      <alignment horizontal="right" vertical="center"/>
      <protection locked="0"/>
    </xf>
    <xf numFmtId="9" fontId="30" fillId="0" borderId="0" xfId="9" applyProtection="1">
      <protection locked="0"/>
    </xf>
    <xf numFmtId="9" fontId="30" fillId="0" borderId="0" xfId="9" applyAlignment="1" applyProtection="1">
      <alignment horizontal="right" vertical="center"/>
      <protection locked="0"/>
    </xf>
    <xf numFmtId="0" fontId="0" fillId="14" borderId="1" xfId="0" applyFill="1" applyBorder="1"/>
    <xf numFmtId="10" fontId="30" fillId="14" borderId="1" xfId="9" applyNumberFormat="1" applyFill="1" applyBorder="1" applyProtection="1">
      <protection locked="0"/>
    </xf>
    <xf numFmtId="10" fontId="0" fillId="14" borderId="1" xfId="0" applyNumberFormat="1" applyFill="1" applyBorder="1" applyProtection="1">
      <protection locked="0"/>
    </xf>
    <xf numFmtId="166" fontId="30" fillId="14" borderId="1" xfId="9" applyNumberFormat="1" applyFill="1" applyBorder="1" applyProtection="1">
      <protection locked="0"/>
    </xf>
    <xf numFmtId="0" fontId="30" fillId="14" borderId="1" xfId="9" applyNumberFormat="1" applyFill="1" applyBorder="1" applyProtection="1">
      <protection locked="0"/>
    </xf>
    <xf numFmtId="2" fontId="30" fillId="14" borderId="1" xfId="9" applyNumberFormat="1" applyFill="1" applyBorder="1" applyProtection="1">
      <protection locked="0"/>
    </xf>
    <xf numFmtId="9" fontId="30" fillId="14" borderId="1" xfId="9" applyFill="1" applyBorder="1" applyProtection="1">
      <protection locked="0"/>
    </xf>
    <xf numFmtId="2" fontId="0" fillId="14" borderId="1" xfId="9" applyNumberFormat="1" applyFont="1" applyFill="1" applyBorder="1" applyProtection="1">
      <protection locked="0"/>
    </xf>
    <xf numFmtId="0" fontId="11" fillId="0" borderId="0" xfId="4" applyAlignment="1" applyProtection="1">
      <alignment horizontal="left" indent="1"/>
      <protection locked="0"/>
    </xf>
    <xf numFmtId="3" fontId="18" fillId="0" borderId="0" xfId="0" applyNumberFormat="1" applyFont="1" applyProtection="1">
      <protection locked="0"/>
    </xf>
    <xf numFmtId="0" fontId="31" fillId="0" borderId="0" xfId="0" applyFont="1" applyProtection="1">
      <protection locked="0"/>
    </xf>
    <xf numFmtId="0" fontId="3" fillId="0" borderId="0" xfId="0" applyFont="1" applyProtection="1">
      <protection locked="0"/>
    </xf>
    <xf numFmtId="0" fontId="17" fillId="9" borderId="2" xfId="0" applyFont="1" applyFill="1" applyBorder="1" applyAlignment="1" applyProtection="1">
      <alignment horizontal="center" vertical="center" wrapText="1"/>
      <protection locked="0"/>
    </xf>
    <xf numFmtId="0" fontId="26" fillId="0" borderId="0" xfId="0" applyFont="1" applyAlignment="1" applyProtection="1">
      <alignment vertical="center" wrapText="1"/>
      <protection locked="0"/>
    </xf>
    <xf numFmtId="0" fontId="26" fillId="0" borderId="0" xfId="0" applyFont="1" applyAlignment="1" applyProtection="1">
      <alignment vertical="center"/>
      <protection locked="0"/>
    </xf>
    <xf numFmtId="167" fontId="16" fillId="15" borderId="1" xfId="0" applyNumberFormat="1" applyFont="1" applyFill="1" applyBorder="1" applyProtection="1">
      <protection locked="0"/>
    </xf>
    <xf numFmtId="3" fontId="16" fillId="15" borderId="1" xfId="0" applyNumberFormat="1" applyFont="1" applyFill="1" applyBorder="1" applyProtection="1">
      <protection locked="0"/>
    </xf>
    <xf numFmtId="0" fontId="26" fillId="10" borderId="9" xfId="0" applyFont="1" applyFill="1" applyBorder="1" applyAlignment="1" applyProtection="1">
      <alignment horizontal="center" vertical="center" wrapText="1"/>
      <protection locked="0"/>
    </xf>
    <xf numFmtId="0" fontId="26" fillId="10" borderId="10" xfId="0" applyFont="1" applyFill="1" applyBorder="1" applyAlignment="1" applyProtection="1">
      <alignment horizontal="center" vertical="center" wrapText="1"/>
      <protection locked="0"/>
    </xf>
    <xf numFmtId="0" fontId="26" fillId="10" borderId="14" xfId="0" applyFont="1" applyFill="1" applyBorder="1" applyAlignment="1" applyProtection="1">
      <alignment horizontal="center" vertical="center" wrapText="1"/>
      <protection locked="0"/>
    </xf>
    <xf numFmtId="0" fontId="26" fillId="10" borderId="0" xfId="0" applyFont="1" applyFill="1" applyAlignment="1" applyProtection="1">
      <alignment horizontal="center" vertical="center" wrapText="1"/>
      <protection locked="0"/>
    </xf>
    <xf numFmtId="0" fontId="26" fillId="10" borderId="15" xfId="0" applyFont="1" applyFill="1" applyBorder="1" applyAlignment="1" applyProtection="1">
      <alignment horizontal="center" vertical="center" wrapText="1"/>
      <protection locked="0"/>
    </xf>
    <xf numFmtId="0" fontId="26" fillId="10" borderId="16" xfId="0" applyFont="1" applyFill="1" applyBorder="1" applyAlignment="1" applyProtection="1">
      <alignment horizontal="center" vertical="center" wrapText="1"/>
      <protection locked="0"/>
    </xf>
    <xf numFmtId="0" fontId="26" fillId="10" borderId="17" xfId="0" applyFont="1" applyFill="1" applyBorder="1" applyAlignment="1" applyProtection="1">
      <alignment horizontal="center" vertical="center" wrapText="1"/>
      <protection locked="0"/>
    </xf>
    <xf numFmtId="0" fontId="26" fillId="10" borderId="18" xfId="0" applyFont="1" applyFill="1" applyBorder="1" applyAlignment="1" applyProtection="1">
      <alignment horizontal="center" vertical="center" wrapText="1"/>
      <protection locked="0"/>
    </xf>
    <xf numFmtId="0" fontId="0" fillId="8" borderId="0" xfId="0" applyFill="1"/>
    <xf numFmtId="10" fontId="0" fillId="14" borderId="1" xfId="0" applyNumberFormat="1" applyFill="1" applyBorder="1"/>
    <xf numFmtId="2" fontId="0" fillId="14" borderId="1" xfId="0" applyNumberFormat="1" applyFill="1" applyBorder="1" applyProtection="1">
      <protection locked="0"/>
    </xf>
    <xf numFmtId="2" fontId="30" fillId="9" borderId="1" xfId="9" applyNumberFormat="1" applyFill="1" applyBorder="1" applyProtection="1">
      <protection locked="0"/>
    </xf>
    <xf numFmtId="1" fontId="30" fillId="0" borderId="0" xfId="9" applyNumberFormat="1" applyAlignment="1" applyProtection="1">
      <alignment horizontal="right" vertical="center"/>
      <protection locked="0"/>
    </xf>
    <xf numFmtId="0" fontId="0" fillId="9" borderId="1" xfId="0" applyFill="1" applyBorder="1" applyProtection="1">
      <protection locked="0"/>
    </xf>
    <xf numFmtId="1" fontId="0" fillId="9" borderId="1" xfId="0" applyNumberFormat="1" applyFill="1" applyBorder="1" applyProtection="1">
      <protection locked="0"/>
    </xf>
    <xf numFmtId="2" fontId="0" fillId="9" borderId="1" xfId="0" applyNumberFormat="1" applyFill="1" applyBorder="1" applyProtection="1">
      <protection locked="0"/>
    </xf>
    <xf numFmtId="10" fontId="4" fillId="14" borderId="1" xfId="2" applyNumberFormat="1" applyFill="1" applyBorder="1"/>
    <xf numFmtId="1" fontId="30" fillId="14" borderId="1" xfId="9" applyNumberFormat="1" applyFill="1" applyBorder="1" applyProtection="1">
      <protection locked="0"/>
    </xf>
    <xf numFmtId="1" fontId="30" fillId="0" borderId="0" xfId="9" applyNumberFormat="1" applyProtection="1">
      <protection locked="0"/>
    </xf>
    <xf numFmtId="1" fontId="0" fillId="0" borderId="0" xfId="0" applyNumberFormat="1" applyProtection="1">
      <protection locked="0"/>
    </xf>
    <xf numFmtId="2" fontId="0" fillId="0" borderId="0" xfId="0" applyNumberFormat="1" applyProtection="1">
      <protection locked="0"/>
    </xf>
    <xf numFmtId="1" fontId="0" fillId="14" borderId="1" xfId="0" applyNumberFormat="1" applyFill="1" applyBorder="1"/>
  </cellXfs>
  <cellStyles count="10">
    <cellStyle name="Comma" xfId="1" builtinId="3"/>
    <cellStyle name="Comma 3 2" xfId="6" xr:uid="{8D7AE6F2-83C3-DA42-A721-11D231AFFCDC}"/>
    <cellStyle name="Excel Built-in Normal" xfId="8" xr:uid="{36AA29B1-38CE-4945-9DF1-07855041F63E}"/>
    <cellStyle name="Hyperlink" xfId="4" builtinId="8"/>
    <cellStyle name="Normal" xfId="0" builtinId="0"/>
    <cellStyle name="Normal 2" xfId="3" xr:uid="{A930B3BA-E47C-6E4C-B765-08C18F63F815}"/>
    <cellStyle name="Normal 3" xfId="7" xr:uid="{3ED490BC-44D4-D246-B4B5-0915DD5DDD92}"/>
    <cellStyle name="Normal 5 2" xfId="5" xr:uid="{031BD271-638D-6344-93A3-F77D67BA89FE}"/>
    <cellStyle name="Percent" xfId="2" builtinId="5"/>
    <cellStyle name="Percent 4" xfId="9" xr:uid="{4B992385-29B1-CF4B-9BB4-A6CF960300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'Custom PDS Adoption'!$B$23:$B$71</c:f>
              <c:numCache>
                <c:formatCode>#,##0.00</c:formatCode>
                <c:ptCount val="49"/>
                <c:pt idx="0">
                  <c:v>298.18011931888566</c:v>
                </c:pt>
                <c:pt idx="1">
                  <c:v>301.71425675819802</c:v>
                </c:pt>
                <c:pt idx="2">
                  <c:v>305.22839518619395</c:v>
                </c:pt>
                <c:pt idx="3">
                  <c:v>308.72208948970598</c:v>
                </c:pt>
                <c:pt idx="4">
                  <c:v>312.19490800795575</c:v>
                </c:pt>
                <c:pt idx="5">
                  <c:v>315.64643489480932</c:v>
                </c:pt>
                <c:pt idx="6">
                  <c:v>319.07627251154219</c:v>
                </c:pt>
                <c:pt idx="7">
                  <c:v>322.48404382362224</c:v>
                </c:pt>
                <c:pt idx="8">
                  <c:v>325.86939477264974</c:v>
                </c:pt>
                <c:pt idx="9">
                  <c:v>329.23199659275326</c:v>
                </c:pt>
                <c:pt idx="10">
                  <c:v>332.57154803943706</c:v>
                </c:pt>
                <c:pt idx="11">
                  <c:v>335.88777749832292</c:v>
                </c:pt>
                <c:pt idx="12">
                  <c:v>339.1804449414081</c:v>
                </c:pt>
                <c:pt idx="13">
                  <c:v>342.44934369948083</c:v>
                </c:pt>
                <c:pt idx="14">
                  <c:v>345.06186053447345</c:v>
                </c:pt>
                <c:pt idx="15">
                  <c:v>348.30769986717377</c:v>
                </c:pt>
                <c:pt idx="16">
                  <c:v>351.53144768787291</c:v>
                </c:pt>
                <c:pt idx="17">
                  <c:v>354.73301745603277</c:v>
                </c:pt>
                <c:pt idx="18">
                  <c:v>357.91235199671019</c:v>
                </c:pt>
                <c:pt idx="19">
                  <c:v>361.06942388244607</c:v>
                </c:pt>
                <c:pt idx="20">
                  <c:v>364.20423561723555</c:v>
                </c:pt>
                <c:pt idx="21">
                  <c:v>367.31681961971145</c:v>
                </c:pt>
                <c:pt idx="22">
                  <c:v>370.40723800580213</c:v>
                </c:pt>
                <c:pt idx="23">
                  <c:v>373.47558217425626</c:v>
                </c:pt>
                <c:pt idx="24">
                  <c:v>376.43412643625982</c:v>
                </c:pt>
                <c:pt idx="25">
                  <c:v>379.46390911661274</c:v>
                </c:pt>
                <c:pt idx="26">
                  <c:v>382.47225856290441</c:v>
                </c:pt>
                <c:pt idx="27">
                  <c:v>385.45936481260463</c:v>
                </c:pt>
                <c:pt idx="28">
                  <c:v>388.42544197905971</c:v>
                </c:pt>
                <c:pt idx="29">
                  <c:v>391.37072696804228</c:v>
                </c:pt>
                <c:pt idx="30">
                  <c:v>394.29547809204615</c:v>
                </c:pt>
                <c:pt idx="31">
                  <c:v>397.19997360024331</c:v>
                </c:pt>
                <c:pt idx="32">
                  <c:v>400.08451014232219</c:v>
                </c:pt>
                <c:pt idx="33">
                  <c:v>402.94940118436398</c:v>
                </c:pt>
                <c:pt idx="34">
                  <c:v>405.52605100249451</c:v>
                </c:pt>
                <c:pt idx="35">
                  <c:v>408.38271024763492</c:v>
                </c:pt>
                <c:pt idx="36">
                  <c:v>411.22117347685685</c:v>
                </c:pt>
                <c:pt idx="37">
                  <c:v>414.04175284230104</c:v>
                </c:pt>
                <c:pt idx="38">
                  <c:v>416.84477021782158</c:v>
                </c:pt>
                <c:pt idx="39">
                  <c:v>419.7403813890225</c:v>
                </c:pt>
                <c:pt idx="40">
                  <c:v>422.48423533316532</c:v>
                </c:pt>
                <c:pt idx="41">
                  <c:v>425.21139186189635</c:v>
                </c:pt>
                <c:pt idx="42">
                  <c:v>427.92223511617118</c:v>
                </c:pt>
                <c:pt idx="43">
                  <c:v>430.61715139540541</c:v>
                </c:pt>
                <c:pt idx="44">
                  <c:v>433.29652798530293</c:v>
                </c:pt>
                <c:pt idx="45">
                  <c:v>435.9607520629969</c:v>
                </c:pt>
                <c:pt idx="46">
                  <c:v>438.61020968151712</c:v>
                </c:pt>
                <c:pt idx="47">
                  <c:v>441.24528483447767</c:v>
                </c:pt>
                <c:pt idx="48">
                  <c:v>443.86635860090871</c:v>
                </c:pt>
              </c:numCache>
            </c:numRef>
          </c:yVal>
          <c:smooth val="0"/>
          <c:extLst>
            <c:ext xmlns:c16="http://schemas.microsoft.com/office/drawing/2014/chart" uri="{C3380CC4-5D6E-409C-BE32-E72D297353CC}">
              <c16:uniqueId val="{00000000-6679-B04C-A105-FAA2A40B1372}"/>
            </c:ext>
          </c:extLst>
        </c:ser>
        <c:dLbls>
          <c:showLegendKey val="0"/>
          <c:showVal val="0"/>
          <c:showCatName val="0"/>
          <c:showSerName val="0"/>
          <c:showPercent val="0"/>
          <c:showBubbleSize val="0"/>
        </c:dLbls>
        <c:axId val="368294528"/>
        <c:axId val="368362240"/>
      </c:scatterChart>
      <c:valAx>
        <c:axId val="3682945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62240"/>
        <c:crosses val="autoZero"/>
        <c:crossBetween val="midCat"/>
      </c:valAx>
      <c:valAx>
        <c:axId val="368362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94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357909</xdr:colOff>
      <xdr:row>2</xdr:row>
      <xdr:rowOff>0</xdr:rowOff>
    </xdr:from>
    <xdr:to>
      <xdr:col>2</xdr:col>
      <xdr:colOff>175613</xdr:colOff>
      <xdr:row>8</xdr:row>
      <xdr:rowOff>143710</xdr:rowOff>
    </xdr:to>
    <xdr:pic>
      <xdr:nvPicPr>
        <xdr:cNvPr id="2" name="Picture 1">
          <a:extLst>
            <a:ext uri="{FF2B5EF4-FFF2-40B4-BE49-F238E27FC236}">
              <a16:creationId xmlns:a16="http://schemas.microsoft.com/office/drawing/2014/main" id="{40221E24-0B36-D54F-9129-F23D09802D7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7909" y="508000"/>
          <a:ext cx="3653104" cy="184551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4</xdr:col>
          <xdr:colOff>177800</xdr:colOff>
          <xdr:row>2</xdr:row>
          <xdr:rowOff>203200</xdr:rowOff>
        </xdr:from>
        <xdr:to>
          <xdr:col>5</xdr:col>
          <xdr:colOff>1257300</xdr:colOff>
          <xdr:row>6</xdr:row>
          <xdr:rowOff>88900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50EC9D7-2986-0D43-B896-728DCE1EE8B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400" b="1" i="0" u="none" strike="noStrike" baseline="0">
                  <a:solidFill>
                    <a:srgbClr val="000000"/>
                  </a:solidFill>
                  <a:latin typeface="Arial" pitchFamily="2" charset="0"/>
                  <a:cs typeface="Arial" pitchFamily="2" charset="0"/>
                </a:rPr>
                <a:t>Save Current Adoption Scenario as a Fully Customized PDS Adoption Scenario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139700</xdr:colOff>
          <xdr:row>7</xdr:row>
          <xdr:rowOff>12700</xdr:rowOff>
        </xdr:from>
        <xdr:to>
          <xdr:col>5</xdr:col>
          <xdr:colOff>1206500</xdr:colOff>
          <xdr:row>13</xdr:row>
          <xdr:rowOff>38100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83A6B2DE-3702-CA46-B196-305EFAB049CE}"/>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400" b="1" i="0" u="none" strike="noStrike" baseline="0">
                  <a:solidFill>
                    <a:srgbClr val="000000"/>
                  </a:solidFill>
                  <a:latin typeface="Arial" pitchFamily="2" charset="0"/>
                  <a:cs typeface="Arial" pitchFamily="2" charset="0"/>
                </a:rPr>
                <a:t>Delete Selected Scenario (Select at Right)</a:t>
              </a:r>
            </a:p>
          </xdr:txBody>
        </xdr:sp>
        <xdr:clientData fPrintsWithSheet="0"/>
      </xdr:twoCellAnchor>
    </mc:Choice>
    <mc:Fallback/>
  </mc:AlternateContent>
  <xdr:twoCellAnchor>
    <xdr:from>
      <xdr:col>13</xdr:col>
      <xdr:colOff>177800</xdr:colOff>
      <xdr:row>36</xdr:row>
      <xdr:rowOff>161925</xdr:rowOff>
    </xdr:from>
    <xdr:to>
      <xdr:col>20</xdr:col>
      <xdr:colOff>406400</xdr:colOff>
      <xdr:row>52</xdr:row>
      <xdr:rowOff>60325</xdr:rowOff>
    </xdr:to>
    <xdr:graphicFrame macro="">
      <xdr:nvGraphicFramePr>
        <xdr:cNvPr id="5" name="Chart 4">
          <a:extLst>
            <a:ext uri="{FF2B5EF4-FFF2-40B4-BE49-F238E27FC236}">
              <a16:creationId xmlns:a16="http://schemas.microsoft.com/office/drawing/2014/main" id="{A7628B46-0439-2C45-9CE2-6793ECD49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i/PycharmProjects/drawdown/solution/silvopasture/testdata/Silvopasture_L-Use_v1.1a_3Aug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elcome"/>
      <sheetName val="Basic Controls"/>
      <sheetName val="Advanced Controls"/>
      <sheetName val="AEZ Data"/>
      <sheetName val="Land Allocation - Max TLA"/>
      <sheetName val="Detailed Results"/>
      <sheetName val="Operating Cost"/>
      <sheetName val="Net Profit Margin"/>
      <sheetName val="First Cost"/>
      <sheetName val="Variable Meta-analysis"/>
      <sheetName val="Current Adoption - Silvopasture"/>
      <sheetName val="Variable Meta-analysis-Open"/>
      <sheetName val="Variable Summary"/>
      <sheetName val="ScenarioRecord"/>
      <sheetName val="Result Table"/>
      <sheetName val="Result Graph"/>
      <sheetName val="Carbon Price Analysis"/>
      <sheetName val="CO2 Calcs"/>
      <sheetName val="Adoption Data"/>
      <sheetName val="Unit Adoption Calculations"/>
      <sheetName val="Data Interpolator"/>
      <sheetName val="TLA Data"/>
      <sheetName val="PD region wise - silvopasture "/>
      <sheetName val="New adoption estimates"/>
      <sheetName val="Custom PDS Adoption"/>
      <sheetName val="Pasture Area_Latin America Coun"/>
      <sheetName val="Custom REF Adoption"/>
      <sheetName val="Emissions Factors"/>
      <sheetName val="CH4 Calcs"/>
      <sheetName val="S-Curve Adoption"/>
      <sheetName val="Helper Tables"/>
      <sheetName val="FAO Stat Land Data"/>
      <sheetName val="WORLD Land Data"/>
      <sheetName val="Regions-Countries sorting"/>
      <sheetName val="Sheet2"/>
      <sheetName val="ADD SHEETS --&gt;"/>
      <sheetName val="XLLang"/>
    </sheetNames>
    <definedNames>
      <definedName name="CopyCurrentAsCustom"/>
      <definedName name="DeleteCustomPDS_Click"/>
    </definedNames>
    <sheetDataSet>
      <sheetData sheetId="0"/>
      <sheetData sheetId="1"/>
      <sheetData sheetId="2"/>
      <sheetData sheetId="3">
        <row r="40">
          <cell r="C40" t="str">
            <v>Silvopasture</v>
          </cell>
        </row>
        <row r="41">
          <cell r="C41" t="str">
            <v>million hectare</v>
          </cell>
        </row>
        <row r="52">
          <cell r="C52">
            <v>933.98739797667008</v>
          </cell>
        </row>
        <row r="54">
          <cell r="E54" t="str">
            <v>No</v>
          </cell>
        </row>
        <row r="58">
          <cell r="C58">
            <v>314.14999999999998</v>
          </cell>
        </row>
        <row r="92">
          <cell r="B92">
            <v>462.45300593907291</v>
          </cell>
        </row>
        <row r="205">
          <cell r="B205">
            <v>0.2415057625301528</v>
          </cell>
        </row>
        <row r="241">
          <cell r="B241" t="str">
            <v>Fully Customized PDS</v>
          </cell>
        </row>
        <row r="263">
          <cell r="H263" t="str">
            <v>Low of All Custom Scenarios</v>
          </cell>
        </row>
      </sheetData>
      <sheetData sheetId="4">
        <row r="115">
          <cell r="B115">
            <v>1</v>
          </cell>
        </row>
        <row r="248">
          <cell r="B248">
            <v>1</v>
          </cell>
        </row>
        <row r="381">
          <cell r="B381">
            <v>1</v>
          </cell>
        </row>
        <row r="514">
          <cell r="B514">
            <v>1</v>
          </cell>
        </row>
        <row r="647">
          <cell r="B647">
            <v>0</v>
          </cell>
        </row>
        <row r="780">
          <cell r="B780">
            <v>0</v>
          </cell>
        </row>
      </sheetData>
      <sheetData sheetId="5"/>
      <sheetData sheetId="6">
        <row r="3">
          <cell r="E3">
            <v>2020</v>
          </cell>
          <cell r="G3">
            <v>2050</v>
          </cell>
        </row>
        <row r="41">
          <cell r="S41">
            <v>0</v>
          </cell>
          <cell r="V41">
            <v>0</v>
          </cell>
          <cell r="Y41">
            <v>0</v>
          </cell>
        </row>
      </sheetData>
      <sheetData sheetId="7">
        <row r="9">
          <cell r="A9" t="str">
            <v>Operating Cost | SAVING CALCULATION</v>
          </cell>
        </row>
        <row r="68">
          <cell r="B68" t="str">
            <v>Solution Operating Cost/Savings</v>
          </cell>
        </row>
        <row r="120">
          <cell r="A120" t="str">
            <v>LIFETIME Operating Cost  FORECAST</v>
          </cell>
        </row>
        <row r="254">
          <cell r="A254" t="str">
            <v>LIFETIME Operating Cost |  FACTORING - PDS/SOLUTION ONLY</v>
          </cell>
        </row>
        <row r="527">
          <cell r="A527" t="str">
            <v>Operating Cost FACTORING</v>
          </cell>
        </row>
      </sheetData>
      <sheetData sheetId="8"/>
      <sheetData sheetId="9">
        <row r="8">
          <cell r="A8" t="str">
            <v>FIRST COST FORECAST</v>
          </cell>
        </row>
        <row r="19">
          <cell r="A19" t="str">
            <v>Learning Rate</v>
          </cell>
        </row>
        <row r="91">
          <cell r="A91" t="str">
            <v>FIRST COST FACTORING</v>
          </cell>
        </row>
      </sheetData>
      <sheetData sheetId="10">
        <row r="46">
          <cell r="C46" t="str">
            <v>Current Adoption</v>
          </cell>
        </row>
        <row r="115">
          <cell r="C115" t="str">
            <v>SOLUTION First Cost per Implementation Unit of the solution</v>
          </cell>
        </row>
        <row r="153">
          <cell r="C153" t="str">
            <v>CONVENTIONAL Operating Cost per Functional Unit per Annum</v>
          </cell>
        </row>
        <row r="189">
          <cell r="C189" t="str">
            <v>SOLUTION Operating Cost per Functional Unit per Annum</v>
          </cell>
        </row>
        <row r="225">
          <cell r="C225" t="str">
            <v>CONVENTIONAL Net Profit Margin per Functional Unit per Annum</v>
          </cell>
        </row>
        <row r="260">
          <cell r="C260" t="str">
            <v>SOLUTION Net Profit Margin per Functional Unit per Annum</v>
          </cell>
        </row>
        <row r="295">
          <cell r="C295" t="str">
            <v>Yield  from CONVENTIONAL Practice</v>
          </cell>
        </row>
        <row r="331">
          <cell r="C331" t="str">
            <v>Yield Gain (% Increase from CONVENTIONAL to SOLUTION)</v>
          </cell>
        </row>
        <row r="371">
          <cell r="C371" t="str">
            <v>Electricty Consumed per CONVENTIONAL Functional Unit</v>
          </cell>
        </row>
        <row r="405">
          <cell r="C405" t="str">
            <v>Energy Efficiency Factor - SOLUTION</v>
          </cell>
        </row>
        <row r="441">
          <cell r="C441" t="str">
            <v>Total Energy Used per SOLUTION functional unit</v>
          </cell>
        </row>
        <row r="475">
          <cell r="C475" t="str">
            <v>Fuel Consumed per CONVENTIONAL Functional Unit</v>
          </cell>
        </row>
        <row r="509">
          <cell r="C509" t="str">
            <v>Fuel Reduction Factor SOLUTION</v>
          </cell>
        </row>
        <row r="543">
          <cell r="C543" t="str">
            <v>t CO2-eq (Aggregate emissions) Reduced per Land Unit</v>
          </cell>
        </row>
        <row r="579">
          <cell r="C579" t="str">
            <v>t CO2 Reduced per Land Unit</v>
          </cell>
        </row>
        <row r="615">
          <cell r="C615" t="str">
            <v>t N2O-CO2-eq Reduced per Land Unit</v>
          </cell>
        </row>
        <row r="649">
          <cell r="C649" t="str">
            <v>t CH4-CO2-eq Reduced per Land Unit</v>
          </cell>
        </row>
        <row r="686">
          <cell r="C686" t="str">
            <v>Indirect CO2 Emissions per CONVENTIONAL Implementation OR functional Unit -- CHOOSE ONLY ONE</v>
          </cell>
        </row>
        <row r="722">
          <cell r="C722" t="str">
            <v>Indirect CO2 Emissions per SOLUTION Implementation Unit</v>
          </cell>
        </row>
        <row r="761">
          <cell r="C761" t="str">
            <v>Sequestration Rates</v>
          </cell>
        </row>
        <row r="814">
          <cell r="C814" t="str">
            <v>Sequestered Carbon NOT Emitted after Cyclical Harvesting/Clearing</v>
          </cell>
        </row>
        <row r="849">
          <cell r="C849" t="str">
            <v>Disturbance Rate</v>
          </cell>
        </row>
        <row r="889">
          <cell r="C889" t="str">
            <v>Percent silvopasture area to the total grassland area (including potential)</v>
          </cell>
        </row>
        <row r="926">
          <cell r="C926" t="str">
            <v>VARIABLE25</v>
          </cell>
        </row>
        <row r="961">
          <cell r="C961" t="str">
            <v>VARIABLE26</v>
          </cell>
        </row>
        <row r="997">
          <cell r="C997" t="str">
            <v>VARIABLE27</v>
          </cell>
        </row>
        <row r="1033">
          <cell r="C1033" t="str">
            <v>VARIABLE28</v>
          </cell>
        </row>
        <row r="1069">
          <cell r="C1069" t="str">
            <v>VARIABLE29</v>
          </cell>
        </row>
        <row r="1105">
          <cell r="C1105" t="str">
            <v>VARIABLE30</v>
          </cell>
        </row>
        <row r="1140">
          <cell r="C1140" t="str">
            <v>VARIABLE31</v>
          </cell>
        </row>
      </sheetData>
      <sheetData sheetId="11"/>
      <sheetData sheetId="12"/>
      <sheetData sheetId="13"/>
      <sheetData sheetId="14"/>
      <sheetData sheetId="15"/>
      <sheetData sheetId="16"/>
      <sheetData sheetId="17"/>
      <sheetData sheetId="18">
        <row r="7">
          <cell r="A7" t="str">
            <v>CO2 MMT Reduced (NOT USED)</v>
          </cell>
        </row>
        <row r="61">
          <cell r="A61" t="str">
            <v>CO2-eq MMT Reduced</v>
          </cell>
        </row>
        <row r="64">
          <cell r="B64" t="str">
            <v>World</v>
          </cell>
        </row>
        <row r="120">
          <cell r="B120" t="str">
            <v>All Regimes</v>
          </cell>
        </row>
        <row r="169">
          <cell r="A169" t="str">
            <v>CO2 PPM CALCULATOR</v>
          </cell>
        </row>
        <row r="171">
          <cell r="B171" t="str">
            <v>yes</v>
          </cell>
        </row>
        <row r="172">
          <cell r="B172" t="str">
            <v>PPM</v>
          </cell>
        </row>
        <row r="222">
          <cell r="A222" t="str">
            <v>CO2-eq PPM CALCULATOR</v>
          </cell>
        </row>
      </sheetData>
      <sheetData sheetId="19"/>
      <sheetData sheetId="20">
        <row r="14">
          <cell r="A14" t="str">
            <v>REF TLA</v>
          </cell>
          <cell r="P14" t="str">
            <v xml:space="preserve">Population Scenario 1 REF </v>
          </cell>
          <cell r="AB14" t="str">
            <v xml:space="preserve">GDP Scenario 1 REF </v>
          </cell>
          <cell r="AN14" t="str">
            <v>GDP Per Capita (REF)</v>
          </cell>
          <cell r="BM14" t="str">
            <v>GDP Per Capita TLA (REF)</v>
          </cell>
        </row>
        <row r="17">
          <cell r="A17">
            <v>2014</v>
          </cell>
          <cell r="B17">
            <v>933.98739797667008</v>
          </cell>
        </row>
        <row r="66">
          <cell r="A66" t="str">
            <v xml:space="preserve">PDS TLA </v>
          </cell>
          <cell r="P66" t="str">
            <v>Population PDS</v>
          </cell>
          <cell r="AB66" t="str">
            <v xml:space="preserve">GDP Scenario 2 PDS </v>
          </cell>
          <cell r="AN66" t="str">
            <v>GDP Per Capita (PDS)</v>
          </cell>
          <cell r="BM66" t="str">
            <v>GDP Per Capita TLA (PDS)</v>
          </cell>
        </row>
        <row r="69">
          <cell r="A69">
            <v>2014</v>
          </cell>
          <cell r="B69">
            <v>933.98739797667008</v>
          </cell>
          <cell r="C69">
            <v>331.70282799536443</v>
          </cell>
          <cell r="D69">
            <v>181.96345170284678</v>
          </cell>
          <cell r="E69">
            <v>88.986307427484277</v>
          </cell>
          <cell r="F69">
            <v>130.15193962200132</v>
          </cell>
          <cell r="G69">
            <v>201.1828712289732</v>
          </cell>
          <cell r="H69">
            <v>37.605892387916967</v>
          </cell>
          <cell r="I69">
            <v>7.0203255164598364</v>
          </cell>
          <cell r="J69">
            <v>43.641187793018375</v>
          </cell>
          <cell r="K69">
            <v>88.618377248037589</v>
          </cell>
        </row>
        <row r="70">
          <cell r="A70">
            <v>2015</v>
          </cell>
          <cell r="B70">
            <v>933.98739797667008</v>
          </cell>
          <cell r="C70">
            <v>331.70282799536437</v>
          </cell>
          <cell r="D70">
            <v>181.96345170284675</v>
          </cell>
          <cell r="E70">
            <v>88.986307427484249</v>
          </cell>
          <cell r="F70">
            <v>130.15193962200129</v>
          </cell>
          <cell r="G70">
            <v>201.1828712289732</v>
          </cell>
          <cell r="H70">
            <v>37.605892387916974</v>
          </cell>
          <cell r="I70">
            <v>7.0203255164598355</v>
          </cell>
          <cell r="J70">
            <v>43.641187793018382</v>
          </cell>
          <cell r="K70">
            <v>88.618377248037618</v>
          </cell>
        </row>
        <row r="71">
          <cell r="A71">
            <v>2016</v>
          </cell>
          <cell r="B71">
            <v>933.98739797667008</v>
          </cell>
          <cell r="C71">
            <v>331.70282799536437</v>
          </cell>
          <cell r="D71">
            <v>181.96345170284675</v>
          </cell>
          <cell r="E71">
            <v>88.986307427484249</v>
          </cell>
          <cell r="F71">
            <v>130.15193962200129</v>
          </cell>
          <cell r="G71">
            <v>201.1828712289732</v>
          </cell>
          <cell r="H71">
            <v>37.605892387916974</v>
          </cell>
          <cell r="I71">
            <v>7.0203255164598355</v>
          </cell>
          <cell r="J71">
            <v>43.641187793018382</v>
          </cell>
          <cell r="K71">
            <v>88.618377248037618</v>
          </cell>
        </row>
        <row r="72">
          <cell r="A72">
            <v>2017</v>
          </cell>
          <cell r="B72">
            <v>933.98739797667008</v>
          </cell>
          <cell r="C72">
            <v>331.70282799536437</v>
          </cell>
          <cell r="D72">
            <v>181.96345170284675</v>
          </cell>
          <cell r="E72">
            <v>88.986307427484249</v>
          </cell>
          <cell r="F72">
            <v>130.15193962200129</v>
          </cell>
          <cell r="G72">
            <v>201.1828712289732</v>
          </cell>
          <cell r="H72">
            <v>37.605892387916974</v>
          </cell>
          <cell r="I72">
            <v>7.0203255164598355</v>
          </cell>
          <cell r="J72">
            <v>43.641187793018382</v>
          </cell>
          <cell r="K72">
            <v>88.618377248037618</v>
          </cell>
        </row>
        <row r="73">
          <cell r="A73">
            <v>2018</v>
          </cell>
          <cell r="B73">
            <v>933.98739797667008</v>
          </cell>
          <cell r="C73">
            <v>331.70282799536437</v>
          </cell>
          <cell r="D73">
            <v>181.96345170284675</v>
          </cell>
          <cell r="E73">
            <v>88.986307427484249</v>
          </cell>
          <cell r="F73">
            <v>130.15193962200129</v>
          </cell>
          <cell r="G73">
            <v>201.1828712289732</v>
          </cell>
          <cell r="H73">
            <v>37.605892387916974</v>
          </cell>
          <cell r="I73">
            <v>7.0203255164598355</v>
          </cell>
          <cell r="J73">
            <v>43.641187793018382</v>
          </cell>
          <cell r="K73">
            <v>88.618377248037618</v>
          </cell>
        </row>
        <row r="74">
          <cell r="A74">
            <v>2019</v>
          </cell>
          <cell r="B74">
            <v>933.98739797667008</v>
          </cell>
          <cell r="C74">
            <v>331.70282799536437</v>
          </cell>
          <cell r="D74">
            <v>181.96345170284675</v>
          </cell>
          <cell r="E74">
            <v>88.986307427484249</v>
          </cell>
          <cell r="F74">
            <v>130.15193962200129</v>
          </cell>
          <cell r="G74">
            <v>201.1828712289732</v>
          </cell>
          <cell r="H74">
            <v>37.605892387916974</v>
          </cell>
          <cell r="I74">
            <v>7.0203255164598355</v>
          </cell>
          <cell r="J74">
            <v>43.641187793018382</v>
          </cell>
          <cell r="K74">
            <v>88.618377248037618</v>
          </cell>
        </row>
        <row r="75">
          <cell r="A75">
            <v>2020</v>
          </cell>
          <cell r="B75">
            <v>933.98739797667008</v>
          </cell>
          <cell r="C75">
            <v>331.70282799536437</v>
          </cell>
          <cell r="D75">
            <v>181.96345170284675</v>
          </cell>
          <cell r="E75">
            <v>88.986307427484249</v>
          </cell>
          <cell r="F75">
            <v>130.15193962200129</v>
          </cell>
          <cell r="G75">
            <v>201.1828712289732</v>
          </cell>
          <cell r="H75">
            <v>37.605892387916974</v>
          </cell>
          <cell r="I75">
            <v>7.0203255164598355</v>
          </cell>
          <cell r="J75">
            <v>43.641187793018382</v>
          </cell>
          <cell r="K75">
            <v>88.618377248037618</v>
          </cell>
        </row>
        <row r="76">
          <cell r="A76">
            <v>2021</v>
          </cell>
          <cell r="B76">
            <v>933.98739797667008</v>
          </cell>
          <cell r="C76">
            <v>331.70282799536437</v>
          </cell>
          <cell r="D76">
            <v>181.96345170284675</v>
          </cell>
          <cell r="E76">
            <v>88.986307427484249</v>
          </cell>
          <cell r="F76">
            <v>130.15193962200129</v>
          </cell>
          <cell r="G76">
            <v>201.1828712289732</v>
          </cell>
          <cell r="H76">
            <v>37.605892387916974</v>
          </cell>
          <cell r="I76">
            <v>7.0203255164598355</v>
          </cell>
          <cell r="J76">
            <v>43.641187793018382</v>
          </cell>
          <cell r="K76">
            <v>88.618377248037618</v>
          </cell>
        </row>
        <row r="77">
          <cell r="A77">
            <v>2022</v>
          </cell>
          <cell r="B77">
            <v>933.98739797667008</v>
          </cell>
          <cell r="C77">
            <v>331.70282799536437</v>
          </cell>
          <cell r="D77">
            <v>181.96345170284675</v>
          </cell>
          <cell r="E77">
            <v>88.986307427484249</v>
          </cell>
          <cell r="F77">
            <v>130.15193962200129</v>
          </cell>
          <cell r="G77">
            <v>201.1828712289732</v>
          </cell>
          <cell r="H77">
            <v>37.605892387916974</v>
          </cell>
          <cell r="I77">
            <v>7.0203255164598355</v>
          </cell>
          <cell r="J77">
            <v>43.641187793018382</v>
          </cell>
          <cell r="K77">
            <v>88.618377248037618</v>
          </cell>
        </row>
        <row r="78">
          <cell r="A78">
            <v>2023</v>
          </cell>
          <cell r="B78">
            <v>933.98739797667008</v>
          </cell>
          <cell r="C78">
            <v>331.70282799536437</v>
          </cell>
          <cell r="D78">
            <v>181.96345170284675</v>
          </cell>
          <cell r="E78">
            <v>88.986307427484249</v>
          </cell>
          <cell r="F78">
            <v>130.15193962200129</v>
          </cell>
          <cell r="G78">
            <v>201.1828712289732</v>
          </cell>
          <cell r="H78">
            <v>37.605892387916974</v>
          </cell>
          <cell r="I78">
            <v>7.0203255164598355</v>
          </cell>
          <cell r="J78">
            <v>43.641187793018382</v>
          </cell>
          <cell r="K78">
            <v>88.618377248037618</v>
          </cell>
        </row>
        <row r="79">
          <cell r="A79">
            <v>2024</v>
          </cell>
          <cell r="B79">
            <v>933.98739797667008</v>
          </cell>
          <cell r="C79">
            <v>331.70282799536437</v>
          </cell>
          <cell r="D79">
            <v>181.96345170284675</v>
          </cell>
          <cell r="E79">
            <v>88.986307427484249</v>
          </cell>
          <cell r="F79">
            <v>130.15193962200129</v>
          </cell>
          <cell r="G79">
            <v>201.1828712289732</v>
          </cell>
          <cell r="H79">
            <v>37.605892387916974</v>
          </cell>
          <cell r="I79">
            <v>7.0203255164598355</v>
          </cell>
          <cell r="J79">
            <v>43.641187793018382</v>
          </cell>
          <cell r="K79">
            <v>88.618377248037618</v>
          </cell>
        </row>
        <row r="80">
          <cell r="A80">
            <v>2025</v>
          </cell>
          <cell r="B80">
            <v>933.98739797667008</v>
          </cell>
          <cell r="C80">
            <v>331.70282799536437</v>
          </cell>
          <cell r="D80">
            <v>181.96345170284675</v>
          </cell>
          <cell r="E80">
            <v>88.986307427484249</v>
          </cell>
          <cell r="F80">
            <v>130.15193962200129</v>
          </cell>
          <cell r="G80">
            <v>201.1828712289732</v>
          </cell>
          <cell r="H80">
            <v>37.605892387916974</v>
          </cell>
          <cell r="I80">
            <v>7.0203255164598355</v>
          </cell>
          <cell r="J80">
            <v>43.641187793018382</v>
          </cell>
          <cell r="K80">
            <v>88.618377248037618</v>
          </cell>
        </row>
        <row r="81">
          <cell r="A81">
            <v>2026</v>
          </cell>
          <cell r="B81">
            <v>933.98739797667008</v>
          </cell>
          <cell r="C81">
            <v>331.70282799536437</v>
          </cell>
          <cell r="D81">
            <v>181.96345170284675</v>
          </cell>
          <cell r="E81">
            <v>88.986307427484249</v>
          </cell>
          <cell r="F81">
            <v>130.15193962200129</v>
          </cell>
          <cell r="G81">
            <v>201.1828712289732</v>
          </cell>
          <cell r="H81">
            <v>37.605892387916974</v>
          </cell>
          <cell r="I81">
            <v>7.0203255164598355</v>
          </cell>
          <cell r="J81">
            <v>43.641187793018382</v>
          </cell>
          <cell r="K81">
            <v>88.618377248037618</v>
          </cell>
        </row>
        <row r="82">
          <cell r="A82">
            <v>2027</v>
          </cell>
          <cell r="B82">
            <v>933.98739797667008</v>
          </cell>
          <cell r="C82">
            <v>331.70282799536437</v>
          </cell>
          <cell r="D82">
            <v>181.96345170284675</v>
          </cell>
          <cell r="E82">
            <v>88.986307427484249</v>
          </cell>
          <cell r="F82">
            <v>130.15193962200129</v>
          </cell>
          <cell r="G82">
            <v>201.1828712289732</v>
          </cell>
          <cell r="H82">
            <v>37.605892387916974</v>
          </cell>
          <cell r="I82">
            <v>7.0203255164598355</v>
          </cell>
          <cell r="J82">
            <v>43.641187793018382</v>
          </cell>
          <cell r="K82">
            <v>88.618377248037618</v>
          </cell>
        </row>
        <row r="83">
          <cell r="A83">
            <v>2028</v>
          </cell>
          <cell r="B83">
            <v>933.98739797667008</v>
          </cell>
          <cell r="C83">
            <v>331.70282799536437</v>
          </cell>
          <cell r="D83">
            <v>181.96345170284675</v>
          </cell>
          <cell r="E83">
            <v>88.986307427484249</v>
          </cell>
          <cell r="F83">
            <v>130.15193962200129</v>
          </cell>
          <cell r="G83">
            <v>201.1828712289732</v>
          </cell>
          <cell r="H83">
            <v>37.605892387916974</v>
          </cell>
          <cell r="I83">
            <v>7.0203255164598355</v>
          </cell>
          <cell r="J83">
            <v>43.641187793018382</v>
          </cell>
          <cell r="K83">
            <v>88.618377248037618</v>
          </cell>
        </row>
        <row r="84">
          <cell r="A84">
            <v>2029</v>
          </cell>
          <cell r="B84">
            <v>933.98739797667008</v>
          </cell>
          <cell r="C84">
            <v>331.70282799536437</v>
          </cell>
          <cell r="D84">
            <v>181.96345170284675</v>
          </cell>
          <cell r="E84">
            <v>88.986307427484249</v>
          </cell>
          <cell r="F84">
            <v>130.15193962200129</v>
          </cell>
          <cell r="G84">
            <v>201.1828712289732</v>
          </cell>
          <cell r="H84">
            <v>37.605892387916974</v>
          </cell>
          <cell r="I84">
            <v>7.0203255164598355</v>
          </cell>
          <cell r="J84">
            <v>43.641187793018382</v>
          </cell>
          <cell r="K84">
            <v>88.618377248037618</v>
          </cell>
        </row>
        <row r="85">
          <cell r="A85">
            <v>2030</v>
          </cell>
          <cell r="B85">
            <v>933.98739797667008</v>
          </cell>
          <cell r="C85">
            <v>331.70282799536437</v>
          </cell>
          <cell r="D85">
            <v>181.96345170284675</v>
          </cell>
          <cell r="E85">
            <v>88.986307427484249</v>
          </cell>
          <cell r="F85">
            <v>130.15193962200129</v>
          </cell>
          <cell r="G85">
            <v>201.1828712289732</v>
          </cell>
          <cell r="H85">
            <v>37.605892387916974</v>
          </cell>
          <cell r="I85">
            <v>7.0203255164598355</v>
          </cell>
          <cell r="J85">
            <v>43.641187793018382</v>
          </cell>
          <cell r="K85">
            <v>88.618377248037618</v>
          </cell>
        </row>
        <row r="86">
          <cell r="A86">
            <v>2031</v>
          </cell>
          <cell r="B86">
            <v>933.98739797667008</v>
          </cell>
          <cell r="C86">
            <v>331.70282799536437</v>
          </cell>
          <cell r="D86">
            <v>181.96345170284675</v>
          </cell>
          <cell r="E86">
            <v>88.986307427484249</v>
          </cell>
          <cell r="F86">
            <v>130.15193962200129</v>
          </cell>
          <cell r="G86">
            <v>201.1828712289732</v>
          </cell>
          <cell r="H86">
            <v>37.605892387916974</v>
          </cell>
          <cell r="I86">
            <v>7.0203255164598355</v>
          </cell>
          <cell r="J86">
            <v>43.641187793018382</v>
          </cell>
          <cell r="K86">
            <v>88.618377248037618</v>
          </cell>
        </row>
        <row r="87">
          <cell r="A87">
            <v>2032</v>
          </cell>
          <cell r="B87">
            <v>933.98739797667008</v>
          </cell>
          <cell r="C87">
            <v>331.70282799536437</v>
          </cell>
          <cell r="D87">
            <v>181.96345170284675</v>
          </cell>
          <cell r="E87">
            <v>88.986307427484249</v>
          </cell>
          <cell r="F87">
            <v>130.15193962200129</v>
          </cell>
          <cell r="G87">
            <v>201.1828712289732</v>
          </cell>
          <cell r="H87">
            <v>37.605892387916974</v>
          </cell>
          <cell r="I87">
            <v>7.0203255164598355</v>
          </cell>
          <cell r="J87">
            <v>43.641187793018382</v>
          </cell>
          <cell r="K87">
            <v>88.618377248037618</v>
          </cell>
        </row>
        <row r="88">
          <cell r="A88">
            <v>2033</v>
          </cell>
          <cell r="B88">
            <v>933.98739797667008</v>
          </cell>
          <cell r="C88">
            <v>331.70282799536437</v>
          </cell>
          <cell r="D88">
            <v>181.96345170284675</v>
          </cell>
          <cell r="E88">
            <v>88.986307427484249</v>
          </cell>
          <cell r="F88">
            <v>130.15193962200129</v>
          </cell>
          <cell r="G88">
            <v>201.1828712289732</v>
          </cell>
          <cell r="H88">
            <v>37.605892387916974</v>
          </cell>
          <cell r="I88">
            <v>7.0203255164598355</v>
          </cell>
          <cell r="J88">
            <v>43.641187793018382</v>
          </cell>
          <cell r="K88">
            <v>88.618377248037618</v>
          </cell>
        </row>
        <row r="89">
          <cell r="A89">
            <v>2034</v>
          </cell>
          <cell r="B89">
            <v>933.98739797667008</v>
          </cell>
          <cell r="C89">
            <v>331.70282799536437</v>
          </cell>
          <cell r="D89">
            <v>181.96345170284675</v>
          </cell>
          <cell r="E89">
            <v>88.986307427484249</v>
          </cell>
          <cell r="F89">
            <v>130.15193962200129</v>
          </cell>
          <cell r="G89">
            <v>201.1828712289732</v>
          </cell>
          <cell r="H89">
            <v>37.605892387916974</v>
          </cell>
          <cell r="I89">
            <v>7.0203255164598355</v>
          </cell>
          <cell r="J89">
            <v>43.641187793018382</v>
          </cell>
          <cell r="K89">
            <v>88.618377248037618</v>
          </cell>
        </row>
        <row r="90">
          <cell r="A90">
            <v>2035</v>
          </cell>
          <cell r="B90">
            <v>933.98739797667008</v>
          </cell>
          <cell r="C90">
            <v>331.70282799536437</v>
          </cell>
          <cell r="D90">
            <v>181.96345170284675</v>
          </cell>
          <cell r="E90">
            <v>88.986307427484249</v>
          </cell>
          <cell r="F90">
            <v>130.15193962200129</v>
          </cell>
          <cell r="G90">
            <v>201.1828712289732</v>
          </cell>
          <cell r="H90">
            <v>37.605892387916974</v>
          </cell>
          <cell r="I90">
            <v>7.0203255164598355</v>
          </cell>
          <cell r="J90">
            <v>43.641187793018382</v>
          </cell>
          <cell r="K90">
            <v>88.618377248037618</v>
          </cell>
        </row>
        <row r="91">
          <cell r="A91">
            <v>2036</v>
          </cell>
          <cell r="B91">
            <v>933.98739797667008</v>
          </cell>
          <cell r="C91">
            <v>331.70282799536437</v>
          </cell>
          <cell r="D91">
            <v>181.96345170284675</v>
          </cell>
          <cell r="E91">
            <v>88.986307427484249</v>
          </cell>
          <cell r="F91">
            <v>130.15193962200129</v>
          </cell>
          <cell r="G91">
            <v>201.1828712289732</v>
          </cell>
          <cell r="H91">
            <v>37.605892387916974</v>
          </cell>
          <cell r="I91">
            <v>7.0203255164598355</v>
          </cell>
          <cell r="J91">
            <v>43.641187793018382</v>
          </cell>
          <cell r="K91">
            <v>88.618377248037618</v>
          </cell>
        </row>
        <row r="92">
          <cell r="A92">
            <v>2037</v>
          </cell>
          <cell r="B92">
            <v>933.98739797667008</v>
          </cell>
          <cell r="C92">
            <v>331.70282799536437</v>
          </cell>
          <cell r="D92">
            <v>181.96345170284675</v>
          </cell>
          <cell r="E92">
            <v>88.986307427484249</v>
          </cell>
          <cell r="F92">
            <v>130.15193962200129</v>
          </cell>
          <cell r="G92">
            <v>201.1828712289732</v>
          </cell>
          <cell r="H92">
            <v>37.605892387916974</v>
          </cell>
          <cell r="I92">
            <v>7.0203255164598355</v>
          </cell>
          <cell r="J92">
            <v>43.641187793018382</v>
          </cell>
          <cell r="K92">
            <v>88.618377248037618</v>
          </cell>
        </row>
        <row r="93">
          <cell r="A93">
            <v>2038</v>
          </cell>
          <cell r="B93">
            <v>933.98739797667008</v>
          </cell>
          <cell r="C93">
            <v>331.70282799536437</v>
          </cell>
          <cell r="D93">
            <v>181.96345170284675</v>
          </cell>
          <cell r="E93">
            <v>88.986307427484249</v>
          </cell>
          <cell r="F93">
            <v>130.15193962200129</v>
          </cell>
          <cell r="G93">
            <v>201.1828712289732</v>
          </cell>
          <cell r="H93">
            <v>37.605892387916974</v>
          </cell>
          <cell r="I93">
            <v>7.0203255164598355</v>
          </cell>
          <cell r="J93">
            <v>43.641187793018382</v>
          </cell>
          <cell r="K93">
            <v>88.618377248037618</v>
          </cell>
        </row>
        <row r="94">
          <cell r="A94">
            <v>2039</v>
          </cell>
          <cell r="B94">
            <v>933.98739797667008</v>
          </cell>
          <cell r="C94">
            <v>331.70282799536437</v>
          </cell>
          <cell r="D94">
            <v>181.96345170284675</v>
          </cell>
          <cell r="E94">
            <v>88.986307427484249</v>
          </cell>
          <cell r="F94">
            <v>130.15193962200129</v>
          </cell>
          <cell r="G94">
            <v>201.1828712289732</v>
          </cell>
          <cell r="H94">
            <v>37.605892387916974</v>
          </cell>
          <cell r="I94">
            <v>7.0203255164598355</v>
          </cell>
          <cell r="J94">
            <v>43.641187793018382</v>
          </cell>
          <cell r="K94">
            <v>88.618377248037618</v>
          </cell>
        </row>
        <row r="95">
          <cell r="A95">
            <v>2040</v>
          </cell>
          <cell r="B95">
            <v>933.98739797667008</v>
          </cell>
          <cell r="C95">
            <v>331.70282799536437</v>
          </cell>
          <cell r="D95">
            <v>181.96345170284675</v>
          </cell>
          <cell r="E95">
            <v>88.986307427484249</v>
          </cell>
          <cell r="F95">
            <v>130.15193962200129</v>
          </cell>
          <cell r="G95">
            <v>201.1828712289732</v>
          </cell>
          <cell r="H95">
            <v>37.605892387916974</v>
          </cell>
          <cell r="I95">
            <v>7.0203255164598355</v>
          </cell>
          <cell r="J95">
            <v>43.641187793018382</v>
          </cell>
          <cell r="K95">
            <v>88.618377248037618</v>
          </cell>
        </row>
        <row r="96">
          <cell r="A96">
            <v>2041</v>
          </cell>
          <cell r="B96">
            <v>933.98739797667008</v>
          </cell>
          <cell r="C96">
            <v>331.70282799536437</v>
          </cell>
          <cell r="D96">
            <v>181.96345170284675</v>
          </cell>
          <cell r="E96">
            <v>88.986307427484249</v>
          </cell>
          <cell r="F96">
            <v>130.15193962200129</v>
          </cell>
          <cell r="G96">
            <v>201.1828712289732</v>
          </cell>
          <cell r="H96">
            <v>37.605892387916974</v>
          </cell>
          <cell r="I96">
            <v>7.0203255164598355</v>
          </cell>
          <cell r="J96">
            <v>43.641187793018382</v>
          </cell>
          <cell r="K96">
            <v>88.618377248037618</v>
          </cell>
        </row>
        <row r="97">
          <cell r="A97">
            <v>2042</v>
          </cell>
          <cell r="B97">
            <v>933.98739797667008</v>
          </cell>
          <cell r="C97">
            <v>331.70282799536437</v>
          </cell>
          <cell r="D97">
            <v>181.96345170284675</v>
          </cell>
          <cell r="E97">
            <v>88.986307427484249</v>
          </cell>
          <cell r="F97">
            <v>130.15193962200129</v>
          </cell>
          <cell r="G97">
            <v>201.1828712289732</v>
          </cell>
          <cell r="H97">
            <v>37.605892387916974</v>
          </cell>
          <cell r="I97">
            <v>7.0203255164598355</v>
          </cell>
          <cell r="J97">
            <v>43.641187793018382</v>
          </cell>
          <cell r="K97">
            <v>88.618377248037618</v>
          </cell>
        </row>
        <row r="98">
          <cell r="A98">
            <v>2043</v>
          </cell>
          <cell r="B98">
            <v>933.98739797667008</v>
          </cell>
          <cell r="C98">
            <v>331.70282799536437</v>
          </cell>
          <cell r="D98">
            <v>181.96345170284675</v>
          </cell>
          <cell r="E98">
            <v>88.986307427484249</v>
          </cell>
          <cell r="F98">
            <v>130.15193962200129</v>
          </cell>
          <cell r="G98">
            <v>201.1828712289732</v>
          </cell>
          <cell r="H98">
            <v>37.605892387916974</v>
          </cell>
          <cell r="I98">
            <v>7.0203255164598355</v>
          </cell>
          <cell r="J98">
            <v>43.641187793018382</v>
          </cell>
          <cell r="K98">
            <v>88.618377248037618</v>
          </cell>
        </row>
        <row r="99">
          <cell r="A99">
            <v>2044</v>
          </cell>
          <cell r="B99">
            <v>933.98739797667008</v>
          </cell>
          <cell r="C99">
            <v>331.70282799536437</v>
          </cell>
          <cell r="D99">
            <v>181.96345170284675</v>
          </cell>
          <cell r="E99">
            <v>88.986307427484249</v>
          </cell>
          <cell r="F99">
            <v>130.15193962200129</v>
          </cell>
          <cell r="G99">
            <v>201.1828712289732</v>
          </cell>
          <cell r="H99">
            <v>37.605892387916974</v>
          </cell>
          <cell r="I99">
            <v>7.0203255164598355</v>
          </cell>
          <cell r="J99">
            <v>43.641187793018382</v>
          </cell>
          <cell r="K99">
            <v>88.618377248037618</v>
          </cell>
        </row>
        <row r="100">
          <cell r="A100">
            <v>2045</v>
          </cell>
          <cell r="B100">
            <v>933.98739797667008</v>
          </cell>
          <cell r="C100">
            <v>331.70282799536437</v>
          </cell>
          <cell r="D100">
            <v>181.96345170284675</v>
          </cell>
          <cell r="E100">
            <v>88.986307427484249</v>
          </cell>
          <cell r="F100">
            <v>130.15193962200129</v>
          </cell>
          <cell r="G100">
            <v>201.1828712289732</v>
          </cell>
          <cell r="H100">
            <v>37.605892387916974</v>
          </cell>
          <cell r="I100">
            <v>7.0203255164598355</v>
          </cell>
          <cell r="J100">
            <v>43.641187793018382</v>
          </cell>
          <cell r="K100">
            <v>88.618377248037618</v>
          </cell>
        </row>
        <row r="101">
          <cell r="A101">
            <v>2046</v>
          </cell>
          <cell r="B101">
            <v>933.98739797667008</v>
          </cell>
          <cell r="C101">
            <v>331.70282799536437</v>
          </cell>
          <cell r="D101">
            <v>181.96345170284675</v>
          </cell>
          <cell r="E101">
            <v>88.986307427484249</v>
          </cell>
          <cell r="F101">
            <v>130.15193962200129</v>
          </cell>
          <cell r="G101">
            <v>201.1828712289732</v>
          </cell>
          <cell r="H101">
            <v>37.605892387916974</v>
          </cell>
          <cell r="I101">
            <v>7.0203255164598355</v>
          </cell>
          <cell r="J101">
            <v>43.641187793018382</v>
          </cell>
          <cell r="K101">
            <v>88.618377248037618</v>
          </cell>
        </row>
        <row r="102">
          <cell r="A102">
            <v>2047</v>
          </cell>
          <cell r="B102">
            <v>933.98739797667008</v>
          </cell>
          <cell r="C102">
            <v>331.70282799536437</v>
          </cell>
          <cell r="D102">
            <v>181.96345170284675</v>
          </cell>
          <cell r="E102">
            <v>88.986307427484249</v>
          </cell>
          <cell r="F102">
            <v>130.15193962200129</v>
          </cell>
          <cell r="G102">
            <v>201.1828712289732</v>
          </cell>
          <cell r="H102">
            <v>37.605892387916974</v>
          </cell>
          <cell r="I102">
            <v>7.0203255164598355</v>
          </cell>
          <cell r="J102">
            <v>43.641187793018382</v>
          </cell>
          <cell r="K102">
            <v>88.618377248037618</v>
          </cell>
        </row>
        <row r="103">
          <cell r="A103">
            <v>2048</v>
          </cell>
          <cell r="B103">
            <v>933.98739797667008</v>
          </cell>
          <cell r="C103">
            <v>331.70282799536437</v>
          </cell>
          <cell r="D103">
            <v>181.96345170284675</v>
          </cell>
          <cell r="E103">
            <v>88.986307427484249</v>
          </cell>
          <cell r="F103">
            <v>130.15193962200129</v>
          </cell>
          <cell r="G103">
            <v>201.1828712289732</v>
          </cell>
          <cell r="H103">
            <v>37.605892387916974</v>
          </cell>
          <cell r="I103">
            <v>7.0203255164598355</v>
          </cell>
          <cell r="J103">
            <v>43.641187793018382</v>
          </cell>
          <cell r="K103">
            <v>88.618377248037618</v>
          </cell>
        </row>
        <row r="104">
          <cell r="A104">
            <v>2049</v>
          </cell>
          <cell r="B104">
            <v>933.98739797667008</v>
          </cell>
          <cell r="C104">
            <v>331.70282799536437</v>
          </cell>
          <cell r="D104">
            <v>181.96345170284675</v>
          </cell>
          <cell r="E104">
            <v>88.986307427484249</v>
          </cell>
          <cell r="F104">
            <v>130.15193962200129</v>
          </cell>
          <cell r="G104">
            <v>201.1828712289732</v>
          </cell>
          <cell r="H104">
            <v>37.605892387916974</v>
          </cell>
          <cell r="I104">
            <v>7.0203255164598355</v>
          </cell>
          <cell r="J104">
            <v>43.641187793018382</v>
          </cell>
          <cell r="K104">
            <v>88.618377248037618</v>
          </cell>
        </row>
        <row r="105">
          <cell r="A105">
            <v>2050</v>
          </cell>
          <cell r="B105">
            <v>933.98739797667008</v>
          </cell>
          <cell r="C105">
            <v>331.70282799536437</v>
          </cell>
          <cell r="D105">
            <v>181.96345170284675</v>
          </cell>
          <cell r="E105">
            <v>88.986307427484249</v>
          </cell>
          <cell r="F105">
            <v>130.15193962200129</v>
          </cell>
          <cell r="G105">
            <v>201.1828712289732</v>
          </cell>
          <cell r="H105">
            <v>37.605892387916974</v>
          </cell>
          <cell r="I105">
            <v>7.0203255164598355</v>
          </cell>
          <cell r="J105">
            <v>43.641187793018382</v>
          </cell>
          <cell r="K105">
            <v>88.618377248037618</v>
          </cell>
        </row>
        <row r="106">
          <cell r="B106">
            <v>933.98739797667008</v>
          </cell>
          <cell r="C106">
            <v>331.70282799536437</v>
          </cell>
          <cell r="D106">
            <v>181.96345170284675</v>
          </cell>
          <cell r="E106">
            <v>88.986307427484249</v>
          </cell>
          <cell r="F106">
            <v>130.15193962200129</v>
          </cell>
          <cell r="G106">
            <v>201.1828712289732</v>
          </cell>
          <cell r="H106">
            <v>37.605892387916974</v>
          </cell>
          <cell r="I106">
            <v>7.0203255164598355</v>
          </cell>
          <cell r="J106">
            <v>43.641187793018382</v>
          </cell>
          <cell r="K106">
            <v>88.618377248037618</v>
          </cell>
        </row>
        <row r="107">
          <cell r="B107">
            <v>933.98739797667008</v>
          </cell>
          <cell r="C107">
            <v>331.70282799536437</v>
          </cell>
          <cell r="D107">
            <v>181.96345170284675</v>
          </cell>
          <cell r="E107">
            <v>88.986307427484249</v>
          </cell>
          <cell r="F107">
            <v>130.15193962200129</v>
          </cell>
          <cell r="G107">
            <v>201.1828712289732</v>
          </cell>
          <cell r="H107">
            <v>37.605892387916974</v>
          </cell>
          <cell r="I107">
            <v>7.0203255164598355</v>
          </cell>
          <cell r="J107">
            <v>43.641187793018382</v>
          </cell>
          <cell r="K107">
            <v>88.618377248037618</v>
          </cell>
        </row>
        <row r="108">
          <cell r="B108">
            <v>933.98739797667008</v>
          </cell>
          <cell r="C108">
            <v>331.70282799536437</v>
          </cell>
          <cell r="D108">
            <v>181.96345170284675</v>
          </cell>
          <cell r="E108">
            <v>88.986307427484249</v>
          </cell>
          <cell r="F108">
            <v>130.15193962200129</v>
          </cell>
          <cell r="G108">
            <v>201.1828712289732</v>
          </cell>
          <cell r="H108">
            <v>37.605892387916974</v>
          </cell>
          <cell r="I108">
            <v>7.0203255164598355</v>
          </cell>
          <cell r="J108">
            <v>43.641187793018382</v>
          </cell>
          <cell r="K108">
            <v>88.618377248037618</v>
          </cell>
        </row>
        <row r="109">
          <cell r="B109">
            <v>933.98739797667008</v>
          </cell>
          <cell r="C109">
            <v>331.70282799536437</v>
          </cell>
          <cell r="D109">
            <v>181.96345170284675</v>
          </cell>
          <cell r="E109">
            <v>88.986307427484249</v>
          </cell>
          <cell r="F109">
            <v>130.15193962200129</v>
          </cell>
          <cell r="G109">
            <v>201.1828712289732</v>
          </cell>
          <cell r="H109">
            <v>37.605892387916974</v>
          </cell>
          <cell r="I109">
            <v>7.0203255164598355</v>
          </cell>
          <cell r="J109">
            <v>43.641187793018382</v>
          </cell>
          <cell r="K109">
            <v>88.618377248037618</v>
          </cell>
        </row>
        <row r="110">
          <cell r="B110">
            <v>933.98739797667008</v>
          </cell>
          <cell r="C110">
            <v>331.70282799536437</v>
          </cell>
          <cell r="D110">
            <v>181.96345170284675</v>
          </cell>
          <cell r="E110">
            <v>88.986307427484249</v>
          </cell>
          <cell r="F110">
            <v>130.15193962200129</v>
          </cell>
          <cell r="G110">
            <v>201.1828712289732</v>
          </cell>
          <cell r="H110">
            <v>37.605892387916974</v>
          </cell>
          <cell r="I110">
            <v>7.0203255164598355</v>
          </cell>
          <cell r="J110">
            <v>43.641187793018382</v>
          </cell>
          <cell r="K110">
            <v>88.618377248037618</v>
          </cell>
        </row>
        <row r="111">
          <cell r="B111">
            <v>933.98739797667008</v>
          </cell>
          <cell r="C111">
            <v>331.70282799536437</v>
          </cell>
          <cell r="D111">
            <v>181.96345170284675</v>
          </cell>
          <cell r="E111">
            <v>88.986307427484249</v>
          </cell>
          <cell r="F111">
            <v>130.15193962200129</v>
          </cell>
          <cell r="G111">
            <v>201.1828712289732</v>
          </cell>
          <cell r="H111">
            <v>37.605892387916974</v>
          </cell>
          <cell r="I111">
            <v>7.0203255164598355</v>
          </cell>
          <cell r="J111">
            <v>43.641187793018382</v>
          </cell>
          <cell r="K111">
            <v>88.618377248037618</v>
          </cell>
        </row>
        <row r="112">
          <cell r="B112">
            <v>933.98739797667008</v>
          </cell>
          <cell r="C112">
            <v>331.70282799536437</v>
          </cell>
          <cell r="D112">
            <v>181.96345170284675</v>
          </cell>
          <cell r="E112">
            <v>88.986307427484249</v>
          </cell>
          <cell r="F112">
            <v>130.15193962200129</v>
          </cell>
          <cell r="G112">
            <v>201.1828712289732</v>
          </cell>
          <cell r="H112">
            <v>37.605892387916974</v>
          </cell>
          <cell r="I112">
            <v>7.0203255164598355</v>
          </cell>
          <cell r="J112">
            <v>43.641187793018382</v>
          </cell>
          <cell r="K112">
            <v>88.618377248037618</v>
          </cell>
        </row>
        <row r="113">
          <cell r="B113">
            <v>933.98739797667008</v>
          </cell>
          <cell r="C113">
            <v>331.70282799536437</v>
          </cell>
          <cell r="D113">
            <v>181.96345170284675</v>
          </cell>
          <cell r="E113">
            <v>88.986307427484249</v>
          </cell>
          <cell r="F113">
            <v>130.15193962200129</v>
          </cell>
          <cell r="G113">
            <v>201.1828712289732</v>
          </cell>
          <cell r="H113">
            <v>37.605892387916974</v>
          </cell>
          <cell r="I113">
            <v>7.0203255164598355</v>
          </cell>
          <cell r="J113">
            <v>43.641187793018382</v>
          </cell>
          <cell r="K113">
            <v>88.618377248037618</v>
          </cell>
        </row>
        <row r="114">
          <cell r="B114">
            <v>933.98739797667008</v>
          </cell>
          <cell r="C114">
            <v>331.70282799536437</v>
          </cell>
          <cell r="D114">
            <v>181.96345170284675</v>
          </cell>
          <cell r="E114">
            <v>88.986307427484249</v>
          </cell>
          <cell r="F114">
            <v>130.15193962200129</v>
          </cell>
          <cell r="G114">
            <v>201.1828712289732</v>
          </cell>
          <cell r="H114">
            <v>37.605892387916974</v>
          </cell>
          <cell r="I114">
            <v>7.0203255164598355</v>
          </cell>
          <cell r="J114">
            <v>43.641187793018382</v>
          </cell>
          <cell r="K114">
            <v>88.618377248037618</v>
          </cell>
        </row>
        <row r="115">
          <cell r="B115">
            <v>933.98739797667008</v>
          </cell>
          <cell r="C115">
            <v>331.70282799536437</v>
          </cell>
          <cell r="D115">
            <v>181.96345170284675</v>
          </cell>
          <cell r="E115">
            <v>88.986307427484249</v>
          </cell>
          <cell r="F115">
            <v>130.15193962200129</v>
          </cell>
          <cell r="G115">
            <v>201.1828712289732</v>
          </cell>
          <cell r="H115">
            <v>37.605892387916974</v>
          </cell>
          <cell r="I115">
            <v>7.0203255164598355</v>
          </cell>
          <cell r="J115">
            <v>43.641187793018382</v>
          </cell>
          <cell r="K115">
            <v>88.618377248037618</v>
          </cell>
        </row>
        <row r="124">
          <cell r="A124" t="str">
            <v>Annual Land Units Adopted - Solution PDS</v>
          </cell>
        </row>
        <row r="134">
          <cell r="AG134" t="str">
            <v>New Land units Required PDS (Includes replacement Units)</v>
          </cell>
        </row>
        <row r="135">
          <cell r="C135">
            <v>314.14999999999998</v>
          </cell>
          <cell r="D135">
            <v>0</v>
          </cell>
          <cell r="E135">
            <v>0</v>
          </cell>
          <cell r="F135">
            <v>0</v>
          </cell>
          <cell r="G135">
            <v>0</v>
          </cell>
        </row>
        <row r="186">
          <cell r="A186" t="str">
            <v>Annual Land Units Adopted - Solution REF</v>
          </cell>
        </row>
        <row r="196">
          <cell r="AG196" t="str">
            <v>New Land units Required REF</v>
          </cell>
        </row>
        <row r="198">
          <cell r="C198">
            <v>314.14999999999998</v>
          </cell>
        </row>
        <row r="249">
          <cell r="A249" t="str">
            <v>Net Annual Land Units Adopted - Conventional/Solution</v>
          </cell>
          <cell r="Q249" t="str">
            <v>Total CONVENTIONAL Land Units (REF)</v>
          </cell>
          <cell r="AG249" t="str">
            <v>Total New Land Conventional Units</v>
          </cell>
        </row>
        <row r="305">
          <cell r="A305" t="str">
            <v>Net Grid Electricity Units Saved</v>
          </cell>
          <cell r="AD305" t="str">
            <v>Fuel Units Avoided</v>
          </cell>
          <cell r="AT305" t="str">
            <v>Direct Emissions Saved - CO2-eq Aggregate</v>
          </cell>
        </row>
      </sheetData>
      <sheetData sheetId="21"/>
      <sheetData sheetId="22">
        <row r="100">
          <cell r="A100" t="str">
            <v>OECD90</v>
          </cell>
        </row>
        <row r="459">
          <cell r="A459" t="str">
            <v>COUNTRY 2: India</v>
          </cell>
        </row>
        <row r="520">
          <cell r="A520" t="str">
            <v>COUNTRY 3: EU (region)</v>
          </cell>
        </row>
        <row r="581">
          <cell r="A581" t="str">
            <v>COUNTRY 4 : USA</v>
          </cell>
        </row>
      </sheetData>
      <sheetData sheetId="23"/>
      <sheetData sheetId="24"/>
      <sheetData sheetId="25">
        <row r="23">
          <cell r="B23">
            <v>298.18011931888566</v>
          </cell>
        </row>
        <row r="24">
          <cell r="B24">
            <v>301.71425675819802</v>
          </cell>
        </row>
        <row r="25">
          <cell r="B25">
            <v>305.22839518619395</v>
          </cell>
        </row>
        <row r="26">
          <cell r="B26">
            <v>308.72208948970598</v>
          </cell>
        </row>
        <row r="27">
          <cell r="B27">
            <v>312.19490800795575</v>
          </cell>
        </row>
        <row r="28">
          <cell r="B28">
            <v>315.64643489480932</v>
          </cell>
        </row>
        <row r="29">
          <cell r="B29">
            <v>319.07627251154219</v>
          </cell>
        </row>
        <row r="30">
          <cell r="B30">
            <v>322.48404382362224</v>
          </cell>
        </row>
        <row r="31">
          <cell r="B31">
            <v>325.86939477264974</v>
          </cell>
        </row>
        <row r="32">
          <cell r="B32">
            <v>329.23199659275326</v>
          </cell>
        </row>
        <row r="33">
          <cell r="B33">
            <v>332.57154803943706</v>
          </cell>
        </row>
        <row r="34">
          <cell r="B34">
            <v>335.88777749832292</v>
          </cell>
        </row>
        <row r="35">
          <cell r="B35">
            <v>339.1804449414081</v>
          </cell>
        </row>
        <row r="36">
          <cell r="B36">
            <v>342.44934369948083</v>
          </cell>
        </row>
        <row r="37">
          <cell r="B37">
            <v>345.06186053447345</v>
          </cell>
        </row>
        <row r="38">
          <cell r="B38">
            <v>348.30769986717377</v>
          </cell>
        </row>
        <row r="39">
          <cell r="B39">
            <v>351.53144768787291</v>
          </cell>
        </row>
        <row r="40">
          <cell r="B40">
            <v>354.73301745603277</v>
          </cell>
        </row>
        <row r="41">
          <cell r="B41">
            <v>357.91235199671019</v>
          </cell>
        </row>
        <row r="42">
          <cell r="B42">
            <v>361.06942388244607</v>
          </cell>
        </row>
        <row r="43">
          <cell r="B43">
            <v>364.20423561723555</v>
          </cell>
        </row>
        <row r="44">
          <cell r="B44">
            <v>367.31681961971145</v>
          </cell>
        </row>
        <row r="45">
          <cell r="B45">
            <v>370.40723800580213</v>
          </cell>
        </row>
        <row r="46">
          <cell r="B46">
            <v>373.47558217425626</v>
          </cell>
        </row>
        <row r="47">
          <cell r="B47">
            <v>376.43412643625982</v>
          </cell>
        </row>
        <row r="48">
          <cell r="B48">
            <v>379.46390911661274</v>
          </cell>
        </row>
        <row r="49">
          <cell r="B49">
            <v>382.47225856290441</v>
          </cell>
        </row>
        <row r="50">
          <cell r="B50">
            <v>385.45936481260463</v>
          </cell>
        </row>
        <row r="51">
          <cell r="B51">
            <v>388.42544197905971</v>
          </cell>
        </row>
        <row r="52">
          <cell r="B52">
            <v>391.37072696804228</v>
          </cell>
        </row>
        <row r="53">
          <cell r="B53">
            <v>394.29547809204615</v>
          </cell>
        </row>
        <row r="54">
          <cell r="B54">
            <v>397.19997360024331</v>
          </cell>
        </row>
        <row r="55">
          <cell r="B55">
            <v>400.08451014232219</v>
          </cell>
        </row>
        <row r="56">
          <cell r="B56">
            <v>402.94940118436398</v>
          </cell>
        </row>
        <row r="57">
          <cell r="B57">
            <v>405.52605100249451</v>
          </cell>
        </row>
        <row r="58">
          <cell r="B58">
            <v>408.38271024763492</v>
          </cell>
        </row>
        <row r="59">
          <cell r="B59">
            <v>411.22117347685685</v>
          </cell>
        </row>
        <row r="60">
          <cell r="B60">
            <v>414.04175284230104</v>
          </cell>
        </row>
        <row r="61">
          <cell r="B61">
            <v>416.84477021782158</v>
          </cell>
        </row>
        <row r="62">
          <cell r="B62">
            <v>419.7403813890225</v>
          </cell>
        </row>
        <row r="63">
          <cell r="B63">
            <v>422.48423533316532</v>
          </cell>
        </row>
        <row r="64">
          <cell r="B64">
            <v>425.21139186189635</v>
          </cell>
        </row>
        <row r="65">
          <cell r="B65">
            <v>427.92223511617118</v>
          </cell>
        </row>
        <row r="66">
          <cell r="B66">
            <v>430.61715139540541</v>
          </cell>
        </row>
        <row r="67">
          <cell r="B67">
            <v>433.29652798530293</v>
          </cell>
        </row>
        <row r="68">
          <cell r="B68">
            <v>435.9607520629969</v>
          </cell>
        </row>
        <row r="69">
          <cell r="B69">
            <v>438.61020968151712</v>
          </cell>
        </row>
        <row r="70">
          <cell r="B70">
            <v>441.24528483447767</v>
          </cell>
        </row>
        <row r="71">
          <cell r="B71">
            <v>443.86635860090871</v>
          </cell>
        </row>
      </sheetData>
      <sheetData sheetId="26"/>
      <sheetData sheetId="27">
        <row r="77">
          <cell r="A77" t="str">
            <v>Scenario 1</v>
          </cell>
          <cell r="B77" t="str">
            <v>[Type Scenario 1 Name Here (REF CASE)...]</v>
          </cell>
        </row>
        <row r="78">
          <cell r="A78" t="str">
            <v>Year</v>
          </cell>
          <cell r="B78" t="str">
            <v>World</v>
          </cell>
        </row>
        <row r="79">
          <cell r="A79">
            <v>2012</v>
          </cell>
        </row>
        <row r="80">
          <cell r="A80">
            <v>2013</v>
          </cell>
        </row>
        <row r="81">
          <cell r="A81">
            <v>2014</v>
          </cell>
        </row>
        <row r="82">
          <cell r="A82">
            <v>2015</v>
          </cell>
        </row>
        <row r="83">
          <cell r="A83">
            <v>2016</v>
          </cell>
        </row>
        <row r="84">
          <cell r="A84">
            <v>2017</v>
          </cell>
        </row>
        <row r="85">
          <cell r="A85">
            <v>2018</v>
          </cell>
        </row>
        <row r="86">
          <cell r="A86">
            <v>2019</v>
          </cell>
        </row>
        <row r="87">
          <cell r="A87">
            <v>2020</v>
          </cell>
        </row>
        <row r="88">
          <cell r="A88">
            <v>2021</v>
          </cell>
        </row>
        <row r="89">
          <cell r="A89">
            <v>2022</v>
          </cell>
        </row>
        <row r="90">
          <cell r="A90">
            <v>2023</v>
          </cell>
        </row>
        <row r="91">
          <cell r="A91">
            <v>2024</v>
          </cell>
        </row>
        <row r="92">
          <cell r="A92">
            <v>2025</v>
          </cell>
        </row>
        <row r="93">
          <cell r="A93">
            <v>2026</v>
          </cell>
        </row>
        <row r="94">
          <cell r="A94">
            <v>2027</v>
          </cell>
        </row>
        <row r="95">
          <cell r="A95">
            <v>2028</v>
          </cell>
        </row>
        <row r="96">
          <cell r="A96">
            <v>2029</v>
          </cell>
        </row>
        <row r="97">
          <cell r="A97">
            <v>2030</v>
          </cell>
        </row>
        <row r="98">
          <cell r="A98">
            <v>2031</v>
          </cell>
        </row>
        <row r="99">
          <cell r="A99">
            <v>2032</v>
          </cell>
        </row>
        <row r="100">
          <cell r="A100">
            <v>2033</v>
          </cell>
        </row>
        <row r="101">
          <cell r="A101">
            <v>2034</v>
          </cell>
        </row>
        <row r="102">
          <cell r="A102">
            <v>2035</v>
          </cell>
        </row>
        <row r="103">
          <cell r="A103">
            <v>2036</v>
          </cell>
        </row>
        <row r="104">
          <cell r="A104">
            <v>2037</v>
          </cell>
        </row>
        <row r="105">
          <cell r="A105">
            <v>2038</v>
          </cell>
        </row>
        <row r="106">
          <cell r="A106">
            <v>2039</v>
          </cell>
        </row>
        <row r="107">
          <cell r="A107">
            <v>2040</v>
          </cell>
        </row>
        <row r="108">
          <cell r="A108">
            <v>2041</v>
          </cell>
        </row>
        <row r="109">
          <cell r="A109">
            <v>2042</v>
          </cell>
        </row>
        <row r="110">
          <cell r="A110">
            <v>2043</v>
          </cell>
        </row>
        <row r="111">
          <cell r="A111">
            <v>2044</v>
          </cell>
        </row>
        <row r="112">
          <cell r="A112">
            <v>2045</v>
          </cell>
        </row>
        <row r="113">
          <cell r="A113">
            <v>2046</v>
          </cell>
        </row>
        <row r="114">
          <cell r="A114">
            <v>2047</v>
          </cell>
        </row>
        <row r="115">
          <cell r="A115">
            <v>2048</v>
          </cell>
        </row>
        <row r="116">
          <cell r="A116">
            <v>2049</v>
          </cell>
        </row>
        <row r="117">
          <cell r="A117">
            <v>2050</v>
          </cell>
        </row>
        <row r="118">
          <cell r="A118">
            <v>2051</v>
          </cell>
        </row>
        <row r="119">
          <cell r="A119">
            <v>2052</v>
          </cell>
        </row>
        <row r="120">
          <cell r="A120">
            <v>2053</v>
          </cell>
        </row>
        <row r="121">
          <cell r="A121">
            <v>2054</v>
          </cell>
        </row>
        <row r="122">
          <cell r="A122">
            <v>2055</v>
          </cell>
        </row>
        <row r="123">
          <cell r="A123">
            <v>2056</v>
          </cell>
        </row>
        <row r="124">
          <cell r="A124">
            <v>2057</v>
          </cell>
        </row>
        <row r="125">
          <cell r="A125">
            <v>2058</v>
          </cell>
        </row>
        <row r="126">
          <cell r="A126">
            <v>2059</v>
          </cell>
        </row>
        <row r="127">
          <cell r="A127">
            <v>2060</v>
          </cell>
        </row>
        <row r="128">
          <cell r="A128" t="str">
            <v>Back to top</v>
          </cell>
        </row>
        <row r="131">
          <cell r="A131" t="str">
            <v>Scenario 2</v>
          </cell>
          <cell r="B131" t="str">
            <v>[Type Scenario 2 Name Here (REF CASE)...]</v>
          </cell>
        </row>
        <row r="132">
          <cell r="A132" t="str">
            <v>Year</v>
          </cell>
          <cell r="B132" t="str">
            <v>World</v>
          </cell>
        </row>
        <row r="133">
          <cell r="A133">
            <v>2012</v>
          </cell>
        </row>
        <row r="134">
          <cell r="A134">
            <v>2013</v>
          </cell>
        </row>
        <row r="135">
          <cell r="A135">
            <v>2014</v>
          </cell>
        </row>
        <row r="136">
          <cell r="A136">
            <v>2015</v>
          </cell>
        </row>
        <row r="137">
          <cell r="A137">
            <v>2016</v>
          </cell>
        </row>
        <row r="138">
          <cell r="A138">
            <v>2017</v>
          </cell>
        </row>
        <row r="139">
          <cell r="A139">
            <v>2018</v>
          </cell>
        </row>
        <row r="140">
          <cell r="A140">
            <v>2019</v>
          </cell>
        </row>
        <row r="141">
          <cell r="A141">
            <v>2020</v>
          </cell>
        </row>
        <row r="142">
          <cell r="A142">
            <v>2021</v>
          </cell>
        </row>
        <row r="143">
          <cell r="A143">
            <v>2022</v>
          </cell>
        </row>
        <row r="144">
          <cell r="A144">
            <v>2023</v>
          </cell>
        </row>
        <row r="145">
          <cell r="A145">
            <v>2024</v>
          </cell>
        </row>
        <row r="146">
          <cell r="A146">
            <v>2025</v>
          </cell>
        </row>
        <row r="147">
          <cell r="A147">
            <v>2026</v>
          </cell>
        </row>
        <row r="148">
          <cell r="A148">
            <v>2027</v>
          </cell>
        </row>
        <row r="149">
          <cell r="A149">
            <v>2028</v>
          </cell>
        </row>
        <row r="150">
          <cell r="A150">
            <v>2029</v>
          </cell>
        </row>
        <row r="151">
          <cell r="A151">
            <v>2030</v>
          </cell>
        </row>
        <row r="152">
          <cell r="A152">
            <v>2031</v>
          </cell>
        </row>
        <row r="153">
          <cell r="A153">
            <v>2032</v>
          </cell>
        </row>
        <row r="154">
          <cell r="A154">
            <v>2033</v>
          </cell>
        </row>
        <row r="155">
          <cell r="A155">
            <v>2034</v>
          </cell>
        </row>
        <row r="156">
          <cell r="A156">
            <v>2035</v>
          </cell>
        </row>
        <row r="157">
          <cell r="A157">
            <v>2036</v>
          </cell>
        </row>
        <row r="158">
          <cell r="A158">
            <v>2037</v>
          </cell>
        </row>
        <row r="159">
          <cell r="A159">
            <v>2038</v>
          </cell>
        </row>
        <row r="160">
          <cell r="A160">
            <v>2039</v>
          </cell>
        </row>
        <row r="161">
          <cell r="A161">
            <v>2040</v>
          </cell>
        </row>
        <row r="162">
          <cell r="A162">
            <v>2041</v>
          </cell>
        </row>
        <row r="163">
          <cell r="A163">
            <v>2042</v>
          </cell>
        </row>
        <row r="164">
          <cell r="A164">
            <v>2043</v>
          </cell>
        </row>
        <row r="165">
          <cell r="A165">
            <v>2044</v>
          </cell>
        </row>
        <row r="166">
          <cell r="A166">
            <v>2045</v>
          </cell>
        </row>
        <row r="167">
          <cell r="A167">
            <v>2046</v>
          </cell>
        </row>
        <row r="168">
          <cell r="A168">
            <v>2047</v>
          </cell>
        </row>
        <row r="169">
          <cell r="A169">
            <v>2048</v>
          </cell>
        </row>
        <row r="170">
          <cell r="A170">
            <v>2049</v>
          </cell>
        </row>
        <row r="171">
          <cell r="A171">
            <v>2050</v>
          </cell>
        </row>
        <row r="172">
          <cell r="A172">
            <v>2051</v>
          </cell>
        </row>
        <row r="173">
          <cell r="A173">
            <v>2052</v>
          </cell>
        </row>
        <row r="174">
          <cell r="A174">
            <v>2053</v>
          </cell>
        </row>
        <row r="175">
          <cell r="A175">
            <v>2054</v>
          </cell>
        </row>
        <row r="176">
          <cell r="A176">
            <v>2055</v>
          </cell>
        </row>
        <row r="177">
          <cell r="A177">
            <v>2056</v>
          </cell>
        </row>
        <row r="178">
          <cell r="A178">
            <v>2057</v>
          </cell>
        </row>
        <row r="179">
          <cell r="A179">
            <v>2058</v>
          </cell>
        </row>
        <row r="180">
          <cell r="A180">
            <v>2059</v>
          </cell>
        </row>
        <row r="181">
          <cell r="A181">
            <v>2060</v>
          </cell>
        </row>
        <row r="182">
          <cell r="A182" t="str">
            <v>Back to top</v>
          </cell>
        </row>
        <row r="185">
          <cell r="A185" t="str">
            <v>Scenario 3</v>
          </cell>
          <cell r="B185" t="str">
            <v>[Type Scenario 3 Name Here (REF CASE)...]</v>
          </cell>
        </row>
        <row r="186">
          <cell r="A186" t="str">
            <v>Year</v>
          </cell>
          <cell r="B186" t="str">
            <v>World</v>
          </cell>
        </row>
        <row r="187">
          <cell r="A187">
            <v>2012</v>
          </cell>
        </row>
        <row r="188">
          <cell r="A188">
            <v>2013</v>
          </cell>
        </row>
        <row r="189">
          <cell r="A189">
            <v>2014</v>
          </cell>
        </row>
        <row r="190">
          <cell r="A190">
            <v>2015</v>
          </cell>
        </row>
        <row r="191">
          <cell r="A191">
            <v>2016</v>
          </cell>
        </row>
        <row r="192">
          <cell r="A192">
            <v>2017</v>
          </cell>
        </row>
        <row r="193">
          <cell r="A193">
            <v>2018</v>
          </cell>
        </row>
        <row r="194">
          <cell r="A194">
            <v>2019</v>
          </cell>
        </row>
        <row r="195">
          <cell r="A195">
            <v>2020</v>
          </cell>
        </row>
        <row r="196">
          <cell r="A196">
            <v>2021</v>
          </cell>
        </row>
        <row r="197">
          <cell r="A197">
            <v>2022</v>
          </cell>
        </row>
        <row r="198">
          <cell r="A198">
            <v>2023</v>
          </cell>
        </row>
        <row r="199">
          <cell r="A199">
            <v>2024</v>
          </cell>
        </row>
        <row r="200">
          <cell r="A200">
            <v>2025</v>
          </cell>
        </row>
        <row r="201">
          <cell r="A201">
            <v>2026</v>
          </cell>
        </row>
        <row r="202">
          <cell r="A202">
            <v>2027</v>
          </cell>
        </row>
        <row r="203">
          <cell r="A203">
            <v>2028</v>
          </cell>
        </row>
        <row r="204">
          <cell r="A204">
            <v>2029</v>
          </cell>
        </row>
        <row r="205">
          <cell r="A205">
            <v>2030</v>
          </cell>
        </row>
        <row r="206">
          <cell r="A206">
            <v>2031</v>
          </cell>
        </row>
        <row r="207">
          <cell r="A207">
            <v>2032</v>
          </cell>
        </row>
        <row r="208">
          <cell r="A208">
            <v>2033</v>
          </cell>
        </row>
        <row r="209">
          <cell r="A209">
            <v>2034</v>
          </cell>
        </row>
        <row r="210">
          <cell r="A210">
            <v>2035</v>
          </cell>
        </row>
        <row r="211">
          <cell r="A211">
            <v>2036</v>
          </cell>
        </row>
        <row r="212">
          <cell r="A212">
            <v>2037</v>
          </cell>
        </row>
        <row r="213">
          <cell r="A213">
            <v>2038</v>
          </cell>
        </row>
        <row r="214">
          <cell r="A214">
            <v>2039</v>
          </cell>
        </row>
        <row r="215">
          <cell r="A215">
            <v>2040</v>
          </cell>
        </row>
        <row r="216">
          <cell r="A216">
            <v>2041</v>
          </cell>
        </row>
        <row r="217">
          <cell r="A217">
            <v>2042</v>
          </cell>
        </row>
        <row r="218">
          <cell r="A218">
            <v>2043</v>
          </cell>
        </row>
        <row r="219">
          <cell r="A219">
            <v>2044</v>
          </cell>
        </row>
        <row r="220">
          <cell r="A220">
            <v>2045</v>
          </cell>
        </row>
        <row r="221">
          <cell r="A221">
            <v>2046</v>
          </cell>
        </row>
        <row r="222">
          <cell r="A222">
            <v>2047</v>
          </cell>
        </row>
        <row r="223">
          <cell r="A223">
            <v>2048</v>
          </cell>
        </row>
        <row r="224">
          <cell r="A224">
            <v>2049</v>
          </cell>
        </row>
        <row r="225">
          <cell r="A225">
            <v>2050</v>
          </cell>
        </row>
        <row r="226">
          <cell r="A226">
            <v>2051</v>
          </cell>
        </row>
        <row r="227">
          <cell r="A227">
            <v>2052</v>
          </cell>
        </row>
        <row r="228">
          <cell r="A228">
            <v>2053</v>
          </cell>
        </row>
        <row r="229">
          <cell r="A229">
            <v>2054</v>
          </cell>
        </row>
        <row r="230">
          <cell r="A230">
            <v>2055</v>
          </cell>
        </row>
        <row r="231">
          <cell r="A231">
            <v>2056</v>
          </cell>
        </row>
        <row r="232">
          <cell r="A232">
            <v>2057</v>
          </cell>
        </row>
        <row r="233">
          <cell r="A233">
            <v>2058</v>
          </cell>
        </row>
        <row r="234">
          <cell r="A234">
            <v>2059</v>
          </cell>
        </row>
        <row r="235">
          <cell r="A235">
            <v>2060</v>
          </cell>
        </row>
        <row r="236">
          <cell r="A236" t="str">
            <v>Back to top</v>
          </cell>
        </row>
        <row r="239">
          <cell r="A239" t="str">
            <v>Scenario 4</v>
          </cell>
          <cell r="B239" t="str">
            <v>[Type Scenario 4 Name Here (REF CASE)...]</v>
          </cell>
        </row>
        <row r="240">
          <cell r="A240" t="str">
            <v>Year</v>
          </cell>
          <cell r="B240" t="str">
            <v>World</v>
          </cell>
        </row>
        <row r="241">
          <cell r="A241">
            <v>2012</v>
          </cell>
        </row>
        <row r="242">
          <cell r="A242">
            <v>2013</v>
          </cell>
        </row>
        <row r="243">
          <cell r="A243">
            <v>2014</v>
          </cell>
        </row>
        <row r="244">
          <cell r="A244">
            <v>2015</v>
          </cell>
        </row>
        <row r="245">
          <cell r="A245">
            <v>2016</v>
          </cell>
        </row>
        <row r="246">
          <cell r="A246">
            <v>2017</v>
          </cell>
        </row>
        <row r="247">
          <cell r="A247">
            <v>2018</v>
          </cell>
        </row>
        <row r="248">
          <cell r="A248">
            <v>2019</v>
          </cell>
        </row>
        <row r="249">
          <cell r="A249">
            <v>2020</v>
          </cell>
        </row>
        <row r="250">
          <cell r="A250">
            <v>2021</v>
          </cell>
        </row>
        <row r="251">
          <cell r="A251">
            <v>2022</v>
          </cell>
        </row>
        <row r="252">
          <cell r="A252">
            <v>2023</v>
          </cell>
        </row>
        <row r="253">
          <cell r="A253">
            <v>2024</v>
          </cell>
        </row>
        <row r="254">
          <cell r="A254">
            <v>2025</v>
          </cell>
        </row>
        <row r="255">
          <cell r="A255">
            <v>2026</v>
          </cell>
        </row>
        <row r="256">
          <cell r="A256">
            <v>2027</v>
          </cell>
        </row>
        <row r="257">
          <cell r="A257">
            <v>2028</v>
          </cell>
        </row>
        <row r="258">
          <cell r="A258">
            <v>2029</v>
          </cell>
        </row>
        <row r="259">
          <cell r="A259">
            <v>2030</v>
          </cell>
        </row>
        <row r="260">
          <cell r="A260">
            <v>2031</v>
          </cell>
        </row>
        <row r="261">
          <cell r="A261">
            <v>2032</v>
          </cell>
        </row>
        <row r="262">
          <cell r="A262">
            <v>2033</v>
          </cell>
        </row>
        <row r="263">
          <cell r="A263">
            <v>2034</v>
          </cell>
        </row>
        <row r="264">
          <cell r="A264">
            <v>2035</v>
          </cell>
        </row>
        <row r="265">
          <cell r="A265">
            <v>2036</v>
          </cell>
        </row>
        <row r="266">
          <cell r="A266">
            <v>2037</v>
          </cell>
        </row>
        <row r="267">
          <cell r="A267">
            <v>2038</v>
          </cell>
        </row>
        <row r="268">
          <cell r="A268">
            <v>2039</v>
          </cell>
        </row>
        <row r="269">
          <cell r="A269">
            <v>2040</v>
          </cell>
        </row>
        <row r="270">
          <cell r="A270">
            <v>2041</v>
          </cell>
        </row>
        <row r="271">
          <cell r="A271">
            <v>2042</v>
          </cell>
        </row>
        <row r="272">
          <cell r="A272">
            <v>2043</v>
          </cell>
        </row>
        <row r="273">
          <cell r="A273">
            <v>2044</v>
          </cell>
        </row>
        <row r="274">
          <cell r="A274">
            <v>2045</v>
          </cell>
        </row>
        <row r="275">
          <cell r="A275">
            <v>2046</v>
          </cell>
        </row>
        <row r="276">
          <cell r="A276">
            <v>2047</v>
          </cell>
        </row>
        <row r="277">
          <cell r="A277">
            <v>2048</v>
          </cell>
        </row>
        <row r="278">
          <cell r="A278">
            <v>2049</v>
          </cell>
        </row>
        <row r="279">
          <cell r="A279">
            <v>2050</v>
          </cell>
        </row>
        <row r="280">
          <cell r="A280">
            <v>2051</v>
          </cell>
        </row>
        <row r="281">
          <cell r="A281">
            <v>2052</v>
          </cell>
        </row>
        <row r="282">
          <cell r="A282">
            <v>2053</v>
          </cell>
        </row>
        <row r="283">
          <cell r="A283">
            <v>2054</v>
          </cell>
        </row>
        <row r="284">
          <cell r="A284">
            <v>2055</v>
          </cell>
        </row>
        <row r="285">
          <cell r="A285">
            <v>2056</v>
          </cell>
        </row>
        <row r="286">
          <cell r="A286">
            <v>2057</v>
          </cell>
        </row>
        <row r="287">
          <cell r="A287">
            <v>2058</v>
          </cell>
        </row>
        <row r="288">
          <cell r="A288">
            <v>2059</v>
          </cell>
        </row>
        <row r="289">
          <cell r="A289">
            <v>2060</v>
          </cell>
        </row>
        <row r="290">
          <cell r="A290" t="str">
            <v>Back to top</v>
          </cell>
        </row>
        <row r="293">
          <cell r="A293" t="str">
            <v>Scenario 5</v>
          </cell>
          <cell r="B293" t="str">
            <v>[Type Scenario 5 Name Here (REF CASE)...]</v>
          </cell>
        </row>
        <row r="294">
          <cell r="A294" t="str">
            <v>Year</v>
          </cell>
          <cell r="B294" t="str">
            <v>World</v>
          </cell>
        </row>
        <row r="295">
          <cell r="A295">
            <v>2012</v>
          </cell>
        </row>
        <row r="296">
          <cell r="A296">
            <v>2013</v>
          </cell>
        </row>
        <row r="297">
          <cell r="A297">
            <v>2014</v>
          </cell>
        </row>
        <row r="298">
          <cell r="A298">
            <v>2015</v>
          </cell>
        </row>
        <row r="299">
          <cell r="A299">
            <v>2016</v>
          </cell>
        </row>
        <row r="300">
          <cell r="A300">
            <v>2017</v>
          </cell>
        </row>
        <row r="301">
          <cell r="A301">
            <v>2018</v>
          </cell>
        </row>
        <row r="302">
          <cell r="A302">
            <v>2019</v>
          </cell>
        </row>
        <row r="303">
          <cell r="A303">
            <v>2020</v>
          </cell>
        </row>
        <row r="304">
          <cell r="A304">
            <v>2021</v>
          </cell>
        </row>
        <row r="305">
          <cell r="A305">
            <v>2022</v>
          </cell>
        </row>
        <row r="306">
          <cell r="A306">
            <v>2023</v>
          </cell>
        </row>
        <row r="307">
          <cell r="A307">
            <v>2024</v>
          </cell>
        </row>
        <row r="308">
          <cell r="A308">
            <v>2025</v>
          </cell>
        </row>
        <row r="309">
          <cell r="A309">
            <v>2026</v>
          </cell>
        </row>
        <row r="310">
          <cell r="A310">
            <v>2027</v>
          </cell>
        </row>
        <row r="311">
          <cell r="A311">
            <v>2028</v>
          </cell>
        </row>
        <row r="312">
          <cell r="A312">
            <v>2029</v>
          </cell>
        </row>
        <row r="313">
          <cell r="A313">
            <v>2030</v>
          </cell>
        </row>
        <row r="314">
          <cell r="A314">
            <v>2031</v>
          </cell>
        </row>
        <row r="315">
          <cell r="A315">
            <v>2032</v>
          </cell>
        </row>
        <row r="316">
          <cell r="A316">
            <v>2033</v>
          </cell>
        </row>
        <row r="317">
          <cell r="A317">
            <v>2034</v>
          </cell>
        </row>
        <row r="318">
          <cell r="A318">
            <v>2035</v>
          </cell>
        </row>
        <row r="319">
          <cell r="A319">
            <v>2036</v>
          </cell>
        </row>
        <row r="320">
          <cell r="A320">
            <v>2037</v>
          </cell>
        </row>
        <row r="321">
          <cell r="A321">
            <v>2038</v>
          </cell>
        </row>
        <row r="322">
          <cell r="A322">
            <v>2039</v>
          </cell>
        </row>
        <row r="323">
          <cell r="A323">
            <v>2040</v>
          </cell>
        </row>
        <row r="324">
          <cell r="A324">
            <v>2041</v>
          </cell>
        </row>
        <row r="325">
          <cell r="A325">
            <v>2042</v>
          </cell>
        </row>
        <row r="326">
          <cell r="A326">
            <v>2043</v>
          </cell>
        </row>
        <row r="327">
          <cell r="A327">
            <v>2044</v>
          </cell>
        </row>
        <row r="328">
          <cell r="A328">
            <v>2045</v>
          </cell>
        </row>
        <row r="329">
          <cell r="A329">
            <v>2046</v>
          </cell>
        </row>
        <row r="330">
          <cell r="A330">
            <v>2047</v>
          </cell>
        </row>
        <row r="331">
          <cell r="A331">
            <v>2048</v>
          </cell>
        </row>
        <row r="332">
          <cell r="A332">
            <v>2049</v>
          </cell>
        </row>
        <row r="333">
          <cell r="A333">
            <v>2050</v>
          </cell>
        </row>
        <row r="334">
          <cell r="A334">
            <v>2051</v>
          </cell>
        </row>
        <row r="335">
          <cell r="A335">
            <v>2052</v>
          </cell>
        </row>
        <row r="336">
          <cell r="A336">
            <v>2053</v>
          </cell>
        </row>
        <row r="337">
          <cell r="A337">
            <v>2054</v>
          </cell>
        </row>
        <row r="338">
          <cell r="A338">
            <v>2055</v>
          </cell>
        </row>
        <row r="339">
          <cell r="A339">
            <v>2056</v>
          </cell>
        </row>
        <row r="340">
          <cell r="A340">
            <v>2057</v>
          </cell>
        </row>
        <row r="341">
          <cell r="A341">
            <v>2058</v>
          </cell>
        </row>
        <row r="342">
          <cell r="A342">
            <v>2059</v>
          </cell>
        </row>
        <row r="343">
          <cell r="A343">
            <v>2060</v>
          </cell>
        </row>
        <row r="344">
          <cell r="A344" t="str">
            <v>Back to top</v>
          </cell>
        </row>
        <row r="347">
          <cell r="A347" t="str">
            <v>Scenario 6</v>
          </cell>
          <cell r="B347" t="str">
            <v>[Type Scenario 6 Name Here (REF CASE)...]</v>
          </cell>
        </row>
        <row r="348">
          <cell r="A348" t="str">
            <v>Year</v>
          </cell>
          <cell r="B348" t="str">
            <v>World</v>
          </cell>
        </row>
        <row r="349">
          <cell r="A349">
            <v>2012</v>
          </cell>
        </row>
        <row r="350">
          <cell r="A350">
            <v>2013</v>
          </cell>
        </row>
        <row r="351">
          <cell r="A351">
            <v>2014</v>
          </cell>
        </row>
        <row r="352">
          <cell r="A352">
            <v>2015</v>
          </cell>
        </row>
        <row r="353">
          <cell r="A353">
            <v>2016</v>
          </cell>
        </row>
        <row r="354">
          <cell r="A354">
            <v>2017</v>
          </cell>
        </row>
        <row r="355">
          <cell r="A355">
            <v>2018</v>
          </cell>
        </row>
        <row r="356">
          <cell r="A356">
            <v>2019</v>
          </cell>
        </row>
        <row r="357">
          <cell r="A357">
            <v>2020</v>
          </cell>
        </row>
        <row r="358">
          <cell r="A358">
            <v>2021</v>
          </cell>
        </row>
        <row r="359">
          <cell r="A359">
            <v>2022</v>
          </cell>
        </row>
        <row r="360">
          <cell r="A360">
            <v>2023</v>
          </cell>
        </row>
        <row r="361">
          <cell r="A361">
            <v>2024</v>
          </cell>
        </row>
        <row r="362">
          <cell r="A362">
            <v>2025</v>
          </cell>
        </row>
        <row r="363">
          <cell r="A363">
            <v>2026</v>
          </cell>
        </row>
        <row r="364">
          <cell r="A364">
            <v>2027</v>
          </cell>
        </row>
        <row r="365">
          <cell r="A365">
            <v>2028</v>
          </cell>
        </row>
        <row r="366">
          <cell r="A366">
            <v>2029</v>
          </cell>
        </row>
        <row r="367">
          <cell r="A367">
            <v>2030</v>
          </cell>
        </row>
        <row r="368">
          <cell r="A368">
            <v>2031</v>
          </cell>
        </row>
        <row r="369">
          <cell r="A369">
            <v>2032</v>
          </cell>
        </row>
        <row r="370">
          <cell r="A370">
            <v>2033</v>
          </cell>
        </row>
        <row r="371">
          <cell r="A371">
            <v>2034</v>
          </cell>
        </row>
        <row r="372">
          <cell r="A372">
            <v>2035</v>
          </cell>
        </row>
        <row r="373">
          <cell r="A373">
            <v>2036</v>
          </cell>
        </row>
        <row r="374">
          <cell r="A374">
            <v>2037</v>
          </cell>
        </row>
        <row r="375">
          <cell r="A375">
            <v>2038</v>
          </cell>
        </row>
        <row r="376">
          <cell r="A376">
            <v>2039</v>
          </cell>
        </row>
        <row r="377">
          <cell r="A377">
            <v>2040</v>
          </cell>
        </row>
        <row r="378">
          <cell r="A378">
            <v>2041</v>
          </cell>
        </row>
        <row r="379">
          <cell r="A379">
            <v>2042</v>
          </cell>
        </row>
        <row r="380">
          <cell r="A380">
            <v>2043</v>
          </cell>
        </row>
        <row r="381">
          <cell r="A381">
            <v>2044</v>
          </cell>
        </row>
        <row r="382">
          <cell r="A382">
            <v>2045</v>
          </cell>
        </row>
        <row r="383">
          <cell r="A383">
            <v>2046</v>
          </cell>
        </row>
        <row r="384">
          <cell r="A384">
            <v>2047</v>
          </cell>
        </row>
        <row r="385">
          <cell r="A385">
            <v>2048</v>
          </cell>
        </row>
        <row r="386">
          <cell r="A386">
            <v>2049</v>
          </cell>
        </row>
        <row r="387">
          <cell r="A387">
            <v>2050</v>
          </cell>
        </row>
        <row r="388">
          <cell r="A388">
            <v>2051</v>
          </cell>
        </row>
        <row r="389">
          <cell r="A389">
            <v>2052</v>
          </cell>
        </row>
        <row r="390">
          <cell r="A390">
            <v>2053</v>
          </cell>
        </row>
        <row r="391">
          <cell r="A391">
            <v>2054</v>
          </cell>
        </row>
        <row r="392">
          <cell r="A392">
            <v>2055</v>
          </cell>
        </row>
        <row r="393">
          <cell r="A393">
            <v>2056</v>
          </cell>
        </row>
        <row r="394">
          <cell r="A394">
            <v>2057</v>
          </cell>
        </row>
        <row r="395">
          <cell r="A395">
            <v>2058</v>
          </cell>
        </row>
        <row r="396">
          <cell r="A396">
            <v>2059</v>
          </cell>
        </row>
        <row r="397">
          <cell r="A397">
            <v>2060</v>
          </cell>
        </row>
        <row r="398">
          <cell r="A398" t="str">
            <v>Back to top</v>
          </cell>
        </row>
        <row r="401">
          <cell r="A401" t="str">
            <v>Scenario 7</v>
          </cell>
          <cell r="B401" t="str">
            <v>[Type Scenario 7 Name Here (REF CASE)...]</v>
          </cell>
        </row>
        <row r="402">
          <cell r="A402" t="str">
            <v>Year</v>
          </cell>
          <cell r="B402" t="str">
            <v>World</v>
          </cell>
        </row>
        <row r="403">
          <cell r="A403">
            <v>2012</v>
          </cell>
        </row>
        <row r="404">
          <cell r="A404">
            <v>2013</v>
          </cell>
        </row>
        <row r="405">
          <cell r="A405">
            <v>2014</v>
          </cell>
        </row>
        <row r="406">
          <cell r="A406">
            <v>2015</v>
          </cell>
        </row>
        <row r="407">
          <cell r="A407">
            <v>2016</v>
          </cell>
        </row>
        <row r="408">
          <cell r="A408">
            <v>2017</v>
          </cell>
        </row>
        <row r="409">
          <cell r="A409">
            <v>2018</v>
          </cell>
        </row>
        <row r="410">
          <cell r="A410">
            <v>2019</v>
          </cell>
        </row>
        <row r="411">
          <cell r="A411">
            <v>2020</v>
          </cell>
        </row>
        <row r="412">
          <cell r="A412">
            <v>2021</v>
          </cell>
        </row>
        <row r="413">
          <cell r="A413">
            <v>2022</v>
          </cell>
        </row>
        <row r="414">
          <cell r="A414">
            <v>2023</v>
          </cell>
        </row>
        <row r="415">
          <cell r="A415">
            <v>2024</v>
          </cell>
        </row>
        <row r="416">
          <cell r="A416">
            <v>2025</v>
          </cell>
        </row>
        <row r="417">
          <cell r="A417">
            <v>2026</v>
          </cell>
        </row>
        <row r="418">
          <cell r="A418">
            <v>2027</v>
          </cell>
        </row>
        <row r="419">
          <cell r="A419">
            <v>2028</v>
          </cell>
        </row>
        <row r="420">
          <cell r="A420">
            <v>2029</v>
          </cell>
        </row>
        <row r="421">
          <cell r="A421">
            <v>2030</v>
          </cell>
        </row>
        <row r="422">
          <cell r="A422">
            <v>2031</v>
          </cell>
        </row>
        <row r="423">
          <cell r="A423">
            <v>2032</v>
          </cell>
        </row>
        <row r="424">
          <cell r="A424">
            <v>2033</v>
          </cell>
        </row>
        <row r="425">
          <cell r="A425">
            <v>2034</v>
          </cell>
        </row>
        <row r="426">
          <cell r="A426">
            <v>2035</v>
          </cell>
        </row>
        <row r="427">
          <cell r="A427">
            <v>2036</v>
          </cell>
        </row>
        <row r="428">
          <cell r="A428">
            <v>2037</v>
          </cell>
        </row>
        <row r="429">
          <cell r="A429">
            <v>2038</v>
          </cell>
        </row>
        <row r="430">
          <cell r="A430">
            <v>2039</v>
          </cell>
        </row>
        <row r="431">
          <cell r="A431">
            <v>2040</v>
          </cell>
        </row>
        <row r="432">
          <cell r="A432">
            <v>2041</v>
          </cell>
        </row>
        <row r="433">
          <cell r="A433">
            <v>2042</v>
          </cell>
        </row>
        <row r="434">
          <cell r="A434">
            <v>2043</v>
          </cell>
        </row>
        <row r="435">
          <cell r="A435">
            <v>2044</v>
          </cell>
        </row>
        <row r="436">
          <cell r="A436">
            <v>2045</v>
          </cell>
        </row>
        <row r="437">
          <cell r="A437">
            <v>2046</v>
          </cell>
        </row>
        <row r="438">
          <cell r="A438">
            <v>2047</v>
          </cell>
        </row>
        <row r="439">
          <cell r="A439">
            <v>2048</v>
          </cell>
        </row>
        <row r="440">
          <cell r="A440">
            <v>2049</v>
          </cell>
        </row>
        <row r="441">
          <cell r="A441">
            <v>2050</v>
          </cell>
        </row>
        <row r="442">
          <cell r="A442">
            <v>2051</v>
          </cell>
        </row>
        <row r="443">
          <cell r="A443">
            <v>2052</v>
          </cell>
        </row>
        <row r="444">
          <cell r="A444">
            <v>2053</v>
          </cell>
        </row>
        <row r="445">
          <cell r="A445">
            <v>2054</v>
          </cell>
        </row>
        <row r="446">
          <cell r="A446">
            <v>2055</v>
          </cell>
        </row>
        <row r="447">
          <cell r="A447">
            <v>2056</v>
          </cell>
        </row>
        <row r="448">
          <cell r="A448">
            <v>2057</v>
          </cell>
        </row>
        <row r="449">
          <cell r="A449">
            <v>2058</v>
          </cell>
        </row>
        <row r="450">
          <cell r="A450">
            <v>2059</v>
          </cell>
        </row>
        <row r="451">
          <cell r="A451">
            <v>2060</v>
          </cell>
        </row>
        <row r="452">
          <cell r="A452" t="str">
            <v>Back to top</v>
          </cell>
        </row>
        <row r="455">
          <cell r="A455" t="str">
            <v>Scenario 8</v>
          </cell>
          <cell r="B455" t="str">
            <v>[Type Scenario 8 Name Here (REF CASE)...]</v>
          </cell>
        </row>
        <row r="456">
          <cell r="A456" t="str">
            <v>Year</v>
          </cell>
          <cell r="B456" t="str">
            <v>World</v>
          </cell>
        </row>
        <row r="457">
          <cell r="A457">
            <v>2012</v>
          </cell>
        </row>
        <row r="458">
          <cell r="A458">
            <v>2013</v>
          </cell>
        </row>
        <row r="459">
          <cell r="A459">
            <v>2014</v>
          </cell>
        </row>
        <row r="460">
          <cell r="A460">
            <v>2015</v>
          </cell>
        </row>
        <row r="461">
          <cell r="A461">
            <v>2016</v>
          </cell>
        </row>
        <row r="462">
          <cell r="A462">
            <v>2017</v>
          </cell>
        </row>
        <row r="463">
          <cell r="A463">
            <v>2018</v>
          </cell>
        </row>
        <row r="464">
          <cell r="A464">
            <v>2019</v>
          </cell>
        </row>
        <row r="465">
          <cell r="A465">
            <v>2020</v>
          </cell>
        </row>
        <row r="466">
          <cell r="A466">
            <v>2021</v>
          </cell>
        </row>
        <row r="467">
          <cell r="A467">
            <v>2022</v>
          </cell>
        </row>
        <row r="468">
          <cell r="A468">
            <v>2023</v>
          </cell>
        </row>
        <row r="469">
          <cell r="A469">
            <v>2024</v>
          </cell>
        </row>
        <row r="470">
          <cell r="A470">
            <v>2025</v>
          </cell>
        </row>
        <row r="471">
          <cell r="A471">
            <v>2026</v>
          </cell>
        </row>
        <row r="472">
          <cell r="A472">
            <v>2027</v>
          </cell>
        </row>
        <row r="473">
          <cell r="A473">
            <v>2028</v>
          </cell>
        </row>
        <row r="474">
          <cell r="A474">
            <v>2029</v>
          </cell>
        </row>
        <row r="475">
          <cell r="A475">
            <v>2030</v>
          </cell>
        </row>
        <row r="476">
          <cell r="A476">
            <v>2031</v>
          </cell>
        </row>
        <row r="477">
          <cell r="A477">
            <v>2032</v>
          </cell>
        </row>
        <row r="478">
          <cell r="A478">
            <v>2033</v>
          </cell>
        </row>
        <row r="479">
          <cell r="A479">
            <v>2034</v>
          </cell>
        </row>
        <row r="480">
          <cell r="A480">
            <v>2035</v>
          </cell>
        </row>
        <row r="481">
          <cell r="A481">
            <v>2036</v>
          </cell>
        </row>
        <row r="482">
          <cell r="A482">
            <v>2037</v>
          </cell>
        </row>
        <row r="483">
          <cell r="A483">
            <v>2038</v>
          </cell>
        </row>
        <row r="484">
          <cell r="A484">
            <v>2039</v>
          </cell>
        </row>
        <row r="485">
          <cell r="A485">
            <v>2040</v>
          </cell>
        </row>
        <row r="486">
          <cell r="A486">
            <v>2041</v>
          </cell>
        </row>
        <row r="487">
          <cell r="A487">
            <v>2042</v>
          </cell>
        </row>
        <row r="488">
          <cell r="A488">
            <v>2043</v>
          </cell>
        </row>
        <row r="489">
          <cell r="A489">
            <v>2044</v>
          </cell>
        </row>
        <row r="490">
          <cell r="A490">
            <v>2045</v>
          </cell>
        </row>
        <row r="491">
          <cell r="A491">
            <v>2046</v>
          </cell>
        </row>
        <row r="492">
          <cell r="A492">
            <v>2047</v>
          </cell>
        </row>
        <row r="493">
          <cell r="A493">
            <v>2048</v>
          </cell>
        </row>
        <row r="494">
          <cell r="A494">
            <v>2049</v>
          </cell>
        </row>
        <row r="495">
          <cell r="A495">
            <v>2050</v>
          </cell>
        </row>
        <row r="496">
          <cell r="A496">
            <v>2051</v>
          </cell>
        </row>
        <row r="497">
          <cell r="A497">
            <v>2052</v>
          </cell>
        </row>
        <row r="498">
          <cell r="A498">
            <v>2053</v>
          </cell>
        </row>
        <row r="499">
          <cell r="A499">
            <v>2054</v>
          </cell>
        </row>
        <row r="500">
          <cell r="A500">
            <v>2055</v>
          </cell>
        </row>
        <row r="501">
          <cell r="A501">
            <v>2056</v>
          </cell>
        </row>
        <row r="502">
          <cell r="A502">
            <v>2057</v>
          </cell>
        </row>
        <row r="503">
          <cell r="A503">
            <v>2058</v>
          </cell>
        </row>
        <row r="504">
          <cell r="A504">
            <v>2059</v>
          </cell>
        </row>
        <row r="505">
          <cell r="A505">
            <v>2060</v>
          </cell>
        </row>
        <row r="506">
          <cell r="A506" t="str">
            <v>Back to top</v>
          </cell>
        </row>
        <row r="509">
          <cell r="A509" t="str">
            <v>Scenario 9</v>
          </cell>
          <cell r="B509" t="str">
            <v>[Type Scenario 9 Name Here (REF CASE)...]</v>
          </cell>
        </row>
        <row r="510">
          <cell r="A510" t="str">
            <v>Year</v>
          </cell>
          <cell r="B510" t="str">
            <v>World</v>
          </cell>
        </row>
        <row r="511">
          <cell r="A511">
            <v>2012</v>
          </cell>
        </row>
        <row r="512">
          <cell r="A512">
            <v>2013</v>
          </cell>
        </row>
        <row r="513">
          <cell r="A513">
            <v>2014</v>
          </cell>
        </row>
        <row r="514">
          <cell r="A514">
            <v>2015</v>
          </cell>
        </row>
        <row r="515">
          <cell r="A515">
            <v>2016</v>
          </cell>
        </row>
        <row r="516">
          <cell r="A516">
            <v>2017</v>
          </cell>
        </row>
        <row r="517">
          <cell r="A517">
            <v>2018</v>
          </cell>
        </row>
        <row r="518">
          <cell r="A518">
            <v>2019</v>
          </cell>
        </row>
        <row r="519">
          <cell r="A519">
            <v>2020</v>
          </cell>
        </row>
        <row r="520">
          <cell r="A520">
            <v>2021</v>
          </cell>
        </row>
        <row r="521">
          <cell r="A521">
            <v>2022</v>
          </cell>
        </row>
        <row r="522">
          <cell r="A522">
            <v>2023</v>
          </cell>
        </row>
        <row r="523">
          <cell r="A523">
            <v>2024</v>
          </cell>
        </row>
        <row r="524">
          <cell r="A524">
            <v>2025</v>
          </cell>
        </row>
        <row r="525">
          <cell r="A525">
            <v>2026</v>
          </cell>
        </row>
        <row r="526">
          <cell r="A526">
            <v>2027</v>
          </cell>
        </row>
        <row r="527">
          <cell r="A527">
            <v>2028</v>
          </cell>
        </row>
        <row r="528">
          <cell r="A528">
            <v>2029</v>
          </cell>
        </row>
        <row r="529">
          <cell r="A529">
            <v>2030</v>
          </cell>
        </row>
        <row r="530">
          <cell r="A530">
            <v>2031</v>
          </cell>
        </row>
        <row r="531">
          <cell r="A531">
            <v>2032</v>
          </cell>
        </row>
        <row r="532">
          <cell r="A532">
            <v>2033</v>
          </cell>
        </row>
        <row r="533">
          <cell r="A533">
            <v>2034</v>
          </cell>
        </row>
        <row r="534">
          <cell r="A534">
            <v>2035</v>
          </cell>
        </row>
        <row r="535">
          <cell r="A535">
            <v>2036</v>
          </cell>
        </row>
        <row r="536">
          <cell r="A536">
            <v>2037</v>
          </cell>
        </row>
        <row r="537">
          <cell r="A537">
            <v>2038</v>
          </cell>
        </row>
        <row r="538">
          <cell r="A538">
            <v>2039</v>
          </cell>
        </row>
        <row r="539">
          <cell r="A539">
            <v>2040</v>
          </cell>
        </row>
        <row r="540">
          <cell r="A540">
            <v>2041</v>
          </cell>
        </row>
        <row r="541">
          <cell r="A541">
            <v>2042</v>
          </cell>
        </row>
        <row r="542">
          <cell r="A542">
            <v>2043</v>
          </cell>
        </row>
        <row r="543">
          <cell r="A543">
            <v>2044</v>
          </cell>
        </row>
        <row r="544">
          <cell r="A544">
            <v>2045</v>
          </cell>
        </row>
        <row r="545">
          <cell r="A545">
            <v>2046</v>
          </cell>
        </row>
        <row r="546">
          <cell r="A546">
            <v>2047</v>
          </cell>
        </row>
        <row r="547">
          <cell r="A547">
            <v>2048</v>
          </cell>
        </row>
        <row r="548">
          <cell r="A548">
            <v>2049</v>
          </cell>
        </row>
        <row r="549">
          <cell r="A549">
            <v>2050</v>
          </cell>
        </row>
        <row r="550">
          <cell r="A550">
            <v>2051</v>
          </cell>
        </row>
        <row r="551">
          <cell r="A551">
            <v>2052</v>
          </cell>
        </row>
        <row r="552">
          <cell r="A552">
            <v>2053</v>
          </cell>
        </row>
        <row r="553">
          <cell r="A553">
            <v>2054</v>
          </cell>
        </row>
        <row r="554">
          <cell r="A554">
            <v>2055</v>
          </cell>
        </row>
        <row r="555">
          <cell r="A555">
            <v>2056</v>
          </cell>
        </row>
        <row r="556">
          <cell r="A556">
            <v>2057</v>
          </cell>
        </row>
        <row r="557">
          <cell r="A557">
            <v>2058</v>
          </cell>
        </row>
        <row r="558">
          <cell r="A558">
            <v>2059</v>
          </cell>
        </row>
        <row r="559">
          <cell r="A559">
            <v>2060</v>
          </cell>
        </row>
        <row r="560">
          <cell r="A560" t="str">
            <v>Back to top</v>
          </cell>
        </row>
        <row r="563">
          <cell r="A563" t="str">
            <v>Scenario 10</v>
          </cell>
          <cell r="B563" t="str">
            <v>[Type Scenario 10 Name Here (REF CASE)...]</v>
          </cell>
        </row>
        <row r="564">
          <cell r="A564" t="str">
            <v>Year</v>
          </cell>
          <cell r="B564" t="str">
            <v>World</v>
          </cell>
        </row>
        <row r="565">
          <cell r="A565">
            <v>2012</v>
          </cell>
        </row>
        <row r="566">
          <cell r="A566">
            <v>2013</v>
          </cell>
        </row>
        <row r="567">
          <cell r="A567">
            <v>2014</v>
          </cell>
        </row>
        <row r="568">
          <cell r="A568">
            <v>2015</v>
          </cell>
        </row>
        <row r="569">
          <cell r="A569">
            <v>2016</v>
          </cell>
        </row>
        <row r="570">
          <cell r="A570">
            <v>2017</v>
          </cell>
        </row>
        <row r="571">
          <cell r="A571">
            <v>2018</v>
          </cell>
        </row>
        <row r="572">
          <cell r="A572">
            <v>2019</v>
          </cell>
        </row>
        <row r="573">
          <cell r="A573">
            <v>2020</v>
          </cell>
        </row>
        <row r="574">
          <cell r="A574">
            <v>2021</v>
          </cell>
        </row>
        <row r="575">
          <cell r="A575">
            <v>2022</v>
          </cell>
        </row>
        <row r="576">
          <cell r="A576">
            <v>2023</v>
          </cell>
        </row>
        <row r="577">
          <cell r="A577">
            <v>2024</v>
          </cell>
        </row>
        <row r="578">
          <cell r="A578">
            <v>2025</v>
          </cell>
        </row>
        <row r="579">
          <cell r="A579">
            <v>2026</v>
          </cell>
        </row>
        <row r="580">
          <cell r="A580">
            <v>2027</v>
          </cell>
        </row>
        <row r="581">
          <cell r="A581">
            <v>2028</v>
          </cell>
        </row>
        <row r="582">
          <cell r="A582">
            <v>2029</v>
          </cell>
        </row>
        <row r="583">
          <cell r="A583">
            <v>2030</v>
          </cell>
        </row>
        <row r="584">
          <cell r="A584">
            <v>2031</v>
          </cell>
        </row>
        <row r="585">
          <cell r="A585">
            <v>2032</v>
          </cell>
        </row>
        <row r="586">
          <cell r="A586">
            <v>2033</v>
          </cell>
        </row>
        <row r="587">
          <cell r="A587">
            <v>2034</v>
          </cell>
        </row>
        <row r="588">
          <cell r="A588">
            <v>2035</v>
          </cell>
        </row>
        <row r="589">
          <cell r="A589">
            <v>2036</v>
          </cell>
        </row>
        <row r="590">
          <cell r="A590">
            <v>2037</v>
          </cell>
        </row>
        <row r="591">
          <cell r="A591">
            <v>2038</v>
          </cell>
        </row>
        <row r="592">
          <cell r="A592">
            <v>2039</v>
          </cell>
        </row>
        <row r="593">
          <cell r="A593">
            <v>2040</v>
          </cell>
        </row>
        <row r="594">
          <cell r="A594">
            <v>2041</v>
          </cell>
        </row>
        <row r="595">
          <cell r="A595">
            <v>2042</v>
          </cell>
        </row>
        <row r="596">
          <cell r="A596">
            <v>2043</v>
          </cell>
        </row>
        <row r="597">
          <cell r="A597">
            <v>2044</v>
          </cell>
        </row>
        <row r="598">
          <cell r="A598">
            <v>2045</v>
          </cell>
        </row>
        <row r="599">
          <cell r="A599">
            <v>2046</v>
          </cell>
        </row>
        <row r="600">
          <cell r="A600">
            <v>2047</v>
          </cell>
        </row>
        <row r="601">
          <cell r="A601">
            <v>2048</v>
          </cell>
        </row>
        <row r="602">
          <cell r="A602">
            <v>2049</v>
          </cell>
        </row>
        <row r="603">
          <cell r="A603">
            <v>2050</v>
          </cell>
        </row>
        <row r="604">
          <cell r="A604">
            <v>2051</v>
          </cell>
        </row>
        <row r="605">
          <cell r="A605">
            <v>2052</v>
          </cell>
        </row>
        <row r="606">
          <cell r="A606">
            <v>2053</v>
          </cell>
        </row>
        <row r="607">
          <cell r="A607">
            <v>2054</v>
          </cell>
        </row>
        <row r="608">
          <cell r="A608">
            <v>2055</v>
          </cell>
        </row>
        <row r="609">
          <cell r="A609">
            <v>2056</v>
          </cell>
        </row>
        <row r="610">
          <cell r="A610">
            <v>2057</v>
          </cell>
        </row>
        <row r="611">
          <cell r="A611">
            <v>2058</v>
          </cell>
        </row>
        <row r="612">
          <cell r="A612">
            <v>2059</v>
          </cell>
        </row>
        <row r="613">
          <cell r="A613">
            <v>2060</v>
          </cell>
        </row>
        <row r="614">
          <cell r="A614" t="str">
            <v>Back to top</v>
          </cell>
        </row>
      </sheetData>
      <sheetData sheetId="28">
        <row r="9">
          <cell r="A9" t="str">
            <v>REF Grid EFs kg CO2-eq per kwh</v>
          </cell>
        </row>
        <row r="64">
          <cell r="A64" t="str">
            <v>REF Grid EFs kg CO2 per kwh</v>
          </cell>
        </row>
        <row r="120">
          <cell r="A120" t="str">
            <v>PDS Grid EFs kg CO2-eq per kwh</v>
          </cell>
        </row>
        <row r="177">
          <cell r="A177" t="str">
            <v>PDS Grid EFs kg CO2 per kwh</v>
          </cell>
        </row>
      </sheetData>
      <sheetData sheetId="29">
        <row r="7">
          <cell r="A7" t="str">
            <v>CH4 Tons Reduced</v>
          </cell>
        </row>
        <row r="64">
          <cell r="A64" t="str">
            <v>CH4 PPB CALCULATOR</v>
          </cell>
        </row>
      </sheetData>
      <sheetData sheetId="30"/>
      <sheetData sheetId="31">
        <row r="8">
          <cell r="Q8">
            <v>9.9999999999999999E+306</v>
          </cell>
        </row>
        <row r="13">
          <cell r="A13" t="str">
            <v>Default REF Interpolation Adoption</v>
          </cell>
        </row>
        <row r="77">
          <cell r="A77" t="str">
            <v>Custom PDS Adoption</v>
          </cell>
        </row>
        <row r="148">
          <cell r="A148" t="str">
            <v>Using Polynomials</v>
          </cell>
        </row>
      </sheetData>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F6411-9891-C943-80CB-7934F305A111}">
  <sheetPr codeName="Sheet24">
    <tabColor rgb="FFE05955"/>
  </sheetPr>
  <dimension ref="A1:EE614"/>
  <sheetViews>
    <sheetView showGridLines="0" tabSelected="1" topLeftCell="A117" zoomScale="80" zoomScaleNormal="80" workbookViewId="0">
      <selection activeCell="A77" sqref="A77"/>
    </sheetView>
  </sheetViews>
  <sheetFormatPr baseColWidth="10" defaultColWidth="8.83203125" defaultRowHeight="13" x14ac:dyDescent="0.15"/>
  <cols>
    <col min="1" max="1" width="21.6640625" customWidth="1"/>
    <col min="2" max="2" width="28.6640625" customWidth="1"/>
    <col min="3" max="3" width="11.6640625" customWidth="1"/>
    <col min="4" max="4" width="22.5" customWidth="1"/>
    <col min="5" max="5" width="23.1640625" customWidth="1"/>
    <col min="6" max="6" width="26.33203125" customWidth="1"/>
    <col min="7" max="7" width="18.1640625" customWidth="1"/>
    <col min="8" max="8" width="8.5" customWidth="1"/>
    <col min="9" max="9" width="7.5" customWidth="1"/>
    <col min="10" max="10" width="5.1640625" customWidth="1"/>
    <col min="11" max="11" width="6.83203125" customWidth="1"/>
    <col min="15" max="15" width="10" customWidth="1"/>
    <col min="29" max="29" width="16.83203125" bestFit="1" customWidth="1"/>
    <col min="30" max="38" width="8.83203125" bestFit="1" customWidth="1"/>
    <col min="44" max="44" width="16.83203125" bestFit="1" customWidth="1"/>
    <col min="45" max="53" width="8.83203125" bestFit="1" customWidth="1"/>
    <col min="62" max="75" width="0" hidden="1" customWidth="1"/>
  </cols>
  <sheetData>
    <row r="1" spans="1:135" s="5" customFormat="1" ht="20" x14ac:dyDescent="0.2">
      <c r="A1" s="1" t="str">
        <f ca="1">MID(CELL("filename",A1),FIND("]",CELL("filename",A1))+1,256)</f>
        <v>Custom PDS Adoption</v>
      </c>
      <c r="B1" s="2" t="s">
        <v>0</v>
      </c>
      <c r="C1" s="3" t="str">
        <f>'[1]Advanced Controls'!C40</f>
        <v>Silvopasture</v>
      </c>
      <c r="D1" s="3"/>
      <c r="E1" s="3"/>
      <c r="F1" s="3"/>
      <c r="G1" s="3"/>
      <c r="H1" s="3"/>
      <c r="I1" s="3"/>
      <c r="J1" s="3"/>
      <c r="K1" s="3"/>
      <c r="L1" s="3"/>
      <c r="M1" s="3"/>
      <c r="N1" s="1"/>
      <c r="O1" s="1"/>
      <c r="P1" s="1"/>
      <c r="Q1" s="4"/>
      <c r="S1" s="1"/>
      <c r="T1" s="1"/>
      <c r="U1" s="4"/>
      <c r="V1" s="4"/>
      <c r="W1" s="4"/>
      <c r="DW1" s="6"/>
      <c r="EA1" s="7"/>
      <c r="EB1" s="7"/>
      <c r="EC1" s="7"/>
      <c r="ED1" s="7"/>
      <c r="EE1" s="7"/>
    </row>
    <row r="2" spans="1:135" s="10" customFormat="1" ht="20" x14ac:dyDescent="0.2">
      <c r="A2" s="8"/>
      <c r="B2" s="9"/>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CQ2" s="12"/>
      <c r="CR2" s="12"/>
      <c r="CS2" s="12"/>
      <c r="CT2" s="12" t="s">
        <v>1</v>
      </c>
      <c r="CU2" s="12"/>
      <c r="CV2" s="12"/>
      <c r="CW2" s="12"/>
      <c r="CX2" s="12"/>
      <c r="CY2" s="12"/>
      <c r="CZ2" s="12" t="s">
        <v>2</v>
      </c>
      <c r="DA2" s="12" t="s">
        <v>3</v>
      </c>
      <c r="DB2" s="12" t="s">
        <v>4</v>
      </c>
      <c r="DC2" s="12"/>
      <c r="DD2" s="12"/>
      <c r="DE2" s="12"/>
      <c r="DW2" s="13"/>
      <c r="EA2" s="14"/>
      <c r="EB2" s="14"/>
      <c r="EC2" s="14"/>
      <c r="ED2" s="14"/>
      <c r="EE2" s="14"/>
    </row>
    <row r="3" spans="1:135" s="10" customFormat="1" ht="20" x14ac:dyDescent="0.2">
      <c r="A3" s="15"/>
      <c r="C3" s="16"/>
      <c r="N3" s="17" t="s">
        <v>5</v>
      </c>
      <c r="CQ3" s="12"/>
      <c r="CR3" s="12"/>
      <c r="CS3" s="12"/>
      <c r="CT3" s="12"/>
      <c r="CU3" s="12"/>
      <c r="CV3" s="12"/>
      <c r="CW3" s="12"/>
      <c r="CX3" s="12"/>
      <c r="CY3" s="12"/>
      <c r="CZ3" s="12"/>
      <c r="DA3" s="12"/>
      <c r="DB3" s="12"/>
      <c r="DC3" s="12"/>
      <c r="DD3" s="12"/>
      <c r="DE3" s="12"/>
    </row>
    <row r="4" spans="1:135" s="10" customFormat="1" ht="34" x14ac:dyDescent="0.2">
      <c r="A4" s="15"/>
      <c r="C4" s="16"/>
      <c r="N4" s="18" t="s">
        <v>6</v>
      </c>
      <c r="O4" s="18" t="s">
        <v>7</v>
      </c>
      <c r="P4" s="19" t="s">
        <v>8</v>
      </c>
      <c r="Q4" s="19" t="s">
        <v>9</v>
      </c>
      <c r="R4" s="19" t="s">
        <v>10</v>
      </c>
      <c r="CQ4" s="12"/>
      <c r="CR4" s="12"/>
      <c r="CS4" s="12"/>
      <c r="CT4" s="12"/>
      <c r="CU4" s="12"/>
      <c r="CV4" s="12"/>
      <c r="CW4" s="12"/>
      <c r="CX4" s="12"/>
      <c r="CY4" s="12"/>
      <c r="CZ4" s="12"/>
      <c r="DA4" s="12"/>
      <c r="DB4" s="12"/>
      <c r="DC4" s="12"/>
      <c r="DD4" s="12"/>
      <c r="DE4" s="12"/>
    </row>
    <row r="5" spans="1:135" s="10" customFormat="1" ht="20" x14ac:dyDescent="0.2">
      <c r="A5" s="15"/>
      <c r="C5" s="16"/>
      <c r="N5" s="20">
        <v>2013</v>
      </c>
      <c r="O5" s="21"/>
      <c r="P5" s="22" t="e">
        <f>(INDEX(LINEST(O5:O10,N5:N10^{1,2}),1)*N5^2)+(INDEX(LINEST(O5:O10,N5:N10^{1,2}),1,2)*N5^1)+INDEX(LINEST(O5:O10,N5:N10^{1,2}),1,3)</f>
        <v>#VALUE!</v>
      </c>
      <c r="Q5" s="23" t="e">
        <f>((INDEX(LINEST(O5:O12,N5:N12^{1,2,3}),1)*N5^3)+(INDEX(LINEST(O5:O12,N5:N12^{1,2,3}),1,2)*N5^2)+(INDEX(LINEST(O5:O12,N5:N12^{1,2,3}),1,3)*N5^1)+INDEX(LINEST(O5:O12,N5:N12^{1,2,3}),1,4))</f>
        <v>#VALUE!</v>
      </c>
      <c r="R5" s="20" t="e">
        <f>(INDEX(LINEST(O5:O12,N5:N12^{1,2,3,4}),1)*N5^4)+(INDEX(LINEST(O5:O12,N5:N12^{1,2,3,4}),1,2)*N5^3)+(INDEX(LINEST(O5:O12,N5:N12^{1,2,3,4}),1,3)*N5^2)+(INDEX(LINEST(O5:O12,N5:N12^{1,2,3,4}),1,4)*N5^1)+INDEX(LINEST(O5:O12,N5:N12^{1,2,3,4}),1,5)</f>
        <v>#VALUE!</v>
      </c>
      <c r="CQ5" s="12"/>
      <c r="CR5" s="12"/>
      <c r="CS5" s="12"/>
      <c r="CT5" s="12"/>
      <c r="CU5" s="12"/>
      <c r="CV5" s="12"/>
      <c r="CW5" s="12"/>
      <c r="CX5" s="12"/>
      <c r="CY5" s="12"/>
      <c r="CZ5" s="12"/>
      <c r="DA5" s="12"/>
      <c r="DB5" s="12"/>
      <c r="DC5" s="12"/>
      <c r="DD5" s="12"/>
      <c r="DE5" s="12"/>
    </row>
    <row r="6" spans="1:135" s="10" customFormat="1" ht="20" x14ac:dyDescent="0.2">
      <c r="A6" s="24"/>
      <c r="B6" s="24"/>
      <c r="CQ6" s="12"/>
      <c r="CR6" s="12"/>
      <c r="CS6" s="12"/>
      <c r="CT6" s="12"/>
      <c r="CU6" s="12"/>
      <c r="CV6" s="12"/>
      <c r="CW6" s="12"/>
      <c r="CX6" s="12"/>
      <c r="CY6" s="12"/>
      <c r="CZ6" s="12"/>
      <c r="DA6" s="12"/>
      <c r="DB6" s="12"/>
      <c r="DC6" s="12"/>
      <c r="DD6" s="12"/>
      <c r="DE6" s="12"/>
    </row>
    <row r="7" spans="1:135" s="10" customFormat="1" ht="20" x14ac:dyDescent="0.2">
      <c r="A7" s="24"/>
      <c r="B7" s="24"/>
    </row>
    <row r="8" spans="1:135" s="10" customFormat="1" ht="20" x14ac:dyDescent="0.2"/>
    <row r="9" spans="1:135" s="25" customFormat="1" x14ac:dyDescent="0.15"/>
    <row r="10" spans="1:135" s="25" customFormat="1" x14ac:dyDescent="0.15">
      <c r="G10" s="26" t="s">
        <v>11</v>
      </c>
      <c r="H10" s="26"/>
      <c r="I10" s="26"/>
      <c r="J10" s="26"/>
    </row>
    <row r="11" spans="1:135" s="25" customFormat="1" x14ac:dyDescent="0.15">
      <c r="G11" s="27"/>
      <c r="H11" s="27"/>
      <c r="I11" s="27"/>
      <c r="J11" s="27"/>
    </row>
    <row r="12" spans="1:135" s="25" customFormat="1" x14ac:dyDescent="0.15">
      <c r="G12" s="28" t="s">
        <v>12</v>
      </c>
      <c r="H12" s="29"/>
      <c r="I12" s="29"/>
      <c r="J12" s="30"/>
    </row>
    <row r="13" spans="1:135" s="25" customFormat="1" x14ac:dyDescent="0.15">
      <c r="G13" s="31"/>
      <c r="H13" s="32"/>
      <c r="I13" s="32"/>
      <c r="J13" s="33"/>
    </row>
    <row r="14" spans="1:135" s="25" customFormat="1" x14ac:dyDescent="0.15"/>
    <row r="15" spans="1:135" s="25" customFormat="1" x14ac:dyDescent="0.15"/>
    <row r="16" spans="1:135" s="25" customFormat="1" x14ac:dyDescent="0.15"/>
    <row r="17" spans="1:76" s="38" customFormat="1" ht="23" x14ac:dyDescent="0.25">
      <c r="A17" s="34" t="s">
        <v>13</v>
      </c>
      <c r="B17" s="35"/>
      <c r="C17" s="36"/>
      <c r="D17" s="37" t="str">
        <f>IF('[1]Advanced Controls'!$B$241="Fully Customized PDS","Fully Customized PDS","Not Selected on Advanced Controls")</f>
        <v>Fully Customized PDS</v>
      </c>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row>
    <row r="18" spans="1:76" s="38" customFormat="1" ht="23" x14ac:dyDescent="0.25">
      <c r="A18" s="39"/>
      <c r="B18" s="40"/>
      <c r="C18" s="41"/>
      <c r="D18" s="42"/>
      <c r="E18" s="40"/>
      <c r="F18" s="40"/>
      <c r="G18" s="40"/>
      <c r="H18" s="40"/>
      <c r="I18" s="40"/>
      <c r="J18" s="40"/>
      <c r="K18" s="40"/>
      <c r="L18" s="40"/>
      <c r="M18" s="40"/>
      <c r="N18" s="40"/>
      <c r="O18" s="40"/>
      <c r="P18" s="40"/>
      <c r="Q18" s="40"/>
      <c r="R18" s="40"/>
      <c r="S18" s="40"/>
      <c r="T18" s="40"/>
      <c r="U18" s="40"/>
      <c r="V18" s="40"/>
    </row>
    <row r="19" spans="1:76" s="46" customFormat="1" ht="20" x14ac:dyDescent="0.2">
      <c r="A19" s="43" t="str">
        <f>'[1]Advanced Controls'!H263</f>
        <v>Low of All Custom Scenarios</v>
      </c>
      <c r="B19" s="44"/>
      <c r="C19" s="45"/>
    </row>
    <row r="20" spans="1:76" s="48" customFormat="1" ht="17" thickBot="1" x14ac:dyDescent="0.25">
      <c r="A20" s="47"/>
    </row>
    <row r="21" spans="1:76" s="48" customFormat="1" ht="18" x14ac:dyDescent="0.2">
      <c r="N21" s="49"/>
      <c r="O21" s="50" t="s">
        <v>14</v>
      </c>
      <c r="S21" s="49"/>
      <c r="AB21" s="51" t="s">
        <v>15</v>
      </c>
      <c r="AC21" s="51"/>
      <c r="AD21" s="51"/>
      <c r="AE21" s="51"/>
      <c r="AF21" s="51"/>
      <c r="AG21" s="51"/>
      <c r="AH21" s="51"/>
      <c r="AI21" s="51"/>
      <c r="AJ21" s="51"/>
      <c r="AK21" s="51"/>
      <c r="AL21" s="51"/>
      <c r="AQ21" s="51" t="s">
        <v>16</v>
      </c>
      <c r="AR21" s="51"/>
      <c r="AS21" s="51"/>
      <c r="AT21" s="51"/>
      <c r="AU21" s="51"/>
      <c r="AV21" s="51"/>
      <c r="AW21" s="51"/>
      <c r="AX21" s="51"/>
      <c r="AY21" s="51"/>
      <c r="AZ21" s="51"/>
      <c r="BA21" s="51"/>
      <c r="BJ21" s="52" t="s">
        <v>17</v>
      </c>
      <c r="BK21" s="53"/>
      <c r="BL21" s="53"/>
      <c r="BM21" s="53"/>
      <c r="BN21" s="53"/>
      <c r="BO21" s="53"/>
      <c r="BP21" s="53"/>
      <c r="BQ21" s="53"/>
      <c r="BR21" s="53"/>
      <c r="BS21" s="53"/>
      <c r="BT21" s="53"/>
      <c r="BU21" s="53"/>
      <c r="BV21" s="53"/>
      <c r="BW21" s="54"/>
      <c r="BX21" s="25"/>
    </row>
    <row r="22" spans="1:76" s="24" customFormat="1" ht="14" x14ac:dyDescent="0.15">
      <c r="A22" s="55" t="s">
        <v>18</v>
      </c>
      <c r="B22" s="56" t="s">
        <v>19</v>
      </c>
      <c r="C22" s="56" t="s">
        <v>20</v>
      </c>
      <c r="D22" s="56" t="s">
        <v>21</v>
      </c>
      <c r="E22" s="56" t="s">
        <v>22</v>
      </c>
      <c r="F22" s="56" t="s">
        <v>23</v>
      </c>
      <c r="G22" s="56" t="s">
        <v>24</v>
      </c>
      <c r="H22" s="56" t="s">
        <v>25</v>
      </c>
      <c r="I22" s="56" t="s">
        <v>26</v>
      </c>
      <c r="J22" s="56" t="s">
        <v>27</v>
      </c>
      <c r="K22" s="56" t="s">
        <v>28</v>
      </c>
      <c r="O22" s="57" t="s">
        <v>29</v>
      </c>
      <c r="P22" s="58"/>
      <c r="Q22" s="58"/>
      <c r="R22" s="59"/>
      <c r="AB22" s="55" t="s">
        <v>18</v>
      </c>
      <c r="AC22" s="56" t="s">
        <v>19</v>
      </c>
      <c r="AD22" s="56" t="s">
        <v>20</v>
      </c>
      <c r="AE22" s="56" t="s">
        <v>21</v>
      </c>
      <c r="AF22" s="56" t="s">
        <v>22</v>
      </c>
      <c r="AG22" s="56" t="s">
        <v>23</v>
      </c>
      <c r="AH22" s="56" t="s">
        <v>24</v>
      </c>
      <c r="AI22" s="56" t="s">
        <v>25</v>
      </c>
      <c r="AJ22" s="56" t="s">
        <v>26</v>
      </c>
      <c r="AK22" s="56" t="s">
        <v>27</v>
      </c>
      <c r="AL22" s="56" t="s">
        <v>28</v>
      </c>
      <c r="AN22" s="24" t="s">
        <v>30</v>
      </c>
      <c r="AO22" s="60" t="str">
        <f>IF($A$19=O23,"Low","High")</f>
        <v>Low</v>
      </c>
      <c r="AP22" s="60">
        <f>IF(AO22="High",AO25,-AO26)</f>
        <v>-1</v>
      </c>
      <c r="AQ22" s="55" t="s">
        <v>18</v>
      </c>
      <c r="AR22" s="56" t="s">
        <v>19</v>
      </c>
      <c r="AS22" s="56" t="s">
        <v>20</v>
      </c>
      <c r="AT22" s="56" t="s">
        <v>21</v>
      </c>
      <c r="AU22" s="56" t="s">
        <v>22</v>
      </c>
      <c r="AV22" s="56" t="s">
        <v>23</v>
      </c>
      <c r="AW22" s="56" t="s">
        <v>24</v>
      </c>
      <c r="AX22" s="56" t="s">
        <v>25</v>
      </c>
      <c r="AY22" s="56" t="s">
        <v>26</v>
      </c>
      <c r="AZ22" s="56" t="s">
        <v>27</v>
      </c>
      <c r="BA22" s="56" t="s">
        <v>28</v>
      </c>
      <c r="BJ22" s="61"/>
      <c r="BK22" s="62"/>
      <c r="BL22" s="62"/>
      <c r="BM22" s="62"/>
      <c r="BN22" s="62"/>
      <c r="BO22" s="62"/>
      <c r="BP22" s="62"/>
      <c r="BQ22" s="62"/>
      <c r="BR22" s="62"/>
      <c r="BS22" s="62"/>
      <c r="BT22" s="62"/>
      <c r="BU22" s="62"/>
      <c r="BV22" s="62"/>
      <c r="BW22" s="63"/>
      <c r="BX22" s="25"/>
    </row>
    <row r="23" spans="1:76" s="24" customFormat="1" ht="14" x14ac:dyDescent="0.15">
      <c r="A23" s="64">
        <v>2012</v>
      </c>
      <c r="B23" s="65">
        <f t="shared" ref="B23:K38" ca="1" si="0">IFERROR(IF($A$19=$O$22,AC23,IF($A$19=$O$25,B79,IF($A$19=$O$26,B133,IF($A$19=$O$27,B187,IF($A$19=$O$28,B241,IF($A$19=$O$29,B295,IF($A$19=$O$30,B349,IF($A$19=$O$31,B403,IF($A$19=$O$32,B457,IF($A$19=$O$33,B511,IF($A$19=$O$34,B565,AR23))))))))))),"")</f>
        <v>298.18011931888566</v>
      </c>
      <c r="C23" s="66">
        <f t="shared" ca="1" si="0"/>
        <v>140.37417091371299</v>
      </c>
      <c r="D23" s="66">
        <f t="shared" ca="1" si="0"/>
        <v>0</v>
      </c>
      <c r="E23" s="66">
        <f t="shared" ca="1" si="0"/>
        <v>75.4327140422497</v>
      </c>
      <c r="F23" s="66">
        <f t="shared" ca="1" si="0"/>
        <v>46.417384474953906</v>
      </c>
      <c r="G23" s="66">
        <f t="shared" ca="1" si="0"/>
        <v>140.00247765327981</v>
      </c>
      <c r="H23" s="66" t="str">
        <f ca="1">IFERROR(IF($A$19=$O$22,AI23,IF($A$19=$O$25,H79,IF($A$19=$O$26,H133,IF($A$19=$O$27,H187,IF($A$19=$O$28,H241,IF($A$19=$O$29,H295,IF($A$19=$O$30,H349,IF($A$19=$O$31,H403,IF($A$19=$O$32,H457,IF($A$19=$O$33,H511,IF($A$19=$O$34,H565,AX23))))))))))),"")</f>
        <v/>
      </c>
      <c r="I23" s="66" t="str">
        <f ca="1">IFERROR(IF($A$19=$O$22,AJ23,IF($A$19=$O$25,I79,IF($A$19=$O$26,I133,IF($A$19=$O$27,I187,IF($A$19=$O$28,I241,IF($A$19=$O$29,I295,IF($A$19=$O$30,I349,IF($A$19=$O$31,I403,IF($A$19=$O$32,I457,IF($A$19=$O$33,I511,IF($A$19=$O$34,I565,AY23))))))))))),"")</f>
        <v/>
      </c>
      <c r="J23" s="66" t="str">
        <f ca="1">IFERROR(IF($A$19=$O$22,AK23,IF($A$19=$O$25,J79,IF($A$19=$O$26,J133,IF($A$19=$O$27,J187,IF($A$19=$O$28,J241,IF($A$19=$O$29,J295,IF($A$19=$O$30,J349,IF($A$19=$O$31,J403,IF($A$19=$O$32,J457,IF($A$19=$O$33,J511,IF($A$19=$O$34,J565,AZ23))))))))))),"")</f>
        <v/>
      </c>
      <c r="K23" s="66" t="str">
        <f ca="1">IFERROR(IF($A$19=$O$22,AL23,IF($A$19=$O$25,K79,IF($A$19=$O$26,K133,IF($A$19=$O$27,K187,IF($A$19=$O$28,K241,IF($A$19=$O$29,K295,IF($A$19=$O$30,K349,IF($A$19=$O$31,K403,IF($A$19=$O$32,K457,IF($A$19=$O$33,K511,IF($A$19=$O$34,K565,BA23))))))))))),"")</f>
        <v/>
      </c>
      <c r="O23" s="57" t="s">
        <v>31</v>
      </c>
      <c r="P23" s="58"/>
      <c r="Q23" s="58"/>
      <c r="R23" s="59"/>
      <c r="AA23" s="67" t="s">
        <v>32</v>
      </c>
      <c r="AB23" s="64">
        <v>2012</v>
      </c>
      <c r="AC23" s="68">
        <f ca="1">SUM(IF($S$25="Yes",B79,),IF($S$26="Yes",B133,),IF($S$27="Yes",B187,),IF($S$28="Yes",B241,),IF($S$29="Yes",B295,),IF($S$30="Yes",B349,),IF($S$31="Yes",B403,),IF($S$32="Yes",B457,),IF($S$33="Yes",B511,),IF($S$34="Yes",B565,))/SUM(IF(AND(ISNUMBER(B79),$S$25="Yes"),1,0),IF(AND(ISNUMBER(B133),$S$26="Yes"),1,0),IF(AND(ISNUMBER(B187),$S$27="Yes"),1,0),IF(AND(ISNUMBER(B241),$S$28="Yes"),1,0),IF(AND(ISNUMBER(B295),$S$29="Yes"),1,0),IF(AND(ISNUMBER(B349),$S$30="Yes"),1,0),IF(AND(ISNUMBER(B403),$S$31="Yes"),1,0),IF(AND(ISNUMBER(B457),$S$32="Yes"),1,0),IF(AND(ISNUMBER(B511),$S$33="Yes"),1,0),IF(AND(ISNUMBER(B565),$S$34="Yes"),1,0))</f>
        <v>347.12382896324897</v>
      </c>
      <c r="AD23" s="68">
        <f t="shared" ref="AD23:AL24" si="1">SUM(IF($S$25="Yes",C79,),IF($S$26="Yes",C133,),IF($S$27="Yes",C187,),IF($S$28="Yes",C241,),IF($S$29="Yes",C295,),IF($S$30="Yes",C349,),IF($S$31="Yes",C403,),IF($S$32="Yes",C457,),IF($S$33="Yes",C511,),IF($S$34="Yes",C565,))/SUM(IF(AND(ISNUMBER(C79),$S$25="Yes"),1,0),IF(AND(ISNUMBER(C133),$S$26="Yes"),1,0),IF(AND(ISNUMBER(C187),$S$27="Yes"),1,0),IF(AND(ISNUMBER(C241),$S$28="Yes"),1,0),IF(AND(ISNUMBER(C295),$S$29="Yes"),1,0),IF(AND(ISNUMBER(C349),$S$30="Yes"),1,0),IF(AND(ISNUMBER(C403),$S$31="Yes"),1,0),IF(AND(ISNUMBER(C457),$S$32="Yes"),1,0),IF(AND(ISNUMBER(C511),$S$33="Yes"),1,0),IF(AND(ISNUMBER(C565),$S$34="Yes"),1,0))</f>
        <v>142.07001473536047</v>
      </c>
      <c r="AE23" s="68">
        <f t="shared" si="1"/>
        <v>0</v>
      </c>
      <c r="AF23" s="68">
        <f t="shared" si="1"/>
        <v>76.067126233877843</v>
      </c>
      <c r="AG23" s="68">
        <f t="shared" si="1"/>
        <v>47.032570941026734</v>
      </c>
      <c r="AH23" s="68">
        <f t="shared" si="1"/>
        <v>141.73847017640787</v>
      </c>
      <c r="AI23" s="68" t="e">
        <f t="shared" si="1"/>
        <v>#DIV/0!</v>
      </c>
      <c r="AJ23" s="68" t="e">
        <f t="shared" si="1"/>
        <v>#DIV/0!</v>
      </c>
      <c r="AK23" s="68" t="e">
        <f t="shared" si="1"/>
        <v>#DIV/0!</v>
      </c>
      <c r="AL23" s="68" t="e">
        <f t="shared" si="1"/>
        <v>#DIV/0!</v>
      </c>
      <c r="AM23" s="69"/>
      <c r="AQ23" s="64">
        <v>2012</v>
      </c>
      <c r="AR23" s="70">
        <f ca="1">AC23+$AP$22*SQRT(SUM(IF(AND(ISNUMBER(B79),$S$25="Yes"),B79-AC23,)^2,IF(AND(ISNUMBER(B133),$S$26="Yes"),B133-AC23,)^2,IF(AND(ISNUMBER(B187),$S$27="Yes"),B187-AC23,)^2,IF(AND(ISNUMBER(B241),$S$28="Yes"),B241-AC23,)^2,IF(AND(ISNUMBER(B295),$S$29="Yes"),B295-AC23,)^2,IF(AND(ISNUMBER(B349),$S$30="Yes"),B349-AC23,)^2,IF(AND(ISNUMBER(B403),$S$31="Yes"),B403-AC23,)^2,IF(AND(ISNUMBER(B457),$S$32="Yes"),B457-AC23,)^2,IF(AND(ISNUMBER(B511),$S$33="Yes"),B511-AC23,)^2,IF(AND(ISNUMBER(B565),$S$34="Yes"),B565-AC23,)^2)/SUM(IF(AND(ISNUMBER(B79),$S$25="Yes"),1,0),IF(AND(ISNUMBER(B133),$S$26="Yes"),1,0),IF(AND(ISNUMBER(B187),$S$27="Yes"),1,0),IF(AND(ISNUMBER(B241),$S$28="Yes"),1,0),IF(AND(ISNUMBER(B295),$S$29="Yes"),1,0),IF(AND(ISNUMBER(B349),$S$30="Yes"),1,0),IF(AND(ISNUMBER(B403),$S$31="Yes"),1,0),IF(AND(ISNUMBER(B457),$S$32="Yes"),1,0),IF(AND(ISNUMBER(B511),$S$33="Yes"),1,0),IF(AND(ISNUMBER(B565),$S$34="Yes"),1,0)))</f>
        <v>298.18011931888566</v>
      </c>
      <c r="AS23" s="70">
        <f t="shared" ref="AS23:BA24" si="2">AD23+$AP$22*SQRT(SUM(IF(AND(ISNUMBER(C79),$S$25="Yes"),C79-AD23,)^2,IF(AND(ISNUMBER(C133),$S$26="Yes"),C133-AD23,)^2,IF(AND(ISNUMBER(C187),$S$27="Yes"),C187-AD23,)^2,IF(AND(ISNUMBER(C241),$S$28="Yes"),C241-AD23,)^2,IF(AND(ISNUMBER(C295),$S$29="Yes"),C295-AD23,)^2,IF(AND(ISNUMBER(C349),$S$30="Yes"),C349-AD23,)^2,IF(AND(ISNUMBER(C403),$S$31="Yes"),C403-AD23,)^2,IF(AND(ISNUMBER(C457),$S$32="Yes"),C457-AD23,)^2,IF(AND(ISNUMBER(C511),$S$33="Yes"),C511-AD23,)^2,IF(AND(ISNUMBER(C565),$S$34="Yes"),C565-AD23,)^2)/SUM(IF(AND(ISNUMBER(C79),$S$25="Yes"),1,0),IF(AND(ISNUMBER(C133),$S$26="Yes"),1,0),IF(AND(ISNUMBER(C187),$S$27="Yes"),1,0),IF(AND(ISNUMBER(C241),$S$28="Yes"),1,0),IF(AND(ISNUMBER(C295),$S$29="Yes"),1,0),IF(AND(ISNUMBER(C349),$S$30="Yes"),1,0),IF(AND(ISNUMBER(C403),$S$31="Yes"),1,0),IF(AND(ISNUMBER(C457),$S$32="Yes"),1,0),IF(AND(ISNUMBER(C511),$S$33="Yes"),1,0),IF(AND(ISNUMBER(C565),$S$34="Yes"),1,0)))</f>
        <v>140.37417091371299</v>
      </c>
      <c r="AT23" s="70">
        <f t="shared" si="2"/>
        <v>0</v>
      </c>
      <c r="AU23" s="70">
        <f t="shared" si="2"/>
        <v>75.4327140422497</v>
      </c>
      <c r="AV23" s="70">
        <f t="shared" si="2"/>
        <v>46.417384474953906</v>
      </c>
      <c r="AW23" s="70">
        <f t="shared" si="2"/>
        <v>140.00247765327981</v>
      </c>
      <c r="AX23" s="70" t="e">
        <f t="shared" si="2"/>
        <v>#DIV/0!</v>
      </c>
      <c r="AY23" s="70" t="e">
        <f t="shared" si="2"/>
        <v>#DIV/0!</v>
      </c>
      <c r="AZ23" s="70" t="e">
        <f t="shared" si="2"/>
        <v>#DIV/0!</v>
      </c>
      <c r="BA23" s="70" t="e">
        <f t="shared" si="2"/>
        <v>#DIV/0!</v>
      </c>
      <c r="BB23" s="24" t="s">
        <v>33</v>
      </c>
      <c r="BJ23" s="61"/>
      <c r="BK23" s="62"/>
      <c r="BL23" s="62"/>
      <c r="BM23" s="62"/>
      <c r="BN23" s="62"/>
      <c r="BO23" s="62"/>
      <c r="BP23" s="62"/>
      <c r="BQ23" s="62"/>
      <c r="BR23" s="62"/>
      <c r="BS23" s="62"/>
      <c r="BT23" s="62"/>
      <c r="BU23" s="62"/>
      <c r="BV23" s="62"/>
      <c r="BW23" s="63"/>
      <c r="BX23" s="25"/>
    </row>
    <row r="24" spans="1:76" s="24" customFormat="1" ht="14" x14ac:dyDescent="0.15">
      <c r="A24" s="64">
        <v>2013</v>
      </c>
      <c r="B24" s="65">
        <f t="shared" ca="1" si="0"/>
        <v>301.71425675819802</v>
      </c>
      <c r="C24" s="66">
        <f t="shared" ca="1" si="0"/>
        <v>141.73491693626966</v>
      </c>
      <c r="D24" s="66">
        <f t="shared" ca="1" si="0"/>
        <v>0</v>
      </c>
      <c r="E24" s="66">
        <f t="shared" ca="1" si="0"/>
        <v>76.133842204267012</v>
      </c>
      <c r="F24" s="66">
        <f t="shared" ca="1" si="0"/>
        <v>46.193781297402722</v>
      </c>
      <c r="G24" s="66">
        <f t="shared" ca="1" si="0"/>
        <v>140.89973444054249</v>
      </c>
      <c r="H24" s="66" t="str">
        <f t="shared" ca="1" si="0"/>
        <v/>
      </c>
      <c r="I24" s="66" t="str">
        <f t="shared" ca="1" si="0"/>
        <v/>
      </c>
      <c r="J24" s="66" t="str">
        <f t="shared" ca="1" si="0"/>
        <v/>
      </c>
      <c r="K24" s="66" t="str">
        <f t="shared" ca="1" si="0"/>
        <v/>
      </c>
      <c r="O24" s="57" t="s">
        <v>34</v>
      </c>
      <c r="P24" s="58"/>
      <c r="Q24" s="58"/>
      <c r="R24" s="59"/>
      <c r="S24" s="71" t="s">
        <v>35</v>
      </c>
      <c r="T24" s="72"/>
      <c r="AA24" s="67" t="s">
        <v>32</v>
      </c>
      <c r="AB24" s="64">
        <v>2013</v>
      </c>
      <c r="AC24" s="68">
        <f ca="1">SUM(IF($S$25="Yes",B80,),IF($S$26="Yes",B134,),IF($S$27="Yes",B188,),IF($S$28="Yes",B242,),IF($S$29="Yes",B296,),IF($S$30="Yes",B350,),IF($S$31="Yes",B404,),IF($S$32="Yes",B458,),IF($S$33="Yes",B512,),IF($S$34="Yes",B566,))/SUM(IF(AND(ISNUMBER(B80),$S$25="Yes"),1,0),IF(AND(ISNUMBER(B134),$S$26="Yes"),1,0),IF(AND(ISNUMBER(B188),$S$27="Yes"),1,0),IF(AND(ISNUMBER(B242),$S$28="Yes"),1,0),IF(AND(ISNUMBER(B296),$S$29="Yes"),1,0),IF(AND(ISNUMBER(B350),$S$30="Yes"),1,0),IF(AND(ISNUMBER(B404),$S$31="Yes"),1,0),IF(AND(ISNUMBER(B458),$S$32="Yes"),1,0),IF(AND(ISNUMBER(B512),$S$33="Yes"),1,0),IF(AND(ISNUMBER(B566),$S$34="Yes"),1,0))</f>
        <v>350.28276201667313</v>
      </c>
      <c r="AD24" s="68">
        <f t="shared" si="1"/>
        <v>143.43076075791714</v>
      </c>
      <c r="AE24" s="68">
        <f t="shared" si="1"/>
        <v>0</v>
      </c>
      <c r="AF24" s="68">
        <f t="shared" si="1"/>
        <v>76.768254395895156</v>
      </c>
      <c r="AG24" s="68">
        <f t="shared" si="1"/>
        <v>46.808967763475323</v>
      </c>
      <c r="AH24" s="68">
        <f t="shared" si="1"/>
        <v>142.63572696367055</v>
      </c>
      <c r="AI24" s="68" t="e">
        <f t="shared" si="1"/>
        <v>#DIV/0!</v>
      </c>
      <c r="AJ24" s="68" t="e">
        <f t="shared" si="1"/>
        <v>#DIV/0!</v>
      </c>
      <c r="AK24" s="68" t="e">
        <f t="shared" si="1"/>
        <v>#DIV/0!</v>
      </c>
      <c r="AL24" s="68" t="e">
        <f t="shared" si="1"/>
        <v>#DIV/0!</v>
      </c>
      <c r="AM24" s="69"/>
      <c r="AQ24" s="64">
        <v>2013</v>
      </c>
      <c r="AR24" s="70">
        <f ca="1">AC24+$AP$22*SQRT(SUM(IF(AND(ISNUMBER(B80),$S$25="Yes"),B80-AC24,)^2,IF(AND(ISNUMBER(B134),$S$26="Yes"),B134-AC24,)^2,IF(AND(ISNUMBER(B188),$S$27="Yes"),B188-AC24,)^2,IF(AND(ISNUMBER(B242),$S$28="Yes"),B242-AC24,)^2,IF(AND(ISNUMBER(B296),$S$29="Yes"),B296-AC24,)^2,IF(AND(ISNUMBER(B350),$S$30="Yes"),B350-AC24,)^2,IF(AND(ISNUMBER(B404),$S$31="Yes"),B404-AC24,)^2,IF(AND(ISNUMBER(B458),$S$32="Yes"),B458-AC24,)^2,IF(AND(ISNUMBER(B512),$S$33="Yes"),B512-AC24,)^2,IF(AND(ISNUMBER(B566),$S$34="Yes"),B566-AC24,)^2)/SUM(IF(AND(ISNUMBER(B80),$S$25="Yes"),1,0),IF(AND(ISNUMBER(B134),$S$26="Yes"),1,0),IF(AND(ISNUMBER(B188),$S$27="Yes"),1,0),IF(AND(ISNUMBER(B242),$S$28="Yes"),1,0),IF(AND(ISNUMBER(B296),$S$29="Yes"),1,0),IF(AND(ISNUMBER(B350),$S$30="Yes"),1,0),IF(AND(ISNUMBER(B404),$S$31="Yes"),1,0),IF(AND(ISNUMBER(B458),$S$32="Yes"),1,0),IF(AND(ISNUMBER(B512),$S$33="Yes"),1,0),IF(AND(ISNUMBER(B566),$S$34="Yes"),1,0)))</f>
        <v>301.71425675819802</v>
      </c>
      <c r="AS24" s="70">
        <f t="shared" si="2"/>
        <v>141.73491693626966</v>
      </c>
      <c r="AT24" s="70">
        <f t="shared" si="2"/>
        <v>0</v>
      </c>
      <c r="AU24" s="70">
        <f t="shared" si="2"/>
        <v>76.133842204267012</v>
      </c>
      <c r="AV24" s="70">
        <f t="shared" si="2"/>
        <v>46.193781297402722</v>
      </c>
      <c r="AW24" s="70">
        <f t="shared" si="2"/>
        <v>140.89973444054249</v>
      </c>
      <c r="AX24" s="70" t="e">
        <f t="shared" si="2"/>
        <v>#DIV/0!</v>
      </c>
      <c r="AY24" s="70" t="e">
        <f t="shared" si="2"/>
        <v>#DIV/0!</v>
      </c>
      <c r="AZ24" s="70" t="e">
        <f t="shared" si="2"/>
        <v>#DIV/0!</v>
      </c>
      <c r="BA24" s="70" t="e">
        <f t="shared" si="2"/>
        <v>#DIV/0!</v>
      </c>
      <c r="BB24" s="24" t="s">
        <v>33</v>
      </c>
      <c r="BJ24" s="61"/>
      <c r="BK24" s="62"/>
      <c r="BL24" s="62"/>
      <c r="BM24" s="62"/>
      <c r="BN24" s="62"/>
      <c r="BO24" s="62"/>
      <c r="BP24" s="62"/>
      <c r="BQ24" s="62"/>
      <c r="BR24" s="62"/>
      <c r="BS24" s="62"/>
      <c r="BT24" s="62"/>
      <c r="BU24" s="62"/>
      <c r="BV24" s="62"/>
      <c r="BW24" s="63"/>
      <c r="BX24" s="25"/>
    </row>
    <row r="25" spans="1:76" s="24" customFormat="1" ht="15" thickBot="1" x14ac:dyDescent="0.2">
      <c r="A25" s="64">
        <v>2014</v>
      </c>
      <c r="B25" s="65">
        <f t="shared" ca="1" si="0"/>
        <v>305.22839518619395</v>
      </c>
      <c r="C25" s="66">
        <f t="shared" ca="1" si="0"/>
        <v>143.09566295882587</v>
      </c>
      <c r="D25" s="66">
        <f t="shared" ca="1" si="0"/>
        <v>0</v>
      </c>
      <c r="E25" s="66">
        <f t="shared" ca="1" si="0"/>
        <v>76.834970366284097</v>
      </c>
      <c r="F25" s="66">
        <f t="shared" ca="1" si="0"/>
        <v>45.970178119851141</v>
      </c>
      <c r="G25" s="66">
        <f t="shared" ca="1" si="0"/>
        <v>141.79699122780539</v>
      </c>
      <c r="H25" s="66" t="str">
        <f t="shared" ca="1" si="0"/>
        <v/>
      </c>
      <c r="I25" s="66" t="str">
        <f t="shared" ca="1" si="0"/>
        <v/>
      </c>
      <c r="J25" s="66" t="str">
        <f t="shared" ca="1" si="0"/>
        <v/>
      </c>
      <c r="K25" s="66" t="str">
        <f t="shared" ca="1" si="0"/>
        <v/>
      </c>
      <c r="N25" s="73" t="s">
        <v>36</v>
      </c>
      <c r="O25" s="74" t="str">
        <f t="shared" ref="O25:O31" si="3">VLOOKUP(N25,CustomOPTTables,2,FALSE)</f>
        <v xml:space="preserve">Linear trend based on Zomer's  &gt;30% tree cover percent area applied in grassland area </v>
      </c>
      <c r="P25" s="75"/>
      <c r="Q25" s="75"/>
      <c r="R25" s="76"/>
      <c r="S25" s="77" t="s">
        <v>37</v>
      </c>
      <c r="T25" s="78"/>
      <c r="AB25" s="64">
        <v>2014</v>
      </c>
      <c r="AC25" s="79">
        <f ca="1">MIN('[1]Unit Adoption Calculations'!B69,SUM(IF($S$25="Yes",B81,),IF($S$26="Yes",B135,),IF($S$27="Yes",B189,),IF($S$28="Yes",B243,),IF($S$29="Yes",B297,),IF($S$30="Yes",B351,),IF($S$31="Yes",B405,),IF($S$32="Yes",B459,),IF($S$33="Yes",B513,),IF($S$34="Yes",B567,))/SUM(IF(AND(ISNUMBER(B81),$S$25="Yes"),1,0),IF(AND(ISNUMBER(B135),$S$26="Yes"),1,0),IF(AND(ISNUMBER(B189),$S$27="Yes"),1,0),IF(AND(ISNUMBER(B243),$S$28="Yes"),1,0),IF(AND(ISNUMBER(B297),$S$29="Yes"),1,0),IF(AND(ISNUMBER(B351),$S$30="Yes"),1,0),IF(AND(ISNUMBER(B405),$S$31="Yes"),1,0),IF(AND(ISNUMBER(B459),$S$32="Yes"),1,0),IF(AND(ISNUMBER(B513),$S$33="Yes"),1,0),IF(AND(ISNUMBER(B567),$S$34="Yes"),1,0)))</f>
        <v>353.4416950700973</v>
      </c>
      <c r="AD25" s="79">
        <f ca="1">MIN('[1]Unit Adoption Calculations'!C69,SUM(IF($S$25="Yes",C81,),IF($S$26="Yes",C135,),IF($S$27="Yes",C189,),IF($S$28="Yes",C243,),IF($S$29="Yes",C297,),IF($S$30="Yes",C351,),IF($S$31="Yes",C405,),IF($S$32="Yes",C459,),IF($S$33="Yes",C513,),IF($S$34="Yes",C567,))/SUM(IF(AND(ISNUMBER(C81),$S$25="Yes"),1,0),IF(AND(ISNUMBER(C135),$S$26="Yes"),1,0),IF(AND(ISNUMBER(C189),$S$27="Yes"),1,0),IF(AND(ISNUMBER(C243),$S$28="Yes"),1,0),IF(AND(ISNUMBER(C297),$S$29="Yes"),1,0),IF(AND(ISNUMBER(C351),$S$30="Yes"),1,0),IF(AND(ISNUMBER(C405),$S$31="Yes"),1,0),IF(AND(ISNUMBER(C459),$S$32="Yes"),1,0),IF(AND(ISNUMBER(C513),$S$33="Yes"),1,0),IF(AND(ISNUMBER(C567),$S$34="Yes"),1,0)))</f>
        <v>144.79150678047336</v>
      </c>
      <c r="AE25" s="79">
        <f ca="1">MIN('[1]Unit Adoption Calculations'!D69,SUM(IF($S$25="Yes",D81,),IF($S$26="Yes",D135,),IF($S$27="Yes",D189,),IF($S$28="Yes",D243,),IF($S$29="Yes",D297,),IF($S$30="Yes",D351,),IF($S$31="Yes",D405,),IF($S$32="Yes",D459,),IF($S$33="Yes",D513,),IF($S$34="Yes",D567,))/SUM(IF(AND(ISNUMBER(D81),$S$25="Yes"),1,0),IF(AND(ISNUMBER(D135),$S$26="Yes"),1,0),IF(AND(ISNUMBER(D189),$S$27="Yes"),1,0),IF(AND(ISNUMBER(D243),$S$28="Yes"),1,0),IF(AND(ISNUMBER(D297),$S$29="Yes"),1,0),IF(AND(ISNUMBER(D351),$S$30="Yes"),1,0),IF(AND(ISNUMBER(D405),$S$31="Yes"),1,0),IF(AND(ISNUMBER(D459),$S$32="Yes"),1,0),IF(AND(ISNUMBER(D513),$S$33="Yes"),1,0),IF(AND(ISNUMBER(D567),$S$34="Yes"),1,0)))</f>
        <v>0</v>
      </c>
      <c r="AF25" s="79">
        <f ca="1">MIN('[1]Unit Adoption Calculations'!E69,SUM(IF($S$25="Yes",E81,),IF($S$26="Yes",E135,),IF($S$27="Yes",E189,),IF($S$28="Yes",E243,),IF($S$29="Yes",E297,),IF($S$30="Yes",E351,),IF($S$31="Yes",E405,),IF($S$32="Yes",E459,),IF($S$33="Yes",E513,),IF($S$34="Yes",E567,))/SUM(IF(AND(ISNUMBER(E81),$S$25="Yes"),1,0),IF(AND(ISNUMBER(E135),$S$26="Yes"),1,0),IF(AND(ISNUMBER(E189),$S$27="Yes"),1,0),IF(AND(ISNUMBER(E243),$S$28="Yes"),1,0),IF(AND(ISNUMBER(E297),$S$29="Yes"),1,0),IF(AND(ISNUMBER(E351),$S$30="Yes"),1,0),IF(AND(ISNUMBER(E405),$S$31="Yes"),1,0),IF(AND(ISNUMBER(E459),$S$32="Yes"),1,0),IF(AND(ISNUMBER(E513),$S$33="Yes"),1,0),IF(AND(ISNUMBER(E567),$S$34="Yes"),1,0)))</f>
        <v>77.46938255791224</v>
      </c>
      <c r="AG25" s="79">
        <f ca="1">MIN('[1]Unit Adoption Calculations'!F69,SUM(IF($S$25="Yes",F81,),IF($S$26="Yes",F135,),IF($S$27="Yes",F189,),IF($S$28="Yes",F243,),IF($S$29="Yes",F297,),IF($S$30="Yes",F351,),IF($S$31="Yes",F405,),IF($S$32="Yes",F459,),IF($S$33="Yes",F513,),IF($S$34="Yes",F567,))/SUM(IF(AND(ISNUMBER(F81),$S$25="Yes"),1,0),IF(AND(ISNUMBER(F135),$S$26="Yes"),1,0),IF(AND(ISNUMBER(F189),$S$27="Yes"),1,0),IF(AND(ISNUMBER(F243),$S$28="Yes"),1,0),IF(AND(ISNUMBER(F297),$S$29="Yes"),1,0),IF(AND(ISNUMBER(F351),$S$30="Yes"),1,0),IF(AND(ISNUMBER(F405),$S$31="Yes"),1,0),IF(AND(ISNUMBER(F459),$S$32="Yes"),1,0),IF(AND(ISNUMBER(F513),$S$33="Yes"),1,0),IF(AND(ISNUMBER(F567),$S$34="Yes"),1,0)))</f>
        <v>46.585364585923742</v>
      </c>
      <c r="AH25" s="79">
        <f ca="1">MIN('[1]Unit Adoption Calculations'!G69,SUM(IF($S$25="Yes",G81,),IF($S$26="Yes",G135,),IF($S$27="Yes",G189,),IF($S$28="Yes",G243,),IF($S$29="Yes",G297,),IF($S$30="Yes",G351,),IF($S$31="Yes",G405,),IF($S$32="Yes",G459,),IF($S$33="Yes",G513,),IF($S$34="Yes",G567,))/SUM(IF(AND(ISNUMBER(G81),$S$25="Yes"),1,0),IF(AND(ISNUMBER(G135),$S$26="Yes"),1,0),IF(AND(ISNUMBER(G189),$S$27="Yes"),1,0),IF(AND(ISNUMBER(G243),$S$28="Yes"),1,0),IF(AND(ISNUMBER(G297),$S$29="Yes"),1,0),IF(AND(ISNUMBER(G351),$S$30="Yes"),1,0),IF(AND(ISNUMBER(G405),$S$31="Yes"),1,0),IF(AND(ISNUMBER(G459),$S$32="Yes"),1,0),IF(AND(ISNUMBER(G513),$S$33="Yes"),1,0),IF(AND(ISNUMBER(G567),$S$34="Yes"),1,0)))</f>
        <v>143.53298375093345</v>
      </c>
      <c r="AI25" s="79" t="e">
        <f>MIN('[1]Unit Adoption Calculations'!H69,SUM(IF($S$25="Yes",H81,),IF($S$26="Yes",H135,),IF($S$27="Yes",H189,),IF($S$28="Yes",H243,),IF($S$29="Yes",H297,),IF($S$30="Yes",H351,),IF($S$31="Yes",H405,),IF($S$32="Yes",H459,),IF($S$33="Yes",H513,),IF($S$34="Yes",H567,))/SUM(IF(AND(ISNUMBER(H81),$S$25="Yes"),1,0),IF(AND(ISNUMBER(H135),$S$26="Yes"),1,0),IF(AND(ISNUMBER(H189),$S$27="Yes"),1,0),IF(AND(ISNUMBER(H243),$S$28="Yes"),1,0),IF(AND(ISNUMBER(H297),$S$29="Yes"),1,0),IF(AND(ISNUMBER(H351),$S$30="Yes"),1,0),IF(AND(ISNUMBER(H405),$S$31="Yes"),1,0),IF(AND(ISNUMBER(H459),$S$32="Yes"),1,0),IF(AND(ISNUMBER(H513),$S$33="Yes"),1,0),IF(AND(ISNUMBER(H567),$S$34="Yes"),1,0)))</f>
        <v>#DIV/0!</v>
      </c>
      <c r="AJ25" s="79" t="e">
        <f>MIN('[1]Unit Adoption Calculations'!I69,SUM(IF($S$25="Yes",I81,),IF($S$26="Yes",I135,),IF($S$27="Yes",I189,),IF($S$28="Yes",I243,),IF($S$29="Yes",I297,),IF($S$30="Yes",I351,),IF($S$31="Yes",I405,),IF($S$32="Yes",I459,),IF($S$33="Yes",I513,),IF($S$34="Yes",I567,))/SUM(IF(AND(ISNUMBER(I81),$S$25="Yes"),1,0),IF(AND(ISNUMBER(I135),$S$26="Yes"),1,0),IF(AND(ISNUMBER(I189),$S$27="Yes"),1,0),IF(AND(ISNUMBER(I243),$S$28="Yes"),1,0),IF(AND(ISNUMBER(I297),$S$29="Yes"),1,0),IF(AND(ISNUMBER(I351),$S$30="Yes"),1,0),IF(AND(ISNUMBER(I405),$S$31="Yes"),1,0),IF(AND(ISNUMBER(I459),$S$32="Yes"),1,0),IF(AND(ISNUMBER(I513),$S$33="Yes"),1,0),IF(AND(ISNUMBER(I567),$S$34="Yes"),1,0)))</f>
        <v>#DIV/0!</v>
      </c>
      <c r="AK25" s="79" t="e">
        <f>MIN('[1]Unit Adoption Calculations'!J69,SUM(IF($S$25="Yes",J81,),IF($S$26="Yes",J135,),IF($S$27="Yes",J189,),IF($S$28="Yes",J243,),IF($S$29="Yes",J297,),IF($S$30="Yes",J351,),IF($S$31="Yes",J405,),IF($S$32="Yes",J459,),IF($S$33="Yes",J513,),IF($S$34="Yes",J567,))/SUM(IF(AND(ISNUMBER(J81),$S$25="Yes"),1,0),IF(AND(ISNUMBER(J135),$S$26="Yes"),1,0),IF(AND(ISNUMBER(J189),$S$27="Yes"),1,0),IF(AND(ISNUMBER(J243),$S$28="Yes"),1,0),IF(AND(ISNUMBER(J297),$S$29="Yes"),1,0),IF(AND(ISNUMBER(J351),$S$30="Yes"),1,0),IF(AND(ISNUMBER(J405),$S$31="Yes"),1,0),IF(AND(ISNUMBER(J459),$S$32="Yes"),1,0),IF(AND(ISNUMBER(J513),$S$33="Yes"),1,0),IF(AND(ISNUMBER(J567),$S$34="Yes"),1,0)))</f>
        <v>#DIV/0!</v>
      </c>
      <c r="AL25" s="79" t="e">
        <f>MIN('[1]Unit Adoption Calculations'!K69,SUM(IF($S$25="Yes",K81,),IF($S$26="Yes",K135,),IF($S$27="Yes",K189,),IF($S$28="Yes",K243,),IF($S$29="Yes",K297,),IF($S$30="Yes",K351,),IF($S$31="Yes",K405,),IF($S$32="Yes",K459,),IF($S$33="Yes",K513,),IF($S$34="Yes",K567,))/SUM(IF(AND(ISNUMBER(K81),$S$25="Yes"),1,0),IF(AND(ISNUMBER(K135),$S$26="Yes"),1,0),IF(AND(ISNUMBER(K189),$S$27="Yes"),1,0),IF(AND(ISNUMBER(K243),$S$28="Yes"),1,0),IF(AND(ISNUMBER(K297),$S$29="Yes"),1,0),IF(AND(ISNUMBER(K351),$S$30="Yes"),1,0),IF(AND(ISNUMBER(K405),$S$31="Yes"),1,0),IF(AND(ISNUMBER(K459),$S$32="Yes"),1,0),IF(AND(ISNUMBER(K513),$S$33="Yes"),1,0),IF(AND(ISNUMBER(K567),$S$34="Yes"),1,0)))</f>
        <v>#DIV/0!</v>
      </c>
      <c r="AM25" s="69"/>
      <c r="AN25" s="24" t="s">
        <v>38</v>
      </c>
      <c r="AO25" s="80">
        <v>0.5</v>
      </c>
      <c r="AQ25" s="64">
        <v>2014</v>
      </c>
      <c r="AR25" s="79">
        <f ca="1">MIN('[1]Unit Adoption Calculations'!B69,AC25+$AP$22*SQRT(SUM(IF(AND(ISNUMBER(B81),$S$25="Yes"),B81-AC25,)^2,IF(AND(ISNUMBER(B135),$S$26="Yes"),B135-AC25,)^2,IF(AND(ISNUMBER(B189),$S$27="Yes"),B189-AC25,)^2,IF(AND(ISNUMBER(B243),$S$28="Yes"),B243-AC25,)^2,IF(AND(ISNUMBER(B297),$S$29="Yes"),B297-AC25,)^2,IF(AND(ISNUMBER(B351),$S$30="Yes"),B351-AC25,)^2,IF(AND(ISNUMBER(B405),$S$31="Yes"),B405-AC25,)^2,IF(AND(ISNUMBER(B459),$S$32="Yes"),B459-AC25,)^2,IF(AND(ISNUMBER(B513),$S$33="Yes"),B513-AC25,)^2,IF(AND(ISNUMBER(B567),$S$34="Yes"),B567-AC25,)^2)/SUM(IF(AND(ISNUMBER(B81),$S$25="Yes"),1,0),IF(AND(ISNUMBER(B135),$S$26="Yes"),1,0),IF(AND(ISNUMBER(B189),$S$27="Yes"),1,0),IF(AND(ISNUMBER(B243),$S$28="Yes"),1,0),IF(AND(ISNUMBER(B297),$S$29="Yes"),1,0),IF(AND(ISNUMBER(B351),$S$30="Yes"),1,0),IF(AND(ISNUMBER(B405),$S$31="Yes"),1,0),IF(AND(ISNUMBER(B459),$S$32="Yes"),1,0),IF(AND(ISNUMBER(B513),$S$33="Yes"),1,0),IF(AND(ISNUMBER(B567),$S$34="Yes"),1,0))))</f>
        <v>305.22839518619395</v>
      </c>
      <c r="AS25" s="79">
        <f ca="1">MIN('[1]Unit Adoption Calculations'!C69,AD25+$AP$22*SQRT(SUM(IF(AND(ISNUMBER(C81),$S$25="Yes"),C81-AD25,)^2,IF(AND(ISNUMBER(C135),$S$26="Yes"),C135-AD25,)^2,IF(AND(ISNUMBER(C189),$S$27="Yes"),C189-AD25,)^2,IF(AND(ISNUMBER(C243),$S$28="Yes"),C243-AD25,)^2,IF(AND(ISNUMBER(C297),$S$29="Yes"),C297-AD25,)^2,IF(AND(ISNUMBER(C351),$S$30="Yes"),C351-AD25,)^2,IF(AND(ISNUMBER(C405),$S$31="Yes"),C405-AD25,)^2,IF(AND(ISNUMBER(C459),$S$32="Yes"),C459-AD25,)^2,IF(AND(ISNUMBER(C513),$S$33="Yes"),C513-AD25,)^2,IF(AND(ISNUMBER(C567),$S$34="Yes"),C567-AD25,)^2)/SUM(IF(AND(ISNUMBER(C81),$S$25="Yes"),1,0),IF(AND(ISNUMBER(C135),$S$26="Yes"),1,0),IF(AND(ISNUMBER(C189),$S$27="Yes"),1,0),IF(AND(ISNUMBER(C243),$S$28="Yes"),1,0),IF(AND(ISNUMBER(C297),$S$29="Yes"),1,0),IF(AND(ISNUMBER(C351),$S$30="Yes"),1,0),IF(AND(ISNUMBER(C405),$S$31="Yes"),1,0),IF(AND(ISNUMBER(C459),$S$32="Yes"),1,0),IF(AND(ISNUMBER(C513),$S$33="Yes"),1,0),IF(AND(ISNUMBER(C567),$S$34="Yes"),1,0))))</f>
        <v>143.09566295882587</v>
      </c>
      <c r="AT25" s="79">
        <f ca="1">MIN('[1]Unit Adoption Calculations'!D69,AE25+$AP$22*SQRT(SUM(IF(AND(ISNUMBER(D81),$S$25="Yes"),D81-AE25,)^2,IF(AND(ISNUMBER(D135),$S$26="Yes"),D135-AE25,)^2,IF(AND(ISNUMBER(D189),$S$27="Yes"),D189-AE25,)^2,IF(AND(ISNUMBER(D243),$S$28="Yes"),D243-AE25,)^2,IF(AND(ISNUMBER(D297),$S$29="Yes"),D297-AE25,)^2,IF(AND(ISNUMBER(D351),$S$30="Yes"),D351-AE25,)^2,IF(AND(ISNUMBER(D405),$S$31="Yes"),D405-AE25,)^2,IF(AND(ISNUMBER(D459),$S$32="Yes"),D459-AE25,)^2,IF(AND(ISNUMBER(D513),$S$33="Yes"),D513-AE25,)^2,IF(AND(ISNUMBER(D567),$S$34="Yes"),D567-AE25,)^2)/SUM(IF(AND(ISNUMBER(D81),$S$25="Yes"),1,0),IF(AND(ISNUMBER(D135),$S$26="Yes"),1,0),IF(AND(ISNUMBER(D189),$S$27="Yes"),1,0),IF(AND(ISNUMBER(D243),$S$28="Yes"),1,0),IF(AND(ISNUMBER(D297),$S$29="Yes"),1,0),IF(AND(ISNUMBER(D351),$S$30="Yes"),1,0),IF(AND(ISNUMBER(D405),$S$31="Yes"),1,0),IF(AND(ISNUMBER(D459),$S$32="Yes"),1,0),IF(AND(ISNUMBER(D513),$S$33="Yes"),1,0),IF(AND(ISNUMBER(D567),$S$34="Yes"),1,0))))</f>
        <v>0</v>
      </c>
      <c r="AU25" s="79">
        <f ca="1">MIN('[1]Unit Adoption Calculations'!E69,AF25+$AP$22*SQRT(SUM(IF(AND(ISNUMBER(E81),$S$25="Yes"),E81-AF25,)^2,IF(AND(ISNUMBER(E135),$S$26="Yes"),E135-AF25,)^2,IF(AND(ISNUMBER(E189),$S$27="Yes"),E189-AF25,)^2,IF(AND(ISNUMBER(E243),$S$28="Yes"),E243-AF25,)^2,IF(AND(ISNUMBER(E297),$S$29="Yes"),E297-AF25,)^2,IF(AND(ISNUMBER(E351),$S$30="Yes"),E351-AF25,)^2,IF(AND(ISNUMBER(E405),$S$31="Yes"),E405-AF25,)^2,IF(AND(ISNUMBER(E459),$S$32="Yes"),E459-AF25,)^2,IF(AND(ISNUMBER(E513),$S$33="Yes"),E513-AF25,)^2,IF(AND(ISNUMBER(E567),$S$34="Yes"),E567-AF25,)^2)/SUM(IF(AND(ISNUMBER(E81),$S$25="Yes"),1,0),IF(AND(ISNUMBER(E135),$S$26="Yes"),1,0),IF(AND(ISNUMBER(E189),$S$27="Yes"),1,0),IF(AND(ISNUMBER(E243),$S$28="Yes"),1,0),IF(AND(ISNUMBER(E297),$S$29="Yes"),1,0),IF(AND(ISNUMBER(E351),$S$30="Yes"),1,0),IF(AND(ISNUMBER(E405),$S$31="Yes"),1,0),IF(AND(ISNUMBER(E459),$S$32="Yes"),1,0),IF(AND(ISNUMBER(E513),$S$33="Yes"),1,0),IF(AND(ISNUMBER(E567),$S$34="Yes"),1,0))))</f>
        <v>76.834970366284097</v>
      </c>
      <c r="AV25" s="79">
        <f ca="1">MIN('[1]Unit Adoption Calculations'!F69,AG25+$AP$22*SQRT(SUM(IF(AND(ISNUMBER(F81),$S$25="Yes"),F81-AG25,)^2,IF(AND(ISNUMBER(F135),$S$26="Yes"),F135-AG25,)^2,IF(AND(ISNUMBER(F189),$S$27="Yes"),F189-AG25,)^2,IF(AND(ISNUMBER(F243),$S$28="Yes"),F243-AG25,)^2,IF(AND(ISNUMBER(F297),$S$29="Yes"),F297-AG25,)^2,IF(AND(ISNUMBER(F351),$S$30="Yes"),F351-AG25,)^2,IF(AND(ISNUMBER(F405),$S$31="Yes"),F405-AG25,)^2,IF(AND(ISNUMBER(F459),$S$32="Yes"),F459-AG25,)^2,IF(AND(ISNUMBER(F513),$S$33="Yes"),F513-AG25,)^2,IF(AND(ISNUMBER(F567),$S$34="Yes"),F567-AG25,)^2)/SUM(IF(AND(ISNUMBER(F81),$S$25="Yes"),1,0),IF(AND(ISNUMBER(F135),$S$26="Yes"),1,0),IF(AND(ISNUMBER(F189),$S$27="Yes"),1,0),IF(AND(ISNUMBER(F243),$S$28="Yes"),1,0),IF(AND(ISNUMBER(F297),$S$29="Yes"),1,0),IF(AND(ISNUMBER(F351),$S$30="Yes"),1,0),IF(AND(ISNUMBER(F405),$S$31="Yes"),1,0),IF(AND(ISNUMBER(F459),$S$32="Yes"),1,0),IF(AND(ISNUMBER(F513),$S$33="Yes"),1,0),IF(AND(ISNUMBER(F567),$S$34="Yes"),1,0))))</f>
        <v>45.970178119851141</v>
      </c>
      <c r="AW25" s="79">
        <f ca="1">MIN('[1]Unit Adoption Calculations'!G69,AH25+$AP$22*SQRT(SUM(IF(AND(ISNUMBER(G81),$S$25="Yes"),G81-AH25,)^2,IF(AND(ISNUMBER(G135),$S$26="Yes"),G135-AH25,)^2,IF(AND(ISNUMBER(G189),$S$27="Yes"),G189-AH25,)^2,IF(AND(ISNUMBER(G243),$S$28="Yes"),G243-AH25,)^2,IF(AND(ISNUMBER(G297),$S$29="Yes"),G297-AH25,)^2,IF(AND(ISNUMBER(G351),$S$30="Yes"),G351-AH25,)^2,IF(AND(ISNUMBER(G405),$S$31="Yes"),G405-AH25,)^2,IF(AND(ISNUMBER(G459),$S$32="Yes"),G459-AH25,)^2,IF(AND(ISNUMBER(G513),$S$33="Yes"),G513-AH25,)^2,IF(AND(ISNUMBER(G567),$S$34="Yes"),G567-AH25,)^2)/SUM(IF(AND(ISNUMBER(G81),$S$25="Yes"),1,0),IF(AND(ISNUMBER(G135),$S$26="Yes"),1,0),IF(AND(ISNUMBER(G189),$S$27="Yes"),1,0),IF(AND(ISNUMBER(G243),$S$28="Yes"),1,0),IF(AND(ISNUMBER(G297),$S$29="Yes"),1,0),IF(AND(ISNUMBER(G351),$S$30="Yes"),1,0),IF(AND(ISNUMBER(G405),$S$31="Yes"),1,0),IF(AND(ISNUMBER(G459),$S$32="Yes"),1,0),IF(AND(ISNUMBER(G513),$S$33="Yes"),1,0),IF(AND(ISNUMBER(G567),$S$34="Yes"),1,0))))</f>
        <v>141.79699122780539</v>
      </c>
      <c r="AX25" s="79" t="e">
        <f>MIN('[1]Unit Adoption Calculations'!H69,AI25+$AP$22*SQRT(SUM(IF(AND(ISNUMBER(H81),$S$25="Yes"),H81-AI25,)^2,IF(AND(ISNUMBER(H135),$S$26="Yes"),H135-AI25,)^2,IF(AND(ISNUMBER(H189),$S$27="Yes"),H189-AI25,)^2,IF(AND(ISNUMBER(H243),$S$28="Yes"),H243-AI25,)^2,IF(AND(ISNUMBER(H297),$S$29="Yes"),H297-AI25,)^2,IF(AND(ISNUMBER(H351),$S$30="Yes"),H351-AI25,)^2,IF(AND(ISNUMBER(H405),$S$31="Yes"),H405-AI25,)^2,IF(AND(ISNUMBER(H459),$S$32="Yes"),H459-AI25,)^2,IF(AND(ISNUMBER(H513),$S$33="Yes"),H513-AI25,)^2,IF(AND(ISNUMBER(H567),$S$34="Yes"),H567-AI25,)^2)/SUM(IF(AND(ISNUMBER(H81),$S$25="Yes"),1,0),IF(AND(ISNUMBER(H135),$S$26="Yes"),1,0),IF(AND(ISNUMBER(H189),$S$27="Yes"),1,0),IF(AND(ISNUMBER(H243),$S$28="Yes"),1,0),IF(AND(ISNUMBER(H297),$S$29="Yes"),1,0),IF(AND(ISNUMBER(H351),$S$30="Yes"),1,0),IF(AND(ISNUMBER(H405),$S$31="Yes"),1,0),IF(AND(ISNUMBER(H459),$S$32="Yes"),1,0),IF(AND(ISNUMBER(H513),$S$33="Yes"),1,0),IF(AND(ISNUMBER(H567),$S$34="Yes"),1,0))))</f>
        <v>#DIV/0!</v>
      </c>
      <c r="AY25" s="79" t="e">
        <f>MIN('[1]Unit Adoption Calculations'!I69,AJ25+$AP$22*SQRT(SUM(IF(AND(ISNUMBER(I81),$S$25="Yes"),I81-AJ25,)^2,IF(AND(ISNUMBER(I135),$S$26="Yes"),I135-AJ25,)^2,IF(AND(ISNUMBER(I189),$S$27="Yes"),I189-AJ25,)^2,IF(AND(ISNUMBER(I243),$S$28="Yes"),I243-AJ25,)^2,IF(AND(ISNUMBER(I297),$S$29="Yes"),I297-AJ25,)^2,IF(AND(ISNUMBER(I351),$S$30="Yes"),I351-AJ25,)^2,IF(AND(ISNUMBER(I405),$S$31="Yes"),I405-AJ25,)^2,IF(AND(ISNUMBER(I459),$S$32="Yes"),I459-AJ25,)^2,IF(AND(ISNUMBER(I513),$S$33="Yes"),I513-AJ25,)^2,IF(AND(ISNUMBER(I567),$S$34="Yes"),I567-AJ25,)^2)/SUM(IF(AND(ISNUMBER(I81),$S$25="Yes"),1,0),IF(AND(ISNUMBER(I135),$S$26="Yes"),1,0),IF(AND(ISNUMBER(I189),$S$27="Yes"),1,0),IF(AND(ISNUMBER(I243),$S$28="Yes"),1,0),IF(AND(ISNUMBER(I297),$S$29="Yes"),1,0),IF(AND(ISNUMBER(I351),$S$30="Yes"),1,0),IF(AND(ISNUMBER(I405),$S$31="Yes"),1,0),IF(AND(ISNUMBER(I459),$S$32="Yes"),1,0),IF(AND(ISNUMBER(I513),$S$33="Yes"),1,0),IF(AND(ISNUMBER(I567),$S$34="Yes"),1,0))))</f>
        <v>#DIV/0!</v>
      </c>
      <c r="AZ25" s="79" t="e">
        <f>MIN('[1]Unit Adoption Calculations'!J69,AK25+$AP$22*SQRT(SUM(IF(AND(ISNUMBER(J81),$S$25="Yes"),J81-AK25,)^2,IF(AND(ISNUMBER(J135),$S$26="Yes"),J135-AK25,)^2,IF(AND(ISNUMBER(J189),$S$27="Yes"),J189-AK25,)^2,IF(AND(ISNUMBER(J243),$S$28="Yes"),J243-AK25,)^2,IF(AND(ISNUMBER(J297),$S$29="Yes"),J297-AK25,)^2,IF(AND(ISNUMBER(J351),$S$30="Yes"),J351-AK25,)^2,IF(AND(ISNUMBER(J405),$S$31="Yes"),J405-AK25,)^2,IF(AND(ISNUMBER(J459),$S$32="Yes"),J459-AK25,)^2,IF(AND(ISNUMBER(J513),$S$33="Yes"),J513-AK25,)^2,IF(AND(ISNUMBER(J567),$S$34="Yes"),J567-AK25,)^2)/SUM(IF(AND(ISNUMBER(J81),$S$25="Yes"),1,0),IF(AND(ISNUMBER(J135),$S$26="Yes"),1,0),IF(AND(ISNUMBER(J189),$S$27="Yes"),1,0),IF(AND(ISNUMBER(J243),$S$28="Yes"),1,0),IF(AND(ISNUMBER(J297),$S$29="Yes"),1,0),IF(AND(ISNUMBER(J351),$S$30="Yes"),1,0),IF(AND(ISNUMBER(J405),$S$31="Yes"),1,0),IF(AND(ISNUMBER(J459),$S$32="Yes"),1,0),IF(AND(ISNUMBER(J513),$S$33="Yes"),1,0),IF(AND(ISNUMBER(J567),$S$34="Yes"),1,0))))</f>
        <v>#DIV/0!</v>
      </c>
      <c r="BA25" s="79" t="e">
        <f>MIN('[1]Unit Adoption Calculations'!K69,AL25+$AP$22*SQRT(SUM(IF(AND(ISNUMBER(K81),$S$25="Yes"),K81-AL25,)^2,IF(AND(ISNUMBER(K135),$S$26="Yes"),K135-AL25,)^2,IF(AND(ISNUMBER(K189),$S$27="Yes"),K189-AL25,)^2,IF(AND(ISNUMBER(K243),$S$28="Yes"),K243-AL25,)^2,IF(AND(ISNUMBER(K297),$S$29="Yes"),K297-AL25,)^2,IF(AND(ISNUMBER(K351),$S$30="Yes"),K351-AL25,)^2,IF(AND(ISNUMBER(K405),$S$31="Yes"),K405-AL25,)^2,IF(AND(ISNUMBER(K459),$S$32="Yes"),K459-AL25,)^2,IF(AND(ISNUMBER(K513),$S$33="Yes"),K513-AL25,)^2,IF(AND(ISNUMBER(K567),$S$34="Yes"),K567-AL25,)^2)/SUM(IF(AND(ISNUMBER(K81),$S$25="Yes"),1,0),IF(AND(ISNUMBER(K135),$S$26="Yes"),1,0),IF(AND(ISNUMBER(K189),$S$27="Yes"),1,0),IF(AND(ISNUMBER(K243),$S$28="Yes"),1,0),IF(AND(ISNUMBER(K297),$S$29="Yes"),1,0),IF(AND(ISNUMBER(K351),$S$30="Yes"),1,0),IF(AND(ISNUMBER(K405),$S$31="Yes"),1,0),IF(AND(ISNUMBER(K459),$S$32="Yes"),1,0),IF(AND(ISNUMBER(K513),$S$33="Yes"),1,0),IF(AND(ISNUMBER(K567),$S$34="Yes"),1,0))))</f>
        <v>#DIV/0!</v>
      </c>
      <c r="BJ25" s="81"/>
      <c r="BK25" s="82"/>
      <c r="BL25" s="82"/>
      <c r="BM25" s="82"/>
      <c r="BN25" s="82"/>
      <c r="BO25" s="82"/>
      <c r="BP25" s="82"/>
      <c r="BQ25" s="82"/>
      <c r="BR25" s="82"/>
      <c r="BS25" s="82"/>
      <c r="BT25" s="82"/>
      <c r="BU25" s="82"/>
      <c r="BV25" s="82"/>
      <c r="BW25" s="83"/>
      <c r="BX25" s="25"/>
    </row>
    <row r="26" spans="1:76" s="24" customFormat="1" ht="16" x14ac:dyDescent="0.2">
      <c r="A26" s="64">
        <v>2015</v>
      </c>
      <c r="B26" s="65">
        <f t="shared" ca="1" si="0"/>
        <v>308.72208948970598</v>
      </c>
      <c r="C26" s="66">
        <f t="shared" ca="1" si="0"/>
        <v>144.45640898138208</v>
      </c>
      <c r="D26" s="66">
        <f t="shared" ca="1" si="0"/>
        <v>0</v>
      </c>
      <c r="E26" s="66">
        <f t="shared" ca="1" si="0"/>
        <v>77.536098528301409</v>
      </c>
      <c r="F26" s="66">
        <f t="shared" ca="1" si="0"/>
        <v>45.746574942299048</v>
      </c>
      <c r="G26" s="66">
        <f t="shared" ca="1" si="0"/>
        <v>142.69424801506807</v>
      </c>
      <c r="H26" s="66" t="str">
        <f t="shared" ca="1" si="0"/>
        <v/>
      </c>
      <c r="I26" s="66" t="str">
        <f t="shared" ca="1" si="0"/>
        <v/>
      </c>
      <c r="J26" s="66" t="str">
        <f t="shared" ca="1" si="0"/>
        <v/>
      </c>
      <c r="K26" s="66" t="str">
        <f t="shared" ca="1" si="0"/>
        <v/>
      </c>
      <c r="N26" s="73" t="s">
        <v>39</v>
      </c>
      <c r="O26" s="84" t="str">
        <f t="shared" ca="1" si="3"/>
        <v xml:space="preserve">Linear trend based on Zomer's &gt;30% tree cover percent area and conversion of &gt;10% are to 30% tree cover area applied in grassland area </v>
      </c>
      <c r="P26" s="58"/>
      <c r="Q26" s="58"/>
      <c r="R26" s="59"/>
      <c r="S26" s="77" t="s">
        <v>37</v>
      </c>
      <c r="T26" s="78"/>
      <c r="AB26" s="64">
        <v>2015</v>
      </c>
      <c r="AC26" s="79">
        <f ca="1">MIN('[1]Unit Adoption Calculations'!B70,SUM(IF($S$25="Yes",B82,),IF($S$26="Yes",B136,),IF($S$27="Yes",B190,),IF($S$28="Yes",B244,),IF($S$29="Yes",B298,),IF($S$30="Yes",B352,),IF($S$31="Yes",B406,),IF($S$32="Yes",B460,),IF($S$33="Yes",B514,),IF($S$34="Yes",B568,))/SUM(IF(AND(ISNUMBER(B82),$S$25="Yes"),1,0),IF(AND(ISNUMBER(B136),$S$26="Yes"),1,0),IF(AND(ISNUMBER(B190),$S$27="Yes"),1,0),IF(AND(ISNUMBER(B244),$S$28="Yes"),1,0),IF(AND(ISNUMBER(B298),$S$29="Yes"),1,0),IF(AND(ISNUMBER(B352),$S$30="Yes"),1,0),IF(AND(ISNUMBER(B406),$S$31="Yes"),1,0),IF(AND(ISNUMBER(B460),$S$32="Yes"),1,0),IF(AND(ISNUMBER(B514),$S$33="Yes"),1,0),IF(AND(ISNUMBER(B568),$S$34="Yes"),1,0)))</f>
        <v>356.60062812352146</v>
      </c>
      <c r="AD26" s="79">
        <f ca="1">MIN('[1]Unit Adoption Calculations'!C70,SUM(IF($S$25="Yes",C82,),IF($S$26="Yes",C136,),IF($S$27="Yes",C190,),IF($S$28="Yes",C244,),IF($S$29="Yes",C298,),IF($S$30="Yes",C352,),IF($S$31="Yes",C406,),IF($S$32="Yes",C460,),IF($S$33="Yes",C514,),IF($S$34="Yes",C568,))/SUM(IF(AND(ISNUMBER(C82),$S$25="Yes"),1,0),IF(AND(ISNUMBER(C136),$S$26="Yes"),1,0),IF(AND(ISNUMBER(C190),$S$27="Yes"),1,0),IF(AND(ISNUMBER(C244),$S$28="Yes"),1,0),IF(AND(ISNUMBER(C298),$S$29="Yes"),1,0),IF(AND(ISNUMBER(C352),$S$30="Yes"),1,0),IF(AND(ISNUMBER(C406),$S$31="Yes"),1,0),IF(AND(ISNUMBER(C460),$S$32="Yes"),1,0),IF(AND(ISNUMBER(C514),$S$33="Yes"),1,0),IF(AND(ISNUMBER(C568),$S$34="Yes"),1,0)))</f>
        <v>146.15225280302957</v>
      </c>
      <c r="AE26" s="79">
        <f ca="1">MIN('[1]Unit Adoption Calculations'!D70,SUM(IF($S$25="Yes",D82,),IF($S$26="Yes",D136,),IF($S$27="Yes",D190,),IF($S$28="Yes",D244,),IF($S$29="Yes",D298,),IF($S$30="Yes",D352,),IF($S$31="Yes",D406,),IF($S$32="Yes",D460,),IF($S$33="Yes",D514,),IF($S$34="Yes",D568,))/SUM(IF(AND(ISNUMBER(D82),$S$25="Yes"),1,0),IF(AND(ISNUMBER(D136),$S$26="Yes"),1,0),IF(AND(ISNUMBER(D190),$S$27="Yes"),1,0),IF(AND(ISNUMBER(D244),$S$28="Yes"),1,0),IF(AND(ISNUMBER(D298),$S$29="Yes"),1,0),IF(AND(ISNUMBER(D352),$S$30="Yes"),1,0),IF(AND(ISNUMBER(D406),$S$31="Yes"),1,0),IF(AND(ISNUMBER(D460),$S$32="Yes"),1,0),IF(AND(ISNUMBER(D514),$S$33="Yes"),1,0),IF(AND(ISNUMBER(D568),$S$34="Yes"),1,0)))</f>
        <v>0</v>
      </c>
      <c r="AF26" s="79">
        <f ca="1">MIN('[1]Unit Adoption Calculations'!E70,SUM(IF($S$25="Yes",E82,),IF($S$26="Yes",E136,),IF($S$27="Yes",E190,),IF($S$28="Yes",E244,),IF($S$29="Yes",E298,),IF($S$30="Yes",E352,),IF($S$31="Yes",E406,),IF($S$32="Yes",E460,),IF($S$33="Yes",E514,),IF($S$34="Yes",E568,))/SUM(IF(AND(ISNUMBER(E82),$S$25="Yes"),1,0),IF(AND(ISNUMBER(E136),$S$26="Yes"),1,0),IF(AND(ISNUMBER(E190),$S$27="Yes"),1,0),IF(AND(ISNUMBER(E244),$S$28="Yes"),1,0),IF(AND(ISNUMBER(E298),$S$29="Yes"),1,0),IF(AND(ISNUMBER(E352),$S$30="Yes"),1,0),IF(AND(ISNUMBER(E406),$S$31="Yes"),1,0),IF(AND(ISNUMBER(E460),$S$32="Yes"),1,0),IF(AND(ISNUMBER(E514),$S$33="Yes"),1,0),IF(AND(ISNUMBER(E568),$S$34="Yes"),1,0)))</f>
        <v>78.170510719929553</v>
      </c>
      <c r="AG26" s="79">
        <f ca="1">MIN('[1]Unit Adoption Calculations'!F70,SUM(IF($S$25="Yes",F82,),IF($S$26="Yes",F136,),IF($S$27="Yes",F190,),IF($S$28="Yes",F244,),IF($S$29="Yes",F298,),IF($S$30="Yes",F352,),IF($S$31="Yes",F406,),IF($S$32="Yes",F460,),IF($S$33="Yes",F514,),IF($S$34="Yes",F568,))/SUM(IF(AND(ISNUMBER(F82),$S$25="Yes"),1,0),IF(AND(ISNUMBER(F136),$S$26="Yes"),1,0),IF(AND(ISNUMBER(F190),$S$27="Yes"),1,0),IF(AND(ISNUMBER(F244),$S$28="Yes"),1,0),IF(AND(ISNUMBER(F298),$S$29="Yes"),1,0),IF(AND(ISNUMBER(F352),$S$30="Yes"),1,0),IF(AND(ISNUMBER(F406),$S$31="Yes"),1,0),IF(AND(ISNUMBER(F460),$S$32="Yes"),1,0),IF(AND(ISNUMBER(F514),$S$33="Yes"),1,0),IF(AND(ISNUMBER(F568),$S$34="Yes"),1,0)))</f>
        <v>46.361761408371876</v>
      </c>
      <c r="AH26" s="79">
        <f ca="1">MIN('[1]Unit Adoption Calculations'!G70,SUM(IF($S$25="Yes",G82,),IF($S$26="Yes",G136,),IF($S$27="Yes",G190,),IF($S$28="Yes",G244,),IF($S$29="Yes",G298,),IF($S$30="Yes",G352,),IF($S$31="Yes",G406,),IF($S$32="Yes",G460,),IF($S$33="Yes",G514,),IF($S$34="Yes",G568,))/SUM(IF(AND(ISNUMBER(G82),$S$25="Yes"),1,0),IF(AND(ISNUMBER(G136),$S$26="Yes"),1,0),IF(AND(ISNUMBER(G190),$S$27="Yes"),1,0),IF(AND(ISNUMBER(G244),$S$28="Yes"),1,0),IF(AND(ISNUMBER(G298),$S$29="Yes"),1,0),IF(AND(ISNUMBER(G352),$S$30="Yes"),1,0),IF(AND(ISNUMBER(G406),$S$31="Yes"),1,0),IF(AND(ISNUMBER(G460),$S$32="Yes"),1,0),IF(AND(ISNUMBER(G514),$S$33="Yes"),1,0),IF(AND(ISNUMBER(G568),$S$34="Yes"),1,0)))</f>
        <v>144.43024053819613</v>
      </c>
      <c r="AI26" s="79" t="e">
        <f>MIN('[1]Unit Adoption Calculations'!H70,SUM(IF($S$25="Yes",H82,),IF($S$26="Yes",H136,),IF($S$27="Yes",H190,),IF($S$28="Yes",H244,),IF($S$29="Yes",H298,),IF($S$30="Yes",H352,),IF($S$31="Yes",H406,),IF($S$32="Yes",H460,),IF($S$33="Yes",H514,),IF($S$34="Yes",H568,))/SUM(IF(AND(ISNUMBER(H82),$S$25="Yes"),1,0),IF(AND(ISNUMBER(H136),$S$26="Yes"),1,0),IF(AND(ISNUMBER(H190),$S$27="Yes"),1,0),IF(AND(ISNUMBER(H244),$S$28="Yes"),1,0),IF(AND(ISNUMBER(H298),$S$29="Yes"),1,0),IF(AND(ISNUMBER(H352),$S$30="Yes"),1,0),IF(AND(ISNUMBER(H406),$S$31="Yes"),1,0),IF(AND(ISNUMBER(H460),$S$32="Yes"),1,0),IF(AND(ISNUMBER(H514),$S$33="Yes"),1,0),IF(AND(ISNUMBER(H568),$S$34="Yes"),1,0)))</f>
        <v>#DIV/0!</v>
      </c>
      <c r="AJ26" s="79" t="e">
        <f>MIN('[1]Unit Adoption Calculations'!I70,SUM(IF($S$25="Yes",I82,),IF($S$26="Yes",I136,),IF($S$27="Yes",I190,),IF($S$28="Yes",I244,),IF($S$29="Yes",I298,),IF($S$30="Yes",I352,),IF($S$31="Yes",I406,),IF($S$32="Yes",I460,),IF($S$33="Yes",I514,),IF($S$34="Yes",I568,))/SUM(IF(AND(ISNUMBER(I82),$S$25="Yes"),1,0),IF(AND(ISNUMBER(I136),$S$26="Yes"),1,0),IF(AND(ISNUMBER(I190),$S$27="Yes"),1,0),IF(AND(ISNUMBER(I244),$S$28="Yes"),1,0),IF(AND(ISNUMBER(I298),$S$29="Yes"),1,0),IF(AND(ISNUMBER(I352),$S$30="Yes"),1,0),IF(AND(ISNUMBER(I406),$S$31="Yes"),1,0),IF(AND(ISNUMBER(I460),$S$32="Yes"),1,0),IF(AND(ISNUMBER(I514),$S$33="Yes"),1,0),IF(AND(ISNUMBER(I568),$S$34="Yes"),1,0)))</f>
        <v>#DIV/0!</v>
      </c>
      <c r="AK26" s="79" t="e">
        <f>MIN('[1]Unit Adoption Calculations'!J70,SUM(IF($S$25="Yes",J82,),IF($S$26="Yes",J136,),IF($S$27="Yes",J190,),IF($S$28="Yes",J244,),IF($S$29="Yes",J298,),IF($S$30="Yes",J352,),IF($S$31="Yes",J406,),IF($S$32="Yes",J460,),IF($S$33="Yes",J514,),IF($S$34="Yes",J568,))/SUM(IF(AND(ISNUMBER(J82),$S$25="Yes"),1,0),IF(AND(ISNUMBER(J136),$S$26="Yes"),1,0),IF(AND(ISNUMBER(J190),$S$27="Yes"),1,0),IF(AND(ISNUMBER(J244),$S$28="Yes"),1,0),IF(AND(ISNUMBER(J298),$S$29="Yes"),1,0),IF(AND(ISNUMBER(J352),$S$30="Yes"),1,0),IF(AND(ISNUMBER(J406),$S$31="Yes"),1,0),IF(AND(ISNUMBER(J460),$S$32="Yes"),1,0),IF(AND(ISNUMBER(J514),$S$33="Yes"),1,0),IF(AND(ISNUMBER(J568),$S$34="Yes"),1,0)))</f>
        <v>#DIV/0!</v>
      </c>
      <c r="AL26" s="79" t="e">
        <f>MIN('[1]Unit Adoption Calculations'!K70,SUM(IF($S$25="Yes",K82,),IF($S$26="Yes",K136,),IF($S$27="Yes",K190,),IF($S$28="Yes",K244,),IF($S$29="Yes",K298,),IF($S$30="Yes",K352,),IF($S$31="Yes",K406,),IF($S$32="Yes",K460,),IF($S$33="Yes",K514,),IF($S$34="Yes",K568,))/SUM(IF(AND(ISNUMBER(K82),$S$25="Yes"),1,0),IF(AND(ISNUMBER(K136),$S$26="Yes"),1,0),IF(AND(ISNUMBER(K190),$S$27="Yes"),1,0),IF(AND(ISNUMBER(K244),$S$28="Yes"),1,0),IF(AND(ISNUMBER(K298),$S$29="Yes"),1,0),IF(AND(ISNUMBER(K352),$S$30="Yes"),1,0),IF(AND(ISNUMBER(K406),$S$31="Yes"),1,0),IF(AND(ISNUMBER(K460),$S$32="Yes"),1,0),IF(AND(ISNUMBER(K514),$S$33="Yes"),1,0),IF(AND(ISNUMBER(K568),$S$34="Yes"),1,0)))</f>
        <v>#DIV/0!</v>
      </c>
      <c r="AM26" s="69"/>
      <c r="AN26" s="24" t="s">
        <v>3</v>
      </c>
      <c r="AO26" s="85">
        <v>1</v>
      </c>
      <c r="AQ26" s="64">
        <v>2015</v>
      </c>
      <c r="AR26" s="79">
        <f ca="1">MIN('[1]Unit Adoption Calculations'!B70,AC26+$AP$22*SQRT(SUM(IF(AND(ISNUMBER(B82),$S$25="Yes"),B82-AC26,)^2,IF(AND(ISNUMBER(B136),$S$26="Yes"),B136-AC26,)^2,IF(AND(ISNUMBER(B190),$S$27="Yes"),B190-AC26,)^2,IF(AND(ISNUMBER(B244),$S$28="Yes"),B244-AC26,)^2,IF(AND(ISNUMBER(B298),$S$29="Yes"),B298-AC26,)^2,IF(AND(ISNUMBER(B352),$S$30="Yes"),B352-AC26,)^2,IF(AND(ISNUMBER(B406),$S$31="Yes"),B406-AC26,)^2,IF(AND(ISNUMBER(B460),$S$32="Yes"),B460-AC26,)^2,IF(AND(ISNUMBER(B514),$S$33="Yes"),B514-AC26,)^2,IF(AND(ISNUMBER(B568),$S$34="Yes"),B568-AC26,)^2)/SUM(IF(AND(ISNUMBER(B82),$S$25="Yes"),1,0),IF(AND(ISNUMBER(B136),$S$26="Yes"),1,0),IF(AND(ISNUMBER(B190),$S$27="Yes"),1,0),IF(AND(ISNUMBER(B244),$S$28="Yes"),1,0),IF(AND(ISNUMBER(B298),$S$29="Yes"),1,0),IF(AND(ISNUMBER(B352),$S$30="Yes"),1,0),IF(AND(ISNUMBER(B406),$S$31="Yes"),1,0),IF(AND(ISNUMBER(B460),$S$32="Yes"),1,0),IF(AND(ISNUMBER(B514),$S$33="Yes"),1,0),IF(AND(ISNUMBER(B568),$S$34="Yes"),1,0))))</f>
        <v>308.72208948970598</v>
      </c>
      <c r="AS26" s="79">
        <f ca="1">MIN('[1]Unit Adoption Calculations'!C70,AD26+$AP$22*SQRT(SUM(IF(AND(ISNUMBER(C82),$S$25="Yes"),C82-AD26,)^2,IF(AND(ISNUMBER(C136),$S$26="Yes"),C136-AD26,)^2,IF(AND(ISNUMBER(C190),$S$27="Yes"),C190-AD26,)^2,IF(AND(ISNUMBER(C244),$S$28="Yes"),C244-AD26,)^2,IF(AND(ISNUMBER(C298),$S$29="Yes"),C298-AD26,)^2,IF(AND(ISNUMBER(C352),$S$30="Yes"),C352-AD26,)^2,IF(AND(ISNUMBER(C406),$S$31="Yes"),C406-AD26,)^2,IF(AND(ISNUMBER(C460),$S$32="Yes"),C460-AD26,)^2,IF(AND(ISNUMBER(C514),$S$33="Yes"),C514-AD26,)^2,IF(AND(ISNUMBER(C568),$S$34="Yes"),C568-AD26,)^2)/SUM(IF(AND(ISNUMBER(C82),$S$25="Yes"),1,0),IF(AND(ISNUMBER(C136),$S$26="Yes"),1,0),IF(AND(ISNUMBER(C190),$S$27="Yes"),1,0),IF(AND(ISNUMBER(C244),$S$28="Yes"),1,0),IF(AND(ISNUMBER(C298),$S$29="Yes"),1,0),IF(AND(ISNUMBER(C352),$S$30="Yes"),1,0),IF(AND(ISNUMBER(C406),$S$31="Yes"),1,0),IF(AND(ISNUMBER(C460),$S$32="Yes"),1,0),IF(AND(ISNUMBER(C514),$S$33="Yes"),1,0),IF(AND(ISNUMBER(C568),$S$34="Yes"),1,0))))</f>
        <v>144.45640898138208</v>
      </c>
      <c r="AT26" s="79">
        <f ca="1">MIN('[1]Unit Adoption Calculations'!D70,AE26+$AP$22*SQRT(SUM(IF(AND(ISNUMBER(D82),$S$25="Yes"),D82-AE26,)^2,IF(AND(ISNUMBER(D136),$S$26="Yes"),D136-AE26,)^2,IF(AND(ISNUMBER(D190),$S$27="Yes"),D190-AE26,)^2,IF(AND(ISNUMBER(D244),$S$28="Yes"),D244-AE26,)^2,IF(AND(ISNUMBER(D298),$S$29="Yes"),D298-AE26,)^2,IF(AND(ISNUMBER(D352),$S$30="Yes"),D352-AE26,)^2,IF(AND(ISNUMBER(D406),$S$31="Yes"),D406-AE26,)^2,IF(AND(ISNUMBER(D460),$S$32="Yes"),D460-AE26,)^2,IF(AND(ISNUMBER(D514),$S$33="Yes"),D514-AE26,)^2,IF(AND(ISNUMBER(D568),$S$34="Yes"),D568-AE26,)^2)/SUM(IF(AND(ISNUMBER(D82),$S$25="Yes"),1,0),IF(AND(ISNUMBER(D136),$S$26="Yes"),1,0),IF(AND(ISNUMBER(D190),$S$27="Yes"),1,0),IF(AND(ISNUMBER(D244),$S$28="Yes"),1,0),IF(AND(ISNUMBER(D298),$S$29="Yes"),1,0),IF(AND(ISNUMBER(D352),$S$30="Yes"),1,0),IF(AND(ISNUMBER(D406),$S$31="Yes"),1,0),IF(AND(ISNUMBER(D460),$S$32="Yes"),1,0),IF(AND(ISNUMBER(D514),$S$33="Yes"),1,0),IF(AND(ISNUMBER(D568),$S$34="Yes"),1,0))))</f>
        <v>0</v>
      </c>
      <c r="AU26" s="79">
        <f ca="1">MIN('[1]Unit Adoption Calculations'!E70,AF26+$AP$22*SQRT(SUM(IF(AND(ISNUMBER(E82),$S$25="Yes"),E82-AF26,)^2,IF(AND(ISNUMBER(E136),$S$26="Yes"),E136-AF26,)^2,IF(AND(ISNUMBER(E190),$S$27="Yes"),E190-AF26,)^2,IF(AND(ISNUMBER(E244),$S$28="Yes"),E244-AF26,)^2,IF(AND(ISNUMBER(E298),$S$29="Yes"),E298-AF26,)^2,IF(AND(ISNUMBER(E352),$S$30="Yes"),E352-AF26,)^2,IF(AND(ISNUMBER(E406),$S$31="Yes"),E406-AF26,)^2,IF(AND(ISNUMBER(E460),$S$32="Yes"),E460-AF26,)^2,IF(AND(ISNUMBER(E514),$S$33="Yes"),E514-AF26,)^2,IF(AND(ISNUMBER(E568),$S$34="Yes"),E568-AF26,)^2)/SUM(IF(AND(ISNUMBER(E82),$S$25="Yes"),1,0),IF(AND(ISNUMBER(E136),$S$26="Yes"),1,0),IF(AND(ISNUMBER(E190),$S$27="Yes"),1,0),IF(AND(ISNUMBER(E244),$S$28="Yes"),1,0),IF(AND(ISNUMBER(E298),$S$29="Yes"),1,0),IF(AND(ISNUMBER(E352),$S$30="Yes"),1,0),IF(AND(ISNUMBER(E406),$S$31="Yes"),1,0),IF(AND(ISNUMBER(E460),$S$32="Yes"),1,0),IF(AND(ISNUMBER(E514),$S$33="Yes"),1,0),IF(AND(ISNUMBER(E568),$S$34="Yes"),1,0))))</f>
        <v>77.536098528301409</v>
      </c>
      <c r="AV26" s="79">
        <f ca="1">MIN('[1]Unit Adoption Calculations'!F70,AG26+$AP$22*SQRT(SUM(IF(AND(ISNUMBER(F82),$S$25="Yes"),F82-AG26,)^2,IF(AND(ISNUMBER(F136),$S$26="Yes"),F136-AG26,)^2,IF(AND(ISNUMBER(F190),$S$27="Yes"),F190-AG26,)^2,IF(AND(ISNUMBER(F244),$S$28="Yes"),F244-AG26,)^2,IF(AND(ISNUMBER(F298),$S$29="Yes"),F298-AG26,)^2,IF(AND(ISNUMBER(F352),$S$30="Yes"),F352-AG26,)^2,IF(AND(ISNUMBER(F406),$S$31="Yes"),F406-AG26,)^2,IF(AND(ISNUMBER(F460),$S$32="Yes"),F460-AG26,)^2,IF(AND(ISNUMBER(F514),$S$33="Yes"),F514-AG26,)^2,IF(AND(ISNUMBER(F568),$S$34="Yes"),F568-AG26,)^2)/SUM(IF(AND(ISNUMBER(F82),$S$25="Yes"),1,0),IF(AND(ISNUMBER(F136),$S$26="Yes"),1,0),IF(AND(ISNUMBER(F190),$S$27="Yes"),1,0),IF(AND(ISNUMBER(F244),$S$28="Yes"),1,0),IF(AND(ISNUMBER(F298),$S$29="Yes"),1,0),IF(AND(ISNUMBER(F352),$S$30="Yes"),1,0),IF(AND(ISNUMBER(F406),$S$31="Yes"),1,0),IF(AND(ISNUMBER(F460),$S$32="Yes"),1,0),IF(AND(ISNUMBER(F514),$S$33="Yes"),1,0),IF(AND(ISNUMBER(F568),$S$34="Yes"),1,0))))</f>
        <v>45.746574942299048</v>
      </c>
      <c r="AW26" s="79">
        <f ca="1">MIN('[1]Unit Adoption Calculations'!G70,AH26+$AP$22*SQRT(SUM(IF(AND(ISNUMBER(G82),$S$25="Yes"),G82-AH26,)^2,IF(AND(ISNUMBER(G136),$S$26="Yes"),G136-AH26,)^2,IF(AND(ISNUMBER(G190),$S$27="Yes"),G190-AH26,)^2,IF(AND(ISNUMBER(G244),$S$28="Yes"),G244-AH26,)^2,IF(AND(ISNUMBER(G298),$S$29="Yes"),G298-AH26,)^2,IF(AND(ISNUMBER(G352),$S$30="Yes"),G352-AH26,)^2,IF(AND(ISNUMBER(G406),$S$31="Yes"),G406-AH26,)^2,IF(AND(ISNUMBER(G460),$S$32="Yes"),G460-AH26,)^2,IF(AND(ISNUMBER(G514),$S$33="Yes"),G514-AH26,)^2,IF(AND(ISNUMBER(G568),$S$34="Yes"),G568-AH26,)^2)/SUM(IF(AND(ISNUMBER(G82),$S$25="Yes"),1,0),IF(AND(ISNUMBER(G136),$S$26="Yes"),1,0),IF(AND(ISNUMBER(G190),$S$27="Yes"),1,0),IF(AND(ISNUMBER(G244),$S$28="Yes"),1,0),IF(AND(ISNUMBER(G298),$S$29="Yes"),1,0),IF(AND(ISNUMBER(G352),$S$30="Yes"),1,0),IF(AND(ISNUMBER(G406),$S$31="Yes"),1,0),IF(AND(ISNUMBER(G460),$S$32="Yes"),1,0),IF(AND(ISNUMBER(G514),$S$33="Yes"),1,0),IF(AND(ISNUMBER(G568),$S$34="Yes"),1,0))))</f>
        <v>142.69424801506807</v>
      </c>
      <c r="AX26" s="79" t="e">
        <f>MIN('[1]Unit Adoption Calculations'!H70,AI26+$AP$22*SQRT(SUM(IF(AND(ISNUMBER(H82),$S$25="Yes"),H82-AI26,)^2,IF(AND(ISNUMBER(H136),$S$26="Yes"),H136-AI26,)^2,IF(AND(ISNUMBER(H190),$S$27="Yes"),H190-AI26,)^2,IF(AND(ISNUMBER(H244),$S$28="Yes"),H244-AI26,)^2,IF(AND(ISNUMBER(H298),$S$29="Yes"),H298-AI26,)^2,IF(AND(ISNUMBER(H352),$S$30="Yes"),H352-AI26,)^2,IF(AND(ISNUMBER(H406),$S$31="Yes"),H406-AI26,)^2,IF(AND(ISNUMBER(H460),$S$32="Yes"),H460-AI26,)^2,IF(AND(ISNUMBER(H514),$S$33="Yes"),H514-AI26,)^2,IF(AND(ISNUMBER(H568),$S$34="Yes"),H568-AI26,)^2)/SUM(IF(AND(ISNUMBER(H82),$S$25="Yes"),1,0),IF(AND(ISNUMBER(H136),$S$26="Yes"),1,0),IF(AND(ISNUMBER(H190),$S$27="Yes"),1,0),IF(AND(ISNUMBER(H244),$S$28="Yes"),1,0),IF(AND(ISNUMBER(H298),$S$29="Yes"),1,0),IF(AND(ISNUMBER(H352),$S$30="Yes"),1,0),IF(AND(ISNUMBER(H406),$S$31="Yes"),1,0),IF(AND(ISNUMBER(H460),$S$32="Yes"),1,0),IF(AND(ISNUMBER(H514),$S$33="Yes"),1,0),IF(AND(ISNUMBER(H568),$S$34="Yes"),1,0))))</f>
        <v>#DIV/0!</v>
      </c>
      <c r="AY26" s="79" t="e">
        <f>MIN('[1]Unit Adoption Calculations'!I70,AJ26+$AP$22*SQRT(SUM(IF(AND(ISNUMBER(I82),$S$25="Yes"),I82-AJ26,)^2,IF(AND(ISNUMBER(I136),$S$26="Yes"),I136-AJ26,)^2,IF(AND(ISNUMBER(I190),$S$27="Yes"),I190-AJ26,)^2,IF(AND(ISNUMBER(I244),$S$28="Yes"),I244-AJ26,)^2,IF(AND(ISNUMBER(I298),$S$29="Yes"),I298-AJ26,)^2,IF(AND(ISNUMBER(I352),$S$30="Yes"),I352-AJ26,)^2,IF(AND(ISNUMBER(I406),$S$31="Yes"),I406-AJ26,)^2,IF(AND(ISNUMBER(I460),$S$32="Yes"),I460-AJ26,)^2,IF(AND(ISNUMBER(I514),$S$33="Yes"),I514-AJ26,)^2,IF(AND(ISNUMBER(I568),$S$34="Yes"),I568-AJ26,)^2)/SUM(IF(AND(ISNUMBER(I82),$S$25="Yes"),1,0),IF(AND(ISNUMBER(I136),$S$26="Yes"),1,0),IF(AND(ISNUMBER(I190),$S$27="Yes"),1,0),IF(AND(ISNUMBER(I244),$S$28="Yes"),1,0),IF(AND(ISNUMBER(I298),$S$29="Yes"),1,0),IF(AND(ISNUMBER(I352),$S$30="Yes"),1,0),IF(AND(ISNUMBER(I406),$S$31="Yes"),1,0),IF(AND(ISNUMBER(I460),$S$32="Yes"),1,0),IF(AND(ISNUMBER(I514),$S$33="Yes"),1,0),IF(AND(ISNUMBER(I568),$S$34="Yes"),1,0))))</f>
        <v>#DIV/0!</v>
      </c>
      <c r="AZ26" s="79" t="e">
        <f>MIN('[1]Unit Adoption Calculations'!J70,AK26+$AP$22*SQRT(SUM(IF(AND(ISNUMBER(J82),$S$25="Yes"),J82-AK26,)^2,IF(AND(ISNUMBER(J136),$S$26="Yes"),J136-AK26,)^2,IF(AND(ISNUMBER(J190),$S$27="Yes"),J190-AK26,)^2,IF(AND(ISNUMBER(J244),$S$28="Yes"),J244-AK26,)^2,IF(AND(ISNUMBER(J298),$S$29="Yes"),J298-AK26,)^2,IF(AND(ISNUMBER(J352),$S$30="Yes"),J352-AK26,)^2,IF(AND(ISNUMBER(J406),$S$31="Yes"),J406-AK26,)^2,IF(AND(ISNUMBER(J460),$S$32="Yes"),J460-AK26,)^2,IF(AND(ISNUMBER(J514),$S$33="Yes"),J514-AK26,)^2,IF(AND(ISNUMBER(J568),$S$34="Yes"),J568-AK26,)^2)/SUM(IF(AND(ISNUMBER(J82),$S$25="Yes"),1,0),IF(AND(ISNUMBER(J136),$S$26="Yes"),1,0),IF(AND(ISNUMBER(J190),$S$27="Yes"),1,0),IF(AND(ISNUMBER(J244),$S$28="Yes"),1,0),IF(AND(ISNUMBER(J298),$S$29="Yes"),1,0),IF(AND(ISNUMBER(J352),$S$30="Yes"),1,0),IF(AND(ISNUMBER(J406),$S$31="Yes"),1,0),IF(AND(ISNUMBER(J460),$S$32="Yes"),1,0),IF(AND(ISNUMBER(J514),$S$33="Yes"),1,0),IF(AND(ISNUMBER(J568),$S$34="Yes"),1,0))))</f>
        <v>#DIV/0!</v>
      </c>
      <c r="BA26" s="79" t="e">
        <f>MIN('[1]Unit Adoption Calculations'!K70,AL26+$AP$22*SQRT(SUM(IF(AND(ISNUMBER(K82),$S$25="Yes"),K82-AL26,)^2,IF(AND(ISNUMBER(K136),$S$26="Yes"),K136-AL26,)^2,IF(AND(ISNUMBER(K190),$S$27="Yes"),K190-AL26,)^2,IF(AND(ISNUMBER(K244),$S$28="Yes"),K244-AL26,)^2,IF(AND(ISNUMBER(K298),$S$29="Yes"),K298-AL26,)^2,IF(AND(ISNUMBER(K352),$S$30="Yes"),K352-AL26,)^2,IF(AND(ISNUMBER(K406),$S$31="Yes"),K406-AL26,)^2,IF(AND(ISNUMBER(K460),$S$32="Yes"),K460-AL26,)^2,IF(AND(ISNUMBER(K514),$S$33="Yes"),K514-AL26,)^2,IF(AND(ISNUMBER(K568),$S$34="Yes"),K568-AL26,)^2)/SUM(IF(AND(ISNUMBER(K82),$S$25="Yes"),1,0),IF(AND(ISNUMBER(K136),$S$26="Yes"),1,0),IF(AND(ISNUMBER(K190),$S$27="Yes"),1,0),IF(AND(ISNUMBER(K244),$S$28="Yes"),1,0),IF(AND(ISNUMBER(K298),$S$29="Yes"),1,0),IF(AND(ISNUMBER(K352),$S$30="Yes"),1,0),IF(AND(ISNUMBER(K406),$S$31="Yes"),1,0),IF(AND(ISNUMBER(K460),$S$32="Yes"),1,0),IF(AND(ISNUMBER(K514),$S$33="Yes"),1,0),IF(AND(ISNUMBER(K568),$S$34="Yes"),1,0))))</f>
        <v>#DIV/0!</v>
      </c>
      <c r="BJ26"/>
      <c r="BK26"/>
      <c r="BL26"/>
      <c r="BM26" s="25"/>
      <c r="BN26" s="25"/>
      <c r="BO26" s="25"/>
      <c r="BP26" s="25"/>
      <c r="BQ26" s="25"/>
      <c r="BR26" s="25"/>
      <c r="BS26" s="25"/>
      <c r="BT26" s="25"/>
      <c r="BU26" s="25"/>
      <c r="BV26" s="25"/>
      <c r="BW26" s="25"/>
      <c r="BX26" s="25"/>
    </row>
    <row r="27" spans="1:76" s="24" customFormat="1" ht="14" x14ac:dyDescent="0.15">
      <c r="A27" s="64">
        <v>2016</v>
      </c>
      <c r="B27" s="65">
        <f t="shared" ca="1" si="0"/>
        <v>312.19490800795575</v>
      </c>
      <c r="C27" s="66">
        <f t="shared" ca="1" si="0"/>
        <v>145.8171550039383</v>
      </c>
      <c r="D27" s="66">
        <f t="shared" ca="1" si="0"/>
        <v>0</v>
      </c>
      <c r="E27" s="66">
        <f t="shared" ca="1" si="0"/>
        <v>78.237226690318721</v>
      </c>
      <c r="F27" s="66">
        <f t="shared" ca="1" si="0"/>
        <v>45.522971764747922</v>
      </c>
      <c r="G27" s="66">
        <f t="shared" ca="1" si="0"/>
        <v>143.59150480233097</v>
      </c>
      <c r="H27" s="66" t="str">
        <f t="shared" ca="1" si="0"/>
        <v/>
      </c>
      <c r="I27" s="66" t="str">
        <f t="shared" ca="1" si="0"/>
        <v/>
      </c>
      <c r="J27" s="66" t="str">
        <f t="shared" ca="1" si="0"/>
        <v/>
      </c>
      <c r="K27" s="66" t="str">
        <f t="shared" ca="1" si="0"/>
        <v/>
      </c>
      <c r="N27" s="73" t="s">
        <v>40</v>
      </c>
      <c r="O27" s="84" t="str">
        <f t="shared" ca="1" si="3"/>
        <v>Medium growth, linear trend</v>
      </c>
      <c r="P27" s="58"/>
      <c r="Q27" s="58"/>
      <c r="R27" s="59"/>
      <c r="S27" s="77" t="s">
        <v>37</v>
      </c>
      <c r="T27" s="78"/>
      <c r="AB27" s="64">
        <v>2016</v>
      </c>
      <c r="AC27" s="79">
        <f ca="1">MIN('[1]Unit Adoption Calculations'!B71,SUM(IF($S$25="Yes",B83,),IF($S$26="Yes",B137,),IF($S$27="Yes",B191,),IF($S$28="Yes",B245,),IF($S$29="Yes",B299,),IF($S$30="Yes",B353,),IF($S$31="Yes",B407,),IF($S$32="Yes",B461,),IF($S$33="Yes",B515,),IF($S$34="Yes",B569,))/SUM(IF(AND(ISNUMBER(B83),$S$25="Yes"),1,0),IF(AND(ISNUMBER(B137),$S$26="Yes"),1,0),IF(AND(ISNUMBER(B191),$S$27="Yes"),1,0),IF(AND(ISNUMBER(B245),$S$28="Yes"),1,0),IF(AND(ISNUMBER(B299),$S$29="Yes"),1,0),IF(AND(ISNUMBER(B353),$S$30="Yes"),1,0),IF(AND(ISNUMBER(B407),$S$31="Yes"),1,0),IF(AND(ISNUMBER(B461),$S$32="Yes"),1,0),IF(AND(ISNUMBER(B515),$S$33="Yes"),1,0),IF(AND(ISNUMBER(B569),$S$34="Yes"),1,0)))</f>
        <v>359.75956117694574</v>
      </c>
      <c r="AD27" s="79">
        <f ca="1">MIN('[1]Unit Adoption Calculations'!C71,SUM(IF($S$25="Yes",C83,),IF($S$26="Yes",C137,),IF($S$27="Yes",C191,),IF($S$28="Yes",C245,),IF($S$29="Yes",C299,),IF($S$30="Yes",C353,),IF($S$31="Yes",C407,),IF($S$32="Yes",C461,),IF($S$33="Yes",C515,),IF($S$34="Yes",C569,))/SUM(IF(AND(ISNUMBER(C83),$S$25="Yes"),1,0),IF(AND(ISNUMBER(C137),$S$26="Yes"),1,0),IF(AND(ISNUMBER(C191),$S$27="Yes"),1,0),IF(AND(ISNUMBER(C245),$S$28="Yes"),1,0),IF(AND(ISNUMBER(C299),$S$29="Yes"),1,0),IF(AND(ISNUMBER(C353),$S$30="Yes"),1,0),IF(AND(ISNUMBER(C407),$S$31="Yes"),1,0),IF(AND(ISNUMBER(C461),$S$32="Yes"),1,0),IF(AND(ISNUMBER(C515),$S$33="Yes"),1,0),IF(AND(ISNUMBER(C569),$S$34="Yes"),1,0)))</f>
        <v>147.51299882558578</v>
      </c>
      <c r="AE27" s="79">
        <f ca="1">MIN('[1]Unit Adoption Calculations'!D71,SUM(IF($S$25="Yes",D83,),IF($S$26="Yes",D137,),IF($S$27="Yes",D191,),IF($S$28="Yes",D245,),IF($S$29="Yes",D299,),IF($S$30="Yes",D353,),IF($S$31="Yes",D407,),IF($S$32="Yes",D461,),IF($S$33="Yes",D515,),IF($S$34="Yes",D569,))/SUM(IF(AND(ISNUMBER(D83),$S$25="Yes"),1,0),IF(AND(ISNUMBER(D137),$S$26="Yes"),1,0),IF(AND(ISNUMBER(D191),$S$27="Yes"),1,0),IF(AND(ISNUMBER(D245),$S$28="Yes"),1,0),IF(AND(ISNUMBER(D299),$S$29="Yes"),1,0),IF(AND(ISNUMBER(D353),$S$30="Yes"),1,0),IF(AND(ISNUMBER(D407),$S$31="Yes"),1,0),IF(AND(ISNUMBER(D461),$S$32="Yes"),1,0),IF(AND(ISNUMBER(D515),$S$33="Yes"),1,0),IF(AND(ISNUMBER(D569),$S$34="Yes"),1,0)))</f>
        <v>0</v>
      </c>
      <c r="AF27" s="79">
        <f ca="1">MIN('[1]Unit Adoption Calculations'!E71,SUM(IF($S$25="Yes",E83,),IF($S$26="Yes",E137,),IF($S$27="Yes",E191,),IF($S$28="Yes",E245,),IF($S$29="Yes",E299,),IF($S$30="Yes",E353,),IF($S$31="Yes",E407,),IF($S$32="Yes",E461,),IF($S$33="Yes",E515,),IF($S$34="Yes",E569,))/SUM(IF(AND(ISNUMBER(E83),$S$25="Yes"),1,0),IF(AND(ISNUMBER(E137),$S$26="Yes"),1,0),IF(AND(ISNUMBER(E191),$S$27="Yes"),1,0),IF(AND(ISNUMBER(E245),$S$28="Yes"),1,0),IF(AND(ISNUMBER(E299),$S$29="Yes"),1,0),IF(AND(ISNUMBER(E353),$S$30="Yes"),1,0),IF(AND(ISNUMBER(E407),$S$31="Yes"),1,0),IF(AND(ISNUMBER(E461),$S$32="Yes"),1,0),IF(AND(ISNUMBER(E515),$S$33="Yes"),1,0),IF(AND(ISNUMBER(E569),$S$34="Yes"),1,0)))</f>
        <v>78.871638881946865</v>
      </c>
      <c r="AG27" s="79">
        <f ca="1">MIN('[1]Unit Adoption Calculations'!F71,SUM(IF($S$25="Yes",F83,),IF($S$26="Yes",F137,),IF($S$27="Yes",F191,),IF($S$28="Yes",F245,),IF($S$29="Yes",F299,),IF($S$30="Yes",F353,),IF($S$31="Yes",F407,),IF($S$32="Yes",F461,),IF($S$33="Yes",F515,),IF($S$34="Yes",F569,))/SUM(IF(AND(ISNUMBER(F83),$S$25="Yes"),1,0),IF(AND(ISNUMBER(F137),$S$26="Yes"),1,0),IF(AND(ISNUMBER(F191),$S$27="Yes"),1,0),IF(AND(ISNUMBER(F245),$S$28="Yes"),1,0),IF(AND(ISNUMBER(F299),$S$29="Yes"),1,0),IF(AND(ISNUMBER(F353),$S$30="Yes"),1,0),IF(AND(ISNUMBER(F407),$S$31="Yes"),1,0),IF(AND(ISNUMBER(F461),$S$32="Yes"),1,0),IF(AND(ISNUMBER(F515),$S$33="Yes"),1,0),IF(AND(ISNUMBER(F569),$S$34="Yes"),1,0)))</f>
        <v>46.138158230820522</v>
      </c>
      <c r="AH27" s="79">
        <f ca="1">MIN('[1]Unit Adoption Calculations'!G71,SUM(IF($S$25="Yes",G83,),IF($S$26="Yes",G137,),IF($S$27="Yes",G191,),IF($S$28="Yes",G245,),IF($S$29="Yes",G299,),IF($S$30="Yes",G353,),IF($S$31="Yes",G407,),IF($S$32="Yes",G461,),IF($S$33="Yes",G515,),IF($S$34="Yes",G569,))/SUM(IF(AND(ISNUMBER(G83),$S$25="Yes"),1,0),IF(AND(ISNUMBER(G137),$S$26="Yes"),1,0),IF(AND(ISNUMBER(G191),$S$27="Yes"),1,0),IF(AND(ISNUMBER(G245),$S$28="Yes"),1,0),IF(AND(ISNUMBER(G299),$S$29="Yes"),1,0),IF(AND(ISNUMBER(G353),$S$30="Yes"),1,0),IF(AND(ISNUMBER(G407),$S$31="Yes"),1,0),IF(AND(ISNUMBER(G461),$S$32="Yes"),1,0),IF(AND(ISNUMBER(G515),$S$33="Yes"),1,0),IF(AND(ISNUMBER(G569),$S$34="Yes"),1,0)))</f>
        <v>145.32749732545903</v>
      </c>
      <c r="AI27" s="79" t="e">
        <f>MIN('[1]Unit Adoption Calculations'!H71,SUM(IF($S$25="Yes",H83,),IF($S$26="Yes",H137,),IF($S$27="Yes",H191,),IF($S$28="Yes",H245,),IF($S$29="Yes",H299,),IF($S$30="Yes",H353,),IF($S$31="Yes",H407,),IF($S$32="Yes",H461,),IF($S$33="Yes",H515,),IF($S$34="Yes",H569,))/SUM(IF(AND(ISNUMBER(H83),$S$25="Yes"),1,0),IF(AND(ISNUMBER(H137),$S$26="Yes"),1,0),IF(AND(ISNUMBER(H191),$S$27="Yes"),1,0),IF(AND(ISNUMBER(H245),$S$28="Yes"),1,0),IF(AND(ISNUMBER(H299),$S$29="Yes"),1,0),IF(AND(ISNUMBER(H353),$S$30="Yes"),1,0),IF(AND(ISNUMBER(H407),$S$31="Yes"),1,0),IF(AND(ISNUMBER(H461),$S$32="Yes"),1,0),IF(AND(ISNUMBER(H515),$S$33="Yes"),1,0),IF(AND(ISNUMBER(H569),$S$34="Yes"),1,0)))</f>
        <v>#DIV/0!</v>
      </c>
      <c r="AJ27" s="79" t="e">
        <f>MIN('[1]Unit Adoption Calculations'!I71,SUM(IF($S$25="Yes",I83,),IF($S$26="Yes",I137,),IF($S$27="Yes",I191,),IF($S$28="Yes",I245,),IF($S$29="Yes",I299,),IF($S$30="Yes",I353,),IF($S$31="Yes",I407,),IF($S$32="Yes",I461,),IF($S$33="Yes",I515,),IF($S$34="Yes",I569,))/SUM(IF(AND(ISNUMBER(I83),$S$25="Yes"),1,0),IF(AND(ISNUMBER(I137),$S$26="Yes"),1,0),IF(AND(ISNUMBER(I191),$S$27="Yes"),1,0),IF(AND(ISNUMBER(I245),$S$28="Yes"),1,0),IF(AND(ISNUMBER(I299),$S$29="Yes"),1,0),IF(AND(ISNUMBER(I353),$S$30="Yes"),1,0),IF(AND(ISNUMBER(I407),$S$31="Yes"),1,0),IF(AND(ISNUMBER(I461),$S$32="Yes"),1,0),IF(AND(ISNUMBER(I515),$S$33="Yes"),1,0),IF(AND(ISNUMBER(I569),$S$34="Yes"),1,0)))</f>
        <v>#DIV/0!</v>
      </c>
      <c r="AK27" s="79" t="e">
        <f>MIN('[1]Unit Adoption Calculations'!J71,SUM(IF($S$25="Yes",J83,),IF($S$26="Yes",J137,),IF($S$27="Yes",J191,),IF($S$28="Yes",J245,),IF($S$29="Yes",J299,),IF($S$30="Yes",J353,),IF($S$31="Yes",J407,),IF($S$32="Yes",J461,),IF($S$33="Yes",J515,),IF($S$34="Yes",J569,))/SUM(IF(AND(ISNUMBER(J83),$S$25="Yes"),1,0),IF(AND(ISNUMBER(J137),$S$26="Yes"),1,0),IF(AND(ISNUMBER(J191),$S$27="Yes"),1,0),IF(AND(ISNUMBER(J245),$S$28="Yes"),1,0),IF(AND(ISNUMBER(J299),$S$29="Yes"),1,0),IF(AND(ISNUMBER(J353),$S$30="Yes"),1,0),IF(AND(ISNUMBER(J407),$S$31="Yes"),1,0),IF(AND(ISNUMBER(J461),$S$32="Yes"),1,0),IF(AND(ISNUMBER(J515),$S$33="Yes"),1,0),IF(AND(ISNUMBER(J569),$S$34="Yes"),1,0)))</f>
        <v>#DIV/0!</v>
      </c>
      <c r="AL27" s="79" t="e">
        <f>MIN('[1]Unit Adoption Calculations'!K71,SUM(IF($S$25="Yes",K83,),IF($S$26="Yes",K137,),IF($S$27="Yes",K191,),IF($S$28="Yes",K245,),IF($S$29="Yes",K299,),IF($S$30="Yes",K353,),IF($S$31="Yes",K407,),IF($S$32="Yes",K461,),IF($S$33="Yes",K515,),IF($S$34="Yes",K569,))/SUM(IF(AND(ISNUMBER(K83),$S$25="Yes"),1,0),IF(AND(ISNUMBER(K137),$S$26="Yes"),1,0),IF(AND(ISNUMBER(K191),$S$27="Yes"),1,0),IF(AND(ISNUMBER(K245),$S$28="Yes"),1,0),IF(AND(ISNUMBER(K299),$S$29="Yes"),1,0),IF(AND(ISNUMBER(K353),$S$30="Yes"),1,0),IF(AND(ISNUMBER(K407),$S$31="Yes"),1,0),IF(AND(ISNUMBER(K461),$S$32="Yes"),1,0),IF(AND(ISNUMBER(K515),$S$33="Yes"),1,0),IF(AND(ISNUMBER(K569),$S$34="Yes"),1,0)))</f>
        <v>#DIV/0!</v>
      </c>
      <c r="AM27" s="69"/>
      <c r="AQ27" s="64">
        <v>2016</v>
      </c>
      <c r="AR27" s="79">
        <f ca="1">MIN('[1]Unit Adoption Calculations'!B71,AC27+$AP$22*SQRT(SUM(IF(AND(ISNUMBER(B83),$S$25="Yes"),B83-AC27,)^2,IF(AND(ISNUMBER(B137),$S$26="Yes"),B137-AC27,)^2,IF(AND(ISNUMBER(B191),$S$27="Yes"),B191-AC27,)^2,IF(AND(ISNUMBER(B245),$S$28="Yes"),B245-AC27,)^2,IF(AND(ISNUMBER(B299),$S$29="Yes"),B299-AC27,)^2,IF(AND(ISNUMBER(B353),$S$30="Yes"),B353-AC27,)^2,IF(AND(ISNUMBER(B407),$S$31="Yes"),B407-AC27,)^2,IF(AND(ISNUMBER(B461),$S$32="Yes"),B461-AC27,)^2,IF(AND(ISNUMBER(B515),$S$33="Yes"),B515-AC27,)^2,IF(AND(ISNUMBER(B569),$S$34="Yes"),B569-AC27,)^2)/SUM(IF(AND(ISNUMBER(B83),$S$25="Yes"),1,0),IF(AND(ISNUMBER(B137),$S$26="Yes"),1,0),IF(AND(ISNUMBER(B191),$S$27="Yes"),1,0),IF(AND(ISNUMBER(B245),$S$28="Yes"),1,0),IF(AND(ISNUMBER(B299),$S$29="Yes"),1,0),IF(AND(ISNUMBER(B353),$S$30="Yes"),1,0),IF(AND(ISNUMBER(B407),$S$31="Yes"),1,0),IF(AND(ISNUMBER(B461),$S$32="Yes"),1,0),IF(AND(ISNUMBER(B515),$S$33="Yes"),1,0),IF(AND(ISNUMBER(B569),$S$34="Yes"),1,0))))</f>
        <v>312.19490800795575</v>
      </c>
      <c r="AS27" s="79">
        <f ca="1">MIN('[1]Unit Adoption Calculations'!C71,AD27+$AP$22*SQRT(SUM(IF(AND(ISNUMBER(C83),$S$25="Yes"),C83-AD27,)^2,IF(AND(ISNUMBER(C137),$S$26="Yes"),C137-AD27,)^2,IF(AND(ISNUMBER(C191),$S$27="Yes"),C191-AD27,)^2,IF(AND(ISNUMBER(C245),$S$28="Yes"),C245-AD27,)^2,IF(AND(ISNUMBER(C299),$S$29="Yes"),C299-AD27,)^2,IF(AND(ISNUMBER(C353),$S$30="Yes"),C353-AD27,)^2,IF(AND(ISNUMBER(C407),$S$31="Yes"),C407-AD27,)^2,IF(AND(ISNUMBER(C461),$S$32="Yes"),C461-AD27,)^2,IF(AND(ISNUMBER(C515),$S$33="Yes"),C515-AD27,)^2,IF(AND(ISNUMBER(C569),$S$34="Yes"),C569-AD27,)^2)/SUM(IF(AND(ISNUMBER(C83),$S$25="Yes"),1,0),IF(AND(ISNUMBER(C137),$S$26="Yes"),1,0),IF(AND(ISNUMBER(C191),$S$27="Yes"),1,0),IF(AND(ISNUMBER(C245),$S$28="Yes"),1,0),IF(AND(ISNUMBER(C299),$S$29="Yes"),1,0),IF(AND(ISNUMBER(C353),$S$30="Yes"),1,0),IF(AND(ISNUMBER(C407),$S$31="Yes"),1,0),IF(AND(ISNUMBER(C461),$S$32="Yes"),1,0),IF(AND(ISNUMBER(C515),$S$33="Yes"),1,0),IF(AND(ISNUMBER(C569),$S$34="Yes"),1,0))))</f>
        <v>145.8171550039383</v>
      </c>
      <c r="AT27" s="79">
        <f ca="1">MIN('[1]Unit Adoption Calculations'!D71,AE27+$AP$22*SQRT(SUM(IF(AND(ISNUMBER(D83),$S$25="Yes"),D83-AE27,)^2,IF(AND(ISNUMBER(D137),$S$26="Yes"),D137-AE27,)^2,IF(AND(ISNUMBER(D191),$S$27="Yes"),D191-AE27,)^2,IF(AND(ISNUMBER(D245),$S$28="Yes"),D245-AE27,)^2,IF(AND(ISNUMBER(D299),$S$29="Yes"),D299-AE27,)^2,IF(AND(ISNUMBER(D353),$S$30="Yes"),D353-AE27,)^2,IF(AND(ISNUMBER(D407),$S$31="Yes"),D407-AE27,)^2,IF(AND(ISNUMBER(D461),$S$32="Yes"),D461-AE27,)^2,IF(AND(ISNUMBER(D515),$S$33="Yes"),D515-AE27,)^2,IF(AND(ISNUMBER(D569),$S$34="Yes"),D569-AE27,)^2)/SUM(IF(AND(ISNUMBER(D83),$S$25="Yes"),1,0),IF(AND(ISNUMBER(D137),$S$26="Yes"),1,0),IF(AND(ISNUMBER(D191),$S$27="Yes"),1,0),IF(AND(ISNUMBER(D245),$S$28="Yes"),1,0),IF(AND(ISNUMBER(D299),$S$29="Yes"),1,0),IF(AND(ISNUMBER(D353),$S$30="Yes"),1,0),IF(AND(ISNUMBER(D407),$S$31="Yes"),1,0),IF(AND(ISNUMBER(D461),$S$32="Yes"),1,0),IF(AND(ISNUMBER(D515),$S$33="Yes"),1,0),IF(AND(ISNUMBER(D569),$S$34="Yes"),1,0))))</f>
        <v>0</v>
      </c>
      <c r="AU27" s="79">
        <f ca="1">MIN('[1]Unit Adoption Calculations'!E71,AF27+$AP$22*SQRT(SUM(IF(AND(ISNUMBER(E83),$S$25="Yes"),E83-AF27,)^2,IF(AND(ISNUMBER(E137),$S$26="Yes"),E137-AF27,)^2,IF(AND(ISNUMBER(E191),$S$27="Yes"),E191-AF27,)^2,IF(AND(ISNUMBER(E245),$S$28="Yes"),E245-AF27,)^2,IF(AND(ISNUMBER(E299),$S$29="Yes"),E299-AF27,)^2,IF(AND(ISNUMBER(E353),$S$30="Yes"),E353-AF27,)^2,IF(AND(ISNUMBER(E407),$S$31="Yes"),E407-AF27,)^2,IF(AND(ISNUMBER(E461),$S$32="Yes"),E461-AF27,)^2,IF(AND(ISNUMBER(E515),$S$33="Yes"),E515-AF27,)^2,IF(AND(ISNUMBER(E569),$S$34="Yes"),E569-AF27,)^2)/SUM(IF(AND(ISNUMBER(E83),$S$25="Yes"),1,0),IF(AND(ISNUMBER(E137),$S$26="Yes"),1,0),IF(AND(ISNUMBER(E191),$S$27="Yes"),1,0),IF(AND(ISNUMBER(E245),$S$28="Yes"),1,0),IF(AND(ISNUMBER(E299),$S$29="Yes"),1,0),IF(AND(ISNUMBER(E353),$S$30="Yes"),1,0),IF(AND(ISNUMBER(E407),$S$31="Yes"),1,0),IF(AND(ISNUMBER(E461),$S$32="Yes"),1,0),IF(AND(ISNUMBER(E515),$S$33="Yes"),1,0),IF(AND(ISNUMBER(E569),$S$34="Yes"),1,0))))</f>
        <v>78.237226690318721</v>
      </c>
      <c r="AV27" s="79">
        <f ca="1">MIN('[1]Unit Adoption Calculations'!F71,AG27+$AP$22*SQRT(SUM(IF(AND(ISNUMBER(F83),$S$25="Yes"),F83-AG27,)^2,IF(AND(ISNUMBER(F137),$S$26="Yes"),F137-AG27,)^2,IF(AND(ISNUMBER(F191),$S$27="Yes"),F191-AG27,)^2,IF(AND(ISNUMBER(F245),$S$28="Yes"),F245-AG27,)^2,IF(AND(ISNUMBER(F299),$S$29="Yes"),F299-AG27,)^2,IF(AND(ISNUMBER(F353),$S$30="Yes"),F353-AG27,)^2,IF(AND(ISNUMBER(F407),$S$31="Yes"),F407-AG27,)^2,IF(AND(ISNUMBER(F461),$S$32="Yes"),F461-AG27,)^2,IF(AND(ISNUMBER(F515),$S$33="Yes"),F515-AG27,)^2,IF(AND(ISNUMBER(F569),$S$34="Yes"),F569-AG27,)^2)/SUM(IF(AND(ISNUMBER(F83),$S$25="Yes"),1,0),IF(AND(ISNUMBER(F137),$S$26="Yes"),1,0),IF(AND(ISNUMBER(F191),$S$27="Yes"),1,0),IF(AND(ISNUMBER(F245),$S$28="Yes"),1,0),IF(AND(ISNUMBER(F299),$S$29="Yes"),1,0),IF(AND(ISNUMBER(F353),$S$30="Yes"),1,0),IF(AND(ISNUMBER(F407),$S$31="Yes"),1,0),IF(AND(ISNUMBER(F461),$S$32="Yes"),1,0),IF(AND(ISNUMBER(F515),$S$33="Yes"),1,0),IF(AND(ISNUMBER(F569),$S$34="Yes"),1,0))))</f>
        <v>45.522971764747922</v>
      </c>
      <c r="AW27" s="79">
        <f ca="1">MIN('[1]Unit Adoption Calculations'!G71,AH27+$AP$22*SQRT(SUM(IF(AND(ISNUMBER(G83),$S$25="Yes"),G83-AH27,)^2,IF(AND(ISNUMBER(G137),$S$26="Yes"),G137-AH27,)^2,IF(AND(ISNUMBER(G191),$S$27="Yes"),G191-AH27,)^2,IF(AND(ISNUMBER(G245),$S$28="Yes"),G245-AH27,)^2,IF(AND(ISNUMBER(G299),$S$29="Yes"),G299-AH27,)^2,IF(AND(ISNUMBER(G353),$S$30="Yes"),G353-AH27,)^2,IF(AND(ISNUMBER(G407),$S$31="Yes"),G407-AH27,)^2,IF(AND(ISNUMBER(G461),$S$32="Yes"),G461-AH27,)^2,IF(AND(ISNUMBER(G515),$S$33="Yes"),G515-AH27,)^2,IF(AND(ISNUMBER(G569),$S$34="Yes"),G569-AH27,)^2)/SUM(IF(AND(ISNUMBER(G83),$S$25="Yes"),1,0),IF(AND(ISNUMBER(G137),$S$26="Yes"),1,0),IF(AND(ISNUMBER(G191),$S$27="Yes"),1,0),IF(AND(ISNUMBER(G245),$S$28="Yes"),1,0),IF(AND(ISNUMBER(G299),$S$29="Yes"),1,0),IF(AND(ISNUMBER(G353),$S$30="Yes"),1,0),IF(AND(ISNUMBER(G407),$S$31="Yes"),1,0),IF(AND(ISNUMBER(G461),$S$32="Yes"),1,0),IF(AND(ISNUMBER(G515),$S$33="Yes"),1,0),IF(AND(ISNUMBER(G569),$S$34="Yes"),1,0))))</f>
        <v>143.59150480233097</v>
      </c>
      <c r="AX27" s="79" t="e">
        <f>MIN('[1]Unit Adoption Calculations'!H71,AI27+$AP$22*SQRT(SUM(IF(AND(ISNUMBER(H83),$S$25="Yes"),H83-AI27,)^2,IF(AND(ISNUMBER(H137),$S$26="Yes"),H137-AI27,)^2,IF(AND(ISNUMBER(H191),$S$27="Yes"),H191-AI27,)^2,IF(AND(ISNUMBER(H245),$S$28="Yes"),H245-AI27,)^2,IF(AND(ISNUMBER(H299),$S$29="Yes"),H299-AI27,)^2,IF(AND(ISNUMBER(H353),$S$30="Yes"),H353-AI27,)^2,IF(AND(ISNUMBER(H407),$S$31="Yes"),H407-AI27,)^2,IF(AND(ISNUMBER(H461),$S$32="Yes"),H461-AI27,)^2,IF(AND(ISNUMBER(H515),$S$33="Yes"),H515-AI27,)^2,IF(AND(ISNUMBER(H569),$S$34="Yes"),H569-AI27,)^2)/SUM(IF(AND(ISNUMBER(H83),$S$25="Yes"),1,0),IF(AND(ISNUMBER(H137),$S$26="Yes"),1,0),IF(AND(ISNUMBER(H191),$S$27="Yes"),1,0),IF(AND(ISNUMBER(H245),$S$28="Yes"),1,0),IF(AND(ISNUMBER(H299),$S$29="Yes"),1,0),IF(AND(ISNUMBER(H353),$S$30="Yes"),1,0),IF(AND(ISNUMBER(H407),$S$31="Yes"),1,0),IF(AND(ISNUMBER(H461),$S$32="Yes"),1,0),IF(AND(ISNUMBER(H515),$S$33="Yes"),1,0),IF(AND(ISNUMBER(H569),$S$34="Yes"),1,0))))</f>
        <v>#DIV/0!</v>
      </c>
      <c r="AY27" s="79" t="e">
        <f>MIN('[1]Unit Adoption Calculations'!I71,AJ27+$AP$22*SQRT(SUM(IF(AND(ISNUMBER(I83),$S$25="Yes"),I83-AJ27,)^2,IF(AND(ISNUMBER(I137),$S$26="Yes"),I137-AJ27,)^2,IF(AND(ISNUMBER(I191),$S$27="Yes"),I191-AJ27,)^2,IF(AND(ISNUMBER(I245),$S$28="Yes"),I245-AJ27,)^2,IF(AND(ISNUMBER(I299),$S$29="Yes"),I299-AJ27,)^2,IF(AND(ISNUMBER(I353),$S$30="Yes"),I353-AJ27,)^2,IF(AND(ISNUMBER(I407),$S$31="Yes"),I407-AJ27,)^2,IF(AND(ISNUMBER(I461),$S$32="Yes"),I461-AJ27,)^2,IF(AND(ISNUMBER(I515),$S$33="Yes"),I515-AJ27,)^2,IF(AND(ISNUMBER(I569),$S$34="Yes"),I569-AJ27,)^2)/SUM(IF(AND(ISNUMBER(I83),$S$25="Yes"),1,0),IF(AND(ISNUMBER(I137),$S$26="Yes"),1,0),IF(AND(ISNUMBER(I191),$S$27="Yes"),1,0),IF(AND(ISNUMBER(I245),$S$28="Yes"),1,0),IF(AND(ISNUMBER(I299),$S$29="Yes"),1,0),IF(AND(ISNUMBER(I353),$S$30="Yes"),1,0),IF(AND(ISNUMBER(I407),$S$31="Yes"),1,0),IF(AND(ISNUMBER(I461),$S$32="Yes"),1,0),IF(AND(ISNUMBER(I515),$S$33="Yes"),1,0),IF(AND(ISNUMBER(I569),$S$34="Yes"),1,0))))</f>
        <v>#DIV/0!</v>
      </c>
      <c r="AZ27" s="79" t="e">
        <f>MIN('[1]Unit Adoption Calculations'!J71,AK27+$AP$22*SQRT(SUM(IF(AND(ISNUMBER(J83),$S$25="Yes"),J83-AK27,)^2,IF(AND(ISNUMBER(J137),$S$26="Yes"),J137-AK27,)^2,IF(AND(ISNUMBER(J191),$S$27="Yes"),J191-AK27,)^2,IF(AND(ISNUMBER(J245),$S$28="Yes"),J245-AK27,)^2,IF(AND(ISNUMBER(J299),$S$29="Yes"),J299-AK27,)^2,IF(AND(ISNUMBER(J353),$S$30="Yes"),J353-AK27,)^2,IF(AND(ISNUMBER(J407),$S$31="Yes"),J407-AK27,)^2,IF(AND(ISNUMBER(J461),$S$32="Yes"),J461-AK27,)^2,IF(AND(ISNUMBER(J515),$S$33="Yes"),J515-AK27,)^2,IF(AND(ISNUMBER(J569),$S$34="Yes"),J569-AK27,)^2)/SUM(IF(AND(ISNUMBER(J83),$S$25="Yes"),1,0),IF(AND(ISNUMBER(J137),$S$26="Yes"),1,0),IF(AND(ISNUMBER(J191),$S$27="Yes"),1,0),IF(AND(ISNUMBER(J245),$S$28="Yes"),1,0),IF(AND(ISNUMBER(J299),$S$29="Yes"),1,0),IF(AND(ISNUMBER(J353),$S$30="Yes"),1,0),IF(AND(ISNUMBER(J407),$S$31="Yes"),1,0),IF(AND(ISNUMBER(J461),$S$32="Yes"),1,0),IF(AND(ISNUMBER(J515),$S$33="Yes"),1,0),IF(AND(ISNUMBER(J569),$S$34="Yes"),1,0))))</f>
        <v>#DIV/0!</v>
      </c>
      <c r="BA27" s="79" t="e">
        <f>MIN('[1]Unit Adoption Calculations'!K71,AL27+$AP$22*SQRT(SUM(IF(AND(ISNUMBER(K83),$S$25="Yes"),K83-AL27,)^2,IF(AND(ISNUMBER(K137),$S$26="Yes"),K137-AL27,)^2,IF(AND(ISNUMBER(K191),$S$27="Yes"),K191-AL27,)^2,IF(AND(ISNUMBER(K245),$S$28="Yes"),K245-AL27,)^2,IF(AND(ISNUMBER(K299),$S$29="Yes"),K299-AL27,)^2,IF(AND(ISNUMBER(K353),$S$30="Yes"),K353-AL27,)^2,IF(AND(ISNUMBER(K407),$S$31="Yes"),K407-AL27,)^2,IF(AND(ISNUMBER(K461),$S$32="Yes"),K461-AL27,)^2,IF(AND(ISNUMBER(K515),$S$33="Yes"),K515-AL27,)^2,IF(AND(ISNUMBER(K569),$S$34="Yes"),K569-AL27,)^2)/SUM(IF(AND(ISNUMBER(K83),$S$25="Yes"),1,0),IF(AND(ISNUMBER(K137),$S$26="Yes"),1,0),IF(AND(ISNUMBER(K191),$S$27="Yes"),1,0),IF(AND(ISNUMBER(K245),$S$28="Yes"),1,0),IF(AND(ISNUMBER(K299),$S$29="Yes"),1,0),IF(AND(ISNUMBER(K353),$S$30="Yes"),1,0),IF(AND(ISNUMBER(K407),$S$31="Yes"),1,0),IF(AND(ISNUMBER(K461),$S$32="Yes"),1,0),IF(AND(ISNUMBER(K515),$S$33="Yes"),1,0),IF(AND(ISNUMBER(K569),$S$34="Yes"),1,0))))</f>
        <v>#DIV/0!</v>
      </c>
      <c r="BJ27" s="86" t="s">
        <v>41</v>
      </c>
      <c r="BK27" s="25" t="s">
        <v>42</v>
      </c>
      <c r="BL27"/>
      <c r="BM27" s="25"/>
      <c r="BN27" s="25"/>
      <c r="BO27" s="25"/>
      <c r="BP27" s="25"/>
      <c r="BQ27" s="25"/>
      <c r="BR27" s="25"/>
      <c r="BS27" s="25"/>
      <c r="BT27" s="25"/>
      <c r="BU27" s="25"/>
      <c r="BV27" s="25"/>
      <c r="BW27" s="25"/>
      <c r="BX27" s="25"/>
    </row>
    <row r="28" spans="1:76" s="24" customFormat="1" ht="14" x14ac:dyDescent="0.15">
      <c r="A28" s="64">
        <v>2017</v>
      </c>
      <c r="B28" s="65">
        <f t="shared" ca="1" si="0"/>
        <v>315.64643489480932</v>
      </c>
      <c r="C28" s="66">
        <f t="shared" ca="1" si="0"/>
        <v>147.17790102649496</v>
      </c>
      <c r="D28" s="66">
        <f t="shared" ca="1" si="0"/>
        <v>0</v>
      </c>
      <c r="E28" s="66">
        <f t="shared" ca="1" si="0"/>
        <v>78.938354852336033</v>
      </c>
      <c r="F28" s="66">
        <f t="shared" ca="1" si="0"/>
        <v>45.299368587196284</v>
      </c>
      <c r="G28" s="66">
        <f t="shared" ca="1" si="0"/>
        <v>144.48876158959365</v>
      </c>
      <c r="H28" s="66" t="str">
        <f t="shared" ca="1" si="0"/>
        <v/>
      </c>
      <c r="I28" s="66" t="str">
        <f t="shared" ca="1" si="0"/>
        <v/>
      </c>
      <c r="J28" s="66" t="str">
        <f t="shared" ca="1" si="0"/>
        <v/>
      </c>
      <c r="K28" s="66" t="str">
        <f t="shared" ca="1" si="0"/>
        <v/>
      </c>
      <c r="N28" s="73" t="s">
        <v>43</v>
      </c>
      <c r="O28" s="84" t="str">
        <f t="shared" ca="1" si="3"/>
        <v>High growth, linear trend</v>
      </c>
      <c r="P28" s="58"/>
      <c r="Q28" s="58"/>
      <c r="R28" s="59"/>
      <c r="S28" s="77" t="s">
        <v>44</v>
      </c>
      <c r="T28" s="78"/>
      <c r="AB28" s="64">
        <v>2017</v>
      </c>
      <c r="AC28" s="79">
        <f ca="1">MIN('[1]Unit Adoption Calculations'!B72,SUM(IF($S$25="Yes",B84,),IF($S$26="Yes",B138,),IF($S$27="Yes",B192,),IF($S$28="Yes",B246,),IF($S$29="Yes",B300,),IF($S$30="Yes",B354,),IF($S$31="Yes",B408,),IF($S$32="Yes",B462,),IF($S$33="Yes",B516,),IF($S$34="Yes",B570,))/SUM(IF(AND(ISNUMBER(B84),$S$25="Yes"),1,0),IF(AND(ISNUMBER(B138),$S$26="Yes"),1,0),IF(AND(ISNUMBER(B192),$S$27="Yes"),1,0),IF(AND(ISNUMBER(B246),$S$28="Yes"),1,0),IF(AND(ISNUMBER(B300),$S$29="Yes"),1,0),IF(AND(ISNUMBER(B354),$S$30="Yes"),1,0),IF(AND(ISNUMBER(B408),$S$31="Yes"),1,0),IF(AND(ISNUMBER(B462),$S$32="Yes"),1,0),IF(AND(ISNUMBER(B516),$S$33="Yes"),1,0),IF(AND(ISNUMBER(B570),$S$34="Yes"),1,0)))</f>
        <v>362.91849423037002</v>
      </c>
      <c r="AD28" s="79">
        <f ca="1">MIN('[1]Unit Adoption Calculations'!C72,SUM(IF($S$25="Yes",C84,),IF($S$26="Yes",C138,),IF($S$27="Yes",C192,),IF($S$28="Yes",C246,),IF($S$29="Yes",C300,),IF($S$30="Yes",C354,),IF($S$31="Yes",C408,),IF($S$32="Yes",C462,),IF($S$33="Yes",C516,),IF($S$34="Yes",C570,))/SUM(IF(AND(ISNUMBER(C84),$S$25="Yes"),1,0),IF(AND(ISNUMBER(C138),$S$26="Yes"),1,0),IF(AND(ISNUMBER(C192),$S$27="Yes"),1,0),IF(AND(ISNUMBER(C246),$S$28="Yes"),1,0),IF(AND(ISNUMBER(C300),$S$29="Yes"),1,0),IF(AND(ISNUMBER(C354),$S$30="Yes"),1,0),IF(AND(ISNUMBER(C408),$S$31="Yes"),1,0),IF(AND(ISNUMBER(C462),$S$32="Yes"),1,0),IF(AND(ISNUMBER(C516),$S$33="Yes"),1,0),IF(AND(ISNUMBER(C570),$S$34="Yes"),1,0)))</f>
        <v>148.87374484814245</v>
      </c>
      <c r="AE28" s="79">
        <f ca="1">MIN('[1]Unit Adoption Calculations'!D72,SUM(IF($S$25="Yes",D84,),IF($S$26="Yes",D138,),IF($S$27="Yes",D192,),IF($S$28="Yes",D246,),IF($S$29="Yes",D300,),IF($S$30="Yes",D354,),IF($S$31="Yes",D408,),IF($S$32="Yes",D462,),IF($S$33="Yes",D516,),IF($S$34="Yes",D570,))/SUM(IF(AND(ISNUMBER(D84),$S$25="Yes"),1,0),IF(AND(ISNUMBER(D138),$S$26="Yes"),1,0),IF(AND(ISNUMBER(D192),$S$27="Yes"),1,0),IF(AND(ISNUMBER(D246),$S$28="Yes"),1,0),IF(AND(ISNUMBER(D300),$S$29="Yes"),1,0),IF(AND(ISNUMBER(D354),$S$30="Yes"),1,0),IF(AND(ISNUMBER(D408),$S$31="Yes"),1,0),IF(AND(ISNUMBER(D462),$S$32="Yes"),1,0),IF(AND(ISNUMBER(D516),$S$33="Yes"),1,0),IF(AND(ISNUMBER(D570),$S$34="Yes"),1,0)))</f>
        <v>0</v>
      </c>
      <c r="AF28" s="79">
        <f ca="1">MIN('[1]Unit Adoption Calculations'!E72,SUM(IF($S$25="Yes",E84,),IF($S$26="Yes",E138,),IF($S$27="Yes",E192,),IF($S$28="Yes",E246,),IF($S$29="Yes",E300,),IF($S$30="Yes",E354,),IF($S$31="Yes",E408,),IF($S$32="Yes",E462,),IF($S$33="Yes",E516,),IF($S$34="Yes",E570,))/SUM(IF(AND(ISNUMBER(E84),$S$25="Yes"),1,0),IF(AND(ISNUMBER(E138),$S$26="Yes"),1,0),IF(AND(ISNUMBER(E192),$S$27="Yes"),1,0),IF(AND(ISNUMBER(E246),$S$28="Yes"),1,0),IF(AND(ISNUMBER(E300),$S$29="Yes"),1,0),IF(AND(ISNUMBER(E354),$S$30="Yes"),1,0),IF(AND(ISNUMBER(E408),$S$31="Yes"),1,0),IF(AND(ISNUMBER(E462),$S$32="Yes"),1,0),IF(AND(ISNUMBER(E516),$S$33="Yes"),1,0),IF(AND(ISNUMBER(E570),$S$34="Yes"),1,0)))</f>
        <v>79.572767043964177</v>
      </c>
      <c r="AG28" s="79">
        <f ca="1">MIN('[1]Unit Adoption Calculations'!F72,SUM(IF($S$25="Yes",F84,),IF($S$26="Yes",F138,),IF($S$27="Yes",F192,),IF($S$28="Yes",F246,),IF($S$29="Yes",F300,),IF($S$30="Yes",F354,),IF($S$31="Yes",F408,),IF($S$32="Yes",F462,),IF($S$33="Yes",F516,),IF($S$34="Yes",F570,))/SUM(IF(AND(ISNUMBER(F84),$S$25="Yes"),1,0),IF(AND(ISNUMBER(F138),$S$26="Yes"),1,0),IF(AND(ISNUMBER(F192),$S$27="Yes"),1,0),IF(AND(ISNUMBER(F246),$S$28="Yes"),1,0),IF(AND(ISNUMBER(F300),$S$29="Yes"),1,0),IF(AND(ISNUMBER(F354),$S$30="Yes"),1,0),IF(AND(ISNUMBER(F408),$S$31="Yes"),1,0),IF(AND(ISNUMBER(F462),$S$32="Yes"),1,0),IF(AND(ISNUMBER(F516),$S$33="Yes"),1,0),IF(AND(ISNUMBER(F570),$S$34="Yes"),1,0)))</f>
        <v>45.914555053268884</v>
      </c>
      <c r="AH28" s="79">
        <f ca="1">MIN('[1]Unit Adoption Calculations'!G72,SUM(IF($S$25="Yes",G84,),IF($S$26="Yes",G138,),IF($S$27="Yes",G192,),IF($S$28="Yes",G246,),IF($S$29="Yes",G300,),IF($S$30="Yes",G354,),IF($S$31="Yes",G408,),IF($S$32="Yes",G462,),IF($S$33="Yes",G516,),IF($S$34="Yes",G570,))/SUM(IF(AND(ISNUMBER(G84),$S$25="Yes"),1,0),IF(AND(ISNUMBER(G138),$S$26="Yes"),1,0),IF(AND(ISNUMBER(G192),$S$27="Yes"),1,0),IF(AND(ISNUMBER(G246),$S$28="Yes"),1,0),IF(AND(ISNUMBER(G300),$S$29="Yes"),1,0),IF(AND(ISNUMBER(G354),$S$30="Yes"),1,0),IF(AND(ISNUMBER(G408),$S$31="Yes"),1,0),IF(AND(ISNUMBER(G462),$S$32="Yes"),1,0),IF(AND(ISNUMBER(G516),$S$33="Yes"),1,0),IF(AND(ISNUMBER(G570),$S$34="Yes"),1,0)))</f>
        <v>146.22475411272171</v>
      </c>
      <c r="AI28" s="79" t="e">
        <f>MIN('[1]Unit Adoption Calculations'!H72,SUM(IF($S$25="Yes",H84,),IF($S$26="Yes",H138,),IF($S$27="Yes",H192,),IF($S$28="Yes",H246,),IF($S$29="Yes",H300,),IF($S$30="Yes",H354,),IF($S$31="Yes",H408,),IF($S$32="Yes",H462,),IF($S$33="Yes",H516,),IF($S$34="Yes",H570,))/SUM(IF(AND(ISNUMBER(H84),$S$25="Yes"),1,0),IF(AND(ISNUMBER(H138),$S$26="Yes"),1,0),IF(AND(ISNUMBER(H192),$S$27="Yes"),1,0),IF(AND(ISNUMBER(H246),$S$28="Yes"),1,0),IF(AND(ISNUMBER(H300),$S$29="Yes"),1,0),IF(AND(ISNUMBER(H354),$S$30="Yes"),1,0),IF(AND(ISNUMBER(H408),$S$31="Yes"),1,0),IF(AND(ISNUMBER(H462),$S$32="Yes"),1,0),IF(AND(ISNUMBER(H516),$S$33="Yes"),1,0),IF(AND(ISNUMBER(H570),$S$34="Yes"),1,0)))</f>
        <v>#DIV/0!</v>
      </c>
      <c r="AJ28" s="79" t="e">
        <f>MIN('[1]Unit Adoption Calculations'!I72,SUM(IF($S$25="Yes",I84,),IF($S$26="Yes",I138,),IF($S$27="Yes",I192,),IF($S$28="Yes",I246,),IF($S$29="Yes",I300,),IF($S$30="Yes",I354,),IF($S$31="Yes",I408,),IF($S$32="Yes",I462,),IF($S$33="Yes",I516,),IF($S$34="Yes",I570,))/SUM(IF(AND(ISNUMBER(I84),$S$25="Yes"),1,0),IF(AND(ISNUMBER(I138),$S$26="Yes"),1,0),IF(AND(ISNUMBER(I192),$S$27="Yes"),1,0),IF(AND(ISNUMBER(I246),$S$28="Yes"),1,0),IF(AND(ISNUMBER(I300),$S$29="Yes"),1,0),IF(AND(ISNUMBER(I354),$S$30="Yes"),1,0),IF(AND(ISNUMBER(I408),$S$31="Yes"),1,0),IF(AND(ISNUMBER(I462),$S$32="Yes"),1,0),IF(AND(ISNUMBER(I516),$S$33="Yes"),1,0),IF(AND(ISNUMBER(I570),$S$34="Yes"),1,0)))</f>
        <v>#DIV/0!</v>
      </c>
      <c r="AK28" s="79" t="e">
        <f>MIN('[1]Unit Adoption Calculations'!J72,SUM(IF($S$25="Yes",J84,),IF($S$26="Yes",J138,),IF($S$27="Yes",J192,),IF($S$28="Yes",J246,),IF($S$29="Yes",J300,),IF($S$30="Yes",J354,),IF($S$31="Yes",J408,),IF($S$32="Yes",J462,),IF($S$33="Yes",J516,),IF($S$34="Yes",J570,))/SUM(IF(AND(ISNUMBER(J84),$S$25="Yes"),1,0),IF(AND(ISNUMBER(J138),$S$26="Yes"),1,0),IF(AND(ISNUMBER(J192),$S$27="Yes"),1,0),IF(AND(ISNUMBER(J246),$S$28="Yes"),1,0),IF(AND(ISNUMBER(J300),$S$29="Yes"),1,0),IF(AND(ISNUMBER(J354),$S$30="Yes"),1,0),IF(AND(ISNUMBER(J408),$S$31="Yes"),1,0),IF(AND(ISNUMBER(J462),$S$32="Yes"),1,0),IF(AND(ISNUMBER(J516),$S$33="Yes"),1,0),IF(AND(ISNUMBER(J570),$S$34="Yes"),1,0)))</f>
        <v>#DIV/0!</v>
      </c>
      <c r="AL28" s="79" t="e">
        <f>MIN('[1]Unit Adoption Calculations'!K72,SUM(IF($S$25="Yes",K84,),IF($S$26="Yes",K138,),IF($S$27="Yes",K192,),IF($S$28="Yes",K246,),IF($S$29="Yes",K300,),IF($S$30="Yes",K354,),IF($S$31="Yes",K408,),IF($S$32="Yes",K462,),IF($S$33="Yes",K516,),IF($S$34="Yes",K570,))/SUM(IF(AND(ISNUMBER(K84),$S$25="Yes"),1,0),IF(AND(ISNUMBER(K138),$S$26="Yes"),1,0),IF(AND(ISNUMBER(K192),$S$27="Yes"),1,0),IF(AND(ISNUMBER(K246),$S$28="Yes"),1,0),IF(AND(ISNUMBER(K300),$S$29="Yes"),1,0),IF(AND(ISNUMBER(K354),$S$30="Yes"),1,0),IF(AND(ISNUMBER(K408),$S$31="Yes"),1,0),IF(AND(ISNUMBER(K462),$S$32="Yes"),1,0),IF(AND(ISNUMBER(K516),$S$33="Yes"),1,0),IF(AND(ISNUMBER(K570),$S$34="Yes"),1,0)))</f>
        <v>#DIV/0!</v>
      </c>
      <c r="AM28" s="69"/>
      <c r="AQ28" s="64">
        <v>2017</v>
      </c>
      <c r="AR28" s="79">
        <f ca="1">MIN('[1]Unit Adoption Calculations'!B72,AC28+$AP$22*SQRT(SUM(IF(AND(ISNUMBER(B84),$S$25="Yes"),B84-AC28,)^2,IF(AND(ISNUMBER(B138),$S$26="Yes"),B138-AC28,)^2,IF(AND(ISNUMBER(B192),$S$27="Yes"),B192-AC28,)^2,IF(AND(ISNUMBER(B246),$S$28="Yes"),B246-AC28,)^2,IF(AND(ISNUMBER(B300),$S$29="Yes"),B300-AC28,)^2,IF(AND(ISNUMBER(B354),$S$30="Yes"),B354-AC28,)^2,IF(AND(ISNUMBER(B408),$S$31="Yes"),B408-AC28,)^2,IF(AND(ISNUMBER(B462),$S$32="Yes"),B462-AC28,)^2,IF(AND(ISNUMBER(B516),$S$33="Yes"),B516-AC28,)^2,IF(AND(ISNUMBER(B570),$S$34="Yes"),B570-AC28,)^2)/SUM(IF(AND(ISNUMBER(B84),$S$25="Yes"),1,0),IF(AND(ISNUMBER(B138),$S$26="Yes"),1,0),IF(AND(ISNUMBER(B192),$S$27="Yes"),1,0),IF(AND(ISNUMBER(B246),$S$28="Yes"),1,0),IF(AND(ISNUMBER(B300),$S$29="Yes"),1,0),IF(AND(ISNUMBER(B354),$S$30="Yes"),1,0),IF(AND(ISNUMBER(B408),$S$31="Yes"),1,0),IF(AND(ISNUMBER(B462),$S$32="Yes"),1,0),IF(AND(ISNUMBER(B516),$S$33="Yes"),1,0),IF(AND(ISNUMBER(B570),$S$34="Yes"),1,0))))</f>
        <v>315.64643489480932</v>
      </c>
      <c r="AS28" s="79">
        <f ca="1">MIN('[1]Unit Adoption Calculations'!C72,AD28+$AP$22*SQRT(SUM(IF(AND(ISNUMBER(C84),$S$25="Yes"),C84-AD28,)^2,IF(AND(ISNUMBER(C138),$S$26="Yes"),C138-AD28,)^2,IF(AND(ISNUMBER(C192),$S$27="Yes"),C192-AD28,)^2,IF(AND(ISNUMBER(C246),$S$28="Yes"),C246-AD28,)^2,IF(AND(ISNUMBER(C300),$S$29="Yes"),C300-AD28,)^2,IF(AND(ISNUMBER(C354),$S$30="Yes"),C354-AD28,)^2,IF(AND(ISNUMBER(C408),$S$31="Yes"),C408-AD28,)^2,IF(AND(ISNUMBER(C462),$S$32="Yes"),C462-AD28,)^2,IF(AND(ISNUMBER(C516),$S$33="Yes"),C516-AD28,)^2,IF(AND(ISNUMBER(C570),$S$34="Yes"),C570-AD28,)^2)/SUM(IF(AND(ISNUMBER(C84),$S$25="Yes"),1,0),IF(AND(ISNUMBER(C138),$S$26="Yes"),1,0),IF(AND(ISNUMBER(C192),$S$27="Yes"),1,0),IF(AND(ISNUMBER(C246),$S$28="Yes"),1,0),IF(AND(ISNUMBER(C300),$S$29="Yes"),1,0),IF(AND(ISNUMBER(C354),$S$30="Yes"),1,0),IF(AND(ISNUMBER(C408),$S$31="Yes"),1,0),IF(AND(ISNUMBER(C462),$S$32="Yes"),1,0),IF(AND(ISNUMBER(C516),$S$33="Yes"),1,0),IF(AND(ISNUMBER(C570),$S$34="Yes"),1,0))))</f>
        <v>147.17790102649496</v>
      </c>
      <c r="AT28" s="79">
        <f ca="1">MIN('[1]Unit Adoption Calculations'!D72,AE28+$AP$22*SQRT(SUM(IF(AND(ISNUMBER(D84),$S$25="Yes"),D84-AE28,)^2,IF(AND(ISNUMBER(D138),$S$26="Yes"),D138-AE28,)^2,IF(AND(ISNUMBER(D192),$S$27="Yes"),D192-AE28,)^2,IF(AND(ISNUMBER(D246),$S$28="Yes"),D246-AE28,)^2,IF(AND(ISNUMBER(D300),$S$29="Yes"),D300-AE28,)^2,IF(AND(ISNUMBER(D354),$S$30="Yes"),D354-AE28,)^2,IF(AND(ISNUMBER(D408),$S$31="Yes"),D408-AE28,)^2,IF(AND(ISNUMBER(D462),$S$32="Yes"),D462-AE28,)^2,IF(AND(ISNUMBER(D516),$S$33="Yes"),D516-AE28,)^2,IF(AND(ISNUMBER(D570),$S$34="Yes"),D570-AE28,)^2)/SUM(IF(AND(ISNUMBER(D84),$S$25="Yes"),1,0),IF(AND(ISNUMBER(D138),$S$26="Yes"),1,0),IF(AND(ISNUMBER(D192),$S$27="Yes"),1,0),IF(AND(ISNUMBER(D246),$S$28="Yes"),1,0),IF(AND(ISNUMBER(D300),$S$29="Yes"),1,0),IF(AND(ISNUMBER(D354),$S$30="Yes"),1,0),IF(AND(ISNUMBER(D408),$S$31="Yes"),1,0),IF(AND(ISNUMBER(D462),$S$32="Yes"),1,0),IF(AND(ISNUMBER(D516),$S$33="Yes"),1,0),IF(AND(ISNUMBER(D570),$S$34="Yes"),1,0))))</f>
        <v>0</v>
      </c>
      <c r="AU28" s="79">
        <f ca="1">MIN('[1]Unit Adoption Calculations'!E72,AF28+$AP$22*SQRT(SUM(IF(AND(ISNUMBER(E84),$S$25="Yes"),E84-AF28,)^2,IF(AND(ISNUMBER(E138),$S$26="Yes"),E138-AF28,)^2,IF(AND(ISNUMBER(E192),$S$27="Yes"),E192-AF28,)^2,IF(AND(ISNUMBER(E246),$S$28="Yes"),E246-AF28,)^2,IF(AND(ISNUMBER(E300),$S$29="Yes"),E300-AF28,)^2,IF(AND(ISNUMBER(E354),$S$30="Yes"),E354-AF28,)^2,IF(AND(ISNUMBER(E408),$S$31="Yes"),E408-AF28,)^2,IF(AND(ISNUMBER(E462),$S$32="Yes"),E462-AF28,)^2,IF(AND(ISNUMBER(E516),$S$33="Yes"),E516-AF28,)^2,IF(AND(ISNUMBER(E570),$S$34="Yes"),E570-AF28,)^2)/SUM(IF(AND(ISNUMBER(E84),$S$25="Yes"),1,0),IF(AND(ISNUMBER(E138),$S$26="Yes"),1,0),IF(AND(ISNUMBER(E192),$S$27="Yes"),1,0),IF(AND(ISNUMBER(E246),$S$28="Yes"),1,0),IF(AND(ISNUMBER(E300),$S$29="Yes"),1,0),IF(AND(ISNUMBER(E354),$S$30="Yes"),1,0),IF(AND(ISNUMBER(E408),$S$31="Yes"),1,0),IF(AND(ISNUMBER(E462),$S$32="Yes"),1,0),IF(AND(ISNUMBER(E516),$S$33="Yes"),1,0),IF(AND(ISNUMBER(E570),$S$34="Yes"),1,0))))</f>
        <v>78.938354852336033</v>
      </c>
      <c r="AV28" s="79">
        <f ca="1">MIN('[1]Unit Adoption Calculations'!F72,AG28+$AP$22*SQRT(SUM(IF(AND(ISNUMBER(F84),$S$25="Yes"),F84-AG28,)^2,IF(AND(ISNUMBER(F138),$S$26="Yes"),F138-AG28,)^2,IF(AND(ISNUMBER(F192),$S$27="Yes"),F192-AG28,)^2,IF(AND(ISNUMBER(F246),$S$28="Yes"),F246-AG28,)^2,IF(AND(ISNUMBER(F300),$S$29="Yes"),F300-AG28,)^2,IF(AND(ISNUMBER(F354),$S$30="Yes"),F354-AG28,)^2,IF(AND(ISNUMBER(F408),$S$31="Yes"),F408-AG28,)^2,IF(AND(ISNUMBER(F462),$S$32="Yes"),F462-AG28,)^2,IF(AND(ISNUMBER(F516),$S$33="Yes"),F516-AG28,)^2,IF(AND(ISNUMBER(F570),$S$34="Yes"),F570-AG28,)^2)/SUM(IF(AND(ISNUMBER(F84),$S$25="Yes"),1,0),IF(AND(ISNUMBER(F138),$S$26="Yes"),1,0),IF(AND(ISNUMBER(F192),$S$27="Yes"),1,0),IF(AND(ISNUMBER(F246),$S$28="Yes"),1,0),IF(AND(ISNUMBER(F300),$S$29="Yes"),1,0),IF(AND(ISNUMBER(F354),$S$30="Yes"),1,0),IF(AND(ISNUMBER(F408),$S$31="Yes"),1,0),IF(AND(ISNUMBER(F462),$S$32="Yes"),1,0),IF(AND(ISNUMBER(F516),$S$33="Yes"),1,0),IF(AND(ISNUMBER(F570),$S$34="Yes"),1,0))))</f>
        <v>45.299368587196284</v>
      </c>
      <c r="AW28" s="79">
        <f ca="1">MIN('[1]Unit Adoption Calculations'!G72,AH28+$AP$22*SQRT(SUM(IF(AND(ISNUMBER(G84),$S$25="Yes"),G84-AH28,)^2,IF(AND(ISNUMBER(G138),$S$26="Yes"),G138-AH28,)^2,IF(AND(ISNUMBER(G192),$S$27="Yes"),G192-AH28,)^2,IF(AND(ISNUMBER(G246),$S$28="Yes"),G246-AH28,)^2,IF(AND(ISNUMBER(G300),$S$29="Yes"),G300-AH28,)^2,IF(AND(ISNUMBER(G354),$S$30="Yes"),G354-AH28,)^2,IF(AND(ISNUMBER(G408),$S$31="Yes"),G408-AH28,)^2,IF(AND(ISNUMBER(G462),$S$32="Yes"),G462-AH28,)^2,IF(AND(ISNUMBER(G516),$S$33="Yes"),G516-AH28,)^2,IF(AND(ISNUMBER(G570),$S$34="Yes"),G570-AH28,)^2)/SUM(IF(AND(ISNUMBER(G84),$S$25="Yes"),1,0),IF(AND(ISNUMBER(G138),$S$26="Yes"),1,0),IF(AND(ISNUMBER(G192),$S$27="Yes"),1,0),IF(AND(ISNUMBER(G246),$S$28="Yes"),1,0),IF(AND(ISNUMBER(G300),$S$29="Yes"),1,0),IF(AND(ISNUMBER(G354),$S$30="Yes"),1,0),IF(AND(ISNUMBER(G408),$S$31="Yes"),1,0),IF(AND(ISNUMBER(G462),$S$32="Yes"),1,0),IF(AND(ISNUMBER(G516),$S$33="Yes"),1,0),IF(AND(ISNUMBER(G570),$S$34="Yes"),1,0))))</f>
        <v>144.48876158959365</v>
      </c>
      <c r="AX28" s="79" t="e">
        <f>MIN('[1]Unit Adoption Calculations'!H72,AI28+$AP$22*SQRT(SUM(IF(AND(ISNUMBER(H84),$S$25="Yes"),H84-AI28,)^2,IF(AND(ISNUMBER(H138),$S$26="Yes"),H138-AI28,)^2,IF(AND(ISNUMBER(H192),$S$27="Yes"),H192-AI28,)^2,IF(AND(ISNUMBER(H246),$S$28="Yes"),H246-AI28,)^2,IF(AND(ISNUMBER(H300),$S$29="Yes"),H300-AI28,)^2,IF(AND(ISNUMBER(H354),$S$30="Yes"),H354-AI28,)^2,IF(AND(ISNUMBER(H408),$S$31="Yes"),H408-AI28,)^2,IF(AND(ISNUMBER(H462),$S$32="Yes"),H462-AI28,)^2,IF(AND(ISNUMBER(H516),$S$33="Yes"),H516-AI28,)^2,IF(AND(ISNUMBER(H570),$S$34="Yes"),H570-AI28,)^2)/SUM(IF(AND(ISNUMBER(H84),$S$25="Yes"),1,0),IF(AND(ISNUMBER(H138),$S$26="Yes"),1,0),IF(AND(ISNUMBER(H192),$S$27="Yes"),1,0),IF(AND(ISNUMBER(H246),$S$28="Yes"),1,0),IF(AND(ISNUMBER(H300),$S$29="Yes"),1,0),IF(AND(ISNUMBER(H354),$S$30="Yes"),1,0),IF(AND(ISNUMBER(H408),$S$31="Yes"),1,0),IF(AND(ISNUMBER(H462),$S$32="Yes"),1,0),IF(AND(ISNUMBER(H516),$S$33="Yes"),1,0),IF(AND(ISNUMBER(H570),$S$34="Yes"),1,0))))</f>
        <v>#DIV/0!</v>
      </c>
      <c r="AY28" s="79" t="e">
        <f>MIN('[1]Unit Adoption Calculations'!I72,AJ28+$AP$22*SQRT(SUM(IF(AND(ISNUMBER(I84),$S$25="Yes"),I84-AJ28,)^2,IF(AND(ISNUMBER(I138),$S$26="Yes"),I138-AJ28,)^2,IF(AND(ISNUMBER(I192),$S$27="Yes"),I192-AJ28,)^2,IF(AND(ISNUMBER(I246),$S$28="Yes"),I246-AJ28,)^2,IF(AND(ISNUMBER(I300),$S$29="Yes"),I300-AJ28,)^2,IF(AND(ISNUMBER(I354),$S$30="Yes"),I354-AJ28,)^2,IF(AND(ISNUMBER(I408),$S$31="Yes"),I408-AJ28,)^2,IF(AND(ISNUMBER(I462),$S$32="Yes"),I462-AJ28,)^2,IF(AND(ISNUMBER(I516),$S$33="Yes"),I516-AJ28,)^2,IF(AND(ISNUMBER(I570),$S$34="Yes"),I570-AJ28,)^2)/SUM(IF(AND(ISNUMBER(I84),$S$25="Yes"),1,0),IF(AND(ISNUMBER(I138),$S$26="Yes"),1,0),IF(AND(ISNUMBER(I192),$S$27="Yes"),1,0),IF(AND(ISNUMBER(I246),$S$28="Yes"),1,0),IF(AND(ISNUMBER(I300),$S$29="Yes"),1,0),IF(AND(ISNUMBER(I354),$S$30="Yes"),1,0),IF(AND(ISNUMBER(I408),$S$31="Yes"),1,0),IF(AND(ISNUMBER(I462),$S$32="Yes"),1,0),IF(AND(ISNUMBER(I516),$S$33="Yes"),1,0),IF(AND(ISNUMBER(I570),$S$34="Yes"),1,0))))</f>
        <v>#DIV/0!</v>
      </c>
      <c r="AZ28" s="79" t="e">
        <f>MIN('[1]Unit Adoption Calculations'!J72,AK28+$AP$22*SQRT(SUM(IF(AND(ISNUMBER(J84),$S$25="Yes"),J84-AK28,)^2,IF(AND(ISNUMBER(J138),$S$26="Yes"),J138-AK28,)^2,IF(AND(ISNUMBER(J192),$S$27="Yes"),J192-AK28,)^2,IF(AND(ISNUMBER(J246),$S$28="Yes"),J246-AK28,)^2,IF(AND(ISNUMBER(J300),$S$29="Yes"),J300-AK28,)^2,IF(AND(ISNUMBER(J354),$S$30="Yes"),J354-AK28,)^2,IF(AND(ISNUMBER(J408),$S$31="Yes"),J408-AK28,)^2,IF(AND(ISNUMBER(J462),$S$32="Yes"),J462-AK28,)^2,IF(AND(ISNUMBER(J516),$S$33="Yes"),J516-AK28,)^2,IF(AND(ISNUMBER(J570),$S$34="Yes"),J570-AK28,)^2)/SUM(IF(AND(ISNUMBER(J84),$S$25="Yes"),1,0),IF(AND(ISNUMBER(J138),$S$26="Yes"),1,0),IF(AND(ISNUMBER(J192),$S$27="Yes"),1,0),IF(AND(ISNUMBER(J246),$S$28="Yes"),1,0),IF(AND(ISNUMBER(J300),$S$29="Yes"),1,0),IF(AND(ISNUMBER(J354),$S$30="Yes"),1,0),IF(AND(ISNUMBER(J408),$S$31="Yes"),1,0),IF(AND(ISNUMBER(J462),$S$32="Yes"),1,0),IF(AND(ISNUMBER(J516),$S$33="Yes"),1,0),IF(AND(ISNUMBER(J570),$S$34="Yes"),1,0))))</f>
        <v>#DIV/0!</v>
      </c>
      <c r="BA28" s="79" t="e">
        <f>MIN('[1]Unit Adoption Calculations'!K72,AL28+$AP$22*SQRT(SUM(IF(AND(ISNUMBER(K84),$S$25="Yes"),K84-AL28,)^2,IF(AND(ISNUMBER(K138),$S$26="Yes"),K138-AL28,)^2,IF(AND(ISNUMBER(K192),$S$27="Yes"),K192-AL28,)^2,IF(AND(ISNUMBER(K246),$S$28="Yes"),K246-AL28,)^2,IF(AND(ISNUMBER(K300),$S$29="Yes"),K300-AL28,)^2,IF(AND(ISNUMBER(K354),$S$30="Yes"),K354-AL28,)^2,IF(AND(ISNUMBER(K408),$S$31="Yes"),K408-AL28,)^2,IF(AND(ISNUMBER(K462),$S$32="Yes"),K462-AL28,)^2,IF(AND(ISNUMBER(K516),$S$33="Yes"),K516-AL28,)^2,IF(AND(ISNUMBER(K570),$S$34="Yes"),K570-AL28,)^2)/SUM(IF(AND(ISNUMBER(K84),$S$25="Yes"),1,0),IF(AND(ISNUMBER(K138),$S$26="Yes"),1,0),IF(AND(ISNUMBER(K192),$S$27="Yes"),1,0),IF(AND(ISNUMBER(K246),$S$28="Yes"),1,0),IF(AND(ISNUMBER(K300),$S$29="Yes"),1,0),IF(AND(ISNUMBER(K354),$S$30="Yes"),1,0),IF(AND(ISNUMBER(K408),$S$31="Yes"),1,0),IF(AND(ISNUMBER(K462),$S$32="Yes"),1,0),IF(AND(ISNUMBER(K516),$S$33="Yes"),1,0),IF(AND(ISNUMBER(K570),$S$34="Yes"),1,0))))</f>
        <v>#DIV/0!</v>
      </c>
      <c r="BJ28"/>
      <c r="BK28"/>
      <c r="BL28" s="25"/>
      <c r="BM28" s="87"/>
      <c r="BN28" s="87"/>
      <c r="BO28" s="87"/>
      <c r="BP28" s="87"/>
      <c r="BQ28" s="87"/>
      <c r="BR28" s="87"/>
      <c r="BS28" s="87"/>
      <c r="BT28" s="25"/>
      <c r="BU28" s="25"/>
      <c r="BV28" s="25"/>
      <c r="BW28" s="25"/>
      <c r="BX28" s="25"/>
    </row>
    <row r="29" spans="1:76" s="24" customFormat="1" ht="14" x14ac:dyDescent="0.15">
      <c r="A29" s="64">
        <v>2018</v>
      </c>
      <c r="B29" s="65">
        <f t="shared" ca="1" si="0"/>
        <v>319.07627251154219</v>
      </c>
      <c r="C29" s="66">
        <f t="shared" ca="1" si="0"/>
        <v>148.53864704905027</v>
      </c>
      <c r="D29" s="66">
        <f t="shared" ca="1" si="0"/>
        <v>0</v>
      </c>
      <c r="E29" s="66">
        <f t="shared" ca="1" si="0"/>
        <v>79.639483014353345</v>
      </c>
      <c r="F29" s="66">
        <f t="shared" ca="1" si="0"/>
        <v>45.075765409644191</v>
      </c>
      <c r="G29" s="66">
        <f t="shared" ca="1" si="0"/>
        <v>145.38601837685633</v>
      </c>
      <c r="H29" s="66" t="str">
        <f t="shared" ca="1" si="0"/>
        <v/>
      </c>
      <c r="I29" s="66" t="str">
        <f t="shared" ca="1" si="0"/>
        <v/>
      </c>
      <c r="J29" s="66" t="str">
        <f t="shared" ca="1" si="0"/>
        <v/>
      </c>
      <c r="K29" s="66" t="str">
        <f t="shared" ca="1" si="0"/>
        <v/>
      </c>
      <c r="N29" s="73" t="s">
        <v>45</v>
      </c>
      <c r="O29" s="84" t="str">
        <f t="shared" ca="1" si="3"/>
        <v>Low growth, linear trend (based on improved pasture area)</v>
      </c>
      <c r="P29" s="58"/>
      <c r="Q29" s="58"/>
      <c r="R29" s="59"/>
      <c r="S29" s="77" t="s">
        <v>37</v>
      </c>
      <c r="T29" s="78"/>
      <c r="AB29" s="64">
        <v>2018</v>
      </c>
      <c r="AC29" s="79">
        <f ca="1">MIN('[1]Unit Adoption Calculations'!B73,SUM(IF($S$25="Yes",B85,),IF($S$26="Yes",B139,),IF($S$27="Yes",B193,),IF($S$28="Yes",B247,),IF($S$29="Yes",B301,),IF($S$30="Yes",B355,),IF($S$31="Yes",B409,),IF($S$32="Yes",B463,),IF($S$33="Yes",B517,),IF($S$34="Yes",B571,))/SUM(IF(AND(ISNUMBER(B85),$S$25="Yes"),1,0),IF(AND(ISNUMBER(B139),$S$26="Yes"),1,0),IF(AND(ISNUMBER(B193),$S$27="Yes"),1,0),IF(AND(ISNUMBER(B247),$S$28="Yes"),1,0),IF(AND(ISNUMBER(B301),$S$29="Yes"),1,0),IF(AND(ISNUMBER(B355),$S$30="Yes"),1,0),IF(AND(ISNUMBER(B409),$S$31="Yes"),1,0),IF(AND(ISNUMBER(B463),$S$32="Yes"),1,0),IF(AND(ISNUMBER(B517),$S$33="Yes"),1,0),IF(AND(ISNUMBER(B571),$S$34="Yes"),1,0)))</f>
        <v>366.07742728379361</v>
      </c>
      <c r="AD29" s="79">
        <f ca="1">MIN('[1]Unit Adoption Calculations'!C73,SUM(IF($S$25="Yes",C85,),IF($S$26="Yes",C139,),IF($S$27="Yes",C193,),IF($S$28="Yes",C247,),IF($S$29="Yes",C301,),IF($S$30="Yes",C355,),IF($S$31="Yes",C409,),IF($S$32="Yes",C463,),IF($S$33="Yes",C517,),IF($S$34="Yes",C571,))/SUM(IF(AND(ISNUMBER(C85),$S$25="Yes"),1,0),IF(AND(ISNUMBER(C139),$S$26="Yes"),1,0),IF(AND(ISNUMBER(C193),$S$27="Yes"),1,0),IF(AND(ISNUMBER(C247),$S$28="Yes"),1,0),IF(AND(ISNUMBER(C301),$S$29="Yes"),1,0),IF(AND(ISNUMBER(C355),$S$30="Yes"),1,0),IF(AND(ISNUMBER(C409),$S$31="Yes"),1,0),IF(AND(ISNUMBER(C463),$S$32="Yes"),1,0),IF(AND(ISNUMBER(C517),$S$33="Yes"),1,0),IF(AND(ISNUMBER(C571),$S$34="Yes"),1,0)))</f>
        <v>150.23449087069821</v>
      </c>
      <c r="AE29" s="79">
        <f ca="1">MIN('[1]Unit Adoption Calculations'!D73,SUM(IF($S$25="Yes",D85,),IF($S$26="Yes",D139,),IF($S$27="Yes",D193,),IF($S$28="Yes",D247,),IF($S$29="Yes",D301,),IF($S$30="Yes",D355,),IF($S$31="Yes",D409,),IF($S$32="Yes",D463,),IF($S$33="Yes",D517,),IF($S$34="Yes",D571,))/SUM(IF(AND(ISNUMBER(D85),$S$25="Yes"),1,0),IF(AND(ISNUMBER(D139),$S$26="Yes"),1,0),IF(AND(ISNUMBER(D193),$S$27="Yes"),1,0),IF(AND(ISNUMBER(D247),$S$28="Yes"),1,0),IF(AND(ISNUMBER(D301),$S$29="Yes"),1,0),IF(AND(ISNUMBER(D355),$S$30="Yes"),1,0),IF(AND(ISNUMBER(D409),$S$31="Yes"),1,0),IF(AND(ISNUMBER(D463),$S$32="Yes"),1,0),IF(AND(ISNUMBER(D517),$S$33="Yes"),1,0),IF(AND(ISNUMBER(D571),$S$34="Yes"),1,0)))</f>
        <v>0</v>
      </c>
      <c r="AF29" s="79">
        <f ca="1">MIN('[1]Unit Adoption Calculations'!E73,SUM(IF($S$25="Yes",E85,),IF($S$26="Yes",E139,),IF($S$27="Yes",E193,),IF($S$28="Yes",E247,),IF($S$29="Yes",E301,),IF($S$30="Yes",E355,),IF($S$31="Yes",E409,),IF($S$32="Yes",E463,),IF($S$33="Yes",E517,),IF($S$34="Yes",E571,))/SUM(IF(AND(ISNUMBER(E85),$S$25="Yes"),1,0),IF(AND(ISNUMBER(E139),$S$26="Yes"),1,0),IF(AND(ISNUMBER(E193),$S$27="Yes"),1,0),IF(AND(ISNUMBER(E247),$S$28="Yes"),1,0),IF(AND(ISNUMBER(E301),$S$29="Yes"),1,0),IF(AND(ISNUMBER(E355),$S$30="Yes"),1,0),IF(AND(ISNUMBER(E409),$S$31="Yes"),1,0),IF(AND(ISNUMBER(E463),$S$32="Yes"),1,0),IF(AND(ISNUMBER(E517),$S$33="Yes"),1,0),IF(AND(ISNUMBER(E571),$S$34="Yes"),1,0)))</f>
        <v>80.273895205981489</v>
      </c>
      <c r="AG29" s="79">
        <f ca="1">MIN('[1]Unit Adoption Calculations'!F73,SUM(IF($S$25="Yes",F85,),IF($S$26="Yes",F139,),IF($S$27="Yes",F193,),IF($S$28="Yes",F247,),IF($S$29="Yes",F301,),IF($S$30="Yes",F355,),IF($S$31="Yes",F409,),IF($S$32="Yes",F463,),IF($S$33="Yes",F517,),IF($S$34="Yes",F571,))/SUM(IF(AND(ISNUMBER(F85),$S$25="Yes"),1,0),IF(AND(ISNUMBER(F139),$S$26="Yes"),1,0),IF(AND(ISNUMBER(F193),$S$27="Yes"),1,0),IF(AND(ISNUMBER(F247),$S$28="Yes"),1,0),IF(AND(ISNUMBER(F301),$S$29="Yes"),1,0),IF(AND(ISNUMBER(F355),$S$30="Yes"),1,0),IF(AND(ISNUMBER(F409),$S$31="Yes"),1,0),IF(AND(ISNUMBER(F463),$S$32="Yes"),1,0),IF(AND(ISNUMBER(F517),$S$33="Yes"),1,0),IF(AND(ISNUMBER(F571),$S$34="Yes"),1,0)))</f>
        <v>45.690951875717019</v>
      </c>
      <c r="AH29" s="79">
        <f ca="1">MIN('[1]Unit Adoption Calculations'!G73,SUM(IF($S$25="Yes",G85,),IF($S$26="Yes",G139,),IF($S$27="Yes",G193,),IF($S$28="Yes",G247,),IF($S$29="Yes",G301,),IF($S$30="Yes",G355,),IF($S$31="Yes",G409,),IF($S$32="Yes",G463,),IF($S$33="Yes",G517,),IF($S$34="Yes",G571,))/SUM(IF(AND(ISNUMBER(G85),$S$25="Yes"),1,0),IF(AND(ISNUMBER(G139),$S$26="Yes"),1,0),IF(AND(ISNUMBER(G193),$S$27="Yes"),1,0),IF(AND(ISNUMBER(G247),$S$28="Yes"),1,0),IF(AND(ISNUMBER(G301),$S$29="Yes"),1,0),IF(AND(ISNUMBER(G355),$S$30="Yes"),1,0),IF(AND(ISNUMBER(G409),$S$31="Yes"),1,0),IF(AND(ISNUMBER(G463),$S$32="Yes"),1,0),IF(AND(ISNUMBER(G517),$S$33="Yes"),1,0),IF(AND(ISNUMBER(G571),$S$34="Yes"),1,0)))</f>
        <v>147.12201089998439</v>
      </c>
      <c r="AI29" s="79" t="e">
        <f>MIN('[1]Unit Adoption Calculations'!H73,SUM(IF($S$25="Yes",H85,),IF($S$26="Yes",H139,),IF($S$27="Yes",H193,),IF($S$28="Yes",H247,),IF($S$29="Yes",H301,),IF($S$30="Yes",H355,),IF($S$31="Yes",H409,),IF($S$32="Yes",H463,),IF($S$33="Yes",H517,),IF($S$34="Yes",H571,))/SUM(IF(AND(ISNUMBER(H85),$S$25="Yes"),1,0),IF(AND(ISNUMBER(H139),$S$26="Yes"),1,0),IF(AND(ISNUMBER(H193),$S$27="Yes"),1,0),IF(AND(ISNUMBER(H247),$S$28="Yes"),1,0),IF(AND(ISNUMBER(H301),$S$29="Yes"),1,0),IF(AND(ISNUMBER(H355),$S$30="Yes"),1,0),IF(AND(ISNUMBER(H409),$S$31="Yes"),1,0),IF(AND(ISNUMBER(H463),$S$32="Yes"),1,0),IF(AND(ISNUMBER(H517),$S$33="Yes"),1,0),IF(AND(ISNUMBER(H571),$S$34="Yes"),1,0)))</f>
        <v>#DIV/0!</v>
      </c>
      <c r="AJ29" s="79" t="e">
        <f>MIN('[1]Unit Adoption Calculations'!I73,SUM(IF($S$25="Yes",I85,),IF($S$26="Yes",I139,),IF($S$27="Yes",I193,),IF($S$28="Yes",I247,),IF($S$29="Yes",I301,),IF($S$30="Yes",I355,),IF($S$31="Yes",I409,),IF($S$32="Yes",I463,),IF($S$33="Yes",I517,),IF($S$34="Yes",I571,))/SUM(IF(AND(ISNUMBER(I85),$S$25="Yes"),1,0),IF(AND(ISNUMBER(I139),$S$26="Yes"),1,0),IF(AND(ISNUMBER(I193),$S$27="Yes"),1,0),IF(AND(ISNUMBER(I247),$S$28="Yes"),1,0),IF(AND(ISNUMBER(I301),$S$29="Yes"),1,0),IF(AND(ISNUMBER(I355),$S$30="Yes"),1,0),IF(AND(ISNUMBER(I409),$S$31="Yes"),1,0),IF(AND(ISNUMBER(I463),$S$32="Yes"),1,0),IF(AND(ISNUMBER(I517),$S$33="Yes"),1,0),IF(AND(ISNUMBER(I571),$S$34="Yes"),1,0)))</f>
        <v>#DIV/0!</v>
      </c>
      <c r="AK29" s="79" t="e">
        <f>MIN('[1]Unit Adoption Calculations'!J73,SUM(IF($S$25="Yes",J85,),IF($S$26="Yes",J139,),IF($S$27="Yes",J193,),IF($S$28="Yes",J247,),IF($S$29="Yes",J301,),IF($S$30="Yes",J355,),IF($S$31="Yes",J409,),IF($S$32="Yes",J463,),IF($S$33="Yes",J517,),IF($S$34="Yes",J571,))/SUM(IF(AND(ISNUMBER(J85),$S$25="Yes"),1,0),IF(AND(ISNUMBER(J139),$S$26="Yes"),1,0),IF(AND(ISNUMBER(J193),$S$27="Yes"),1,0),IF(AND(ISNUMBER(J247),$S$28="Yes"),1,0),IF(AND(ISNUMBER(J301),$S$29="Yes"),1,0),IF(AND(ISNUMBER(J355),$S$30="Yes"),1,0),IF(AND(ISNUMBER(J409),$S$31="Yes"),1,0),IF(AND(ISNUMBER(J463),$S$32="Yes"),1,0),IF(AND(ISNUMBER(J517),$S$33="Yes"),1,0),IF(AND(ISNUMBER(J571),$S$34="Yes"),1,0)))</f>
        <v>#DIV/0!</v>
      </c>
      <c r="AL29" s="79" t="e">
        <f>MIN('[1]Unit Adoption Calculations'!K73,SUM(IF($S$25="Yes",K85,),IF($S$26="Yes",K139,),IF($S$27="Yes",K193,),IF($S$28="Yes",K247,),IF($S$29="Yes",K301,),IF($S$30="Yes",K355,),IF($S$31="Yes",K409,),IF($S$32="Yes",K463,),IF($S$33="Yes",K517,),IF($S$34="Yes",K571,))/SUM(IF(AND(ISNUMBER(K85),$S$25="Yes"),1,0),IF(AND(ISNUMBER(K139),$S$26="Yes"),1,0),IF(AND(ISNUMBER(K193),$S$27="Yes"),1,0),IF(AND(ISNUMBER(K247),$S$28="Yes"),1,0),IF(AND(ISNUMBER(K301),$S$29="Yes"),1,0),IF(AND(ISNUMBER(K355),$S$30="Yes"),1,0),IF(AND(ISNUMBER(K409),$S$31="Yes"),1,0),IF(AND(ISNUMBER(K463),$S$32="Yes"),1,0),IF(AND(ISNUMBER(K517),$S$33="Yes"),1,0),IF(AND(ISNUMBER(K571),$S$34="Yes"),1,0)))</f>
        <v>#DIV/0!</v>
      </c>
      <c r="AM29" s="69"/>
      <c r="AQ29" s="64">
        <v>2018</v>
      </c>
      <c r="AR29" s="79">
        <f ca="1">MIN('[1]Unit Adoption Calculations'!B73,AC29+$AP$22*SQRT(SUM(IF(AND(ISNUMBER(B85),$S$25="Yes"),B85-AC29,)^2,IF(AND(ISNUMBER(B139),$S$26="Yes"),B139-AC29,)^2,IF(AND(ISNUMBER(B193),$S$27="Yes"),B193-AC29,)^2,IF(AND(ISNUMBER(B247),$S$28="Yes"),B247-AC29,)^2,IF(AND(ISNUMBER(B301),$S$29="Yes"),B301-AC29,)^2,IF(AND(ISNUMBER(B355),$S$30="Yes"),B355-AC29,)^2,IF(AND(ISNUMBER(B409),$S$31="Yes"),B409-AC29,)^2,IF(AND(ISNUMBER(B463),$S$32="Yes"),B463-AC29,)^2,IF(AND(ISNUMBER(B517),$S$33="Yes"),B517-AC29,)^2,IF(AND(ISNUMBER(B571),$S$34="Yes"),B571-AC29,)^2)/SUM(IF(AND(ISNUMBER(B85),$S$25="Yes"),1,0),IF(AND(ISNUMBER(B139),$S$26="Yes"),1,0),IF(AND(ISNUMBER(B193),$S$27="Yes"),1,0),IF(AND(ISNUMBER(B247),$S$28="Yes"),1,0),IF(AND(ISNUMBER(B301),$S$29="Yes"),1,0),IF(AND(ISNUMBER(B355),$S$30="Yes"),1,0),IF(AND(ISNUMBER(B409),$S$31="Yes"),1,0),IF(AND(ISNUMBER(B463),$S$32="Yes"),1,0),IF(AND(ISNUMBER(B517),$S$33="Yes"),1,0),IF(AND(ISNUMBER(B571),$S$34="Yes"),1,0))))</f>
        <v>319.07627251154219</v>
      </c>
      <c r="AS29" s="79">
        <f ca="1">MIN('[1]Unit Adoption Calculations'!C73,AD29+$AP$22*SQRT(SUM(IF(AND(ISNUMBER(C85),$S$25="Yes"),C85-AD29,)^2,IF(AND(ISNUMBER(C139),$S$26="Yes"),C139-AD29,)^2,IF(AND(ISNUMBER(C193),$S$27="Yes"),C193-AD29,)^2,IF(AND(ISNUMBER(C247),$S$28="Yes"),C247-AD29,)^2,IF(AND(ISNUMBER(C301),$S$29="Yes"),C301-AD29,)^2,IF(AND(ISNUMBER(C355),$S$30="Yes"),C355-AD29,)^2,IF(AND(ISNUMBER(C409),$S$31="Yes"),C409-AD29,)^2,IF(AND(ISNUMBER(C463),$S$32="Yes"),C463-AD29,)^2,IF(AND(ISNUMBER(C517),$S$33="Yes"),C517-AD29,)^2,IF(AND(ISNUMBER(C571),$S$34="Yes"),C571-AD29,)^2)/SUM(IF(AND(ISNUMBER(C85),$S$25="Yes"),1,0),IF(AND(ISNUMBER(C139),$S$26="Yes"),1,0),IF(AND(ISNUMBER(C193),$S$27="Yes"),1,0),IF(AND(ISNUMBER(C247),$S$28="Yes"),1,0),IF(AND(ISNUMBER(C301),$S$29="Yes"),1,0),IF(AND(ISNUMBER(C355),$S$30="Yes"),1,0),IF(AND(ISNUMBER(C409),$S$31="Yes"),1,0),IF(AND(ISNUMBER(C463),$S$32="Yes"),1,0),IF(AND(ISNUMBER(C517),$S$33="Yes"),1,0),IF(AND(ISNUMBER(C571),$S$34="Yes"),1,0))))</f>
        <v>148.53864704905027</v>
      </c>
      <c r="AT29" s="79">
        <f ca="1">MIN('[1]Unit Adoption Calculations'!D73,AE29+$AP$22*SQRT(SUM(IF(AND(ISNUMBER(D85),$S$25="Yes"),D85-AE29,)^2,IF(AND(ISNUMBER(D139),$S$26="Yes"),D139-AE29,)^2,IF(AND(ISNUMBER(D193),$S$27="Yes"),D193-AE29,)^2,IF(AND(ISNUMBER(D247),$S$28="Yes"),D247-AE29,)^2,IF(AND(ISNUMBER(D301),$S$29="Yes"),D301-AE29,)^2,IF(AND(ISNUMBER(D355),$S$30="Yes"),D355-AE29,)^2,IF(AND(ISNUMBER(D409),$S$31="Yes"),D409-AE29,)^2,IF(AND(ISNUMBER(D463),$S$32="Yes"),D463-AE29,)^2,IF(AND(ISNUMBER(D517),$S$33="Yes"),D517-AE29,)^2,IF(AND(ISNUMBER(D571),$S$34="Yes"),D571-AE29,)^2)/SUM(IF(AND(ISNUMBER(D85),$S$25="Yes"),1,0),IF(AND(ISNUMBER(D139),$S$26="Yes"),1,0),IF(AND(ISNUMBER(D193),$S$27="Yes"),1,0),IF(AND(ISNUMBER(D247),$S$28="Yes"),1,0),IF(AND(ISNUMBER(D301),$S$29="Yes"),1,0),IF(AND(ISNUMBER(D355),$S$30="Yes"),1,0),IF(AND(ISNUMBER(D409),$S$31="Yes"),1,0),IF(AND(ISNUMBER(D463),$S$32="Yes"),1,0),IF(AND(ISNUMBER(D517),$S$33="Yes"),1,0),IF(AND(ISNUMBER(D571),$S$34="Yes"),1,0))))</f>
        <v>0</v>
      </c>
      <c r="AU29" s="79">
        <f ca="1">MIN('[1]Unit Adoption Calculations'!E73,AF29+$AP$22*SQRT(SUM(IF(AND(ISNUMBER(E85),$S$25="Yes"),E85-AF29,)^2,IF(AND(ISNUMBER(E139),$S$26="Yes"),E139-AF29,)^2,IF(AND(ISNUMBER(E193),$S$27="Yes"),E193-AF29,)^2,IF(AND(ISNUMBER(E247),$S$28="Yes"),E247-AF29,)^2,IF(AND(ISNUMBER(E301),$S$29="Yes"),E301-AF29,)^2,IF(AND(ISNUMBER(E355),$S$30="Yes"),E355-AF29,)^2,IF(AND(ISNUMBER(E409),$S$31="Yes"),E409-AF29,)^2,IF(AND(ISNUMBER(E463),$S$32="Yes"),E463-AF29,)^2,IF(AND(ISNUMBER(E517),$S$33="Yes"),E517-AF29,)^2,IF(AND(ISNUMBER(E571),$S$34="Yes"),E571-AF29,)^2)/SUM(IF(AND(ISNUMBER(E85),$S$25="Yes"),1,0),IF(AND(ISNUMBER(E139),$S$26="Yes"),1,0),IF(AND(ISNUMBER(E193),$S$27="Yes"),1,0),IF(AND(ISNUMBER(E247),$S$28="Yes"),1,0),IF(AND(ISNUMBER(E301),$S$29="Yes"),1,0),IF(AND(ISNUMBER(E355),$S$30="Yes"),1,0),IF(AND(ISNUMBER(E409),$S$31="Yes"),1,0),IF(AND(ISNUMBER(E463),$S$32="Yes"),1,0),IF(AND(ISNUMBER(E517),$S$33="Yes"),1,0),IF(AND(ISNUMBER(E571),$S$34="Yes"),1,0))))</f>
        <v>79.639483014353345</v>
      </c>
      <c r="AV29" s="79">
        <f ca="1">MIN('[1]Unit Adoption Calculations'!F73,AG29+$AP$22*SQRT(SUM(IF(AND(ISNUMBER(F85),$S$25="Yes"),F85-AG29,)^2,IF(AND(ISNUMBER(F139),$S$26="Yes"),F139-AG29,)^2,IF(AND(ISNUMBER(F193),$S$27="Yes"),F193-AG29,)^2,IF(AND(ISNUMBER(F247),$S$28="Yes"),F247-AG29,)^2,IF(AND(ISNUMBER(F301),$S$29="Yes"),F301-AG29,)^2,IF(AND(ISNUMBER(F355),$S$30="Yes"),F355-AG29,)^2,IF(AND(ISNUMBER(F409),$S$31="Yes"),F409-AG29,)^2,IF(AND(ISNUMBER(F463),$S$32="Yes"),F463-AG29,)^2,IF(AND(ISNUMBER(F517),$S$33="Yes"),F517-AG29,)^2,IF(AND(ISNUMBER(F571),$S$34="Yes"),F571-AG29,)^2)/SUM(IF(AND(ISNUMBER(F85),$S$25="Yes"),1,0),IF(AND(ISNUMBER(F139),$S$26="Yes"),1,0),IF(AND(ISNUMBER(F193),$S$27="Yes"),1,0),IF(AND(ISNUMBER(F247),$S$28="Yes"),1,0),IF(AND(ISNUMBER(F301),$S$29="Yes"),1,0),IF(AND(ISNUMBER(F355),$S$30="Yes"),1,0),IF(AND(ISNUMBER(F409),$S$31="Yes"),1,0),IF(AND(ISNUMBER(F463),$S$32="Yes"),1,0),IF(AND(ISNUMBER(F517),$S$33="Yes"),1,0),IF(AND(ISNUMBER(F571),$S$34="Yes"),1,0))))</f>
        <v>45.075765409644191</v>
      </c>
      <c r="AW29" s="79">
        <f ca="1">MIN('[1]Unit Adoption Calculations'!G73,AH29+$AP$22*SQRT(SUM(IF(AND(ISNUMBER(G85),$S$25="Yes"),G85-AH29,)^2,IF(AND(ISNUMBER(G139),$S$26="Yes"),G139-AH29,)^2,IF(AND(ISNUMBER(G193),$S$27="Yes"),G193-AH29,)^2,IF(AND(ISNUMBER(G247),$S$28="Yes"),G247-AH29,)^2,IF(AND(ISNUMBER(G301),$S$29="Yes"),G301-AH29,)^2,IF(AND(ISNUMBER(G355),$S$30="Yes"),G355-AH29,)^2,IF(AND(ISNUMBER(G409),$S$31="Yes"),G409-AH29,)^2,IF(AND(ISNUMBER(G463),$S$32="Yes"),G463-AH29,)^2,IF(AND(ISNUMBER(G517),$S$33="Yes"),G517-AH29,)^2,IF(AND(ISNUMBER(G571),$S$34="Yes"),G571-AH29,)^2)/SUM(IF(AND(ISNUMBER(G85),$S$25="Yes"),1,0),IF(AND(ISNUMBER(G139),$S$26="Yes"),1,0),IF(AND(ISNUMBER(G193),$S$27="Yes"),1,0),IF(AND(ISNUMBER(G247),$S$28="Yes"),1,0),IF(AND(ISNUMBER(G301),$S$29="Yes"),1,0),IF(AND(ISNUMBER(G355),$S$30="Yes"),1,0),IF(AND(ISNUMBER(G409),$S$31="Yes"),1,0),IF(AND(ISNUMBER(G463),$S$32="Yes"),1,0),IF(AND(ISNUMBER(G517),$S$33="Yes"),1,0),IF(AND(ISNUMBER(G571),$S$34="Yes"),1,0))))</f>
        <v>145.38601837685633</v>
      </c>
      <c r="AX29" s="79" t="e">
        <f>MIN('[1]Unit Adoption Calculations'!H73,AI29+$AP$22*SQRT(SUM(IF(AND(ISNUMBER(H85),$S$25="Yes"),H85-AI29,)^2,IF(AND(ISNUMBER(H139),$S$26="Yes"),H139-AI29,)^2,IF(AND(ISNUMBER(H193),$S$27="Yes"),H193-AI29,)^2,IF(AND(ISNUMBER(H247),$S$28="Yes"),H247-AI29,)^2,IF(AND(ISNUMBER(H301),$S$29="Yes"),H301-AI29,)^2,IF(AND(ISNUMBER(H355),$S$30="Yes"),H355-AI29,)^2,IF(AND(ISNUMBER(H409),$S$31="Yes"),H409-AI29,)^2,IF(AND(ISNUMBER(H463),$S$32="Yes"),H463-AI29,)^2,IF(AND(ISNUMBER(H517),$S$33="Yes"),H517-AI29,)^2,IF(AND(ISNUMBER(H571),$S$34="Yes"),H571-AI29,)^2)/SUM(IF(AND(ISNUMBER(H85),$S$25="Yes"),1,0),IF(AND(ISNUMBER(H139),$S$26="Yes"),1,0),IF(AND(ISNUMBER(H193),$S$27="Yes"),1,0),IF(AND(ISNUMBER(H247),$S$28="Yes"),1,0),IF(AND(ISNUMBER(H301),$S$29="Yes"),1,0),IF(AND(ISNUMBER(H355),$S$30="Yes"),1,0),IF(AND(ISNUMBER(H409),$S$31="Yes"),1,0),IF(AND(ISNUMBER(H463),$S$32="Yes"),1,0),IF(AND(ISNUMBER(H517),$S$33="Yes"),1,0),IF(AND(ISNUMBER(H571),$S$34="Yes"),1,0))))</f>
        <v>#DIV/0!</v>
      </c>
      <c r="AY29" s="79" t="e">
        <f>MIN('[1]Unit Adoption Calculations'!I73,AJ29+$AP$22*SQRT(SUM(IF(AND(ISNUMBER(I85),$S$25="Yes"),I85-AJ29,)^2,IF(AND(ISNUMBER(I139),$S$26="Yes"),I139-AJ29,)^2,IF(AND(ISNUMBER(I193),$S$27="Yes"),I193-AJ29,)^2,IF(AND(ISNUMBER(I247),$S$28="Yes"),I247-AJ29,)^2,IF(AND(ISNUMBER(I301),$S$29="Yes"),I301-AJ29,)^2,IF(AND(ISNUMBER(I355),$S$30="Yes"),I355-AJ29,)^2,IF(AND(ISNUMBER(I409),$S$31="Yes"),I409-AJ29,)^2,IF(AND(ISNUMBER(I463),$S$32="Yes"),I463-AJ29,)^2,IF(AND(ISNUMBER(I517),$S$33="Yes"),I517-AJ29,)^2,IF(AND(ISNUMBER(I571),$S$34="Yes"),I571-AJ29,)^2)/SUM(IF(AND(ISNUMBER(I85),$S$25="Yes"),1,0),IF(AND(ISNUMBER(I139),$S$26="Yes"),1,0),IF(AND(ISNUMBER(I193),$S$27="Yes"),1,0),IF(AND(ISNUMBER(I247),$S$28="Yes"),1,0),IF(AND(ISNUMBER(I301),$S$29="Yes"),1,0),IF(AND(ISNUMBER(I355),$S$30="Yes"),1,0),IF(AND(ISNUMBER(I409),$S$31="Yes"),1,0),IF(AND(ISNUMBER(I463),$S$32="Yes"),1,0),IF(AND(ISNUMBER(I517),$S$33="Yes"),1,0),IF(AND(ISNUMBER(I571),$S$34="Yes"),1,0))))</f>
        <v>#DIV/0!</v>
      </c>
      <c r="AZ29" s="79" t="e">
        <f>MIN('[1]Unit Adoption Calculations'!J73,AK29+$AP$22*SQRT(SUM(IF(AND(ISNUMBER(J85),$S$25="Yes"),J85-AK29,)^2,IF(AND(ISNUMBER(J139),$S$26="Yes"),J139-AK29,)^2,IF(AND(ISNUMBER(J193),$S$27="Yes"),J193-AK29,)^2,IF(AND(ISNUMBER(J247),$S$28="Yes"),J247-AK29,)^2,IF(AND(ISNUMBER(J301),$S$29="Yes"),J301-AK29,)^2,IF(AND(ISNUMBER(J355),$S$30="Yes"),J355-AK29,)^2,IF(AND(ISNUMBER(J409),$S$31="Yes"),J409-AK29,)^2,IF(AND(ISNUMBER(J463),$S$32="Yes"),J463-AK29,)^2,IF(AND(ISNUMBER(J517),$S$33="Yes"),J517-AK29,)^2,IF(AND(ISNUMBER(J571),$S$34="Yes"),J571-AK29,)^2)/SUM(IF(AND(ISNUMBER(J85),$S$25="Yes"),1,0),IF(AND(ISNUMBER(J139),$S$26="Yes"),1,0),IF(AND(ISNUMBER(J193),$S$27="Yes"),1,0),IF(AND(ISNUMBER(J247),$S$28="Yes"),1,0),IF(AND(ISNUMBER(J301),$S$29="Yes"),1,0),IF(AND(ISNUMBER(J355),$S$30="Yes"),1,0),IF(AND(ISNUMBER(J409),$S$31="Yes"),1,0),IF(AND(ISNUMBER(J463),$S$32="Yes"),1,0),IF(AND(ISNUMBER(J517),$S$33="Yes"),1,0),IF(AND(ISNUMBER(J571),$S$34="Yes"),1,0))))</f>
        <v>#DIV/0!</v>
      </c>
      <c r="BA29" s="79" t="e">
        <f>MIN('[1]Unit Adoption Calculations'!K73,AL29+$AP$22*SQRT(SUM(IF(AND(ISNUMBER(K85),$S$25="Yes"),K85-AL29,)^2,IF(AND(ISNUMBER(K139),$S$26="Yes"),K139-AL29,)^2,IF(AND(ISNUMBER(K193),$S$27="Yes"),K193-AL29,)^2,IF(AND(ISNUMBER(K247),$S$28="Yes"),K247-AL29,)^2,IF(AND(ISNUMBER(K301),$S$29="Yes"),K301-AL29,)^2,IF(AND(ISNUMBER(K355),$S$30="Yes"),K355-AL29,)^2,IF(AND(ISNUMBER(K409),$S$31="Yes"),K409-AL29,)^2,IF(AND(ISNUMBER(K463),$S$32="Yes"),K463-AL29,)^2,IF(AND(ISNUMBER(K517),$S$33="Yes"),K517-AL29,)^2,IF(AND(ISNUMBER(K571),$S$34="Yes"),K571-AL29,)^2)/SUM(IF(AND(ISNUMBER(K85),$S$25="Yes"),1,0),IF(AND(ISNUMBER(K139),$S$26="Yes"),1,0),IF(AND(ISNUMBER(K193),$S$27="Yes"),1,0),IF(AND(ISNUMBER(K247),$S$28="Yes"),1,0),IF(AND(ISNUMBER(K301),$S$29="Yes"),1,0),IF(AND(ISNUMBER(K355),$S$30="Yes"),1,0),IF(AND(ISNUMBER(K409),$S$31="Yes"),1,0),IF(AND(ISNUMBER(K463),$S$32="Yes"),1,0),IF(AND(ISNUMBER(K517),$S$33="Yes"),1,0),IF(AND(ISNUMBER(K571),$S$34="Yes"),1,0))))</f>
        <v>#DIV/0!</v>
      </c>
      <c r="BJ29" s="88" t="s">
        <v>46</v>
      </c>
      <c r="BK29" s="89"/>
      <c r="BL29" s="25"/>
      <c r="BM29" s="87"/>
      <c r="BN29" s="87"/>
      <c r="BO29" s="87"/>
      <c r="BP29" s="87"/>
      <c r="BQ29" s="87"/>
      <c r="BR29" s="87"/>
      <c r="BS29" s="87"/>
      <c r="BT29" s="25"/>
      <c r="BU29" s="25"/>
      <c r="BV29" s="25"/>
      <c r="BW29" s="25"/>
      <c r="BX29" s="25"/>
    </row>
    <row r="30" spans="1:76" s="24" customFormat="1" ht="14" x14ac:dyDescent="0.15">
      <c r="A30" s="64">
        <v>2019</v>
      </c>
      <c r="B30" s="65">
        <f t="shared" ca="1" si="0"/>
        <v>322.48404382362224</v>
      </c>
      <c r="C30" s="66">
        <f t="shared" ca="1" si="0"/>
        <v>149.89939307160739</v>
      </c>
      <c r="D30" s="66">
        <f t="shared" ca="1" si="0"/>
        <v>0</v>
      </c>
      <c r="E30" s="66">
        <f t="shared" ca="1" si="0"/>
        <v>80.340611176369976</v>
      </c>
      <c r="F30" s="66">
        <f t="shared" ca="1" si="0"/>
        <v>44.852162232093065</v>
      </c>
      <c r="G30" s="66">
        <f t="shared" ca="1" si="0"/>
        <v>146.28327516411923</v>
      </c>
      <c r="H30" s="66" t="str">
        <f t="shared" ca="1" si="0"/>
        <v/>
      </c>
      <c r="I30" s="66" t="str">
        <f t="shared" ca="1" si="0"/>
        <v/>
      </c>
      <c r="J30" s="66" t="str">
        <f t="shared" ca="1" si="0"/>
        <v/>
      </c>
      <c r="K30" s="66" t="str">
        <f t="shared" ca="1" si="0"/>
        <v/>
      </c>
      <c r="N30" s="73" t="s">
        <v>47</v>
      </c>
      <c r="O30" s="84" t="str">
        <f t="shared" ca="1" si="3"/>
        <v>High growth, linear trend (based on improved pasture area)</v>
      </c>
      <c r="P30" s="58"/>
      <c r="Q30" s="58"/>
      <c r="R30" s="59"/>
      <c r="S30" s="77" t="s">
        <v>37</v>
      </c>
      <c r="T30" s="78"/>
      <c r="AB30" s="64">
        <v>2019</v>
      </c>
      <c r="AC30" s="79">
        <f ca="1">MIN('[1]Unit Adoption Calculations'!B74,SUM(IF($S$25="Yes",B86,),IF($S$26="Yes",B140,),IF($S$27="Yes",B194,),IF($S$28="Yes",B248,),IF($S$29="Yes",B302,),IF($S$30="Yes",B356,),IF($S$31="Yes",B410,),IF($S$32="Yes",B464,),IF($S$33="Yes",B518,),IF($S$34="Yes",B572,))/SUM(IF(AND(ISNUMBER(B86),$S$25="Yes"),1,0),IF(AND(ISNUMBER(B140),$S$26="Yes"),1,0),IF(AND(ISNUMBER(B194),$S$27="Yes"),1,0),IF(AND(ISNUMBER(B248),$S$28="Yes"),1,0),IF(AND(ISNUMBER(B302),$S$29="Yes"),1,0),IF(AND(ISNUMBER(B356),$S$30="Yes"),1,0),IF(AND(ISNUMBER(B410),$S$31="Yes"),1,0),IF(AND(ISNUMBER(B464),$S$32="Yes"),1,0),IF(AND(ISNUMBER(B518),$S$33="Yes"),1,0),IF(AND(ISNUMBER(B572),$S$34="Yes"),1,0)))</f>
        <v>369.23636033721812</v>
      </c>
      <c r="AD30" s="79">
        <f ca="1">MIN('[1]Unit Adoption Calculations'!C74,SUM(IF($S$25="Yes",C86,),IF($S$26="Yes",C140,),IF($S$27="Yes",C194,),IF($S$28="Yes",C248,),IF($S$29="Yes",C302,),IF($S$30="Yes",C356,),IF($S$31="Yes",C410,),IF($S$32="Yes",C464,),IF($S$33="Yes",C518,),IF($S$34="Yes",C572,))/SUM(IF(AND(ISNUMBER(C86),$S$25="Yes"),1,0),IF(AND(ISNUMBER(C140),$S$26="Yes"),1,0),IF(AND(ISNUMBER(C194),$S$27="Yes"),1,0),IF(AND(ISNUMBER(C248),$S$28="Yes"),1,0),IF(AND(ISNUMBER(C302),$S$29="Yes"),1,0),IF(AND(ISNUMBER(C356),$S$30="Yes"),1,0),IF(AND(ISNUMBER(C410),$S$31="Yes"),1,0),IF(AND(ISNUMBER(C464),$S$32="Yes"),1,0),IF(AND(ISNUMBER(C518),$S$33="Yes"),1,0),IF(AND(ISNUMBER(C572),$S$34="Yes"),1,0)))</f>
        <v>151.59523689325488</v>
      </c>
      <c r="AE30" s="79">
        <f ca="1">MIN('[1]Unit Adoption Calculations'!D74,SUM(IF($S$25="Yes",D86,),IF($S$26="Yes",D140,),IF($S$27="Yes",D194,),IF($S$28="Yes",D248,),IF($S$29="Yes",D302,),IF($S$30="Yes",D356,),IF($S$31="Yes",D410,),IF($S$32="Yes",D464,),IF($S$33="Yes",D518,),IF($S$34="Yes",D572,))/SUM(IF(AND(ISNUMBER(D86),$S$25="Yes"),1,0),IF(AND(ISNUMBER(D140),$S$26="Yes"),1,0),IF(AND(ISNUMBER(D194),$S$27="Yes"),1,0),IF(AND(ISNUMBER(D248),$S$28="Yes"),1,0),IF(AND(ISNUMBER(D302),$S$29="Yes"),1,0),IF(AND(ISNUMBER(D356),$S$30="Yes"),1,0),IF(AND(ISNUMBER(D410),$S$31="Yes"),1,0),IF(AND(ISNUMBER(D464),$S$32="Yes"),1,0),IF(AND(ISNUMBER(D518),$S$33="Yes"),1,0),IF(AND(ISNUMBER(D572),$S$34="Yes"),1,0)))</f>
        <v>0</v>
      </c>
      <c r="AF30" s="79">
        <f ca="1">MIN('[1]Unit Adoption Calculations'!E74,SUM(IF($S$25="Yes",E86,),IF($S$26="Yes",E140,),IF($S$27="Yes",E194,),IF($S$28="Yes",E248,),IF($S$29="Yes",E302,),IF($S$30="Yes",E356,),IF($S$31="Yes",E410,),IF($S$32="Yes",E464,),IF($S$33="Yes",E518,),IF($S$34="Yes",E572,))/SUM(IF(AND(ISNUMBER(E86),$S$25="Yes"),1,0),IF(AND(ISNUMBER(E140),$S$26="Yes"),1,0),IF(AND(ISNUMBER(E194),$S$27="Yes"),1,0),IF(AND(ISNUMBER(E248),$S$28="Yes"),1,0),IF(AND(ISNUMBER(E302),$S$29="Yes"),1,0),IF(AND(ISNUMBER(E356),$S$30="Yes"),1,0),IF(AND(ISNUMBER(E410),$S$31="Yes"),1,0),IF(AND(ISNUMBER(E464),$S$32="Yes"),1,0),IF(AND(ISNUMBER(E518),$S$33="Yes"),1,0),IF(AND(ISNUMBER(E572),$S$34="Yes"),1,0)))</f>
        <v>80.975023367998347</v>
      </c>
      <c r="AG30" s="79">
        <f ca="1">MIN('[1]Unit Adoption Calculations'!F74,SUM(IF($S$25="Yes",F86,),IF($S$26="Yes",F140,),IF($S$27="Yes",F194,),IF($S$28="Yes",F248,),IF($S$29="Yes",F302,),IF($S$30="Yes",F356,),IF($S$31="Yes",F410,),IF($S$32="Yes",F464,),IF($S$33="Yes",F518,),IF($S$34="Yes",F572,))/SUM(IF(AND(ISNUMBER(F86),$S$25="Yes"),1,0),IF(AND(ISNUMBER(F140),$S$26="Yes"),1,0),IF(AND(ISNUMBER(F194),$S$27="Yes"),1,0),IF(AND(ISNUMBER(F248),$S$28="Yes"),1,0),IF(AND(ISNUMBER(F302),$S$29="Yes"),1,0),IF(AND(ISNUMBER(F356),$S$30="Yes"),1,0),IF(AND(ISNUMBER(F410),$S$31="Yes"),1,0),IF(AND(ISNUMBER(F464),$S$32="Yes"),1,0),IF(AND(ISNUMBER(F518),$S$33="Yes"),1,0),IF(AND(ISNUMBER(F572),$S$34="Yes"),1,0)))</f>
        <v>45.467348698165665</v>
      </c>
      <c r="AH30" s="79">
        <f ca="1">MIN('[1]Unit Adoption Calculations'!G74,SUM(IF($S$25="Yes",G86,),IF($S$26="Yes",G140,),IF($S$27="Yes",G194,),IF($S$28="Yes",G248,),IF($S$29="Yes",G302,),IF($S$30="Yes",G356,),IF($S$31="Yes",G410,),IF($S$32="Yes",G464,),IF($S$33="Yes",G518,),IF($S$34="Yes",G572,))/SUM(IF(AND(ISNUMBER(G86),$S$25="Yes"),1,0),IF(AND(ISNUMBER(G140),$S$26="Yes"),1,0),IF(AND(ISNUMBER(G194),$S$27="Yes"),1,0),IF(AND(ISNUMBER(G248),$S$28="Yes"),1,0),IF(AND(ISNUMBER(G302),$S$29="Yes"),1,0),IF(AND(ISNUMBER(G356),$S$30="Yes"),1,0),IF(AND(ISNUMBER(G410),$S$31="Yes"),1,0),IF(AND(ISNUMBER(G464),$S$32="Yes"),1,0),IF(AND(ISNUMBER(G518),$S$33="Yes"),1,0),IF(AND(ISNUMBER(G572),$S$34="Yes"),1,0)))</f>
        <v>148.01926768724729</v>
      </c>
      <c r="AI30" s="79" t="e">
        <f>MIN('[1]Unit Adoption Calculations'!H74,SUM(IF($S$25="Yes",H86,),IF($S$26="Yes",H140,),IF($S$27="Yes",H194,),IF($S$28="Yes",H248,),IF($S$29="Yes",H302,),IF($S$30="Yes",H356,),IF($S$31="Yes",H410,),IF($S$32="Yes",H464,),IF($S$33="Yes",H518,),IF($S$34="Yes",H572,))/SUM(IF(AND(ISNUMBER(H86),$S$25="Yes"),1,0),IF(AND(ISNUMBER(H140),$S$26="Yes"),1,0),IF(AND(ISNUMBER(H194),$S$27="Yes"),1,0),IF(AND(ISNUMBER(H248),$S$28="Yes"),1,0),IF(AND(ISNUMBER(H302),$S$29="Yes"),1,0),IF(AND(ISNUMBER(H356),$S$30="Yes"),1,0),IF(AND(ISNUMBER(H410),$S$31="Yes"),1,0),IF(AND(ISNUMBER(H464),$S$32="Yes"),1,0),IF(AND(ISNUMBER(H518),$S$33="Yes"),1,0),IF(AND(ISNUMBER(H572),$S$34="Yes"),1,0)))</f>
        <v>#DIV/0!</v>
      </c>
      <c r="AJ30" s="79" t="e">
        <f>MIN('[1]Unit Adoption Calculations'!I74,SUM(IF($S$25="Yes",I86,),IF($S$26="Yes",I140,),IF($S$27="Yes",I194,),IF($S$28="Yes",I248,),IF($S$29="Yes",I302,),IF($S$30="Yes",I356,),IF($S$31="Yes",I410,),IF($S$32="Yes",I464,),IF($S$33="Yes",I518,),IF($S$34="Yes",I572,))/SUM(IF(AND(ISNUMBER(I86),$S$25="Yes"),1,0),IF(AND(ISNUMBER(I140),$S$26="Yes"),1,0),IF(AND(ISNUMBER(I194),$S$27="Yes"),1,0),IF(AND(ISNUMBER(I248),$S$28="Yes"),1,0),IF(AND(ISNUMBER(I302),$S$29="Yes"),1,0),IF(AND(ISNUMBER(I356),$S$30="Yes"),1,0),IF(AND(ISNUMBER(I410),$S$31="Yes"),1,0),IF(AND(ISNUMBER(I464),$S$32="Yes"),1,0),IF(AND(ISNUMBER(I518),$S$33="Yes"),1,0),IF(AND(ISNUMBER(I572),$S$34="Yes"),1,0)))</f>
        <v>#DIV/0!</v>
      </c>
      <c r="AK30" s="79" t="e">
        <f>MIN('[1]Unit Adoption Calculations'!J74,SUM(IF($S$25="Yes",J86,),IF($S$26="Yes",J140,),IF($S$27="Yes",J194,),IF($S$28="Yes",J248,),IF($S$29="Yes",J302,),IF($S$30="Yes",J356,),IF($S$31="Yes",J410,),IF($S$32="Yes",J464,),IF($S$33="Yes",J518,),IF($S$34="Yes",J572,))/SUM(IF(AND(ISNUMBER(J86),$S$25="Yes"),1,0),IF(AND(ISNUMBER(J140),$S$26="Yes"),1,0),IF(AND(ISNUMBER(J194),$S$27="Yes"),1,0),IF(AND(ISNUMBER(J248),$S$28="Yes"),1,0),IF(AND(ISNUMBER(J302),$S$29="Yes"),1,0),IF(AND(ISNUMBER(J356),$S$30="Yes"),1,0),IF(AND(ISNUMBER(J410),$S$31="Yes"),1,0),IF(AND(ISNUMBER(J464),$S$32="Yes"),1,0),IF(AND(ISNUMBER(J518),$S$33="Yes"),1,0),IF(AND(ISNUMBER(J572),$S$34="Yes"),1,0)))</f>
        <v>#DIV/0!</v>
      </c>
      <c r="AL30" s="79" t="e">
        <f>MIN('[1]Unit Adoption Calculations'!K74,SUM(IF($S$25="Yes",K86,),IF($S$26="Yes",K140,),IF($S$27="Yes",K194,),IF($S$28="Yes",K248,),IF($S$29="Yes",K302,),IF($S$30="Yes",K356,),IF($S$31="Yes",K410,),IF($S$32="Yes",K464,),IF($S$33="Yes",K518,),IF($S$34="Yes",K572,))/SUM(IF(AND(ISNUMBER(K86),$S$25="Yes"),1,0),IF(AND(ISNUMBER(K140),$S$26="Yes"),1,0),IF(AND(ISNUMBER(K194),$S$27="Yes"),1,0),IF(AND(ISNUMBER(K248),$S$28="Yes"),1,0),IF(AND(ISNUMBER(K302),$S$29="Yes"),1,0),IF(AND(ISNUMBER(K356),$S$30="Yes"),1,0),IF(AND(ISNUMBER(K410),$S$31="Yes"),1,0),IF(AND(ISNUMBER(K464),$S$32="Yes"),1,0),IF(AND(ISNUMBER(K518),$S$33="Yes"),1,0),IF(AND(ISNUMBER(K572),$S$34="Yes"),1,0)))</f>
        <v>#DIV/0!</v>
      </c>
      <c r="AM30" s="69"/>
      <c r="AQ30" s="64">
        <v>2019</v>
      </c>
      <c r="AR30" s="79">
        <f ca="1">MIN('[1]Unit Adoption Calculations'!B74,AC30+$AP$22*SQRT(SUM(IF(AND(ISNUMBER(B86),$S$25="Yes"),B86-AC30,)^2,IF(AND(ISNUMBER(B140),$S$26="Yes"),B140-AC30,)^2,IF(AND(ISNUMBER(B194),$S$27="Yes"),B194-AC30,)^2,IF(AND(ISNUMBER(B248),$S$28="Yes"),B248-AC30,)^2,IF(AND(ISNUMBER(B302),$S$29="Yes"),B302-AC30,)^2,IF(AND(ISNUMBER(B356),$S$30="Yes"),B356-AC30,)^2,IF(AND(ISNUMBER(B410),$S$31="Yes"),B410-AC30,)^2,IF(AND(ISNUMBER(B464),$S$32="Yes"),B464-AC30,)^2,IF(AND(ISNUMBER(B518),$S$33="Yes"),B518-AC30,)^2,IF(AND(ISNUMBER(B572),$S$34="Yes"),B572-AC30,)^2)/SUM(IF(AND(ISNUMBER(B86),$S$25="Yes"),1,0),IF(AND(ISNUMBER(B140),$S$26="Yes"),1,0),IF(AND(ISNUMBER(B194),$S$27="Yes"),1,0),IF(AND(ISNUMBER(B248),$S$28="Yes"),1,0),IF(AND(ISNUMBER(B302),$S$29="Yes"),1,0),IF(AND(ISNUMBER(B356),$S$30="Yes"),1,0),IF(AND(ISNUMBER(B410),$S$31="Yes"),1,0),IF(AND(ISNUMBER(B464),$S$32="Yes"),1,0),IF(AND(ISNUMBER(B518),$S$33="Yes"),1,0),IF(AND(ISNUMBER(B572),$S$34="Yes"),1,0))))</f>
        <v>322.48404382362224</v>
      </c>
      <c r="AS30" s="79">
        <f ca="1">MIN('[1]Unit Adoption Calculations'!C74,AD30+$AP$22*SQRT(SUM(IF(AND(ISNUMBER(C86),$S$25="Yes"),C86-AD30,)^2,IF(AND(ISNUMBER(C140),$S$26="Yes"),C140-AD30,)^2,IF(AND(ISNUMBER(C194),$S$27="Yes"),C194-AD30,)^2,IF(AND(ISNUMBER(C248),$S$28="Yes"),C248-AD30,)^2,IF(AND(ISNUMBER(C302),$S$29="Yes"),C302-AD30,)^2,IF(AND(ISNUMBER(C356),$S$30="Yes"),C356-AD30,)^2,IF(AND(ISNUMBER(C410),$S$31="Yes"),C410-AD30,)^2,IF(AND(ISNUMBER(C464),$S$32="Yes"),C464-AD30,)^2,IF(AND(ISNUMBER(C518),$S$33="Yes"),C518-AD30,)^2,IF(AND(ISNUMBER(C572),$S$34="Yes"),C572-AD30,)^2)/SUM(IF(AND(ISNUMBER(C86),$S$25="Yes"),1,0),IF(AND(ISNUMBER(C140),$S$26="Yes"),1,0),IF(AND(ISNUMBER(C194),$S$27="Yes"),1,0),IF(AND(ISNUMBER(C248),$S$28="Yes"),1,0),IF(AND(ISNUMBER(C302),$S$29="Yes"),1,0),IF(AND(ISNUMBER(C356),$S$30="Yes"),1,0),IF(AND(ISNUMBER(C410),$S$31="Yes"),1,0),IF(AND(ISNUMBER(C464),$S$32="Yes"),1,0),IF(AND(ISNUMBER(C518),$S$33="Yes"),1,0),IF(AND(ISNUMBER(C572),$S$34="Yes"),1,0))))</f>
        <v>149.89939307160739</v>
      </c>
      <c r="AT30" s="79">
        <f ca="1">MIN('[1]Unit Adoption Calculations'!D74,AE30+$AP$22*SQRT(SUM(IF(AND(ISNUMBER(D86),$S$25="Yes"),D86-AE30,)^2,IF(AND(ISNUMBER(D140),$S$26="Yes"),D140-AE30,)^2,IF(AND(ISNUMBER(D194),$S$27="Yes"),D194-AE30,)^2,IF(AND(ISNUMBER(D248),$S$28="Yes"),D248-AE30,)^2,IF(AND(ISNUMBER(D302),$S$29="Yes"),D302-AE30,)^2,IF(AND(ISNUMBER(D356),$S$30="Yes"),D356-AE30,)^2,IF(AND(ISNUMBER(D410),$S$31="Yes"),D410-AE30,)^2,IF(AND(ISNUMBER(D464),$S$32="Yes"),D464-AE30,)^2,IF(AND(ISNUMBER(D518),$S$33="Yes"),D518-AE30,)^2,IF(AND(ISNUMBER(D572),$S$34="Yes"),D572-AE30,)^2)/SUM(IF(AND(ISNUMBER(D86),$S$25="Yes"),1,0),IF(AND(ISNUMBER(D140),$S$26="Yes"),1,0),IF(AND(ISNUMBER(D194),$S$27="Yes"),1,0),IF(AND(ISNUMBER(D248),$S$28="Yes"),1,0),IF(AND(ISNUMBER(D302),$S$29="Yes"),1,0),IF(AND(ISNUMBER(D356),$S$30="Yes"),1,0),IF(AND(ISNUMBER(D410),$S$31="Yes"),1,0),IF(AND(ISNUMBER(D464),$S$32="Yes"),1,0),IF(AND(ISNUMBER(D518),$S$33="Yes"),1,0),IF(AND(ISNUMBER(D572),$S$34="Yes"),1,0))))</f>
        <v>0</v>
      </c>
      <c r="AU30" s="79">
        <f ca="1">MIN('[1]Unit Adoption Calculations'!E74,AF30+$AP$22*SQRT(SUM(IF(AND(ISNUMBER(E86),$S$25="Yes"),E86-AF30,)^2,IF(AND(ISNUMBER(E140),$S$26="Yes"),E140-AF30,)^2,IF(AND(ISNUMBER(E194),$S$27="Yes"),E194-AF30,)^2,IF(AND(ISNUMBER(E248),$S$28="Yes"),E248-AF30,)^2,IF(AND(ISNUMBER(E302),$S$29="Yes"),E302-AF30,)^2,IF(AND(ISNUMBER(E356),$S$30="Yes"),E356-AF30,)^2,IF(AND(ISNUMBER(E410),$S$31="Yes"),E410-AF30,)^2,IF(AND(ISNUMBER(E464),$S$32="Yes"),E464-AF30,)^2,IF(AND(ISNUMBER(E518),$S$33="Yes"),E518-AF30,)^2,IF(AND(ISNUMBER(E572),$S$34="Yes"),E572-AF30,)^2)/SUM(IF(AND(ISNUMBER(E86),$S$25="Yes"),1,0),IF(AND(ISNUMBER(E140),$S$26="Yes"),1,0),IF(AND(ISNUMBER(E194),$S$27="Yes"),1,0),IF(AND(ISNUMBER(E248),$S$28="Yes"),1,0),IF(AND(ISNUMBER(E302),$S$29="Yes"),1,0),IF(AND(ISNUMBER(E356),$S$30="Yes"),1,0),IF(AND(ISNUMBER(E410),$S$31="Yes"),1,0),IF(AND(ISNUMBER(E464),$S$32="Yes"),1,0),IF(AND(ISNUMBER(E518),$S$33="Yes"),1,0),IF(AND(ISNUMBER(E572),$S$34="Yes"),1,0))))</f>
        <v>80.340611176369976</v>
      </c>
      <c r="AV30" s="79">
        <f ca="1">MIN('[1]Unit Adoption Calculations'!F74,AG30+$AP$22*SQRT(SUM(IF(AND(ISNUMBER(F86),$S$25="Yes"),F86-AG30,)^2,IF(AND(ISNUMBER(F140),$S$26="Yes"),F140-AG30,)^2,IF(AND(ISNUMBER(F194),$S$27="Yes"),F194-AG30,)^2,IF(AND(ISNUMBER(F248),$S$28="Yes"),F248-AG30,)^2,IF(AND(ISNUMBER(F302),$S$29="Yes"),F302-AG30,)^2,IF(AND(ISNUMBER(F356),$S$30="Yes"),F356-AG30,)^2,IF(AND(ISNUMBER(F410),$S$31="Yes"),F410-AG30,)^2,IF(AND(ISNUMBER(F464),$S$32="Yes"),F464-AG30,)^2,IF(AND(ISNUMBER(F518),$S$33="Yes"),F518-AG30,)^2,IF(AND(ISNUMBER(F572),$S$34="Yes"),F572-AG30,)^2)/SUM(IF(AND(ISNUMBER(F86),$S$25="Yes"),1,0),IF(AND(ISNUMBER(F140),$S$26="Yes"),1,0),IF(AND(ISNUMBER(F194),$S$27="Yes"),1,0),IF(AND(ISNUMBER(F248),$S$28="Yes"),1,0),IF(AND(ISNUMBER(F302),$S$29="Yes"),1,0),IF(AND(ISNUMBER(F356),$S$30="Yes"),1,0),IF(AND(ISNUMBER(F410),$S$31="Yes"),1,0),IF(AND(ISNUMBER(F464),$S$32="Yes"),1,0),IF(AND(ISNUMBER(F518),$S$33="Yes"),1,0),IF(AND(ISNUMBER(F572),$S$34="Yes"),1,0))))</f>
        <v>44.852162232093065</v>
      </c>
      <c r="AW30" s="79">
        <f ca="1">MIN('[1]Unit Adoption Calculations'!G74,AH30+$AP$22*SQRT(SUM(IF(AND(ISNUMBER(G86),$S$25="Yes"),G86-AH30,)^2,IF(AND(ISNUMBER(G140),$S$26="Yes"),G140-AH30,)^2,IF(AND(ISNUMBER(G194),$S$27="Yes"),G194-AH30,)^2,IF(AND(ISNUMBER(G248),$S$28="Yes"),G248-AH30,)^2,IF(AND(ISNUMBER(G302),$S$29="Yes"),G302-AH30,)^2,IF(AND(ISNUMBER(G356),$S$30="Yes"),G356-AH30,)^2,IF(AND(ISNUMBER(G410),$S$31="Yes"),G410-AH30,)^2,IF(AND(ISNUMBER(G464),$S$32="Yes"),G464-AH30,)^2,IF(AND(ISNUMBER(G518),$S$33="Yes"),G518-AH30,)^2,IF(AND(ISNUMBER(G572),$S$34="Yes"),G572-AH30,)^2)/SUM(IF(AND(ISNUMBER(G86),$S$25="Yes"),1,0),IF(AND(ISNUMBER(G140),$S$26="Yes"),1,0),IF(AND(ISNUMBER(G194),$S$27="Yes"),1,0),IF(AND(ISNUMBER(G248),$S$28="Yes"),1,0),IF(AND(ISNUMBER(G302),$S$29="Yes"),1,0),IF(AND(ISNUMBER(G356),$S$30="Yes"),1,0),IF(AND(ISNUMBER(G410),$S$31="Yes"),1,0),IF(AND(ISNUMBER(G464),$S$32="Yes"),1,0),IF(AND(ISNUMBER(G518),$S$33="Yes"),1,0),IF(AND(ISNUMBER(G572),$S$34="Yes"),1,0))))</f>
        <v>146.28327516411923</v>
      </c>
      <c r="AX30" s="79" t="e">
        <f>MIN('[1]Unit Adoption Calculations'!H74,AI30+$AP$22*SQRT(SUM(IF(AND(ISNUMBER(H86),$S$25="Yes"),H86-AI30,)^2,IF(AND(ISNUMBER(H140),$S$26="Yes"),H140-AI30,)^2,IF(AND(ISNUMBER(H194),$S$27="Yes"),H194-AI30,)^2,IF(AND(ISNUMBER(H248),$S$28="Yes"),H248-AI30,)^2,IF(AND(ISNUMBER(H302),$S$29="Yes"),H302-AI30,)^2,IF(AND(ISNUMBER(H356),$S$30="Yes"),H356-AI30,)^2,IF(AND(ISNUMBER(H410),$S$31="Yes"),H410-AI30,)^2,IF(AND(ISNUMBER(H464),$S$32="Yes"),H464-AI30,)^2,IF(AND(ISNUMBER(H518),$S$33="Yes"),H518-AI30,)^2,IF(AND(ISNUMBER(H572),$S$34="Yes"),H572-AI30,)^2)/SUM(IF(AND(ISNUMBER(H86),$S$25="Yes"),1,0),IF(AND(ISNUMBER(H140),$S$26="Yes"),1,0),IF(AND(ISNUMBER(H194),$S$27="Yes"),1,0),IF(AND(ISNUMBER(H248),$S$28="Yes"),1,0),IF(AND(ISNUMBER(H302),$S$29="Yes"),1,0),IF(AND(ISNUMBER(H356),$S$30="Yes"),1,0),IF(AND(ISNUMBER(H410),$S$31="Yes"),1,0),IF(AND(ISNUMBER(H464),$S$32="Yes"),1,0),IF(AND(ISNUMBER(H518),$S$33="Yes"),1,0),IF(AND(ISNUMBER(H572),$S$34="Yes"),1,0))))</f>
        <v>#DIV/0!</v>
      </c>
      <c r="AY30" s="79" t="e">
        <f>MIN('[1]Unit Adoption Calculations'!I74,AJ30+$AP$22*SQRT(SUM(IF(AND(ISNUMBER(I86),$S$25="Yes"),I86-AJ30,)^2,IF(AND(ISNUMBER(I140),$S$26="Yes"),I140-AJ30,)^2,IF(AND(ISNUMBER(I194),$S$27="Yes"),I194-AJ30,)^2,IF(AND(ISNUMBER(I248),$S$28="Yes"),I248-AJ30,)^2,IF(AND(ISNUMBER(I302),$S$29="Yes"),I302-AJ30,)^2,IF(AND(ISNUMBER(I356),$S$30="Yes"),I356-AJ30,)^2,IF(AND(ISNUMBER(I410),$S$31="Yes"),I410-AJ30,)^2,IF(AND(ISNUMBER(I464),$S$32="Yes"),I464-AJ30,)^2,IF(AND(ISNUMBER(I518),$S$33="Yes"),I518-AJ30,)^2,IF(AND(ISNUMBER(I572),$S$34="Yes"),I572-AJ30,)^2)/SUM(IF(AND(ISNUMBER(I86),$S$25="Yes"),1,0),IF(AND(ISNUMBER(I140),$S$26="Yes"),1,0),IF(AND(ISNUMBER(I194),$S$27="Yes"),1,0),IF(AND(ISNUMBER(I248),$S$28="Yes"),1,0),IF(AND(ISNUMBER(I302),$S$29="Yes"),1,0),IF(AND(ISNUMBER(I356),$S$30="Yes"),1,0),IF(AND(ISNUMBER(I410),$S$31="Yes"),1,0),IF(AND(ISNUMBER(I464),$S$32="Yes"),1,0),IF(AND(ISNUMBER(I518),$S$33="Yes"),1,0),IF(AND(ISNUMBER(I572),$S$34="Yes"),1,0))))</f>
        <v>#DIV/0!</v>
      </c>
      <c r="AZ30" s="79" t="e">
        <f>MIN('[1]Unit Adoption Calculations'!J74,AK30+$AP$22*SQRT(SUM(IF(AND(ISNUMBER(J86),$S$25="Yes"),J86-AK30,)^2,IF(AND(ISNUMBER(J140),$S$26="Yes"),J140-AK30,)^2,IF(AND(ISNUMBER(J194),$S$27="Yes"),J194-AK30,)^2,IF(AND(ISNUMBER(J248),$S$28="Yes"),J248-AK30,)^2,IF(AND(ISNUMBER(J302),$S$29="Yes"),J302-AK30,)^2,IF(AND(ISNUMBER(J356),$S$30="Yes"),J356-AK30,)^2,IF(AND(ISNUMBER(J410),$S$31="Yes"),J410-AK30,)^2,IF(AND(ISNUMBER(J464),$S$32="Yes"),J464-AK30,)^2,IF(AND(ISNUMBER(J518),$S$33="Yes"),J518-AK30,)^2,IF(AND(ISNUMBER(J572),$S$34="Yes"),J572-AK30,)^2)/SUM(IF(AND(ISNUMBER(J86),$S$25="Yes"),1,0),IF(AND(ISNUMBER(J140),$S$26="Yes"),1,0),IF(AND(ISNUMBER(J194),$S$27="Yes"),1,0),IF(AND(ISNUMBER(J248),$S$28="Yes"),1,0),IF(AND(ISNUMBER(J302),$S$29="Yes"),1,0),IF(AND(ISNUMBER(J356),$S$30="Yes"),1,0),IF(AND(ISNUMBER(J410),$S$31="Yes"),1,0),IF(AND(ISNUMBER(J464),$S$32="Yes"),1,0),IF(AND(ISNUMBER(J518),$S$33="Yes"),1,0),IF(AND(ISNUMBER(J572),$S$34="Yes"),1,0))))</f>
        <v>#DIV/0!</v>
      </c>
      <c r="BA30" s="79" t="e">
        <f>MIN('[1]Unit Adoption Calculations'!K74,AL30+$AP$22*SQRT(SUM(IF(AND(ISNUMBER(K86),$S$25="Yes"),K86-AL30,)^2,IF(AND(ISNUMBER(K140),$S$26="Yes"),K140-AL30,)^2,IF(AND(ISNUMBER(K194),$S$27="Yes"),K194-AL30,)^2,IF(AND(ISNUMBER(K248),$S$28="Yes"),K248-AL30,)^2,IF(AND(ISNUMBER(K302),$S$29="Yes"),K302-AL30,)^2,IF(AND(ISNUMBER(K356),$S$30="Yes"),K356-AL30,)^2,IF(AND(ISNUMBER(K410),$S$31="Yes"),K410-AL30,)^2,IF(AND(ISNUMBER(K464),$S$32="Yes"),K464-AL30,)^2,IF(AND(ISNUMBER(K518),$S$33="Yes"),K518-AL30,)^2,IF(AND(ISNUMBER(K572),$S$34="Yes"),K572-AL30,)^2)/SUM(IF(AND(ISNUMBER(K86),$S$25="Yes"),1,0),IF(AND(ISNUMBER(K140),$S$26="Yes"),1,0),IF(AND(ISNUMBER(K194),$S$27="Yes"),1,0),IF(AND(ISNUMBER(K248),$S$28="Yes"),1,0),IF(AND(ISNUMBER(K302),$S$29="Yes"),1,0),IF(AND(ISNUMBER(K356),$S$30="Yes"),1,0),IF(AND(ISNUMBER(K410),$S$31="Yes"),1,0),IF(AND(ISNUMBER(K464),$S$32="Yes"),1,0),IF(AND(ISNUMBER(K518),$S$33="Yes"),1,0),IF(AND(ISNUMBER(K572),$S$34="Yes"),1,0))))</f>
        <v>#DIV/0!</v>
      </c>
      <c r="BJ30" s="88" t="s">
        <v>48</v>
      </c>
      <c r="BK30" s="90"/>
      <c r="BL30" s="87"/>
      <c r="BM30" s="87"/>
      <c r="BN30" s="87"/>
      <c r="BO30" s="87"/>
      <c r="BP30" s="87"/>
      <c r="BQ30" s="87"/>
      <c r="BR30" s="87"/>
      <c r="BS30" s="87"/>
      <c r="BT30" s="25"/>
      <c r="BU30" s="25"/>
      <c r="BV30" s="25"/>
      <c r="BW30" s="25"/>
      <c r="BX30" s="25"/>
    </row>
    <row r="31" spans="1:76" s="24" customFormat="1" ht="14" x14ac:dyDescent="0.15">
      <c r="A31" s="64">
        <v>2020</v>
      </c>
      <c r="B31" s="65">
        <f t="shared" ca="1" si="0"/>
        <v>325.86939477264974</v>
      </c>
      <c r="C31" s="66">
        <f t="shared" ca="1" si="0"/>
        <v>151.26013909416361</v>
      </c>
      <c r="D31" s="66">
        <f t="shared" ca="1" si="0"/>
        <v>0</v>
      </c>
      <c r="E31" s="66">
        <f t="shared" ca="1" si="0"/>
        <v>81.041739338387742</v>
      </c>
      <c r="F31" s="66">
        <f t="shared" ca="1" si="0"/>
        <v>44.628559054540972</v>
      </c>
      <c r="G31" s="66">
        <f t="shared" ca="1" si="0"/>
        <v>147.18053195138191</v>
      </c>
      <c r="H31" s="66" t="str">
        <f t="shared" ca="1" si="0"/>
        <v/>
      </c>
      <c r="I31" s="66" t="str">
        <f t="shared" ca="1" si="0"/>
        <v/>
      </c>
      <c r="J31" s="66" t="str">
        <f t="shared" ca="1" si="0"/>
        <v/>
      </c>
      <c r="K31" s="66" t="str">
        <f t="shared" ca="1" si="0"/>
        <v/>
      </c>
      <c r="N31" s="73" t="s">
        <v>49</v>
      </c>
      <c r="O31" s="84" t="str">
        <f t="shared" ca="1" si="3"/>
        <v>[Type Scenario 7 Name Here...]</v>
      </c>
      <c r="P31" s="58"/>
      <c r="Q31" s="58"/>
      <c r="R31" s="59"/>
      <c r="S31" s="77" t="s">
        <v>37</v>
      </c>
      <c r="T31" s="78"/>
      <c r="AB31" s="64">
        <v>2020</v>
      </c>
      <c r="AC31" s="79">
        <f ca="1">MIN('[1]Unit Adoption Calculations'!B75,SUM(IF($S$25="Yes",B87,),IF($S$26="Yes",B141,),IF($S$27="Yes",B195,),IF($S$28="Yes",B249,),IF($S$29="Yes",B303,),IF($S$30="Yes",B357,),IF($S$31="Yes",B411,),IF($S$32="Yes",B465,),IF($S$33="Yes",B519,),IF($S$34="Yes",B573,))/SUM(IF(AND(ISNUMBER(B87),$S$25="Yes"),1,0),IF(AND(ISNUMBER(B141),$S$26="Yes"),1,0),IF(AND(ISNUMBER(B195),$S$27="Yes"),1,0),IF(AND(ISNUMBER(B249),$S$28="Yes"),1,0),IF(AND(ISNUMBER(B303),$S$29="Yes"),1,0),IF(AND(ISNUMBER(B357),$S$30="Yes"),1,0),IF(AND(ISNUMBER(B411),$S$31="Yes"),1,0),IF(AND(ISNUMBER(B465),$S$32="Yes"),1,0),IF(AND(ISNUMBER(B519),$S$33="Yes"),1,0),IF(AND(ISNUMBER(B573),$S$34="Yes"),1,0)))</f>
        <v>372.395293390642</v>
      </c>
      <c r="AD31" s="79">
        <f ca="1">MIN('[1]Unit Adoption Calculations'!C75,SUM(IF($S$25="Yes",C87,),IF($S$26="Yes",C141,),IF($S$27="Yes",C195,),IF($S$28="Yes",C249,),IF($S$29="Yes",C303,),IF($S$30="Yes",C357,),IF($S$31="Yes",C411,),IF($S$32="Yes",C465,),IF($S$33="Yes",C519,),IF($S$34="Yes",C573,))/SUM(IF(AND(ISNUMBER(C87),$S$25="Yes"),1,0),IF(AND(ISNUMBER(C141),$S$26="Yes"),1,0),IF(AND(ISNUMBER(C195),$S$27="Yes"),1,0),IF(AND(ISNUMBER(C249),$S$28="Yes"),1,0),IF(AND(ISNUMBER(C303),$S$29="Yes"),1,0),IF(AND(ISNUMBER(C357),$S$30="Yes"),1,0),IF(AND(ISNUMBER(C411),$S$31="Yes"),1,0),IF(AND(ISNUMBER(C465),$S$32="Yes"),1,0),IF(AND(ISNUMBER(C519),$S$33="Yes"),1,0),IF(AND(ISNUMBER(C573),$S$34="Yes"),1,0)))</f>
        <v>152.95598291581109</v>
      </c>
      <c r="AE31" s="79">
        <f ca="1">MIN('[1]Unit Adoption Calculations'!D75,SUM(IF($S$25="Yes",D87,),IF($S$26="Yes",D141,),IF($S$27="Yes",D195,),IF($S$28="Yes",D249,),IF($S$29="Yes",D303,),IF($S$30="Yes",D357,),IF($S$31="Yes",D411,),IF($S$32="Yes",D465,),IF($S$33="Yes",D519,),IF($S$34="Yes",D573,))/SUM(IF(AND(ISNUMBER(D87),$S$25="Yes"),1,0),IF(AND(ISNUMBER(D141),$S$26="Yes"),1,0),IF(AND(ISNUMBER(D195),$S$27="Yes"),1,0),IF(AND(ISNUMBER(D249),$S$28="Yes"),1,0),IF(AND(ISNUMBER(D303),$S$29="Yes"),1,0),IF(AND(ISNUMBER(D357),$S$30="Yes"),1,0),IF(AND(ISNUMBER(D411),$S$31="Yes"),1,0),IF(AND(ISNUMBER(D465),$S$32="Yes"),1,0),IF(AND(ISNUMBER(D519),$S$33="Yes"),1,0),IF(AND(ISNUMBER(D573),$S$34="Yes"),1,0)))</f>
        <v>0</v>
      </c>
      <c r="AF31" s="79">
        <f ca="1">MIN('[1]Unit Adoption Calculations'!E75,SUM(IF($S$25="Yes",E87,),IF($S$26="Yes",E141,),IF($S$27="Yes",E195,),IF($S$28="Yes",E249,),IF($S$29="Yes",E303,),IF($S$30="Yes",E357,),IF($S$31="Yes",E411,),IF($S$32="Yes",E465,),IF($S$33="Yes",E519,),IF($S$34="Yes",E573,))/SUM(IF(AND(ISNUMBER(E87),$S$25="Yes"),1,0),IF(AND(ISNUMBER(E141),$S$26="Yes"),1,0),IF(AND(ISNUMBER(E195),$S$27="Yes"),1,0),IF(AND(ISNUMBER(E249),$S$28="Yes"),1,0),IF(AND(ISNUMBER(E303),$S$29="Yes"),1,0),IF(AND(ISNUMBER(E357),$S$30="Yes"),1,0),IF(AND(ISNUMBER(E411),$S$31="Yes"),1,0),IF(AND(ISNUMBER(E465),$S$32="Yes"),1,0),IF(AND(ISNUMBER(E519),$S$33="Yes"),1,0),IF(AND(ISNUMBER(E573),$S$34="Yes"),1,0)))</f>
        <v>81.676151530015886</v>
      </c>
      <c r="AG31" s="79">
        <f ca="1">MIN('[1]Unit Adoption Calculations'!F75,SUM(IF($S$25="Yes",F87,),IF($S$26="Yes",F141,),IF($S$27="Yes",F195,),IF($S$28="Yes",F249,),IF($S$29="Yes",F303,),IF($S$30="Yes",F357,),IF($S$31="Yes",F411,),IF($S$32="Yes",F465,),IF($S$33="Yes",F519,),IF($S$34="Yes",F573,))/SUM(IF(AND(ISNUMBER(F87),$S$25="Yes"),1,0),IF(AND(ISNUMBER(F141),$S$26="Yes"),1,0),IF(AND(ISNUMBER(F195),$S$27="Yes"),1,0),IF(AND(ISNUMBER(F249),$S$28="Yes"),1,0),IF(AND(ISNUMBER(F303),$S$29="Yes"),1,0),IF(AND(ISNUMBER(F357),$S$30="Yes"),1,0),IF(AND(ISNUMBER(F411),$S$31="Yes"),1,0),IF(AND(ISNUMBER(F465),$S$32="Yes"),1,0),IF(AND(ISNUMBER(F519),$S$33="Yes"),1,0),IF(AND(ISNUMBER(F573),$S$34="Yes"),1,0)))</f>
        <v>45.2437455206138</v>
      </c>
      <c r="AH31" s="79">
        <f ca="1">MIN('[1]Unit Adoption Calculations'!G75,SUM(IF($S$25="Yes",G87,),IF($S$26="Yes",G141,),IF($S$27="Yes",G195,),IF($S$28="Yes",G249,),IF($S$29="Yes",G303,),IF($S$30="Yes",G357,),IF($S$31="Yes",G411,),IF($S$32="Yes",G465,),IF($S$33="Yes",G519,),IF($S$34="Yes",G573,))/SUM(IF(AND(ISNUMBER(G87),$S$25="Yes"),1,0),IF(AND(ISNUMBER(G141),$S$26="Yes"),1,0),IF(AND(ISNUMBER(G195),$S$27="Yes"),1,0),IF(AND(ISNUMBER(G249),$S$28="Yes"),1,0),IF(AND(ISNUMBER(G303),$S$29="Yes"),1,0),IF(AND(ISNUMBER(G357),$S$30="Yes"),1,0),IF(AND(ISNUMBER(G411),$S$31="Yes"),1,0),IF(AND(ISNUMBER(G465),$S$32="Yes"),1,0),IF(AND(ISNUMBER(G519),$S$33="Yes"),1,0),IF(AND(ISNUMBER(G573),$S$34="Yes"),1,0)))</f>
        <v>148.91652447450997</v>
      </c>
      <c r="AI31" s="79" t="e">
        <f>MIN('[1]Unit Adoption Calculations'!H75,SUM(IF($S$25="Yes",H87,),IF($S$26="Yes",H141,),IF($S$27="Yes",H195,),IF($S$28="Yes",H249,),IF($S$29="Yes",H303,),IF($S$30="Yes",H357,),IF($S$31="Yes",H411,),IF($S$32="Yes",H465,),IF($S$33="Yes",H519,),IF($S$34="Yes",H573,))/SUM(IF(AND(ISNUMBER(H87),$S$25="Yes"),1,0),IF(AND(ISNUMBER(H141),$S$26="Yes"),1,0),IF(AND(ISNUMBER(H195),$S$27="Yes"),1,0),IF(AND(ISNUMBER(H249),$S$28="Yes"),1,0),IF(AND(ISNUMBER(H303),$S$29="Yes"),1,0),IF(AND(ISNUMBER(H357),$S$30="Yes"),1,0),IF(AND(ISNUMBER(H411),$S$31="Yes"),1,0),IF(AND(ISNUMBER(H465),$S$32="Yes"),1,0),IF(AND(ISNUMBER(H519),$S$33="Yes"),1,0),IF(AND(ISNUMBER(H573),$S$34="Yes"),1,0)))</f>
        <v>#DIV/0!</v>
      </c>
      <c r="AJ31" s="79" t="e">
        <f>MIN('[1]Unit Adoption Calculations'!I75,SUM(IF($S$25="Yes",I87,),IF($S$26="Yes",I141,),IF($S$27="Yes",I195,),IF($S$28="Yes",I249,),IF($S$29="Yes",I303,),IF($S$30="Yes",I357,),IF($S$31="Yes",I411,),IF($S$32="Yes",I465,),IF($S$33="Yes",I519,),IF($S$34="Yes",I573,))/SUM(IF(AND(ISNUMBER(I87),$S$25="Yes"),1,0),IF(AND(ISNUMBER(I141),$S$26="Yes"),1,0),IF(AND(ISNUMBER(I195),$S$27="Yes"),1,0),IF(AND(ISNUMBER(I249),$S$28="Yes"),1,0),IF(AND(ISNUMBER(I303),$S$29="Yes"),1,0),IF(AND(ISNUMBER(I357),$S$30="Yes"),1,0),IF(AND(ISNUMBER(I411),$S$31="Yes"),1,0),IF(AND(ISNUMBER(I465),$S$32="Yes"),1,0),IF(AND(ISNUMBER(I519),$S$33="Yes"),1,0),IF(AND(ISNUMBER(I573),$S$34="Yes"),1,0)))</f>
        <v>#DIV/0!</v>
      </c>
      <c r="AK31" s="79" t="e">
        <f>MIN('[1]Unit Adoption Calculations'!J75,SUM(IF($S$25="Yes",J87,),IF($S$26="Yes",J141,),IF($S$27="Yes",J195,),IF($S$28="Yes",J249,),IF($S$29="Yes",J303,),IF($S$30="Yes",J357,),IF($S$31="Yes",J411,),IF($S$32="Yes",J465,),IF($S$33="Yes",J519,),IF($S$34="Yes",J573,))/SUM(IF(AND(ISNUMBER(J87),$S$25="Yes"),1,0),IF(AND(ISNUMBER(J141),$S$26="Yes"),1,0),IF(AND(ISNUMBER(J195),$S$27="Yes"),1,0),IF(AND(ISNUMBER(J249),$S$28="Yes"),1,0),IF(AND(ISNUMBER(J303),$S$29="Yes"),1,0),IF(AND(ISNUMBER(J357),$S$30="Yes"),1,0),IF(AND(ISNUMBER(J411),$S$31="Yes"),1,0),IF(AND(ISNUMBER(J465),$S$32="Yes"),1,0),IF(AND(ISNUMBER(J519),$S$33="Yes"),1,0),IF(AND(ISNUMBER(J573),$S$34="Yes"),1,0)))</f>
        <v>#DIV/0!</v>
      </c>
      <c r="AL31" s="79" t="e">
        <f>MIN('[1]Unit Adoption Calculations'!K75,SUM(IF($S$25="Yes",K87,),IF($S$26="Yes",K141,),IF($S$27="Yes",K195,),IF($S$28="Yes",K249,),IF($S$29="Yes",K303,),IF($S$30="Yes",K357,),IF($S$31="Yes",K411,),IF($S$32="Yes",K465,),IF($S$33="Yes",K519,),IF($S$34="Yes",K573,))/SUM(IF(AND(ISNUMBER(K87),$S$25="Yes"),1,0),IF(AND(ISNUMBER(K141),$S$26="Yes"),1,0),IF(AND(ISNUMBER(K195),$S$27="Yes"),1,0),IF(AND(ISNUMBER(K249),$S$28="Yes"),1,0),IF(AND(ISNUMBER(K303),$S$29="Yes"),1,0),IF(AND(ISNUMBER(K357),$S$30="Yes"),1,0),IF(AND(ISNUMBER(K411),$S$31="Yes"),1,0),IF(AND(ISNUMBER(K465),$S$32="Yes"),1,0),IF(AND(ISNUMBER(K519),$S$33="Yes"),1,0),IF(AND(ISNUMBER(K573),$S$34="Yes"),1,0)))</f>
        <v>#DIV/0!</v>
      </c>
      <c r="AM31" s="69"/>
      <c r="AQ31" s="64">
        <v>2020</v>
      </c>
      <c r="AR31" s="79">
        <f ca="1">MIN('[1]Unit Adoption Calculations'!B75,AC31+$AP$22*SQRT(SUM(IF(AND(ISNUMBER(B87),$S$25="Yes"),B87-AC31,)^2,IF(AND(ISNUMBER(B141),$S$26="Yes"),B141-AC31,)^2,IF(AND(ISNUMBER(B195),$S$27="Yes"),B195-AC31,)^2,IF(AND(ISNUMBER(B249),$S$28="Yes"),B249-AC31,)^2,IF(AND(ISNUMBER(B303),$S$29="Yes"),B303-AC31,)^2,IF(AND(ISNUMBER(B357),$S$30="Yes"),B357-AC31,)^2,IF(AND(ISNUMBER(B411),$S$31="Yes"),B411-AC31,)^2,IF(AND(ISNUMBER(B465),$S$32="Yes"),B465-AC31,)^2,IF(AND(ISNUMBER(B519),$S$33="Yes"),B519-AC31,)^2,IF(AND(ISNUMBER(B573),$S$34="Yes"),B573-AC31,)^2)/SUM(IF(AND(ISNUMBER(B87),$S$25="Yes"),1,0),IF(AND(ISNUMBER(B141),$S$26="Yes"),1,0),IF(AND(ISNUMBER(B195),$S$27="Yes"),1,0),IF(AND(ISNUMBER(B249),$S$28="Yes"),1,0),IF(AND(ISNUMBER(B303),$S$29="Yes"),1,0),IF(AND(ISNUMBER(B357),$S$30="Yes"),1,0),IF(AND(ISNUMBER(B411),$S$31="Yes"),1,0),IF(AND(ISNUMBER(B465),$S$32="Yes"),1,0),IF(AND(ISNUMBER(B519),$S$33="Yes"),1,0),IF(AND(ISNUMBER(B573),$S$34="Yes"),1,0))))</f>
        <v>325.86939477264974</v>
      </c>
      <c r="AS31" s="79">
        <f ca="1">MIN('[1]Unit Adoption Calculations'!C75,AD31+$AP$22*SQRT(SUM(IF(AND(ISNUMBER(C87),$S$25="Yes"),C87-AD31,)^2,IF(AND(ISNUMBER(C141),$S$26="Yes"),C141-AD31,)^2,IF(AND(ISNUMBER(C195),$S$27="Yes"),C195-AD31,)^2,IF(AND(ISNUMBER(C249),$S$28="Yes"),C249-AD31,)^2,IF(AND(ISNUMBER(C303),$S$29="Yes"),C303-AD31,)^2,IF(AND(ISNUMBER(C357),$S$30="Yes"),C357-AD31,)^2,IF(AND(ISNUMBER(C411),$S$31="Yes"),C411-AD31,)^2,IF(AND(ISNUMBER(C465),$S$32="Yes"),C465-AD31,)^2,IF(AND(ISNUMBER(C519),$S$33="Yes"),C519-AD31,)^2,IF(AND(ISNUMBER(C573),$S$34="Yes"),C573-AD31,)^2)/SUM(IF(AND(ISNUMBER(C87),$S$25="Yes"),1,0),IF(AND(ISNUMBER(C141),$S$26="Yes"),1,0),IF(AND(ISNUMBER(C195),$S$27="Yes"),1,0),IF(AND(ISNUMBER(C249),$S$28="Yes"),1,0),IF(AND(ISNUMBER(C303),$S$29="Yes"),1,0),IF(AND(ISNUMBER(C357),$S$30="Yes"),1,0),IF(AND(ISNUMBER(C411),$S$31="Yes"),1,0),IF(AND(ISNUMBER(C465),$S$32="Yes"),1,0),IF(AND(ISNUMBER(C519),$S$33="Yes"),1,0),IF(AND(ISNUMBER(C573),$S$34="Yes"),1,0))))</f>
        <v>151.26013909416361</v>
      </c>
      <c r="AT31" s="79">
        <f ca="1">MIN('[1]Unit Adoption Calculations'!D75,AE31+$AP$22*SQRT(SUM(IF(AND(ISNUMBER(D87),$S$25="Yes"),D87-AE31,)^2,IF(AND(ISNUMBER(D141),$S$26="Yes"),D141-AE31,)^2,IF(AND(ISNUMBER(D195),$S$27="Yes"),D195-AE31,)^2,IF(AND(ISNUMBER(D249),$S$28="Yes"),D249-AE31,)^2,IF(AND(ISNUMBER(D303),$S$29="Yes"),D303-AE31,)^2,IF(AND(ISNUMBER(D357),$S$30="Yes"),D357-AE31,)^2,IF(AND(ISNUMBER(D411),$S$31="Yes"),D411-AE31,)^2,IF(AND(ISNUMBER(D465),$S$32="Yes"),D465-AE31,)^2,IF(AND(ISNUMBER(D519),$S$33="Yes"),D519-AE31,)^2,IF(AND(ISNUMBER(D573),$S$34="Yes"),D573-AE31,)^2)/SUM(IF(AND(ISNUMBER(D87),$S$25="Yes"),1,0),IF(AND(ISNUMBER(D141),$S$26="Yes"),1,0),IF(AND(ISNUMBER(D195),$S$27="Yes"),1,0),IF(AND(ISNUMBER(D249),$S$28="Yes"),1,0),IF(AND(ISNUMBER(D303),$S$29="Yes"),1,0),IF(AND(ISNUMBER(D357),$S$30="Yes"),1,0),IF(AND(ISNUMBER(D411),$S$31="Yes"),1,0),IF(AND(ISNUMBER(D465),$S$32="Yes"),1,0),IF(AND(ISNUMBER(D519),$S$33="Yes"),1,0),IF(AND(ISNUMBER(D573),$S$34="Yes"),1,0))))</f>
        <v>0</v>
      </c>
      <c r="AU31" s="79">
        <f ca="1">MIN('[1]Unit Adoption Calculations'!E75,AF31+$AP$22*SQRT(SUM(IF(AND(ISNUMBER(E87),$S$25="Yes"),E87-AF31,)^2,IF(AND(ISNUMBER(E141),$S$26="Yes"),E141-AF31,)^2,IF(AND(ISNUMBER(E195),$S$27="Yes"),E195-AF31,)^2,IF(AND(ISNUMBER(E249),$S$28="Yes"),E249-AF31,)^2,IF(AND(ISNUMBER(E303),$S$29="Yes"),E303-AF31,)^2,IF(AND(ISNUMBER(E357),$S$30="Yes"),E357-AF31,)^2,IF(AND(ISNUMBER(E411),$S$31="Yes"),E411-AF31,)^2,IF(AND(ISNUMBER(E465),$S$32="Yes"),E465-AF31,)^2,IF(AND(ISNUMBER(E519),$S$33="Yes"),E519-AF31,)^2,IF(AND(ISNUMBER(E573),$S$34="Yes"),E573-AF31,)^2)/SUM(IF(AND(ISNUMBER(E87),$S$25="Yes"),1,0),IF(AND(ISNUMBER(E141),$S$26="Yes"),1,0),IF(AND(ISNUMBER(E195),$S$27="Yes"),1,0),IF(AND(ISNUMBER(E249),$S$28="Yes"),1,0),IF(AND(ISNUMBER(E303),$S$29="Yes"),1,0),IF(AND(ISNUMBER(E357),$S$30="Yes"),1,0),IF(AND(ISNUMBER(E411),$S$31="Yes"),1,0),IF(AND(ISNUMBER(E465),$S$32="Yes"),1,0),IF(AND(ISNUMBER(E519),$S$33="Yes"),1,0),IF(AND(ISNUMBER(E573),$S$34="Yes"),1,0))))</f>
        <v>81.041739338387742</v>
      </c>
      <c r="AV31" s="79">
        <f ca="1">MIN('[1]Unit Adoption Calculations'!F75,AG31+$AP$22*SQRT(SUM(IF(AND(ISNUMBER(F87),$S$25="Yes"),F87-AG31,)^2,IF(AND(ISNUMBER(F141),$S$26="Yes"),F141-AG31,)^2,IF(AND(ISNUMBER(F195),$S$27="Yes"),F195-AG31,)^2,IF(AND(ISNUMBER(F249),$S$28="Yes"),F249-AG31,)^2,IF(AND(ISNUMBER(F303),$S$29="Yes"),F303-AG31,)^2,IF(AND(ISNUMBER(F357),$S$30="Yes"),F357-AG31,)^2,IF(AND(ISNUMBER(F411),$S$31="Yes"),F411-AG31,)^2,IF(AND(ISNUMBER(F465),$S$32="Yes"),F465-AG31,)^2,IF(AND(ISNUMBER(F519),$S$33="Yes"),F519-AG31,)^2,IF(AND(ISNUMBER(F573),$S$34="Yes"),F573-AG31,)^2)/SUM(IF(AND(ISNUMBER(F87),$S$25="Yes"),1,0),IF(AND(ISNUMBER(F141),$S$26="Yes"),1,0),IF(AND(ISNUMBER(F195),$S$27="Yes"),1,0),IF(AND(ISNUMBER(F249),$S$28="Yes"),1,0),IF(AND(ISNUMBER(F303),$S$29="Yes"),1,0),IF(AND(ISNUMBER(F357),$S$30="Yes"),1,0),IF(AND(ISNUMBER(F411),$S$31="Yes"),1,0),IF(AND(ISNUMBER(F465),$S$32="Yes"),1,0),IF(AND(ISNUMBER(F519),$S$33="Yes"),1,0),IF(AND(ISNUMBER(F573),$S$34="Yes"),1,0))))</f>
        <v>44.628559054540972</v>
      </c>
      <c r="AW31" s="79">
        <f ca="1">MIN('[1]Unit Adoption Calculations'!G75,AH31+$AP$22*SQRT(SUM(IF(AND(ISNUMBER(G87),$S$25="Yes"),G87-AH31,)^2,IF(AND(ISNUMBER(G141),$S$26="Yes"),G141-AH31,)^2,IF(AND(ISNUMBER(G195),$S$27="Yes"),G195-AH31,)^2,IF(AND(ISNUMBER(G249),$S$28="Yes"),G249-AH31,)^2,IF(AND(ISNUMBER(G303),$S$29="Yes"),G303-AH31,)^2,IF(AND(ISNUMBER(G357),$S$30="Yes"),G357-AH31,)^2,IF(AND(ISNUMBER(G411),$S$31="Yes"),G411-AH31,)^2,IF(AND(ISNUMBER(G465),$S$32="Yes"),G465-AH31,)^2,IF(AND(ISNUMBER(G519),$S$33="Yes"),G519-AH31,)^2,IF(AND(ISNUMBER(G573),$S$34="Yes"),G573-AH31,)^2)/SUM(IF(AND(ISNUMBER(G87),$S$25="Yes"),1,0),IF(AND(ISNUMBER(G141),$S$26="Yes"),1,0),IF(AND(ISNUMBER(G195),$S$27="Yes"),1,0),IF(AND(ISNUMBER(G249),$S$28="Yes"),1,0),IF(AND(ISNUMBER(G303),$S$29="Yes"),1,0),IF(AND(ISNUMBER(G357),$S$30="Yes"),1,0),IF(AND(ISNUMBER(G411),$S$31="Yes"),1,0),IF(AND(ISNUMBER(G465),$S$32="Yes"),1,0),IF(AND(ISNUMBER(G519),$S$33="Yes"),1,0),IF(AND(ISNUMBER(G573),$S$34="Yes"),1,0))))</f>
        <v>147.18053195138191</v>
      </c>
      <c r="AX31" s="79" t="e">
        <f>MIN('[1]Unit Adoption Calculations'!H75,AI31+$AP$22*SQRT(SUM(IF(AND(ISNUMBER(H87),$S$25="Yes"),H87-AI31,)^2,IF(AND(ISNUMBER(H141),$S$26="Yes"),H141-AI31,)^2,IF(AND(ISNUMBER(H195),$S$27="Yes"),H195-AI31,)^2,IF(AND(ISNUMBER(H249),$S$28="Yes"),H249-AI31,)^2,IF(AND(ISNUMBER(H303),$S$29="Yes"),H303-AI31,)^2,IF(AND(ISNUMBER(H357),$S$30="Yes"),H357-AI31,)^2,IF(AND(ISNUMBER(H411),$S$31="Yes"),H411-AI31,)^2,IF(AND(ISNUMBER(H465),$S$32="Yes"),H465-AI31,)^2,IF(AND(ISNUMBER(H519),$S$33="Yes"),H519-AI31,)^2,IF(AND(ISNUMBER(H573),$S$34="Yes"),H573-AI31,)^2)/SUM(IF(AND(ISNUMBER(H87),$S$25="Yes"),1,0),IF(AND(ISNUMBER(H141),$S$26="Yes"),1,0),IF(AND(ISNUMBER(H195),$S$27="Yes"),1,0),IF(AND(ISNUMBER(H249),$S$28="Yes"),1,0),IF(AND(ISNUMBER(H303),$S$29="Yes"),1,0),IF(AND(ISNUMBER(H357),$S$30="Yes"),1,0),IF(AND(ISNUMBER(H411),$S$31="Yes"),1,0),IF(AND(ISNUMBER(H465),$S$32="Yes"),1,0),IF(AND(ISNUMBER(H519),$S$33="Yes"),1,0),IF(AND(ISNUMBER(H573),$S$34="Yes"),1,0))))</f>
        <v>#DIV/0!</v>
      </c>
      <c r="AY31" s="79" t="e">
        <f>MIN('[1]Unit Adoption Calculations'!I75,AJ31+$AP$22*SQRT(SUM(IF(AND(ISNUMBER(I87),$S$25="Yes"),I87-AJ31,)^2,IF(AND(ISNUMBER(I141),$S$26="Yes"),I141-AJ31,)^2,IF(AND(ISNUMBER(I195),$S$27="Yes"),I195-AJ31,)^2,IF(AND(ISNUMBER(I249),$S$28="Yes"),I249-AJ31,)^2,IF(AND(ISNUMBER(I303),$S$29="Yes"),I303-AJ31,)^2,IF(AND(ISNUMBER(I357),$S$30="Yes"),I357-AJ31,)^2,IF(AND(ISNUMBER(I411),$S$31="Yes"),I411-AJ31,)^2,IF(AND(ISNUMBER(I465),$S$32="Yes"),I465-AJ31,)^2,IF(AND(ISNUMBER(I519),$S$33="Yes"),I519-AJ31,)^2,IF(AND(ISNUMBER(I573),$S$34="Yes"),I573-AJ31,)^2)/SUM(IF(AND(ISNUMBER(I87),$S$25="Yes"),1,0),IF(AND(ISNUMBER(I141),$S$26="Yes"),1,0),IF(AND(ISNUMBER(I195),$S$27="Yes"),1,0),IF(AND(ISNUMBER(I249),$S$28="Yes"),1,0),IF(AND(ISNUMBER(I303),$S$29="Yes"),1,0),IF(AND(ISNUMBER(I357),$S$30="Yes"),1,0),IF(AND(ISNUMBER(I411),$S$31="Yes"),1,0),IF(AND(ISNUMBER(I465),$S$32="Yes"),1,0),IF(AND(ISNUMBER(I519),$S$33="Yes"),1,0),IF(AND(ISNUMBER(I573),$S$34="Yes"),1,0))))</f>
        <v>#DIV/0!</v>
      </c>
      <c r="AZ31" s="79" t="e">
        <f>MIN('[1]Unit Adoption Calculations'!J75,AK31+$AP$22*SQRT(SUM(IF(AND(ISNUMBER(J87),$S$25="Yes"),J87-AK31,)^2,IF(AND(ISNUMBER(J141),$S$26="Yes"),J141-AK31,)^2,IF(AND(ISNUMBER(J195),$S$27="Yes"),J195-AK31,)^2,IF(AND(ISNUMBER(J249),$S$28="Yes"),J249-AK31,)^2,IF(AND(ISNUMBER(J303),$S$29="Yes"),J303-AK31,)^2,IF(AND(ISNUMBER(J357),$S$30="Yes"),J357-AK31,)^2,IF(AND(ISNUMBER(J411),$S$31="Yes"),J411-AK31,)^2,IF(AND(ISNUMBER(J465),$S$32="Yes"),J465-AK31,)^2,IF(AND(ISNUMBER(J519),$S$33="Yes"),J519-AK31,)^2,IF(AND(ISNUMBER(J573),$S$34="Yes"),J573-AK31,)^2)/SUM(IF(AND(ISNUMBER(J87),$S$25="Yes"),1,0),IF(AND(ISNUMBER(J141),$S$26="Yes"),1,0),IF(AND(ISNUMBER(J195),$S$27="Yes"),1,0),IF(AND(ISNUMBER(J249),$S$28="Yes"),1,0),IF(AND(ISNUMBER(J303),$S$29="Yes"),1,0),IF(AND(ISNUMBER(J357),$S$30="Yes"),1,0),IF(AND(ISNUMBER(J411),$S$31="Yes"),1,0),IF(AND(ISNUMBER(J465),$S$32="Yes"),1,0),IF(AND(ISNUMBER(J519),$S$33="Yes"),1,0),IF(AND(ISNUMBER(J573),$S$34="Yes"),1,0))))</f>
        <v>#DIV/0!</v>
      </c>
      <c r="BA31" s="79" t="e">
        <f>MIN('[1]Unit Adoption Calculations'!K75,AL31+$AP$22*SQRT(SUM(IF(AND(ISNUMBER(K87),$S$25="Yes"),K87-AL31,)^2,IF(AND(ISNUMBER(K141),$S$26="Yes"),K141-AL31,)^2,IF(AND(ISNUMBER(K195),$S$27="Yes"),K195-AL31,)^2,IF(AND(ISNUMBER(K249),$S$28="Yes"),K249-AL31,)^2,IF(AND(ISNUMBER(K303),$S$29="Yes"),K303-AL31,)^2,IF(AND(ISNUMBER(K357),$S$30="Yes"),K357-AL31,)^2,IF(AND(ISNUMBER(K411),$S$31="Yes"),K411-AL31,)^2,IF(AND(ISNUMBER(K465),$S$32="Yes"),K465-AL31,)^2,IF(AND(ISNUMBER(K519),$S$33="Yes"),K519-AL31,)^2,IF(AND(ISNUMBER(K573),$S$34="Yes"),K573-AL31,)^2)/SUM(IF(AND(ISNUMBER(K87),$S$25="Yes"),1,0),IF(AND(ISNUMBER(K141),$S$26="Yes"),1,0),IF(AND(ISNUMBER(K195),$S$27="Yes"),1,0),IF(AND(ISNUMBER(K249),$S$28="Yes"),1,0),IF(AND(ISNUMBER(K303),$S$29="Yes"),1,0),IF(AND(ISNUMBER(K357),$S$30="Yes"),1,0),IF(AND(ISNUMBER(K411),$S$31="Yes"),1,0),IF(AND(ISNUMBER(K465),$S$32="Yes"),1,0),IF(AND(ISNUMBER(K519),$S$33="Yes"),1,0),IF(AND(ISNUMBER(K573),$S$34="Yes"),1,0))))</f>
        <v>#DIV/0!</v>
      </c>
      <c r="BJ31" s="88" t="s">
        <v>50</v>
      </c>
      <c r="BK31" s="91"/>
      <c r="BL31" s="87"/>
      <c r="BM31" s="87"/>
      <c r="BN31" s="87"/>
      <c r="BO31" s="87"/>
      <c r="BP31" s="87"/>
      <c r="BQ31" s="87"/>
      <c r="BR31" s="87"/>
      <c r="BS31" s="87"/>
      <c r="BT31" s="25"/>
      <c r="BU31" s="25"/>
      <c r="BV31" s="25"/>
      <c r="BW31" s="25"/>
      <c r="BX31" s="25"/>
    </row>
    <row r="32" spans="1:76" s="24" customFormat="1" ht="14" x14ac:dyDescent="0.15">
      <c r="A32" s="64">
        <v>2021</v>
      </c>
      <c r="B32" s="65">
        <f t="shared" ca="1" si="0"/>
        <v>329.23199659275326</v>
      </c>
      <c r="C32" s="66">
        <f t="shared" ca="1" si="0"/>
        <v>152.62088511672027</v>
      </c>
      <c r="D32" s="66">
        <f t="shared" ca="1" si="0"/>
        <v>0</v>
      </c>
      <c r="E32" s="66">
        <f t="shared" ca="1" si="0"/>
        <v>81.742867500405055</v>
      </c>
      <c r="F32" s="66">
        <f t="shared" ca="1" si="0"/>
        <v>44.404955876989845</v>
      </c>
      <c r="G32" s="66">
        <f t="shared" ca="1" si="0"/>
        <v>148.07778873864481</v>
      </c>
      <c r="H32" s="66" t="str">
        <f t="shared" ca="1" si="0"/>
        <v/>
      </c>
      <c r="I32" s="66" t="str">
        <f t="shared" ca="1" si="0"/>
        <v/>
      </c>
      <c r="J32" s="66" t="str">
        <f t="shared" ca="1" si="0"/>
        <v/>
      </c>
      <c r="K32" s="66" t="str">
        <f t="shared" ca="1" si="0"/>
        <v/>
      </c>
      <c r="N32" s="73" t="s">
        <v>51</v>
      </c>
      <c r="O32" s="84" t="str">
        <f ca="1">VLOOKUP(N32,CustomOPTTables,2,FALSE)</f>
        <v>[Type Scenario 8 Name Here...]</v>
      </c>
      <c r="P32" s="58"/>
      <c r="Q32" s="58"/>
      <c r="R32" s="59"/>
      <c r="S32" s="77" t="s">
        <v>37</v>
      </c>
      <c r="T32" s="78"/>
      <c r="AB32" s="64">
        <v>2021</v>
      </c>
      <c r="AC32" s="79">
        <f ca="1">MIN('[1]Unit Adoption Calculations'!B76,SUM(IF($S$25="Yes",B88,),IF($S$26="Yes",B142,),IF($S$27="Yes",B196,),IF($S$28="Yes",B250,),IF($S$29="Yes",B304,),IF($S$30="Yes",B358,),IF($S$31="Yes",B412,),IF($S$32="Yes",B466,),IF($S$33="Yes",B520,),IF($S$34="Yes",B574,))/SUM(IF(AND(ISNUMBER(B88),$S$25="Yes"),1,0),IF(AND(ISNUMBER(B142),$S$26="Yes"),1,0),IF(AND(ISNUMBER(B196),$S$27="Yes"),1,0),IF(AND(ISNUMBER(B250),$S$28="Yes"),1,0),IF(AND(ISNUMBER(B304),$S$29="Yes"),1,0),IF(AND(ISNUMBER(B358),$S$30="Yes"),1,0),IF(AND(ISNUMBER(B412),$S$31="Yes"),1,0),IF(AND(ISNUMBER(B466),$S$32="Yes"),1,0),IF(AND(ISNUMBER(B520),$S$33="Yes"),1,0),IF(AND(ISNUMBER(B574),$S$34="Yes"),1,0)))</f>
        <v>375.55422644406644</v>
      </c>
      <c r="AD32" s="79">
        <f ca="1">MIN('[1]Unit Adoption Calculations'!C76,SUM(IF($S$25="Yes",C88,),IF($S$26="Yes",C142,),IF($S$27="Yes",C196,),IF($S$28="Yes",C250,),IF($S$29="Yes",C304,),IF($S$30="Yes",C358,),IF($S$31="Yes",C412,),IF($S$32="Yes",C466,),IF($S$33="Yes",C520,),IF($S$34="Yes",C574,))/SUM(IF(AND(ISNUMBER(C88),$S$25="Yes"),1,0),IF(AND(ISNUMBER(C142),$S$26="Yes"),1,0),IF(AND(ISNUMBER(C196),$S$27="Yes"),1,0),IF(AND(ISNUMBER(C250),$S$28="Yes"),1,0),IF(AND(ISNUMBER(C304),$S$29="Yes"),1,0),IF(AND(ISNUMBER(C358),$S$30="Yes"),1,0),IF(AND(ISNUMBER(C412),$S$31="Yes"),1,0),IF(AND(ISNUMBER(C466),$S$32="Yes"),1,0),IF(AND(ISNUMBER(C520),$S$33="Yes"),1,0),IF(AND(ISNUMBER(C574),$S$34="Yes"),1,0)))</f>
        <v>154.31672893836776</v>
      </c>
      <c r="AE32" s="79">
        <f ca="1">MIN('[1]Unit Adoption Calculations'!D76,SUM(IF($S$25="Yes",D88,),IF($S$26="Yes",D142,),IF($S$27="Yes",D196,),IF($S$28="Yes",D250,),IF($S$29="Yes",D304,),IF($S$30="Yes",D358,),IF($S$31="Yes",D412,),IF($S$32="Yes",D466,),IF($S$33="Yes",D520,),IF($S$34="Yes",D574,))/SUM(IF(AND(ISNUMBER(D88),$S$25="Yes"),1,0),IF(AND(ISNUMBER(D142),$S$26="Yes"),1,0),IF(AND(ISNUMBER(D196),$S$27="Yes"),1,0),IF(AND(ISNUMBER(D250),$S$28="Yes"),1,0),IF(AND(ISNUMBER(D304),$S$29="Yes"),1,0),IF(AND(ISNUMBER(D358),$S$30="Yes"),1,0),IF(AND(ISNUMBER(D412),$S$31="Yes"),1,0),IF(AND(ISNUMBER(D466),$S$32="Yes"),1,0),IF(AND(ISNUMBER(D520),$S$33="Yes"),1,0),IF(AND(ISNUMBER(D574),$S$34="Yes"),1,0)))</f>
        <v>0</v>
      </c>
      <c r="AF32" s="79">
        <f ca="1">MIN('[1]Unit Adoption Calculations'!E76,SUM(IF($S$25="Yes",E88,),IF($S$26="Yes",E142,),IF($S$27="Yes",E196,),IF($S$28="Yes",E250,),IF($S$29="Yes",E304,),IF($S$30="Yes",E358,),IF($S$31="Yes",E412,),IF($S$32="Yes",E466,),IF($S$33="Yes",E520,),IF($S$34="Yes",E574,))/SUM(IF(AND(ISNUMBER(E88),$S$25="Yes"),1,0),IF(AND(ISNUMBER(E142),$S$26="Yes"),1,0),IF(AND(ISNUMBER(E196),$S$27="Yes"),1,0),IF(AND(ISNUMBER(E250),$S$28="Yes"),1,0),IF(AND(ISNUMBER(E304),$S$29="Yes"),1,0),IF(AND(ISNUMBER(E358),$S$30="Yes"),1,0),IF(AND(ISNUMBER(E412),$S$31="Yes"),1,0),IF(AND(ISNUMBER(E466),$S$32="Yes"),1,0),IF(AND(ISNUMBER(E520),$S$33="Yes"),1,0),IF(AND(ISNUMBER(E574),$S$34="Yes"),1,0)))</f>
        <v>82.377279692033198</v>
      </c>
      <c r="AG32" s="79">
        <f ca="1">MIN('[1]Unit Adoption Calculations'!F76,SUM(IF($S$25="Yes",F88,),IF($S$26="Yes",F142,),IF($S$27="Yes",F196,),IF($S$28="Yes",F250,),IF($S$29="Yes",F304,),IF($S$30="Yes",F358,),IF($S$31="Yes",F412,),IF($S$32="Yes",F466,),IF($S$33="Yes",F520,),IF($S$34="Yes",F574,))/SUM(IF(AND(ISNUMBER(F88),$S$25="Yes"),1,0),IF(AND(ISNUMBER(F142),$S$26="Yes"),1,0),IF(AND(ISNUMBER(F196),$S$27="Yes"),1,0),IF(AND(ISNUMBER(F250),$S$28="Yes"),1,0),IF(AND(ISNUMBER(F304),$S$29="Yes"),1,0),IF(AND(ISNUMBER(F358),$S$30="Yes"),1,0),IF(AND(ISNUMBER(F412),$S$31="Yes"),1,0),IF(AND(ISNUMBER(F466),$S$32="Yes"),1,0),IF(AND(ISNUMBER(F520),$S$33="Yes"),1,0),IF(AND(ISNUMBER(F574),$S$34="Yes"),1,0)))</f>
        <v>45.020142343062446</v>
      </c>
      <c r="AH32" s="79">
        <f ca="1">MIN('[1]Unit Adoption Calculations'!G76,SUM(IF($S$25="Yes",G88,),IF($S$26="Yes",G142,),IF($S$27="Yes",G196,),IF($S$28="Yes",G250,),IF($S$29="Yes",G304,),IF($S$30="Yes",G358,),IF($S$31="Yes",G412,),IF($S$32="Yes",G466,),IF($S$33="Yes",G520,),IF($S$34="Yes",G574,))/SUM(IF(AND(ISNUMBER(G88),$S$25="Yes"),1,0),IF(AND(ISNUMBER(G142),$S$26="Yes"),1,0),IF(AND(ISNUMBER(G196),$S$27="Yes"),1,0),IF(AND(ISNUMBER(G250),$S$28="Yes"),1,0),IF(AND(ISNUMBER(G304),$S$29="Yes"),1,0),IF(AND(ISNUMBER(G358),$S$30="Yes"),1,0),IF(AND(ISNUMBER(G412),$S$31="Yes"),1,0),IF(AND(ISNUMBER(G466),$S$32="Yes"),1,0),IF(AND(ISNUMBER(G520),$S$33="Yes"),1,0),IF(AND(ISNUMBER(G574),$S$34="Yes"),1,0)))</f>
        <v>149.81378126177287</v>
      </c>
      <c r="AI32" s="79" t="e">
        <f>MIN('[1]Unit Adoption Calculations'!H76,SUM(IF($S$25="Yes",H88,),IF($S$26="Yes",H142,),IF($S$27="Yes",H196,),IF($S$28="Yes",H250,),IF($S$29="Yes",H304,),IF($S$30="Yes",H358,),IF($S$31="Yes",H412,),IF($S$32="Yes",H466,),IF($S$33="Yes",H520,),IF($S$34="Yes",H574,))/SUM(IF(AND(ISNUMBER(H88),$S$25="Yes"),1,0),IF(AND(ISNUMBER(H142),$S$26="Yes"),1,0),IF(AND(ISNUMBER(H196),$S$27="Yes"),1,0),IF(AND(ISNUMBER(H250),$S$28="Yes"),1,0),IF(AND(ISNUMBER(H304),$S$29="Yes"),1,0),IF(AND(ISNUMBER(H358),$S$30="Yes"),1,0),IF(AND(ISNUMBER(H412),$S$31="Yes"),1,0),IF(AND(ISNUMBER(H466),$S$32="Yes"),1,0),IF(AND(ISNUMBER(H520),$S$33="Yes"),1,0),IF(AND(ISNUMBER(H574),$S$34="Yes"),1,0)))</f>
        <v>#DIV/0!</v>
      </c>
      <c r="AJ32" s="79" t="e">
        <f>MIN('[1]Unit Adoption Calculations'!I76,SUM(IF($S$25="Yes",I88,),IF($S$26="Yes",I142,),IF($S$27="Yes",I196,),IF($S$28="Yes",I250,),IF($S$29="Yes",I304,),IF($S$30="Yes",I358,),IF($S$31="Yes",I412,),IF($S$32="Yes",I466,),IF($S$33="Yes",I520,),IF($S$34="Yes",I574,))/SUM(IF(AND(ISNUMBER(I88),$S$25="Yes"),1,0),IF(AND(ISNUMBER(I142),$S$26="Yes"),1,0),IF(AND(ISNUMBER(I196),$S$27="Yes"),1,0),IF(AND(ISNUMBER(I250),$S$28="Yes"),1,0),IF(AND(ISNUMBER(I304),$S$29="Yes"),1,0),IF(AND(ISNUMBER(I358),$S$30="Yes"),1,0),IF(AND(ISNUMBER(I412),$S$31="Yes"),1,0),IF(AND(ISNUMBER(I466),$S$32="Yes"),1,0),IF(AND(ISNUMBER(I520),$S$33="Yes"),1,0),IF(AND(ISNUMBER(I574),$S$34="Yes"),1,0)))</f>
        <v>#DIV/0!</v>
      </c>
      <c r="AK32" s="79" t="e">
        <f>MIN('[1]Unit Adoption Calculations'!J76,SUM(IF($S$25="Yes",J88,),IF($S$26="Yes",J142,),IF($S$27="Yes",J196,),IF($S$28="Yes",J250,),IF($S$29="Yes",J304,),IF($S$30="Yes",J358,),IF($S$31="Yes",J412,),IF($S$32="Yes",J466,),IF($S$33="Yes",J520,),IF($S$34="Yes",J574,))/SUM(IF(AND(ISNUMBER(J88),$S$25="Yes"),1,0),IF(AND(ISNUMBER(J142),$S$26="Yes"),1,0),IF(AND(ISNUMBER(J196),$S$27="Yes"),1,0),IF(AND(ISNUMBER(J250),$S$28="Yes"),1,0),IF(AND(ISNUMBER(J304),$S$29="Yes"),1,0),IF(AND(ISNUMBER(J358),$S$30="Yes"),1,0),IF(AND(ISNUMBER(J412),$S$31="Yes"),1,0),IF(AND(ISNUMBER(J466),$S$32="Yes"),1,0),IF(AND(ISNUMBER(J520),$S$33="Yes"),1,0),IF(AND(ISNUMBER(J574),$S$34="Yes"),1,0)))</f>
        <v>#DIV/0!</v>
      </c>
      <c r="AL32" s="79" t="e">
        <f>MIN('[1]Unit Adoption Calculations'!K76,SUM(IF($S$25="Yes",K88,),IF($S$26="Yes",K142,),IF($S$27="Yes",K196,),IF($S$28="Yes",K250,),IF($S$29="Yes",K304,),IF($S$30="Yes",K358,),IF($S$31="Yes",K412,),IF($S$32="Yes",K466,),IF($S$33="Yes",K520,),IF($S$34="Yes",K574,))/SUM(IF(AND(ISNUMBER(K88),$S$25="Yes"),1,0),IF(AND(ISNUMBER(K142),$S$26="Yes"),1,0),IF(AND(ISNUMBER(K196),$S$27="Yes"),1,0),IF(AND(ISNUMBER(K250),$S$28="Yes"),1,0),IF(AND(ISNUMBER(K304),$S$29="Yes"),1,0),IF(AND(ISNUMBER(K358),$S$30="Yes"),1,0),IF(AND(ISNUMBER(K412),$S$31="Yes"),1,0),IF(AND(ISNUMBER(K466),$S$32="Yes"),1,0),IF(AND(ISNUMBER(K520),$S$33="Yes"),1,0),IF(AND(ISNUMBER(K574),$S$34="Yes"),1,0)))</f>
        <v>#DIV/0!</v>
      </c>
      <c r="AM32" s="69"/>
      <c r="AQ32" s="64">
        <v>2021</v>
      </c>
      <c r="AR32" s="79">
        <f ca="1">MIN('[1]Unit Adoption Calculations'!B76,AC32+$AP$22*SQRT(SUM(IF(AND(ISNUMBER(B88),$S$25="Yes"),B88-AC32,)^2,IF(AND(ISNUMBER(B142),$S$26="Yes"),B142-AC32,)^2,IF(AND(ISNUMBER(B196),$S$27="Yes"),B196-AC32,)^2,IF(AND(ISNUMBER(B250),$S$28="Yes"),B250-AC32,)^2,IF(AND(ISNUMBER(B304),$S$29="Yes"),B304-AC32,)^2,IF(AND(ISNUMBER(B358),$S$30="Yes"),B358-AC32,)^2,IF(AND(ISNUMBER(B412),$S$31="Yes"),B412-AC32,)^2,IF(AND(ISNUMBER(B466),$S$32="Yes"),B466-AC32,)^2,IF(AND(ISNUMBER(B520),$S$33="Yes"),B520-AC32,)^2,IF(AND(ISNUMBER(B574),$S$34="Yes"),B574-AC32,)^2)/SUM(IF(AND(ISNUMBER(B88),$S$25="Yes"),1,0),IF(AND(ISNUMBER(B142),$S$26="Yes"),1,0),IF(AND(ISNUMBER(B196),$S$27="Yes"),1,0),IF(AND(ISNUMBER(B250),$S$28="Yes"),1,0),IF(AND(ISNUMBER(B304),$S$29="Yes"),1,0),IF(AND(ISNUMBER(B358),$S$30="Yes"),1,0),IF(AND(ISNUMBER(B412),$S$31="Yes"),1,0),IF(AND(ISNUMBER(B466),$S$32="Yes"),1,0),IF(AND(ISNUMBER(B520),$S$33="Yes"),1,0),IF(AND(ISNUMBER(B574),$S$34="Yes"),1,0))))</f>
        <v>329.23199659275326</v>
      </c>
      <c r="AS32" s="79">
        <f ca="1">MIN('[1]Unit Adoption Calculations'!C76,AD32+$AP$22*SQRT(SUM(IF(AND(ISNUMBER(C88),$S$25="Yes"),C88-AD32,)^2,IF(AND(ISNUMBER(C142),$S$26="Yes"),C142-AD32,)^2,IF(AND(ISNUMBER(C196),$S$27="Yes"),C196-AD32,)^2,IF(AND(ISNUMBER(C250),$S$28="Yes"),C250-AD32,)^2,IF(AND(ISNUMBER(C304),$S$29="Yes"),C304-AD32,)^2,IF(AND(ISNUMBER(C358),$S$30="Yes"),C358-AD32,)^2,IF(AND(ISNUMBER(C412),$S$31="Yes"),C412-AD32,)^2,IF(AND(ISNUMBER(C466),$S$32="Yes"),C466-AD32,)^2,IF(AND(ISNUMBER(C520),$S$33="Yes"),C520-AD32,)^2,IF(AND(ISNUMBER(C574),$S$34="Yes"),C574-AD32,)^2)/SUM(IF(AND(ISNUMBER(C88),$S$25="Yes"),1,0),IF(AND(ISNUMBER(C142),$S$26="Yes"),1,0),IF(AND(ISNUMBER(C196),$S$27="Yes"),1,0),IF(AND(ISNUMBER(C250),$S$28="Yes"),1,0),IF(AND(ISNUMBER(C304),$S$29="Yes"),1,0),IF(AND(ISNUMBER(C358),$S$30="Yes"),1,0),IF(AND(ISNUMBER(C412),$S$31="Yes"),1,0),IF(AND(ISNUMBER(C466),$S$32="Yes"),1,0),IF(AND(ISNUMBER(C520),$S$33="Yes"),1,0),IF(AND(ISNUMBER(C574),$S$34="Yes"),1,0))))</f>
        <v>152.62088511672027</v>
      </c>
      <c r="AT32" s="79">
        <f ca="1">MIN('[1]Unit Adoption Calculations'!D76,AE32+$AP$22*SQRT(SUM(IF(AND(ISNUMBER(D88),$S$25="Yes"),D88-AE32,)^2,IF(AND(ISNUMBER(D142),$S$26="Yes"),D142-AE32,)^2,IF(AND(ISNUMBER(D196),$S$27="Yes"),D196-AE32,)^2,IF(AND(ISNUMBER(D250),$S$28="Yes"),D250-AE32,)^2,IF(AND(ISNUMBER(D304),$S$29="Yes"),D304-AE32,)^2,IF(AND(ISNUMBER(D358),$S$30="Yes"),D358-AE32,)^2,IF(AND(ISNUMBER(D412),$S$31="Yes"),D412-AE32,)^2,IF(AND(ISNUMBER(D466),$S$32="Yes"),D466-AE32,)^2,IF(AND(ISNUMBER(D520),$S$33="Yes"),D520-AE32,)^2,IF(AND(ISNUMBER(D574),$S$34="Yes"),D574-AE32,)^2)/SUM(IF(AND(ISNUMBER(D88),$S$25="Yes"),1,0),IF(AND(ISNUMBER(D142),$S$26="Yes"),1,0),IF(AND(ISNUMBER(D196),$S$27="Yes"),1,0),IF(AND(ISNUMBER(D250),$S$28="Yes"),1,0),IF(AND(ISNUMBER(D304),$S$29="Yes"),1,0),IF(AND(ISNUMBER(D358),$S$30="Yes"),1,0),IF(AND(ISNUMBER(D412),$S$31="Yes"),1,0),IF(AND(ISNUMBER(D466),$S$32="Yes"),1,0),IF(AND(ISNUMBER(D520),$S$33="Yes"),1,0),IF(AND(ISNUMBER(D574),$S$34="Yes"),1,0))))</f>
        <v>0</v>
      </c>
      <c r="AU32" s="79">
        <f ca="1">MIN('[1]Unit Adoption Calculations'!E76,AF32+$AP$22*SQRT(SUM(IF(AND(ISNUMBER(E88),$S$25="Yes"),E88-AF32,)^2,IF(AND(ISNUMBER(E142),$S$26="Yes"),E142-AF32,)^2,IF(AND(ISNUMBER(E196),$S$27="Yes"),E196-AF32,)^2,IF(AND(ISNUMBER(E250),$S$28="Yes"),E250-AF32,)^2,IF(AND(ISNUMBER(E304),$S$29="Yes"),E304-AF32,)^2,IF(AND(ISNUMBER(E358),$S$30="Yes"),E358-AF32,)^2,IF(AND(ISNUMBER(E412),$S$31="Yes"),E412-AF32,)^2,IF(AND(ISNUMBER(E466),$S$32="Yes"),E466-AF32,)^2,IF(AND(ISNUMBER(E520),$S$33="Yes"),E520-AF32,)^2,IF(AND(ISNUMBER(E574),$S$34="Yes"),E574-AF32,)^2)/SUM(IF(AND(ISNUMBER(E88),$S$25="Yes"),1,0),IF(AND(ISNUMBER(E142),$S$26="Yes"),1,0),IF(AND(ISNUMBER(E196),$S$27="Yes"),1,0),IF(AND(ISNUMBER(E250),$S$28="Yes"),1,0),IF(AND(ISNUMBER(E304),$S$29="Yes"),1,0),IF(AND(ISNUMBER(E358),$S$30="Yes"),1,0),IF(AND(ISNUMBER(E412),$S$31="Yes"),1,0),IF(AND(ISNUMBER(E466),$S$32="Yes"),1,0),IF(AND(ISNUMBER(E520),$S$33="Yes"),1,0),IF(AND(ISNUMBER(E574),$S$34="Yes"),1,0))))</f>
        <v>81.742867500405055</v>
      </c>
      <c r="AV32" s="79">
        <f ca="1">MIN('[1]Unit Adoption Calculations'!F76,AG32+$AP$22*SQRT(SUM(IF(AND(ISNUMBER(F88),$S$25="Yes"),F88-AG32,)^2,IF(AND(ISNUMBER(F142),$S$26="Yes"),F142-AG32,)^2,IF(AND(ISNUMBER(F196),$S$27="Yes"),F196-AG32,)^2,IF(AND(ISNUMBER(F250),$S$28="Yes"),F250-AG32,)^2,IF(AND(ISNUMBER(F304),$S$29="Yes"),F304-AG32,)^2,IF(AND(ISNUMBER(F358),$S$30="Yes"),F358-AG32,)^2,IF(AND(ISNUMBER(F412),$S$31="Yes"),F412-AG32,)^2,IF(AND(ISNUMBER(F466),$S$32="Yes"),F466-AG32,)^2,IF(AND(ISNUMBER(F520),$S$33="Yes"),F520-AG32,)^2,IF(AND(ISNUMBER(F574),$S$34="Yes"),F574-AG32,)^2)/SUM(IF(AND(ISNUMBER(F88),$S$25="Yes"),1,0),IF(AND(ISNUMBER(F142),$S$26="Yes"),1,0),IF(AND(ISNUMBER(F196),$S$27="Yes"),1,0),IF(AND(ISNUMBER(F250),$S$28="Yes"),1,0),IF(AND(ISNUMBER(F304),$S$29="Yes"),1,0),IF(AND(ISNUMBER(F358),$S$30="Yes"),1,0),IF(AND(ISNUMBER(F412),$S$31="Yes"),1,0),IF(AND(ISNUMBER(F466),$S$32="Yes"),1,0),IF(AND(ISNUMBER(F520),$S$33="Yes"),1,0),IF(AND(ISNUMBER(F574),$S$34="Yes"),1,0))))</f>
        <v>44.404955876989845</v>
      </c>
      <c r="AW32" s="79">
        <f ca="1">MIN('[1]Unit Adoption Calculations'!G76,AH32+$AP$22*SQRT(SUM(IF(AND(ISNUMBER(G88),$S$25="Yes"),G88-AH32,)^2,IF(AND(ISNUMBER(G142),$S$26="Yes"),G142-AH32,)^2,IF(AND(ISNUMBER(G196),$S$27="Yes"),G196-AH32,)^2,IF(AND(ISNUMBER(G250),$S$28="Yes"),G250-AH32,)^2,IF(AND(ISNUMBER(G304),$S$29="Yes"),G304-AH32,)^2,IF(AND(ISNUMBER(G358),$S$30="Yes"),G358-AH32,)^2,IF(AND(ISNUMBER(G412),$S$31="Yes"),G412-AH32,)^2,IF(AND(ISNUMBER(G466),$S$32="Yes"),G466-AH32,)^2,IF(AND(ISNUMBER(G520),$S$33="Yes"),G520-AH32,)^2,IF(AND(ISNUMBER(G574),$S$34="Yes"),G574-AH32,)^2)/SUM(IF(AND(ISNUMBER(G88),$S$25="Yes"),1,0),IF(AND(ISNUMBER(G142),$S$26="Yes"),1,0),IF(AND(ISNUMBER(G196),$S$27="Yes"),1,0),IF(AND(ISNUMBER(G250),$S$28="Yes"),1,0),IF(AND(ISNUMBER(G304),$S$29="Yes"),1,0),IF(AND(ISNUMBER(G358),$S$30="Yes"),1,0),IF(AND(ISNUMBER(G412),$S$31="Yes"),1,0),IF(AND(ISNUMBER(G466),$S$32="Yes"),1,0),IF(AND(ISNUMBER(G520),$S$33="Yes"),1,0),IF(AND(ISNUMBER(G574),$S$34="Yes"),1,0))))</f>
        <v>148.07778873864481</v>
      </c>
      <c r="AX32" s="79" t="e">
        <f>MIN('[1]Unit Adoption Calculations'!H76,AI32+$AP$22*SQRT(SUM(IF(AND(ISNUMBER(H88),$S$25="Yes"),H88-AI32,)^2,IF(AND(ISNUMBER(H142),$S$26="Yes"),H142-AI32,)^2,IF(AND(ISNUMBER(H196),$S$27="Yes"),H196-AI32,)^2,IF(AND(ISNUMBER(H250),$S$28="Yes"),H250-AI32,)^2,IF(AND(ISNUMBER(H304),$S$29="Yes"),H304-AI32,)^2,IF(AND(ISNUMBER(H358),$S$30="Yes"),H358-AI32,)^2,IF(AND(ISNUMBER(H412),$S$31="Yes"),H412-AI32,)^2,IF(AND(ISNUMBER(H466),$S$32="Yes"),H466-AI32,)^2,IF(AND(ISNUMBER(H520),$S$33="Yes"),H520-AI32,)^2,IF(AND(ISNUMBER(H574),$S$34="Yes"),H574-AI32,)^2)/SUM(IF(AND(ISNUMBER(H88),$S$25="Yes"),1,0),IF(AND(ISNUMBER(H142),$S$26="Yes"),1,0),IF(AND(ISNUMBER(H196),$S$27="Yes"),1,0),IF(AND(ISNUMBER(H250),$S$28="Yes"),1,0),IF(AND(ISNUMBER(H304),$S$29="Yes"),1,0),IF(AND(ISNUMBER(H358),$S$30="Yes"),1,0),IF(AND(ISNUMBER(H412),$S$31="Yes"),1,0),IF(AND(ISNUMBER(H466),$S$32="Yes"),1,0),IF(AND(ISNUMBER(H520),$S$33="Yes"),1,0),IF(AND(ISNUMBER(H574),$S$34="Yes"),1,0))))</f>
        <v>#DIV/0!</v>
      </c>
      <c r="AY32" s="79" t="e">
        <f>MIN('[1]Unit Adoption Calculations'!I76,AJ32+$AP$22*SQRT(SUM(IF(AND(ISNUMBER(I88),$S$25="Yes"),I88-AJ32,)^2,IF(AND(ISNUMBER(I142),$S$26="Yes"),I142-AJ32,)^2,IF(AND(ISNUMBER(I196),$S$27="Yes"),I196-AJ32,)^2,IF(AND(ISNUMBER(I250),$S$28="Yes"),I250-AJ32,)^2,IF(AND(ISNUMBER(I304),$S$29="Yes"),I304-AJ32,)^2,IF(AND(ISNUMBER(I358),$S$30="Yes"),I358-AJ32,)^2,IF(AND(ISNUMBER(I412),$S$31="Yes"),I412-AJ32,)^2,IF(AND(ISNUMBER(I466),$S$32="Yes"),I466-AJ32,)^2,IF(AND(ISNUMBER(I520),$S$33="Yes"),I520-AJ32,)^2,IF(AND(ISNUMBER(I574),$S$34="Yes"),I574-AJ32,)^2)/SUM(IF(AND(ISNUMBER(I88),$S$25="Yes"),1,0),IF(AND(ISNUMBER(I142),$S$26="Yes"),1,0),IF(AND(ISNUMBER(I196),$S$27="Yes"),1,0),IF(AND(ISNUMBER(I250),$S$28="Yes"),1,0),IF(AND(ISNUMBER(I304),$S$29="Yes"),1,0),IF(AND(ISNUMBER(I358),$S$30="Yes"),1,0),IF(AND(ISNUMBER(I412),$S$31="Yes"),1,0),IF(AND(ISNUMBER(I466),$S$32="Yes"),1,0),IF(AND(ISNUMBER(I520),$S$33="Yes"),1,0),IF(AND(ISNUMBER(I574),$S$34="Yes"),1,0))))</f>
        <v>#DIV/0!</v>
      </c>
      <c r="AZ32" s="79" t="e">
        <f>MIN('[1]Unit Adoption Calculations'!J76,AK32+$AP$22*SQRT(SUM(IF(AND(ISNUMBER(J88),$S$25="Yes"),J88-AK32,)^2,IF(AND(ISNUMBER(J142),$S$26="Yes"),J142-AK32,)^2,IF(AND(ISNUMBER(J196),$S$27="Yes"),J196-AK32,)^2,IF(AND(ISNUMBER(J250),$S$28="Yes"),J250-AK32,)^2,IF(AND(ISNUMBER(J304),$S$29="Yes"),J304-AK32,)^2,IF(AND(ISNUMBER(J358),$S$30="Yes"),J358-AK32,)^2,IF(AND(ISNUMBER(J412),$S$31="Yes"),J412-AK32,)^2,IF(AND(ISNUMBER(J466),$S$32="Yes"),J466-AK32,)^2,IF(AND(ISNUMBER(J520),$S$33="Yes"),J520-AK32,)^2,IF(AND(ISNUMBER(J574),$S$34="Yes"),J574-AK32,)^2)/SUM(IF(AND(ISNUMBER(J88),$S$25="Yes"),1,0),IF(AND(ISNUMBER(J142),$S$26="Yes"),1,0),IF(AND(ISNUMBER(J196),$S$27="Yes"),1,0),IF(AND(ISNUMBER(J250),$S$28="Yes"),1,0),IF(AND(ISNUMBER(J304),$S$29="Yes"),1,0),IF(AND(ISNUMBER(J358),$S$30="Yes"),1,0),IF(AND(ISNUMBER(J412),$S$31="Yes"),1,0),IF(AND(ISNUMBER(J466),$S$32="Yes"),1,0),IF(AND(ISNUMBER(J520),$S$33="Yes"),1,0),IF(AND(ISNUMBER(J574),$S$34="Yes"),1,0))))</f>
        <v>#DIV/0!</v>
      </c>
      <c r="BA32" s="79" t="e">
        <f>MIN('[1]Unit Adoption Calculations'!K76,AL32+$AP$22*SQRT(SUM(IF(AND(ISNUMBER(K88),$S$25="Yes"),K88-AL32,)^2,IF(AND(ISNUMBER(K142),$S$26="Yes"),K142-AL32,)^2,IF(AND(ISNUMBER(K196),$S$27="Yes"),K196-AL32,)^2,IF(AND(ISNUMBER(K250),$S$28="Yes"),K250-AL32,)^2,IF(AND(ISNUMBER(K304),$S$29="Yes"),K304-AL32,)^2,IF(AND(ISNUMBER(K358),$S$30="Yes"),K358-AL32,)^2,IF(AND(ISNUMBER(K412),$S$31="Yes"),K412-AL32,)^2,IF(AND(ISNUMBER(K466),$S$32="Yes"),K466-AL32,)^2,IF(AND(ISNUMBER(K520),$S$33="Yes"),K520-AL32,)^2,IF(AND(ISNUMBER(K574),$S$34="Yes"),K574-AL32,)^2)/SUM(IF(AND(ISNUMBER(K88),$S$25="Yes"),1,0),IF(AND(ISNUMBER(K142),$S$26="Yes"),1,0),IF(AND(ISNUMBER(K196),$S$27="Yes"),1,0),IF(AND(ISNUMBER(K250),$S$28="Yes"),1,0),IF(AND(ISNUMBER(K304),$S$29="Yes"),1,0),IF(AND(ISNUMBER(K358),$S$30="Yes"),1,0),IF(AND(ISNUMBER(K412),$S$31="Yes"),1,0),IF(AND(ISNUMBER(K466),$S$32="Yes"),1,0),IF(AND(ISNUMBER(K520),$S$33="Yes"),1,0),IF(AND(ISNUMBER(K574),$S$34="Yes"),1,0))))</f>
        <v>#DIV/0!</v>
      </c>
      <c r="BJ32" s="88" t="s">
        <v>52</v>
      </c>
      <c r="BK32" s="92"/>
      <c r="BL32" s="87"/>
      <c r="BM32" s="87"/>
      <c r="BN32" s="87"/>
      <c r="BO32" s="87"/>
      <c r="BP32" s="87"/>
      <c r="BQ32" s="87"/>
      <c r="BR32" s="87"/>
      <c r="BS32" s="87"/>
      <c r="BT32" s="25"/>
      <c r="BU32" s="25"/>
      <c r="BV32" s="25"/>
      <c r="BW32" s="25"/>
      <c r="BX32" s="25"/>
    </row>
    <row r="33" spans="1:76" s="24" customFormat="1" ht="14" x14ac:dyDescent="0.15">
      <c r="A33" s="64">
        <v>2022</v>
      </c>
      <c r="B33" s="65">
        <f t="shared" ca="1" si="0"/>
        <v>332.57154803943706</v>
      </c>
      <c r="C33" s="66">
        <f t="shared" ca="1" si="0"/>
        <v>153.98163113927649</v>
      </c>
      <c r="D33" s="66">
        <f t="shared" ca="1" si="0"/>
        <v>0</v>
      </c>
      <c r="E33" s="66">
        <f t="shared" ca="1" si="0"/>
        <v>82.443995662422367</v>
      </c>
      <c r="F33" s="66">
        <f t="shared" ca="1" si="0"/>
        <v>44.181352699438207</v>
      </c>
      <c r="G33" s="66">
        <f t="shared" ca="1" si="0"/>
        <v>148.97504552590658</v>
      </c>
      <c r="H33" s="66" t="str">
        <f t="shared" ca="1" si="0"/>
        <v/>
      </c>
      <c r="I33" s="66" t="str">
        <f t="shared" ca="1" si="0"/>
        <v/>
      </c>
      <c r="J33" s="66" t="str">
        <f t="shared" ca="1" si="0"/>
        <v/>
      </c>
      <c r="K33" s="66" t="str">
        <f t="shared" ca="1" si="0"/>
        <v/>
      </c>
      <c r="N33" s="73" t="s">
        <v>53</v>
      </c>
      <c r="O33" s="84" t="str">
        <f ca="1">VLOOKUP(N33,CustomOPTTables,2,FALSE)</f>
        <v>[Type Scenario 9 Name Here...]</v>
      </c>
      <c r="P33" s="58"/>
      <c r="Q33" s="58"/>
      <c r="R33" s="59"/>
      <c r="S33" s="77" t="s">
        <v>37</v>
      </c>
      <c r="T33" s="78"/>
      <c r="AB33" s="64">
        <v>2022</v>
      </c>
      <c r="AC33" s="79">
        <f ca="1">MIN('[1]Unit Adoption Calculations'!B77,SUM(IF($S$25="Yes",B89,),IF($S$26="Yes",B143,),IF($S$27="Yes",B197,),IF($S$28="Yes",B251,),IF($S$29="Yes",B305,),IF($S$30="Yes",B359,),IF($S$31="Yes",B413,),IF($S$32="Yes",B467,),IF($S$33="Yes",B521,),IF($S$34="Yes",B575,))/SUM(IF(AND(ISNUMBER(B89),$S$25="Yes"),1,0),IF(AND(ISNUMBER(B143),$S$26="Yes"),1,0),IF(AND(ISNUMBER(B197),$S$27="Yes"),1,0),IF(AND(ISNUMBER(B251),$S$28="Yes"),1,0),IF(AND(ISNUMBER(B305),$S$29="Yes"),1,0),IF(AND(ISNUMBER(B359),$S$30="Yes"),1,0),IF(AND(ISNUMBER(B413),$S$31="Yes"),1,0),IF(AND(ISNUMBER(B467),$S$32="Yes"),1,0),IF(AND(ISNUMBER(B521),$S$33="Yes"),1,0),IF(AND(ISNUMBER(B575),$S$34="Yes"),1,0)))</f>
        <v>378.71315949749038</v>
      </c>
      <c r="AD33" s="79">
        <f ca="1">MIN('[1]Unit Adoption Calculations'!C77,SUM(IF($S$25="Yes",C89,),IF($S$26="Yes",C143,),IF($S$27="Yes",C197,),IF($S$28="Yes",C251,),IF($S$29="Yes",C305,),IF($S$30="Yes",C359,),IF($S$31="Yes",C413,),IF($S$32="Yes",C467,),IF($S$33="Yes",C521,),IF($S$34="Yes",C575,))/SUM(IF(AND(ISNUMBER(C89),$S$25="Yes"),1,0),IF(AND(ISNUMBER(C143),$S$26="Yes"),1,0),IF(AND(ISNUMBER(C197),$S$27="Yes"),1,0),IF(AND(ISNUMBER(C251),$S$28="Yes"),1,0),IF(AND(ISNUMBER(C305),$S$29="Yes"),1,0),IF(AND(ISNUMBER(C359),$S$30="Yes"),1,0),IF(AND(ISNUMBER(C413),$S$31="Yes"),1,0),IF(AND(ISNUMBER(C467),$S$32="Yes"),1,0),IF(AND(ISNUMBER(C521),$S$33="Yes"),1,0),IF(AND(ISNUMBER(C575),$S$34="Yes"),1,0)))</f>
        <v>155.67747496092397</v>
      </c>
      <c r="AE33" s="79">
        <f ca="1">MIN('[1]Unit Adoption Calculations'!D77,SUM(IF($S$25="Yes",D89,),IF($S$26="Yes",D143,),IF($S$27="Yes",D197,),IF($S$28="Yes",D251,),IF($S$29="Yes",D305,),IF($S$30="Yes",D359,),IF($S$31="Yes",D413,),IF($S$32="Yes",D467,),IF($S$33="Yes",D521,),IF($S$34="Yes",D575,))/SUM(IF(AND(ISNUMBER(D89),$S$25="Yes"),1,0),IF(AND(ISNUMBER(D143),$S$26="Yes"),1,0),IF(AND(ISNUMBER(D197),$S$27="Yes"),1,0),IF(AND(ISNUMBER(D251),$S$28="Yes"),1,0),IF(AND(ISNUMBER(D305),$S$29="Yes"),1,0),IF(AND(ISNUMBER(D359),$S$30="Yes"),1,0),IF(AND(ISNUMBER(D413),$S$31="Yes"),1,0),IF(AND(ISNUMBER(D467),$S$32="Yes"),1,0),IF(AND(ISNUMBER(D521),$S$33="Yes"),1,0),IF(AND(ISNUMBER(D575),$S$34="Yes"),1,0)))</f>
        <v>0</v>
      </c>
      <c r="AF33" s="79">
        <f ca="1">MIN('[1]Unit Adoption Calculations'!E77,SUM(IF($S$25="Yes",E89,),IF($S$26="Yes",E143,),IF($S$27="Yes",E197,),IF($S$28="Yes",E251,),IF($S$29="Yes",E305,),IF($S$30="Yes",E359,),IF($S$31="Yes",E413,),IF($S$32="Yes",E467,),IF($S$33="Yes",E521,),IF($S$34="Yes",E575,))/SUM(IF(AND(ISNUMBER(E89),$S$25="Yes"),1,0),IF(AND(ISNUMBER(E143),$S$26="Yes"),1,0),IF(AND(ISNUMBER(E197),$S$27="Yes"),1,0),IF(AND(ISNUMBER(E251),$S$28="Yes"),1,0),IF(AND(ISNUMBER(E305),$S$29="Yes"),1,0),IF(AND(ISNUMBER(E359),$S$30="Yes"),1,0),IF(AND(ISNUMBER(E413),$S$31="Yes"),1,0),IF(AND(ISNUMBER(E467),$S$32="Yes"),1,0),IF(AND(ISNUMBER(E521),$S$33="Yes"),1,0),IF(AND(ISNUMBER(E575),$S$34="Yes"),1,0)))</f>
        <v>83.078407854050511</v>
      </c>
      <c r="AG33" s="79">
        <f ca="1">MIN('[1]Unit Adoption Calculations'!F77,SUM(IF($S$25="Yes",F89,),IF($S$26="Yes",F143,),IF($S$27="Yes",F197,),IF($S$28="Yes",F251,),IF($S$29="Yes",F305,),IF($S$30="Yes",F359,),IF($S$31="Yes",F413,),IF($S$32="Yes",F467,),IF($S$33="Yes",F521,),IF($S$34="Yes",F575,))/SUM(IF(AND(ISNUMBER(F89),$S$25="Yes"),1,0),IF(AND(ISNUMBER(F143),$S$26="Yes"),1,0),IF(AND(ISNUMBER(F197),$S$27="Yes"),1,0),IF(AND(ISNUMBER(F251),$S$28="Yes"),1,0),IF(AND(ISNUMBER(F305),$S$29="Yes"),1,0),IF(AND(ISNUMBER(F359),$S$30="Yes"),1,0),IF(AND(ISNUMBER(F413),$S$31="Yes"),1,0),IF(AND(ISNUMBER(F467),$S$32="Yes"),1,0),IF(AND(ISNUMBER(F521),$S$33="Yes"),1,0),IF(AND(ISNUMBER(F575),$S$34="Yes"),1,0)))</f>
        <v>44.796539165510808</v>
      </c>
      <c r="AH33" s="79">
        <f ca="1">MIN('[1]Unit Adoption Calculations'!G77,SUM(IF($S$25="Yes",G89,),IF($S$26="Yes",G143,),IF($S$27="Yes",G197,),IF($S$28="Yes",G251,),IF($S$29="Yes",G305,),IF($S$30="Yes",G359,),IF($S$31="Yes",G413,),IF($S$32="Yes",G467,),IF($S$33="Yes",G521,),IF($S$34="Yes",G575,))/SUM(IF(AND(ISNUMBER(G89),$S$25="Yes"),1,0),IF(AND(ISNUMBER(G143),$S$26="Yes"),1,0),IF(AND(ISNUMBER(G197),$S$27="Yes"),1,0),IF(AND(ISNUMBER(G251),$S$28="Yes"),1,0),IF(AND(ISNUMBER(G305),$S$29="Yes"),1,0),IF(AND(ISNUMBER(G359),$S$30="Yes"),1,0),IF(AND(ISNUMBER(G413),$S$31="Yes"),1,0),IF(AND(ISNUMBER(G467),$S$32="Yes"),1,0),IF(AND(ISNUMBER(G521),$S$33="Yes"),1,0),IF(AND(ISNUMBER(G575),$S$34="Yes"),1,0)))</f>
        <v>150.7110380490351</v>
      </c>
      <c r="AI33" s="79" t="e">
        <f>MIN('[1]Unit Adoption Calculations'!H77,SUM(IF($S$25="Yes",H89,),IF($S$26="Yes",H143,),IF($S$27="Yes",H197,),IF($S$28="Yes",H251,),IF($S$29="Yes",H305,),IF($S$30="Yes",H359,),IF($S$31="Yes",H413,),IF($S$32="Yes",H467,),IF($S$33="Yes",H521,),IF($S$34="Yes",H575,))/SUM(IF(AND(ISNUMBER(H89),$S$25="Yes"),1,0),IF(AND(ISNUMBER(H143),$S$26="Yes"),1,0),IF(AND(ISNUMBER(H197),$S$27="Yes"),1,0),IF(AND(ISNUMBER(H251),$S$28="Yes"),1,0),IF(AND(ISNUMBER(H305),$S$29="Yes"),1,0),IF(AND(ISNUMBER(H359),$S$30="Yes"),1,0),IF(AND(ISNUMBER(H413),$S$31="Yes"),1,0),IF(AND(ISNUMBER(H467),$S$32="Yes"),1,0),IF(AND(ISNUMBER(H521),$S$33="Yes"),1,0),IF(AND(ISNUMBER(H575),$S$34="Yes"),1,0)))</f>
        <v>#DIV/0!</v>
      </c>
      <c r="AJ33" s="79" t="e">
        <f>MIN('[1]Unit Adoption Calculations'!I77,SUM(IF($S$25="Yes",I89,),IF($S$26="Yes",I143,),IF($S$27="Yes",I197,),IF($S$28="Yes",I251,),IF($S$29="Yes",I305,),IF($S$30="Yes",I359,),IF($S$31="Yes",I413,),IF($S$32="Yes",I467,),IF($S$33="Yes",I521,),IF($S$34="Yes",I575,))/SUM(IF(AND(ISNUMBER(I89),$S$25="Yes"),1,0),IF(AND(ISNUMBER(I143),$S$26="Yes"),1,0),IF(AND(ISNUMBER(I197),$S$27="Yes"),1,0),IF(AND(ISNUMBER(I251),$S$28="Yes"),1,0),IF(AND(ISNUMBER(I305),$S$29="Yes"),1,0),IF(AND(ISNUMBER(I359),$S$30="Yes"),1,0),IF(AND(ISNUMBER(I413),$S$31="Yes"),1,0),IF(AND(ISNUMBER(I467),$S$32="Yes"),1,0),IF(AND(ISNUMBER(I521),$S$33="Yes"),1,0),IF(AND(ISNUMBER(I575),$S$34="Yes"),1,0)))</f>
        <v>#DIV/0!</v>
      </c>
      <c r="AK33" s="79" t="e">
        <f>MIN('[1]Unit Adoption Calculations'!J77,SUM(IF($S$25="Yes",J89,),IF($S$26="Yes",J143,),IF($S$27="Yes",J197,),IF($S$28="Yes",J251,),IF($S$29="Yes",J305,),IF($S$30="Yes",J359,),IF($S$31="Yes",J413,),IF($S$32="Yes",J467,),IF($S$33="Yes",J521,),IF($S$34="Yes",J575,))/SUM(IF(AND(ISNUMBER(J89),$S$25="Yes"),1,0),IF(AND(ISNUMBER(J143),$S$26="Yes"),1,0),IF(AND(ISNUMBER(J197),$S$27="Yes"),1,0),IF(AND(ISNUMBER(J251),$S$28="Yes"),1,0),IF(AND(ISNUMBER(J305),$S$29="Yes"),1,0),IF(AND(ISNUMBER(J359),$S$30="Yes"),1,0),IF(AND(ISNUMBER(J413),$S$31="Yes"),1,0),IF(AND(ISNUMBER(J467),$S$32="Yes"),1,0),IF(AND(ISNUMBER(J521),$S$33="Yes"),1,0),IF(AND(ISNUMBER(J575),$S$34="Yes"),1,0)))</f>
        <v>#DIV/0!</v>
      </c>
      <c r="AL33" s="79" t="e">
        <f>MIN('[1]Unit Adoption Calculations'!K77,SUM(IF($S$25="Yes",K89,),IF($S$26="Yes",K143,),IF($S$27="Yes",K197,),IF($S$28="Yes",K251,),IF($S$29="Yes",K305,),IF($S$30="Yes",K359,),IF($S$31="Yes",K413,),IF($S$32="Yes",K467,),IF($S$33="Yes",K521,),IF($S$34="Yes",K575,))/SUM(IF(AND(ISNUMBER(K89),$S$25="Yes"),1,0),IF(AND(ISNUMBER(K143),$S$26="Yes"),1,0),IF(AND(ISNUMBER(K197),$S$27="Yes"),1,0),IF(AND(ISNUMBER(K251),$S$28="Yes"),1,0),IF(AND(ISNUMBER(K305),$S$29="Yes"),1,0),IF(AND(ISNUMBER(K359),$S$30="Yes"),1,0),IF(AND(ISNUMBER(K413),$S$31="Yes"),1,0),IF(AND(ISNUMBER(K467),$S$32="Yes"),1,0),IF(AND(ISNUMBER(K521),$S$33="Yes"),1,0),IF(AND(ISNUMBER(K575),$S$34="Yes"),1,0)))</f>
        <v>#DIV/0!</v>
      </c>
      <c r="AM33" s="69"/>
      <c r="AQ33" s="64">
        <v>2022</v>
      </c>
      <c r="AR33" s="79">
        <f ca="1">MIN('[1]Unit Adoption Calculations'!B77,AC33+$AP$22*SQRT(SUM(IF(AND(ISNUMBER(B89),$S$25="Yes"),B89-AC33,)^2,IF(AND(ISNUMBER(B143),$S$26="Yes"),B143-AC33,)^2,IF(AND(ISNUMBER(B197),$S$27="Yes"),B197-AC33,)^2,IF(AND(ISNUMBER(B251),$S$28="Yes"),B251-AC33,)^2,IF(AND(ISNUMBER(B305),$S$29="Yes"),B305-AC33,)^2,IF(AND(ISNUMBER(B359),$S$30="Yes"),B359-AC33,)^2,IF(AND(ISNUMBER(B413),$S$31="Yes"),B413-AC33,)^2,IF(AND(ISNUMBER(B467),$S$32="Yes"),B467-AC33,)^2,IF(AND(ISNUMBER(B521),$S$33="Yes"),B521-AC33,)^2,IF(AND(ISNUMBER(B575),$S$34="Yes"),B575-AC33,)^2)/SUM(IF(AND(ISNUMBER(B89),$S$25="Yes"),1,0),IF(AND(ISNUMBER(B143),$S$26="Yes"),1,0),IF(AND(ISNUMBER(B197),$S$27="Yes"),1,0),IF(AND(ISNUMBER(B251),$S$28="Yes"),1,0),IF(AND(ISNUMBER(B305),$S$29="Yes"),1,0),IF(AND(ISNUMBER(B359),$S$30="Yes"),1,0),IF(AND(ISNUMBER(B413),$S$31="Yes"),1,0),IF(AND(ISNUMBER(B467),$S$32="Yes"),1,0),IF(AND(ISNUMBER(B521),$S$33="Yes"),1,0),IF(AND(ISNUMBER(B575),$S$34="Yes"),1,0))))</f>
        <v>332.57154803943706</v>
      </c>
      <c r="AS33" s="79">
        <f ca="1">MIN('[1]Unit Adoption Calculations'!C77,AD33+$AP$22*SQRT(SUM(IF(AND(ISNUMBER(C89),$S$25="Yes"),C89-AD33,)^2,IF(AND(ISNUMBER(C143),$S$26="Yes"),C143-AD33,)^2,IF(AND(ISNUMBER(C197),$S$27="Yes"),C197-AD33,)^2,IF(AND(ISNUMBER(C251),$S$28="Yes"),C251-AD33,)^2,IF(AND(ISNUMBER(C305),$S$29="Yes"),C305-AD33,)^2,IF(AND(ISNUMBER(C359),$S$30="Yes"),C359-AD33,)^2,IF(AND(ISNUMBER(C413),$S$31="Yes"),C413-AD33,)^2,IF(AND(ISNUMBER(C467),$S$32="Yes"),C467-AD33,)^2,IF(AND(ISNUMBER(C521),$S$33="Yes"),C521-AD33,)^2,IF(AND(ISNUMBER(C575),$S$34="Yes"),C575-AD33,)^2)/SUM(IF(AND(ISNUMBER(C89),$S$25="Yes"),1,0),IF(AND(ISNUMBER(C143),$S$26="Yes"),1,0),IF(AND(ISNUMBER(C197),$S$27="Yes"),1,0),IF(AND(ISNUMBER(C251),$S$28="Yes"),1,0),IF(AND(ISNUMBER(C305),$S$29="Yes"),1,0),IF(AND(ISNUMBER(C359),$S$30="Yes"),1,0),IF(AND(ISNUMBER(C413),$S$31="Yes"),1,0),IF(AND(ISNUMBER(C467),$S$32="Yes"),1,0),IF(AND(ISNUMBER(C521),$S$33="Yes"),1,0),IF(AND(ISNUMBER(C575),$S$34="Yes"),1,0))))</f>
        <v>153.98163113927649</v>
      </c>
      <c r="AT33" s="79">
        <f ca="1">MIN('[1]Unit Adoption Calculations'!D77,AE33+$AP$22*SQRT(SUM(IF(AND(ISNUMBER(D89),$S$25="Yes"),D89-AE33,)^2,IF(AND(ISNUMBER(D143),$S$26="Yes"),D143-AE33,)^2,IF(AND(ISNUMBER(D197),$S$27="Yes"),D197-AE33,)^2,IF(AND(ISNUMBER(D251),$S$28="Yes"),D251-AE33,)^2,IF(AND(ISNUMBER(D305),$S$29="Yes"),D305-AE33,)^2,IF(AND(ISNUMBER(D359),$S$30="Yes"),D359-AE33,)^2,IF(AND(ISNUMBER(D413),$S$31="Yes"),D413-AE33,)^2,IF(AND(ISNUMBER(D467),$S$32="Yes"),D467-AE33,)^2,IF(AND(ISNUMBER(D521),$S$33="Yes"),D521-AE33,)^2,IF(AND(ISNUMBER(D575),$S$34="Yes"),D575-AE33,)^2)/SUM(IF(AND(ISNUMBER(D89),$S$25="Yes"),1,0),IF(AND(ISNUMBER(D143),$S$26="Yes"),1,0),IF(AND(ISNUMBER(D197),$S$27="Yes"),1,0),IF(AND(ISNUMBER(D251),$S$28="Yes"),1,0),IF(AND(ISNUMBER(D305),$S$29="Yes"),1,0),IF(AND(ISNUMBER(D359),$S$30="Yes"),1,0),IF(AND(ISNUMBER(D413),$S$31="Yes"),1,0),IF(AND(ISNUMBER(D467),$S$32="Yes"),1,0),IF(AND(ISNUMBER(D521),$S$33="Yes"),1,0),IF(AND(ISNUMBER(D575),$S$34="Yes"),1,0))))</f>
        <v>0</v>
      </c>
      <c r="AU33" s="79">
        <f ca="1">MIN('[1]Unit Adoption Calculations'!E77,AF33+$AP$22*SQRT(SUM(IF(AND(ISNUMBER(E89),$S$25="Yes"),E89-AF33,)^2,IF(AND(ISNUMBER(E143),$S$26="Yes"),E143-AF33,)^2,IF(AND(ISNUMBER(E197),$S$27="Yes"),E197-AF33,)^2,IF(AND(ISNUMBER(E251),$S$28="Yes"),E251-AF33,)^2,IF(AND(ISNUMBER(E305),$S$29="Yes"),E305-AF33,)^2,IF(AND(ISNUMBER(E359),$S$30="Yes"),E359-AF33,)^2,IF(AND(ISNUMBER(E413),$S$31="Yes"),E413-AF33,)^2,IF(AND(ISNUMBER(E467),$S$32="Yes"),E467-AF33,)^2,IF(AND(ISNUMBER(E521),$S$33="Yes"),E521-AF33,)^2,IF(AND(ISNUMBER(E575),$S$34="Yes"),E575-AF33,)^2)/SUM(IF(AND(ISNUMBER(E89),$S$25="Yes"),1,0),IF(AND(ISNUMBER(E143),$S$26="Yes"),1,0),IF(AND(ISNUMBER(E197),$S$27="Yes"),1,0),IF(AND(ISNUMBER(E251),$S$28="Yes"),1,0),IF(AND(ISNUMBER(E305),$S$29="Yes"),1,0),IF(AND(ISNUMBER(E359),$S$30="Yes"),1,0),IF(AND(ISNUMBER(E413),$S$31="Yes"),1,0),IF(AND(ISNUMBER(E467),$S$32="Yes"),1,0),IF(AND(ISNUMBER(E521),$S$33="Yes"),1,0),IF(AND(ISNUMBER(E575),$S$34="Yes"),1,0))))</f>
        <v>82.443995662422367</v>
      </c>
      <c r="AV33" s="79">
        <f ca="1">MIN('[1]Unit Adoption Calculations'!F77,AG33+$AP$22*SQRT(SUM(IF(AND(ISNUMBER(F89),$S$25="Yes"),F89-AG33,)^2,IF(AND(ISNUMBER(F143),$S$26="Yes"),F143-AG33,)^2,IF(AND(ISNUMBER(F197),$S$27="Yes"),F197-AG33,)^2,IF(AND(ISNUMBER(F251),$S$28="Yes"),F251-AG33,)^2,IF(AND(ISNUMBER(F305),$S$29="Yes"),F305-AG33,)^2,IF(AND(ISNUMBER(F359),$S$30="Yes"),F359-AG33,)^2,IF(AND(ISNUMBER(F413),$S$31="Yes"),F413-AG33,)^2,IF(AND(ISNUMBER(F467),$S$32="Yes"),F467-AG33,)^2,IF(AND(ISNUMBER(F521),$S$33="Yes"),F521-AG33,)^2,IF(AND(ISNUMBER(F575),$S$34="Yes"),F575-AG33,)^2)/SUM(IF(AND(ISNUMBER(F89),$S$25="Yes"),1,0),IF(AND(ISNUMBER(F143),$S$26="Yes"),1,0),IF(AND(ISNUMBER(F197),$S$27="Yes"),1,0),IF(AND(ISNUMBER(F251),$S$28="Yes"),1,0),IF(AND(ISNUMBER(F305),$S$29="Yes"),1,0),IF(AND(ISNUMBER(F359),$S$30="Yes"),1,0),IF(AND(ISNUMBER(F413),$S$31="Yes"),1,0),IF(AND(ISNUMBER(F467),$S$32="Yes"),1,0),IF(AND(ISNUMBER(F521),$S$33="Yes"),1,0),IF(AND(ISNUMBER(F575),$S$34="Yes"),1,0))))</f>
        <v>44.181352699438207</v>
      </c>
      <c r="AW33" s="79">
        <f ca="1">MIN('[1]Unit Adoption Calculations'!G77,AH33+$AP$22*SQRT(SUM(IF(AND(ISNUMBER(G89),$S$25="Yes"),G89-AH33,)^2,IF(AND(ISNUMBER(G143),$S$26="Yes"),G143-AH33,)^2,IF(AND(ISNUMBER(G197),$S$27="Yes"),G197-AH33,)^2,IF(AND(ISNUMBER(G251),$S$28="Yes"),G251-AH33,)^2,IF(AND(ISNUMBER(G305),$S$29="Yes"),G305-AH33,)^2,IF(AND(ISNUMBER(G359),$S$30="Yes"),G359-AH33,)^2,IF(AND(ISNUMBER(G413),$S$31="Yes"),G413-AH33,)^2,IF(AND(ISNUMBER(G467),$S$32="Yes"),G467-AH33,)^2,IF(AND(ISNUMBER(G521),$S$33="Yes"),G521-AH33,)^2,IF(AND(ISNUMBER(G575),$S$34="Yes"),G575-AH33,)^2)/SUM(IF(AND(ISNUMBER(G89),$S$25="Yes"),1,0),IF(AND(ISNUMBER(G143),$S$26="Yes"),1,0),IF(AND(ISNUMBER(G197),$S$27="Yes"),1,0),IF(AND(ISNUMBER(G251),$S$28="Yes"),1,0),IF(AND(ISNUMBER(G305),$S$29="Yes"),1,0),IF(AND(ISNUMBER(G359),$S$30="Yes"),1,0),IF(AND(ISNUMBER(G413),$S$31="Yes"),1,0),IF(AND(ISNUMBER(G467),$S$32="Yes"),1,0),IF(AND(ISNUMBER(G521),$S$33="Yes"),1,0),IF(AND(ISNUMBER(G575),$S$34="Yes"),1,0))))</f>
        <v>148.97504552590658</v>
      </c>
      <c r="AX33" s="79" t="e">
        <f>MIN('[1]Unit Adoption Calculations'!H77,AI33+$AP$22*SQRT(SUM(IF(AND(ISNUMBER(H89),$S$25="Yes"),H89-AI33,)^2,IF(AND(ISNUMBER(H143),$S$26="Yes"),H143-AI33,)^2,IF(AND(ISNUMBER(H197),$S$27="Yes"),H197-AI33,)^2,IF(AND(ISNUMBER(H251),$S$28="Yes"),H251-AI33,)^2,IF(AND(ISNUMBER(H305),$S$29="Yes"),H305-AI33,)^2,IF(AND(ISNUMBER(H359),$S$30="Yes"),H359-AI33,)^2,IF(AND(ISNUMBER(H413),$S$31="Yes"),H413-AI33,)^2,IF(AND(ISNUMBER(H467),$S$32="Yes"),H467-AI33,)^2,IF(AND(ISNUMBER(H521),$S$33="Yes"),H521-AI33,)^2,IF(AND(ISNUMBER(H575),$S$34="Yes"),H575-AI33,)^2)/SUM(IF(AND(ISNUMBER(H89),$S$25="Yes"),1,0),IF(AND(ISNUMBER(H143),$S$26="Yes"),1,0),IF(AND(ISNUMBER(H197),$S$27="Yes"),1,0),IF(AND(ISNUMBER(H251),$S$28="Yes"),1,0),IF(AND(ISNUMBER(H305),$S$29="Yes"),1,0),IF(AND(ISNUMBER(H359),$S$30="Yes"),1,0),IF(AND(ISNUMBER(H413),$S$31="Yes"),1,0),IF(AND(ISNUMBER(H467),$S$32="Yes"),1,0),IF(AND(ISNUMBER(H521),$S$33="Yes"),1,0),IF(AND(ISNUMBER(H575),$S$34="Yes"),1,0))))</f>
        <v>#DIV/0!</v>
      </c>
      <c r="AY33" s="79" t="e">
        <f>MIN('[1]Unit Adoption Calculations'!I77,AJ33+$AP$22*SQRT(SUM(IF(AND(ISNUMBER(I89),$S$25="Yes"),I89-AJ33,)^2,IF(AND(ISNUMBER(I143),$S$26="Yes"),I143-AJ33,)^2,IF(AND(ISNUMBER(I197),$S$27="Yes"),I197-AJ33,)^2,IF(AND(ISNUMBER(I251),$S$28="Yes"),I251-AJ33,)^2,IF(AND(ISNUMBER(I305),$S$29="Yes"),I305-AJ33,)^2,IF(AND(ISNUMBER(I359),$S$30="Yes"),I359-AJ33,)^2,IF(AND(ISNUMBER(I413),$S$31="Yes"),I413-AJ33,)^2,IF(AND(ISNUMBER(I467),$S$32="Yes"),I467-AJ33,)^2,IF(AND(ISNUMBER(I521),$S$33="Yes"),I521-AJ33,)^2,IF(AND(ISNUMBER(I575),$S$34="Yes"),I575-AJ33,)^2)/SUM(IF(AND(ISNUMBER(I89),$S$25="Yes"),1,0),IF(AND(ISNUMBER(I143),$S$26="Yes"),1,0),IF(AND(ISNUMBER(I197),$S$27="Yes"),1,0),IF(AND(ISNUMBER(I251),$S$28="Yes"),1,0),IF(AND(ISNUMBER(I305),$S$29="Yes"),1,0),IF(AND(ISNUMBER(I359),$S$30="Yes"),1,0),IF(AND(ISNUMBER(I413),$S$31="Yes"),1,0),IF(AND(ISNUMBER(I467),$S$32="Yes"),1,0),IF(AND(ISNUMBER(I521),$S$33="Yes"),1,0),IF(AND(ISNUMBER(I575),$S$34="Yes"),1,0))))</f>
        <v>#DIV/0!</v>
      </c>
      <c r="AZ33" s="79" t="e">
        <f>MIN('[1]Unit Adoption Calculations'!J77,AK33+$AP$22*SQRT(SUM(IF(AND(ISNUMBER(J89),$S$25="Yes"),J89-AK33,)^2,IF(AND(ISNUMBER(J143),$S$26="Yes"),J143-AK33,)^2,IF(AND(ISNUMBER(J197),$S$27="Yes"),J197-AK33,)^2,IF(AND(ISNUMBER(J251),$S$28="Yes"),J251-AK33,)^2,IF(AND(ISNUMBER(J305),$S$29="Yes"),J305-AK33,)^2,IF(AND(ISNUMBER(J359),$S$30="Yes"),J359-AK33,)^2,IF(AND(ISNUMBER(J413),$S$31="Yes"),J413-AK33,)^2,IF(AND(ISNUMBER(J467),$S$32="Yes"),J467-AK33,)^2,IF(AND(ISNUMBER(J521),$S$33="Yes"),J521-AK33,)^2,IF(AND(ISNUMBER(J575),$S$34="Yes"),J575-AK33,)^2)/SUM(IF(AND(ISNUMBER(J89),$S$25="Yes"),1,0),IF(AND(ISNUMBER(J143),$S$26="Yes"),1,0),IF(AND(ISNUMBER(J197),$S$27="Yes"),1,0),IF(AND(ISNUMBER(J251),$S$28="Yes"),1,0),IF(AND(ISNUMBER(J305),$S$29="Yes"),1,0),IF(AND(ISNUMBER(J359),$S$30="Yes"),1,0),IF(AND(ISNUMBER(J413),$S$31="Yes"),1,0),IF(AND(ISNUMBER(J467),$S$32="Yes"),1,0),IF(AND(ISNUMBER(J521),$S$33="Yes"),1,0),IF(AND(ISNUMBER(J575),$S$34="Yes"),1,0))))</f>
        <v>#DIV/0!</v>
      </c>
      <c r="BA33" s="79" t="e">
        <f>MIN('[1]Unit Adoption Calculations'!K77,AL33+$AP$22*SQRT(SUM(IF(AND(ISNUMBER(K89),$S$25="Yes"),K89-AL33,)^2,IF(AND(ISNUMBER(K143),$S$26="Yes"),K143-AL33,)^2,IF(AND(ISNUMBER(K197),$S$27="Yes"),K197-AL33,)^2,IF(AND(ISNUMBER(K251),$S$28="Yes"),K251-AL33,)^2,IF(AND(ISNUMBER(K305),$S$29="Yes"),K305-AL33,)^2,IF(AND(ISNUMBER(K359),$S$30="Yes"),K359-AL33,)^2,IF(AND(ISNUMBER(K413),$S$31="Yes"),K413-AL33,)^2,IF(AND(ISNUMBER(K467),$S$32="Yes"),K467-AL33,)^2,IF(AND(ISNUMBER(K521),$S$33="Yes"),K521-AL33,)^2,IF(AND(ISNUMBER(K575),$S$34="Yes"),K575-AL33,)^2)/SUM(IF(AND(ISNUMBER(K89),$S$25="Yes"),1,0),IF(AND(ISNUMBER(K143),$S$26="Yes"),1,0),IF(AND(ISNUMBER(K197),$S$27="Yes"),1,0),IF(AND(ISNUMBER(K251),$S$28="Yes"),1,0),IF(AND(ISNUMBER(K305),$S$29="Yes"),1,0),IF(AND(ISNUMBER(K359),$S$30="Yes"),1,0),IF(AND(ISNUMBER(K413),$S$31="Yes"),1,0),IF(AND(ISNUMBER(K467),$S$32="Yes"),1,0),IF(AND(ISNUMBER(K521),$S$33="Yes"),1,0),IF(AND(ISNUMBER(K575),$S$34="Yes"),1,0))))</f>
        <v>#DIV/0!</v>
      </c>
      <c r="BJ33" s="88" t="s">
        <v>54</v>
      </c>
      <c r="BK33" s="93"/>
      <c r="BL33" s="87"/>
      <c r="BM33" s="87"/>
      <c r="BN33" s="87"/>
      <c r="BO33" s="87"/>
      <c r="BP33" s="87"/>
      <c r="BQ33" s="87"/>
      <c r="BR33" s="87"/>
      <c r="BS33" s="87"/>
      <c r="BT33" s="25"/>
      <c r="BU33" s="25"/>
      <c r="BV33" s="25"/>
      <c r="BW33" s="25"/>
      <c r="BX33" s="25"/>
    </row>
    <row r="34" spans="1:76" s="24" customFormat="1" ht="14" x14ac:dyDescent="0.15">
      <c r="A34" s="64">
        <v>2023</v>
      </c>
      <c r="B34" s="65">
        <f t="shared" ca="1" si="0"/>
        <v>335.88777749832292</v>
      </c>
      <c r="C34" s="66">
        <f t="shared" ca="1" si="0"/>
        <v>155.3423771618327</v>
      </c>
      <c r="D34" s="66">
        <f t="shared" ca="1" si="0"/>
        <v>0</v>
      </c>
      <c r="E34" s="66">
        <f t="shared" ca="1" si="0"/>
        <v>83.145123824439679</v>
      </c>
      <c r="F34" s="66">
        <f t="shared" ca="1" si="0"/>
        <v>43.957749521886115</v>
      </c>
      <c r="G34" s="66">
        <f t="shared" ca="1" si="0"/>
        <v>149.87230231317017</v>
      </c>
      <c r="H34" s="66" t="str">
        <f t="shared" ca="1" si="0"/>
        <v/>
      </c>
      <c r="I34" s="66" t="str">
        <f t="shared" ca="1" si="0"/>
        <v/>
      </c>
      <c r="J34" s="66" t="str">
        <f t="shared" ca="1" si="0"/>
        <v/>
      </c>
      <c r="K34" s="66" t="str">
        <f t="shared" ca="1" si="0"/>
        <v/>
      </c>
      <c r="N34" s="73" t="s">
        <v>55</v>
      </c>
      <c r="O34" s="84" t="str">
        <f ca="1">VLOOKUP(N34,CustomOPTTables,2,FALSE)</f>
        <v>[Type Scenario 10 Name Here...]</v>
      </c>
      <c r="P34" s="58"/>
      <c r="Q34" s="58"/>
      <c r="R34" s="59"/>
      <c r="S34" s="77" t="s">
        <v>37</v>
      </c>
      <c r="T34" s="78"/>
      <c r="AB34" s="64">
        <v>2023</v>
      </c>
      <c r="AC34" s="79">
        <f ca="1">MIN('[1]Unit Adoption Calculations'!B78,SUM(IF($S$25="Yes",B90,),IF($S$26="Yes",B144,),IF($S$27="Yes",B198,),IF($S$28="Yes",B252,),IF($S$29="Yes",B306,),IF($S$30="Yes",B360,),IF($S$31="Yes",B414,),IF($S$32="Yes",B468,),IF($S$33="Yes",B522,),IF($S$34="Yes",B576,))/SUM(IF(AND(ISNUMBER(B90),$S$25="Yes"),1,0),IF(AND(ISNUMBER(B144),$S$26="Yes"),1,0),IF(AND(ISNUMBER(B198),$S$27="Yes"),1,0),IF(AND(ISNUMBER(B252),$S$28="Yes"),1,0),IF(AND(ISNUMBER(B306),$S$29="Yes"),1,0),IF(AND(ISNUMBER(B360),$S$30="Yes"),1,0),IF(AND(ISNUMBER(B414),$S$31="Yes"),1,0),IF(AND(ISNUMBER(B468),$S$32="Yes"),1,0),IF(AND(ISNUMBER(B522),$S$33="Yes"),1,0),IF(AND(ISNUMBER(B576),$S$34="Yes"),1,0)))</f>
        <v>381.87209255091437</v>
      </c>
      <c r="AD34" s="79">
        <f ca="1">MIN('[1]Unit Adoption Calculations'!C78,SUM(IF($S$25="Yes",C90,),IF($S$26="Yes",C144,),IF($S$27="Yes",C198,),IF($S$28="Yes",C252,),IF($S$29="Yes",C306,),IF($S$30="Yes",C360,),IF($S$31="Yes",C414,),IF($S$32="Yes",C468,),IF($S$33="Yes",C522,),IF($S$34="Yes",C576,))/SUM(IF(AND(ISNUMBER(C90),$S$25="Yes"),1,0),IF(AND(ISNUMBER(C144),$S$26="Yes"),1,0),IF(AND(ISNUMBER(C198),$S$27="Yes"),1,0),IF(AND(ISNUMBER(C252),$S$28="Yes"),1,0),IF(AND(ISNUMBER(C306),$S$29="Yes"),1,0),IF(AND(ISNUMBER(C360),$S$30="Yes"),1,0),IF(AND(ISNUMBER(C414),$S$31="Yes"),1,0),IF(AND(ISNUMBER(C468),$S$32="Yes"),1,0),IF(AND(ISNUMBER(C522),$S$33="Yes"),1,0),IF(AND(ISNUMBER(C576),$S$34="Yes"),1,0)))</f>
        <v>157.03822098348019</v>
      </c>
      <c r="AE34" s="79">
        <f ca="1">MIN('[1]Unit Adoption Calculations'!D78,SUM(IF($S$25="Yes",D90,),IF($S$26="Yes",D144,),IF($S$27="Yes",D198,),IF($S$28="Yes",D252,),IF($S$29="Yes",D306,),IF($S$30="Yes",D360,),IF($S$31="Yes",D414,),IF($S$32="Yes",D468,),IF($S$33="Yes",D522,),IF($S$34="Yes",D576,))/SUM(IF(AND(ISNUMBER(D90),$S$25="Yes"),1,0),IF(AND(ISNUMBER(D144),$S$26="Yes"),1,0),IF(AND(ISNUMBER(D198),$S$27="Yes"),1,0),IF(AND(ISNUMBER(D252),$S$28="Yes"),1,0),IF(AND(ISNUMBER(D306),$S$29="Yes"),1,0),IF(AND(ISNUMBER(D360),$S$30="Yes"),1,0),IF(AND(ISNUMBER(D414),$S$31="Yes"),1,0),IF(AND(ISNUMBER(D468),$S$32="Yes"),1,0),IF(AND(ISNUMBER(D522),$S$33="Yes"),1,0),IF(AND(ISNUMBER(D576),$S$34="Yes"),1,0)))</f>
        <v>0</v>
      </c>
      <c r="AF34" s="79">
        <f ca="1">MIN('[1]Unit Adoption Calculations'!E78,SUM(IF($S$25="Yes",E90,),IF($S$26="Yes",E144,),IF($S$27="Yes",E198,),IF($S$28="Yes",E252,),IF($S$29="Yes",E306,),IF($S$30="Yes",E360,),IF($S$31="Yes",E414,),IF($S$32="Yes",E468,),IF($S$33="Yes",E522,),IF($S$34="Yes",E576,))/SUM(IF(AND(ISNUMBER(E90),$S$25="Yes"),1,0),IF(AND(ISNUMBER(E144),$S$26="Yes"),1,0),IF(AND(ISNUMBER(E198),$S$27="Yes"),1,0),IF(AND(ISNUMBER(E252),$S$28="Yes"),1,0),IF(AND(ISNUMBER(E306),$S$29="Yes"),1,0),IF(AND(ISNUMBER(E360),$S$30="Yes"),1,0),IF(AND(ISNUMBER(E414),$S$31="Yes"),1,0),IF(AND(ISNUMBER(E468),$S$32="Yes"),1,0),IF(AND(ISNUMBER(E522),$S$33="Yes"),1,0),IF(AND(ISNUMBER(E576),$S$34="Yes"),1,0)))</f>
        <v>83.779536016067823</v>
      </c>
      <c r="AG34" s="79">
        <f ca="1">MIN('[1]Unit Adoption Calculations'!F78,SUM(IF($S$25="Yes",F90,),IF($S$26="Yes",F144,),IF($S$27="Yes",F198,),IF($S$28="Yes",F252,),IF($S$29="Yes",F306,),IF($S$30="Yes",F360,),IF($S$31="Yes",F414,),IF($S$32="Yes",F468,),IF($S$33="Yes",F522,),IF($S$34="Yes",F576,))/SUM(IF(AND(ISNUMBER(F90),$S$25="Yes"),1,0),IF(AND(ISNUMBER(F144),$S$26="Yes"),1,0),IF(AND(ISNUMBER(F198),$S$27="Yes"),1,0),IF(AND(ISNUMBER(F252),$S$28="Yes"),1,0),IF(AND(ISNUMBER(F306),$S$29="Yes"),1,0),IF(AND(ISNUMBER(F360),$S$30="Yes"),1,0),IF(AND(ISNUMBER(F414),$S$31="Yes"),1,0),IF(AND(ISNUMBER(F468),$S$32="Yes"),1,0),IF(AND(ISNUMBER(F522),$S$33="Yes"),1,0),IF(AND(ISNUMBER(F576),$S$34="Yes"),1,0)))</f>
        <v>44.572935987958942</v>
      </c>
      <c r="AH34" s="79">
        <f ca="1">MIN('[1]Unit Adoption Calculations'!G78,SUM(IF($S$25="Yes",G90,),IF($S$26="Yes",G144,),IF($S$27="Yes",G198,),IF($S$28="Yes",G252,),IF($S$29="Yes",G306,),IF($S$30="Yes",G360,),IF($S$31="Yes",G414,),IF($S$32="Yes",G468,),IF($S$33="Yes",G522,),IF($S$34="Yes",G576,))/SUM(IF(AND(ISNUMBER(G90),$S$25="Yes"),1,0),IF(AND(ISNUMBER(G144),$S$26="Yes"),1,0),IF(AND(ISNUMBER(G198),$S$27="Yes"),1,0),IF(AND(ISNUMBER(G252),$S$28="Yes"),1,0),IF(AND(ISNUMBER(G306),$S$29="Yes"),1,0),IF(AND(ISNUMBER(G360),$S$30="Yes"),1,0),IF(AND(ISNUMBER(G414),$S$31="Yes"),1,0),IF(AND(ISNUMBER(G468),$S$32="Yes"),1,0),IF(AND(ISNUMBER(G522),$S$33="Yes"),1,0),IF(AND(ISNUMBER(G576),$S$34="Yes"),1,0)))</f>
        <v>151.60829483629823</v>
      </c>
      <c r="AI34" s="79" t="e">
        <f>MIN('[1]Unit Adoption Calculations'!H78,SUM(IF($S$25="Yes",H90,),IF($S$26="Yes",H144,),IF($S$27="Yes",H198,),IF($S$28="Yes",H252,),IF($S$29="Yes",H306,),IF($S$30="Yes",H360,),IF($S$31="Yes",H414,),IF($S$32="Yes",H468,),IF($S$33="Yes",H522,),IF($S$34="Yes",H576,))/SUM(IF(AND(ISNUMBER(H90),$S$25="Yes"),1,0),IF(AND(ISNUMBER(H144),$S$26="Yes"),1,0),IF(AND(ISNUMBER(H198),$S$27="Yes"),1,0),IF(AND(ISNUMBER(H252),$S$28="Yes"),1,0),IF(AND(ISNUMBER(H306),$S$29="Yes"),1,0),IF(AND(ISNUMBER(H360),$S$30="Yes"),1,0),IF(AND(ISNUMBER(H414),$S$31="Yes"),1,0),IF(AND(ISNUMBER(H468),$S$32="Yes"),1,0),IF(AND(ISNUMBER(H522),$S$33="Yes"),1,0),IF(AND(ISNUMBER(H576),$S$34="Yes"),1,0)))</f>
        <v>#DIV/0!</v>
      </c>
      <c r="AJ34" s="79" t="e">
        <f>MIN('[1]Unit Adoption Calculations'!I78,SUM(IF($S$25="Yes",I90,),IF($S$26="Yes",I144,),IF($S$27="Yes",I198,),IF($S$28="Yes",I252,),IF($S$29="Yes",I306,),IF($S$30="Yes",I360,),IF($S$31="Yes",I414,),IF($S$32="Yes",I468,),IF($S$33="Yes",I522,),IF($S$34="Yes",I576,))/SUM(IF(AND(ISNUMBER(I90),$S$25="Yes"),1,0),IF(AND(ISNUMBER(I144),$S$26="Yes"),1,0),IF(AND(ISNUMBER(I198),$S$27="Yes"),1,0),IF(AND(ISNUMBER(I252),$S$28="Yes"),1,0),IF(AND(ISNUMBER(I306),$S$29="Yes"),1,0),IF(AND(ISNUMBER(I360),$S$30="Yes"),1,0),IF(AND(ISNUMBER(I414),$S$31="Yes"),1,0),IF(AND(ISNUMBER(I468),$S$32="Yes"),1,0),IF(AND(ISNUMBER(I522),$S$33="Yes"),1,0),IF(AND(ISNUMBER(I576),$S$34="Yes"),1,0)))</f>
        <v>#DIV/0!</v>
      </c>
      <c r="AK34" s="79" t="e">
        <f>MIN('[1]Unit Adoption Calculations'!J78,SUM(IF($S$25="Yes",J90,),IF($S$26="Yes",J144,),IF($S$27="Yes",J198,),IF($S$28="Yes",J252,),IF($S$29="Yes",J306,),IF($S$30="Yes",J360,),IF($S$31="Yes",J414,),IF($S$32="Yes",J468,),IF($S$33="Yes",J522,),IF($S$34="Yes",J576,))/SUM(IF(AND(ISNUMBER(J90),$S$25="Yes"),1,0),IF(AND(ISNUMBER(J144),$S$26="Yes"),1,0),IF(AND(ISNUMBER(J198),$S$27="Yes"),1,0),IF(AND(ISNUMBER(J252),$S$28="Yes"),1,0),IF(AND(ISNUMBER(J306),$S$29="Yes"),1,0),IF(AND(ISNUMBER(J360),$S$30="Yes"),1,0),IF(AND(ISNUMBER(J414),$S$31="Yes"),1,0),IF(AND(ISNUMBER(J468),$S$32="Yes"),1,0),IF(AND(ISNUMBER(J522),$S$33="Yes"),1,0),IF(AND(ISNUMBER(J576),$S$34="Yes"),1,0)))</f>
        <v>#DIV/0!</v>
      </c>
      <c r="AL34" s="79" t="e">
        <f>MIN('[1]Unit Adoption Calculations'!K78,SUM(IF($S$25="Yes",K90,),IF($S$26="Yes",K144,),IF($S$27="Yes",K198,),IF($S$28="Yes",K252,),IF($S$29="Yes",K306,),IF($S$30="Yes",K360,),IF($S$31="Yes",K414,),IF($S$32="Yes",K468,),IF($S$33="Yes",K522,),IF($S$34="Yes",K576,))/SUM(IF(AND(ISNUMBER(K90),$S$25="Yes"),1,0),IF(AND(ISNUMBER(K144),$S$26="Yes"),1,0),IF(AND(ISNUMBER(K198),$S$27="Yes"),1,0),IF(AND(ISNUMBER(K252),$S$28="Yes"),1,0),IF(AND(ISNUMBER(K306),$S$29="Yes"),1,0),IF(AND(ISNUMBER(K360),$S$30="Yes"),1,0),IF(AND(ISNUMBER(K414),$S$31="Yes"),1,0),IF(AND(ISNUMBER(K468),$S$32="Yes"),1,0),IF(AND(ISNUMBER(K522),$S$33="Yes"),1,0),IF(AND(ISNUMBER(K576),$S$34="Yes"),1,0)))</f>
        <v>#DIV/0!</v>
      </c>
      <c r="AM34" s="69"/>
      <c r="AQ34" s="64">
        <v>2023</v>
      </c>
      <c r="AR34" s="79">
        <f ca="1">MIN('[1]Unit Adoption Calculations'!B78,AC34+$AP$22*SQRT(SUM(IF(AND(ISNUMBER(B90),$S$25="Yes"),B90-AC34,)^2,IF(AND(ISNUMBER(B144),$S$26="Yes"),B144-AC34,)^2,IF(AND(ISNUMBER(B198),$S$27="Yes"),B198-AC34,)^2,IF(AND(ISNUMBER(B252),$S$28="Yes"),B252-AC34,)^2,IF(AND(ISNUMBER(B306),$S$29="Yes"),B306-AC34,)^2,IF(AND(ISNUMBER(B360),$S$30="Yes"),B360-AC34,)^2,IF(AND(ISNUMBER(B414),$S$31="Yes"),B414-AC34,)^2,IF(AND(ISNUMBER(B468),$S$32="Yes"),B468-AC34,)^2,IF(AND(ISNUMBER(B522),$S$33="Yes"),B522-AC34,)^2,IF(AND(ISNUMBER(B576),$S$34="Yes"),B576-AC34,)^2)/SUM(IF(AND(ISNUMBER(B90),$S$25="Yes"),1,0),IF(AND(ISNUMBER(B144),$S$26="Yes"),1,0),IF(AND(ISNUMBER(B198),$S$27="Yes"),1,0),IF(AND(ISNUMBER(B252),$S$28="Yes"),1,0),IF(AND(ISNUMBER(B306),$S$29="Yes"),1,0),IF(AND(ISNUMBER(B360),$S$30="Yes"),1,0),IF(AND(ISNUMBER(B414),$S$31="Yes"),1,0),IF(AND(ISNUMBER(B468),$S$32="Yes"),1,0),IF(AND(ISNUMBER(B522),$S$33="Yes"),1,0),IF(AND(ISNUMBER(B576),$S$34="Yes"),1,0))))</f>
        <v>335.88777749832292</v>
      </c>
      <c r="AS34" s="79">
        <f ca="1">MIN('[1]Unit Adoption Calculations'!C78,AD34+$AP$22*SQRT(SUM(IF(AND(ISNUMBER(C90),$S$25="Yes"),C90-AD34,)^2,IF(AND(ISNUMBER(C144),$S$26="Yes"),C144-AD34,)^2,IF(AND(ISNUMBER(C198),$S$27="Yes"),C198-AD34,)^2,IF(AND(ISNUMBER(C252),$S$28="Yes"),C252-AD34,)^2,IF(AND(ISNUMBER(C306),$S$29="Yes"),C306-AD34,)^2,IF(AND(ISNUMBER(C360),$S$30="Yes"),C360-AD34,)^2,IF(AND(ISNUMBER(C414),$S$31="Yes"),C414-AD34,)^2,IF(AND(ISNUMBER(C468),$S$32="Yes"),C468-AD34,)^2,IF(AND(ISNUMBER(C522),$S$33="Yes"),C522-AD34,)^2,IF(AND(ISNUMBER(C576),$S$34="Yes"),C576-AD34,)^2)/SUM(IF(AND(ISNUMBER(C90),$S$25="Yes"),1,0),IF(AND(ISNUMBER(C144),$S$26="Yes"),1,0),IF(AND(ISNUMBER(C198),$S$27="Yes"),1,0),IF(AND(ISNUMBER(C252),$S$28="Yes"),1,0),IF(AND(ISNUMBER(C306),$S$29="Yes"),1,0),IF(AND(ISNUMBER(C360),$S$30="Yes"),1,0),IF(AND(ISNUMBER(C414),$S$31="Yes"),1,0),IF(AND(ISNUMBER(C468),$S$32="Yes"),1,0),IF(AND(ISNUMBER(C522),$S$33="Yes"),1,0),IF(AND(ISNUMBER(C576),$S$34="Yes"),1,0))))</f>
        <v>155.3423771618327</v>
      </c>
      <c r="AT34" s="79">
        <f ca="1">MIN('[1]Unit Adoption Calculations'!D78,AE34+$AP$22*SQRT(SUM(IF(AND(ISNUMBER(D90),$S$25="Yes"),D90-AE34,)^2,IF(AND(ISNUMBER(D144),$S$26="Yes"),D144-AE34,)^2,IF(AND(ISNUMBER(D198),$S$27="Yes"),D198-AE34,)^2,IF(AND(ISNUMBER(D252),$S$28="Yes"),D252-AE34,)^2,IF(AND(ISNUMBER(D306),$S$29="Yes"),D306-AE34,)^2,IF(AND(ISNUMBER(D360),$S$30="Yes"),D360-AE34,)^2,IF(AND(ISNUMBER(D414),$S$31="Yes"),D414-AE34,)^2,IF(AND(ISNUMBER(D468),$S$32="Yes"),D468-AE34,)^2,IF(AND(ISNUMBER(D522),$S$33="Yes"),D522-AE34,)^2,IF(AND(ISNUMBER(D576),$S$34="Yes"),D576-AE34,)^2)/SUM(IF(AND(ISNUMBER(D90),$S$25="Yes"),1,0),IF(AND(ISNUMBER(D144),$S$26="Yes"),1,0),IF(AND(ISNUMBER(D198),$S$27="Yes"),1,0),IF(AND(ISNUMBER(D252),$S$28="Yes"),1,0),IF(AND(ISNUMBER(D306),$S$29="Yes"),1,0),IF(AND(ISNUMBER(D360),$S$30="Yes"),1,0),IF(AND(ISNUMBER(D414),$S$31="Yes"),1,0),IF(AND(ISNUMBER(D468),$S$32="Yes"),1,0),IF(AND(ISNUMBER(D522),$S$33="Yes"),1,0),IF(AND(ISNUMBER(D576),$S$34="Yes"),1,0))))</f>
        <v>0</v>
      </c>
      <c r="AU34" s="79">
        <f ca="1">MIN('[1]Unit Adoption Calculations'!E78,AF34+$AP$22*SQRT(SUM(IF(AND(ISNUMBER(E90),$S$25="Yes"),E90-AF34,)^2,IF(AND(ISNUMBER(E144),$S$26="Yes"),E144-AF34,)^2,IF(AND(ISNUMBER(E198),$S$27="Yes"),E198-AF34,)^2,IF(AND(ISNUMBER(E252),$S$28="Yes"),E252-AF34,)^2,IF(AND(ISNUMBER(E306),$S$29="Yes"),E306-AF34,)^2,IF(AND(ISNUMBER(E360),$S$30="Yes"),E360-AF34,)^2,IF(AND(ISNUMBER(E414),$S$31="Yes"),E414-AF34,)^2,IF(AND(ISNUMBER(E468),$S$32="Yes"),E468-AF34,)^2,IF(AND(ISNUMBER(E522),$S$33="Yes"),E522-AF34,)^2,IF(AND(ISNUMBER(E576),$S$34="Yes"),E576-AF34,)^2)/SUM(IF(AND(ISNUMBER(E90),$S$25="Yes"),1,0),IF(AND(ISNUMBER(E144),$S$26="Yes"),1,0),IF(AND(ISNUMBER(E198),$S$27="Yes"),1,0),IF(AND(ISNUMBER(E252),$S$28="Yes"),1,0),IF(AND(ISNUMBER(E306),$S$29="Yes"),1,0),IF(AND(ISNUMBER(E360),$S$30="Yes"),1,0),IF(AND(ISNUMBER(E414),$S$31="Yes"),1,0),IF(AND(ISNUMBER(E468),$S$32="Yes"),1,0),IF(AND(ISNUMBER(E522),$S$33="Yes"),1,0),IF(AND(ISNUMBER(E576),$S$34="Yes"),1,0))))</f>
        <v>83.145123824439679</v>
      </c>
      <c r="AV34" s="79">
        <f ca="1">MIN('[1]Unit Adoption Calculations'!F78,AG34+$AP$22*SQRT(SUM(IF(AND(ISNUMBER(F90),$S$25="Yes"),F90-AG34,)^2,IF(AND(ISNUMBER(F144),$S$26="Yes"),F144-AG34,)^2,IF(AND(ISNUMBER(F198),$S$27="Yes"),F198-AG34,)^2,IF(AND(ISNUMBER(F252),$S$28="Yes"),F252-AG34,)^2,IF(AND(ISNUMBER(F306),$S$29="Yes"),F306-AG34,)^2,IF(AND(ISNUMBER(F360),$S$30="Yes"),F360-AG34,)^2,IF(AND(ISNUMBER(F414),$S$31="Yes"),F414-AG34,)^2,IF(AND(ISNUMBER(F468),$S$32="Yes"),F468-AG34,)^2,IF(AND(ISNUMBER(F522),$S$33="Yes"),F522-AG34,)^2,IF(AND(ISNUMBER(F576),$S$34="Yes"),F576-AG34,)^2)/SUM(IF(AND(ISNUMBER(F90),$S$25="Yes"),1,0),IF(AND(ISNUMBER(F144),$S$26="Yes"),1,0),IF(AND(ISNUMBER(F198),$S$27="Yes"),1,0),IF(AND(ISNUMBER(F252),$S$28="Yes"),1,0),IF(AND(ISNUMBER(F306),$S$29="Yes"),1,0),IF(AND(ISNUMBER(F360),$S$30="Yes"),1,0),IF(AND(ISNUMBER(F414),$S$31="Yes"),1,0),IF(AND(ISNUMBER(F468),$S$32="Yes"),1,0),IF(AND(ISNUMBER(F522),$S$33="Yes"),1,0),IF(AND(ISNUMBER(F576),$S$34="Yes"),1,0))))</f>
        <v>43.957749521886115</v>
      </c>
      <c r="AW34" s="79">
        <f ca="1">MIN('[1]Unit Adoption Calculations'!G78,AH34+$AP$22*SQRT(SUM(IF(AND(ISNUMBER(G90),$S$25="Yes"),G90-AH34,)^2,IF(AND(ISNUMBER(G144),$S$26="Yes"),G144-AH34,)^2,IF(AND(ISNUMBER(G198),$S$27="Yes"),G198-AH34,)^2,IF(AND(ISNUMBER(G252),$S$28="Yes"),G252-AH34,)^2,IF(AND(ISNUMBER(G306),$S$29="Yes"),G306-AH34,)^2,IF(AND(ISNUMBER(G360),$S$30="Yes"),G360-AH34,)^2,IF(AND(ISNUMBER(G414),$S$31="Yes"),G414-AH34,)^2,IF(AND(ISNUMBER(G468),$S$32="Yes"),G468-AH34,)^2,IF(AND(ISNUMBER(G522),$S$33="Yes"),G522-AH34,)^2,IF(AND(ISNUMBER(G576),$S$34="Yes"),G576-AH34,)^2)/SUM(IF(AND(ISNUMBER(G90),$S$25="Yes"),1,0),IF(AND(ISNUMBER(G144),$S$26="Yes"),1,0),IF(AND(ISNUMBER(G198),$S$27="Yes"),1,0),IF(AND(ISNUMBER(G252),$S$28="Yes"),1,0),IF(AND(ISNUMBER(G306),$S$29="Yes"),1,0),IF(AND(ISNUMBER(G360),$S$30="Yes"),1,0),IF(AND(ISNUMBER(G414),$S$31="Yes"),1,0),IF(AND(ISNUMBER(G468),$S$32="Yes"),1,0),IF(AND(ISNUMBER(G522),$S$33="Yes"),1,0),IF(AND(ISNUMBER(G576),$S$34="Yes"),1,0))))</f>
        <v>149.87230231317017</v>
      </c>
      <c r="AX34" s="79" t="e">
        <f>MIN('[1]Unit Adoption Calculations'!H78,AI34+$AP$22*SQRT(SUM(IF(AND(ISNUMBER(H90),$S$25="Yes"),H90-AI34,)^2,IF(AND(ISNUMBER(H144),$S$26="Yes"),H144-AI34,)^2,IF(AND(ISNUMBER(H198),$S$27="Yes"),H198-AI34,)^2,IF(AND(ISNUMBER(H252),$S$28="Yes"),H252-AI34,)^2,IF(AND(ISNUMBER(H306),$S$29="Yes"),H306-AI34,)^2,IF(AND(ISNUMBER(H360),$S$30="Yes"),H360-AI34,)^2,IF(AND(ISNUMBER(H414),$S$31="Yes"),H414-AI34,)^2,IF(AND(ISNUMBER(H468),$S$32="Yes"),H468-AI34,)^2,IF(AND(ISNUMBER(H522),$S$33="Yes"),H522-AI34,)^2,IF(AND(ISNUMBER(H576),$S$34="Yes"),H576-AI34,)^2)/SUM(IF(AND(ISNUMBER(H90),$S$25="Yes"),1,0),IF(AND(ISNUMBER(H144),$S$26="Yes"),1,0),IF(AND(ISNUMBER(H198),$S$27="Yes"),1,0),IF(AND(ISNUMBER(H252),$S$28="Yes"),1,0),IF(AND(ISNUMBER(H306),$S$29="Yes"),1,0),IF(AND(ISNUMBER(H360),$S$30="Yes"),1,0),IF(AND(ISNUMBER(H414),$S$31="Yes"),1,0),IF(AND(ISNUMBER(H468),$S$32="Yes"),1,0),IF(AND(ISNUMBER(H522),$S$33="Yes"),1,0),IF(AND(ISNUMBER(H576),$S$34="Yes"),1,0))))</f>
        <v>#DIV/0!</v>
      </c>
      <c r="AY34" s="79" t="e">
        <f>MIN('[1]Unit Adoption Calculations'!I78,AJ34+$AP$22*SQRT(SUM(IF(AND(ISNUMBER(I90),$S$25="Yes"),I90-AJ34,)^2,IF(AND(ISNUMBER(I144),$S$26="Yes"),I144-AJ34,)^2,IF(AND(ISNUMBER(I198),$S$27="Yes"),I198-AJ34,)^2,IF(AND(ISNUMBER(I252),$S$28="Yes"),I252-AJ34,)^2,IF(AND(ISNUMBER(I306),$S$29="Yes"),I306-AJ34,)^2,IF(AND(ISNUMBER(I360),$S$30="Yes"),I360-AJ34,)^2,IF(AND(ISNUMBER(I414),$S$31="Yes"),I414-AJ34,)^2,IF(AND(ISNUMBER(I468),$S$32="Yes"),I468-AJ34,)^2,IF(AND(ISNUMBER(I522),$S$33="Yes"),I522-AJ34,)^2,IF(AND(ISNUMBER(I576),$S$34="Yes"),I576-AJ34,)^2)/SUM(IF(AND(ISNUMBER(I90),$S$25="Yes"),1,0),IF(AND(ISNUMBER(I144),$S$26="Yes"),1,0),IF(AND(ISNUMBER(I198),$S$27="Yes"),1,0),IF(AND(ISNUMBER(I252),$S$28="Yes"),1,0),IF(AND(ISNUMBER(I306),$S$29="Yes"),1,0),IF(AND(ISNUMBER(I360),$S$30="Yes"),1,0),IF(AND(ISNUMBER(I414),$S$31="Yes"),1,0),IF(AND(ISNUMBER(I468),$S$32="Yes"),1,0),IF(AND(ISNUMBER(I522),$S$33="Yes"),1,0),IF(AND(ISNUMBER(I576),$S$34="Yes"),1,0))))</f>
        <v>#DIV/0!</v>
      </c>
      <c r="AZ34" s="79" t="e">
        <f>MIN('[1]Unit Adoption Calculations'!J78,AK34+$AP$22*SQRT(SUM(IF(AND(ISNUMBER(J90),$S$25="Yes"),J90-AK34,)^2,IF(AND(ISNUMBER(J144),$S$26="Yes"),J144-AK34,)^2,IF(AND(ISNUMBER(J198),$S$27="Yes"),J198-AK34,)^2,IF(AND(ISNUMBER(J252),$S$28="Yes"),J252-AK34,)^2,IF(AND(ISNUMBER(J306),$S$29="Yes"),J306-AK34,)^2,IF(AND(ISNUMBER(J360),$S$30="Yes"),J360-AK34,)^2,IF(AND(ISNUMBER(J414),$S$31="Yes"),J414-AK34,)^2,IF(AND(ISNUMBER(J468),$S$32="Yes"),J468-AK34,)^2,IF(AND(ISNUMBER(J522),$S$33="Yes"),J522-AK34,)^2,IF(AND(ISNUMBER(J576),$S$34="Yes"),J576-AK34,)^2)/SUM(IF(AND(ISNUMBER(J90),$S$25="Yes"),1,0),IF(AND(ISNUMBER(J144),$S$26="Yes"),1,0),IF(AND(ISNUMBER(J198),$S$27="Yes"),1,0),IF(AND(ISNUMBER(J252),$S$28="Yes"),1,0),IF(AND(ISNUMBER(J306),$S$29="Yes"),1,0),IF(AND(ISNUMBER(J360),$S$30="Yes"),1,0),IF(AND(ISNUMBER(J414),$S$31="Yes"),1,0),IF(AND(ISNUMBER(J468),$S$32="Yes"),1,0),IF(AND(ISNUMBER(J522),$S$33="Yes"),1,0),IF(AND(ISNUMBER(J576),$S$34="Yes"),1,0))))</f>
        <v>#DIV/0!</v>
      </c>
      <c r="BA34" s="79" t="e">
        <f>MIN('[1]Unit Adoption Calculations'!K78,AL34+$AP$22*SQRT(SUM(IF(AND(ISNUMBER(K90),$S$25="Yes"),K90-AL34,)^2,IF(AND(ISNUMBER(K144),$S$26="Yes"),K144-AL34,)^2,IF(AND(ISNUMBER(K198),$S$27="Yes"),K198-AL34,)^2,IF(AND(ISNUMBER(K252),$S$28="Yes"),K252-AL34,)^2,IF(AND(ISNUMBER(K306),$S$29="Yes"),K306-AL34,)^2,IF(AND(ISNUMBER(K360),$S$30="Yes"),K360-AL34,)^2,IF(AND(ISNUMBER(K414),$S$31="Yes"),K414-AL34,)^2,IF(AND(ISNUMBER(K468),$S$32="Yes"),K468-AL34,)^2,IF(AND(ISNUMBER(K522),$S$33="Yes"),K522-AL34,)^2,IF(AND(ISNUMBER(K576),$S$34="Yes"),K576-AL34,)^2)/SUM(IF(AND(ISNUMBER(K90),$S$25="Yes"),1,0),IF(AND(ISNUMBER(K144),$S$26="Yes"),1,0),IF(AND(ISNUMBER(K198),$S$27="Yes"),1,0),IF(AND(ISNUMBER(K252),$S$28="Yes"),1,0),IF(AND(ISNUMBER(K306),$S$29="Yes"),1,0),IF(AND(ISNUMBER(K360),$S$30="Yes"),1,0),IF(AND(ISNUMBER(K414),$S$31="Yes"),1,0),IF(AND(ISNUMBER(K468),$S$32="Yes"),1,0),IF(AND(ISNUMBER(K522),$S$33="Yes"),1,0),IF(AND(ISNUMBER(K576),$S$34="Yes"),1,0))))</f>
        <v>#DIV/0!</v>
      </c>
      <c r="BJ34" s="88" t="s">
        <v>56</v>
      </c>
      <c r="BK34" s="94"/>
      <c r="BL34" s="87"/>
      <c r="BM34" s="87"/>
      <c r="BN34" s="87"/>
      <c r="BO34" s="87"/>
      <c r="BP34" s="87"/>
      <c r="BQ34" s="87"/>
      <c r="BR34" s="87"/>
      <c r="BS34" s="87"/>
      <c r="BT34" s="25"/>
      <c r="BU34" s="25"/>
      <c r="BV34" s="25"/>
      <c r="BW34" s="25"/>
      <c r="BX34" s="25"/>
    </row>
    <row r="35" spans="1:76" s="24" customFormat="1" ht="14" x14ac:dyDescent="0.15">
      <c r="A35" s="64">
        <v>2024</v>
      </c>
      <c r="B35" s="65">
        <f t="shared" ca="1" si="0"/>
        <v>339.1804449414081</v>
      </c>
      <c r="C35" s="66">
        <f t="shared" ca="1" si="0"/>
        <v>156.70312318438891</v>
      </c>
      <c r="D35" s="66">
        <f t="shared" ca="1" si="0"/>
        <v>0</v>
      </c>
      <c r="E35" s="66">
        <f t="shared" ca="1" si="0"/>
        <v>83.846251986456991</v>
      </c>
      <c r="F35" s="66">
        <f t="shared" ca="1" si="0"/>
        <v>43.734146344334988</v>
      </c>
      <c r="G35" s="66">
        <f t="shared" ca="1" si="0"/>
        <v>150.76955910043307</v>
      </c>
      <c r="H35" s="66" t="str">
        <f t="shared" ca="1" si="0"/>
        <v/>
      </c>
      <c r="I35" s="66" t="str">
        <f t="shared" ca="1" si="0"/>
        <v/>
      </c>
      <c r="J35" s="66" t="str">
        <f t="shared" ca="1" si="0"/>
        <v/>
      </c>
      <c r="K35" s="66" t="str">
        <f t="shared" ca="1" si="0"/>
        <v/>
      </c>
      <c r="N35" s="67"/>
      <c r="AB35" s="64">
        <v>2024</v>
      </c>
      <c r="AC35" s="79">
        <f ca="1">MIN('[1]Unit Adoption Calculations'!B79,SUM(IF($S$25="Yes",B91,),IF($S$26="Yes",B145,),IF($S$27="Yes",B199,),IF($S$28="Yes",B253,),IF($S$29="Yes",B307,),IF($S$30="Yes",B361,),IF($S$31="Yes",B415,),IF($S$32="Yes",B469,),IF($S$33="Yes",B523,),IF($S$34="Yes",B577,))/SUM(IF(AND(ISNUMBER(B91),$S$25="Yes"),1,0),IF(AND(ISNUMBER(B145),$S$26="Yes"),1,0),IF(AND(ISNUMBER(B199),$S$27="Yes"),1,0),IF(AND(ISNUMBER(B253),$S$28="Yes"),1,0),IF(AND(ISNUMBER(B307),$S$29="Yes"),1,0),IF(AND(ISNUMBER(B361),$S$30="Yes"),1,0),IF(AND(ISNUMBER(B415),$S$31="Yes"),1,0),IF(AND(ISNUMBER(B469),$S$32="Yes"),1,0),IF(AND(ISNUMBER(B523),$S$33="Yes"),1,0),IF(AND(ISNUMBER(B577),$S$34="Yes"),1,0)))</f>
        <v>385.03102560433899</v>
      </c>
      <c r="AD35" s="79">
        <f ca="1">MIN('[1]Unit Adoption Calculations'!C79,SUM(IF($S$25="Yes",C91,),IF($S$26="Yes",C145,),IF($S$27="Yes",C199,),IF($S$28="Yes",C253,),IF($S$29="Yes",C307,),IF($S$30="Yes",C361,),IF($S$31="Yes",C415,),IF($S$32="Yes",C469,),IF($S$33="Yes",C523,),IF($S$34="Yes",C577,))/SUM(IF(AND(ISNUMBER(C91),$S$25="Yes"),1,0),IF(AND(ISNUMBER(C145),$S$26="Yes"),1,0),IF(AND(ISNUMBER(C199),$S$27="Yes"),1,0),IF(AND(ISNUMBER(C253),$S$28="Yes"),1,0),IF(AND(ISNUMBER(C307),$S$29="Yes"),1,0),IF(AND(ISNUMBER(C361),$S$30="Yes"),1,0),IF(AND(ISNUMBER(C415),$S$31="Yes"),1,0),IF(AND(ISNUMBER(C469),$S$32="Yes"),1,0),IF(AND(ISNUMBER(C523),$S$33="Yes"),1,0),IF(AND(ISNUMBER(C577),$S$34="Yes"),1,0)))</f>
        <v>158.3989670060364</v>
      </c>
      <c r="AE35" s="79">
        <f ca="1">MIN('[1]Unit Adoption Calculations'!D79,SUM(IF($S$25="Yes",D91,),IF($S$26="Yes",D145,),IF($S$27="Yes",D199,),IF($S$28="Yes",D253,),IF($S$29="Yes",D307,),IF($S$30="Yes",D361,),IF($S$31="Yes",D415,),IF($S$32="Yes",D469,),IF($S$33="Yes",D523,),IF($S$34="Yes",D577,))/SUM(IF(AND(ISNUMBER(D91),$S$25="Yes"),1,0),IF(AND(ISNUMBER(D145),$S$26="Yes"),1,0),IF(AND(ISNUMBER(D199),$S$27="Yes"),1,0),IF(AND(ISNUMBER(D253),$S$28="Yes"),1,0),IF(AND(ISNUMBER(D307),$S$29="Yes"),1,0),IF(AND(ISNUMBER(D361),$S$30="Yes"),1,0),IF(AND(ISNUMBER(D415),$S$31="Yes"),1,0),IF(AND(ISNUMBER(D469),$S$32="Yes"),1,0),IF(AND(ISNUMBER(D523),$S$33="Yes"),1,0),IF(AND(ISNUMBER(D577),$S$34="Yes"),1,0)))</f>
        <v>0</v>
      </c>
      <c r="AF35" s="79">
        <f ca="1">MIN('[1]Unit Adoption Calculations'!E79,SUM(IF($S$25="Yes",E91,),IF($S$26="Yes",E145,),IF($S$27="Yes",E199,),IF($S$28="Yes",E253,),IF($S$29="Yes",E307,),IF($S$30="Yes",E361,),IF($S$31="Yes",E415,),IF($S$32="Yes",E469,),IF($S$33="Yes",E523,),IF($S$34="Yes",E577,))/SUM(IF(AND(ISNUMBER(E91),$S$25="Yes"),1,0),IF(AND(ISNUMBER(E145),$S$26="Yes"),1,0),IF(AND(ISNUMBER(E199),$S$27="Yes"),1,0),IF(AND(ISNUMBER(E253),$S$28="Yes"),1,0),IF(AND(ISNUMBER(E307),$S$29="Yes"),1,0),IF(AND(ISNUMBER(E361),$S$30="Yes"),1,0),IF(AND(ISNUMBER(E415),$S$31="Yes"),1,0),IF(AND(ISNUMBER(E469),$S$32="Yes"),1,0),IF(AND(ISNUMBER(E523),$S$33="Yes"),1,0),IF(AND(ISNUMBER(E577),$S$34="Yes"),1,0)))</f>
        <v>84.480664178085135</v>
      </c>
      <c r="AG35" s="79">
        <f ca="1">MIN('[1]Unit Adoption Calculations'!F79,SUM(IF($S$25="Yes",F91,),IF($S$26="Yes",F145,),IF($S$27="Yes",F199,),IF($S$28="Yes",F253,),IF($S$29="Yes",F307,),IF($S$30="Yes",F361,),IF($S$31="Yes",F415,),IF($S$32="Yes",F469,),IF($S$33="Yes",F523,),IF($S$34="Yes",F577,))/SUM(IF(AND(ISNUMBER(F91),$S$25="Yes"),1,0),IF(AND(ISNUMBER(F145),$S$26="Yes"),1,0),IF(AND(ISNUMBER(F199),$S$27="Yes"),1,0),IF(AND(ISNUMBER(F253),$S$28="Yes"),1,0),IF(AND(ISNUMBER(F307),$S$29="Yes"),1,0),IF(AND(ISNUMBER(F361),$S$30="Yes"),1,0),IF(AND(ISNUMBER(F415),$S$31="Yes"),1,0),IF(AND(ISNUMBER(F469),$S$32="Yes"),1,0),IF(AND(ISNUMBER(F523),$S$33="Yes"),1,0),IF(AND(ISNUMBER(F577),$S$34="Yes"),1,0)))</f>
        <v>44.349332810407589</v>
      </c>
      <c r="AH35" s="79">
        <f ca="1">MIN('[1]Unit Adoption Calculations'!G79,SUM(IF($S$25="Yes",G91,),IF($S$26="Yes",G145,),IF($S$27="Yes",G199,),IF($S$28="Yes",G253,),IF($S$29="Yes",G307,),IF($S$30="Yes",G361,),IF($S$31="Yes",G415,),IF($S$32="Yes",G469,),IF($S$33="Yes",G523,),IF($S$34="Yes",G577,))/SUM(IF(AND(ISNUMBER(G91),$S$25="Yes"),1,0),IF(AND(ISNUMBER(G145),$S$26="Yes"),1,0),IF(AND(ISNUMBER(G199),$S$27="Yes"),1,0),IF(AND(ISNUMBER(G253),$S$28="Yes"),1,0),IF(AND(ISNUMBER(G307),$S$29="Yes"),1,0),IF(AND(ISNUMBER(G361),$S$30="Yes"),1,0),IF(AND(ISNUMBER(G415),$S$31="Yes"),1,0),IF(AND(ISNUMBER(G469),$S$32="Yes"),1,0),IF(AND(ISNUMBER(G523),$S$33="Yes"),1,0),IF(AND(ISNUMBER(G577),$S$34="Yes"),1,0)))</f>
        <v>152.50555162356113</v>
      </c>
      <c r="AI35" s="79" t="e">
        <f>MIN('[1]Unit Adoption Calculations'!H79,SUM(IF($S$25="Yes",H91,),IF($S$26="Yes",H145,),IF($S$27="Yes",H199,),IF($S$28="Yes",H253,),IF($S$29="Yes",H307,),IF($S$30="Yes",H361,),IF($S$31="Yes",H415,),IF($S$32="Yes",H469,),IF($S$33="Yes",H523,),IF($S$34="Yes",H577,))/SUM(IF(AND(ISNUMBER(H91),$S$25="Yes"),1,0),IF(AND(ISNUMBER(H145),$S$26="Yes"),1,0),IF(AND(ISNUMBER(H199),$S$27="Yes"),1,0),IF(AND(ISNUMBER(H253),$S$28="Yes"),1,0),IF(AND(ISNUMBER(H307),$S$29="Yes"),1,0),IF(AND(ISNUMBER(H361),$S$30="Yes"),1,0),IF(AND(ISNUMBER(H415),$S$31="Yes"),1,0),IF(AND(ISNUMBER(H469),$S$32="Yes"),1,0),IF(AND(ISNUMBER(H523),$S$33="Yes"),1,0),IF(AND(ISNUMBER(H577),$S$34="Yes"),1,0)))</f>
        <v>#DIV/0!</v>
      </c>
      <c r="AJ35" s="79" t="e">
        <f>MIN('[1]Unit Adoption Calculations'!I79,SUM(IF($S$25="Yes",I91,),IF($S$26="Yes",I145,),IF($S$27="Yes",I199,),IF($S$28="Yes",I253,),IF($S$29="Yes",I307,),IF($S$30="Yes",I361,),IF($S$31="Yes",I415,),IF($S$32="Yes",I469,),IF($S$33="Yes",I523,),IF($S$34="Yes",I577,))/SUM(IF(AND(ISNUMBER(I91),$S$25="Yes"),1,0),IF(AND(ISNUMBER(I145),$S$26="Yes"),1,0),IF(AND(ISNUMBER(I199),$S$27="Yes"),1,0),IF(AND(ISNUMBER(I253),$S$28="Yes"),1,0),IF(AND(ISNUMBER(I307),$S$29="Yes"),1,0),IF(AND(ISNUMBER(I361),$S$30="Yes"),1,0),IF(AND(ISNUMBER(I415),$S$31="Yes"),1,0),IF(AND(ISNUMBER(I469),$S$32="Yes"),1,0),IF(AND(ISNUMBER(I523),$S$33="Yes"),1,0),IF(AND(ISNUMBER(I577),$S$34="Yes"),1,0)))</f>
        <v>#DIV/0!</v>
      </c>
      <c r="AK35" s="79" t="e">
        <f>MIN('[1]Unit Adoption Calculations'!J79,SUM(IF($S$25="Yes",J91,),IF($S$26="Yes",J145,),IF($S$27="Yes",J199,),IF($S$28="Yes",J253,),IF($S$29="Yes",J307,),IF($S$30="Yes",J361,),IF($S$31="Yes",J415,),IF($S$32="Yes",J469,),IF($S$33="Yes",J523,),IF($S$34="Yes",J577,))/SUM(IF(AND(ISNUMBER(J91),$S$25="Yes"),1,0),IF(AND(ISNUMBER(J145),$S$26="Yes"),1,0),IF(AND(ISNUMBER(J199),$S$27="Yes"),1,0),IF(AND(ISNUMBER(J253),$S$28="Yes"),1,0),IF(AND(ISNUMBER(J307),$S$29="Yes"),1,0),IF(AND(ISNUMBER(J361),$S$30="Yes"),1,0),IF(AND(ISNUMBER(J415),$S$31="Yes"),1,0),IF(AND(ISNUMBER(J469),$S$32="Yes"),1,0),IF(AND(ISNUMBER(J523),$S$33="Yes"),1,0),IF(AND(ISNUMBER(J577),$S$34="Yes"),1,0)))</f>
        <v>#DIV/0!</v>
      </c>
      <c r="AL35" s="79" t="e">
        <f>MIN('[1]Unit Adoption Calculations'!K79,SUM(IF($S$25="Yes",K91,),IF($S$26="Yes",K145,),IF($S$27="Yes",K199,),IF($S$28="Yes",K253,),IF($S$29="Yes",K307,),IF($S$30="Yes",K361,),IF($S$31="Yes",K415,),IF($S$32="Yes",K469,),IF($S$33="Yes",K523,),IF($S$34="Yes",K577,))/SUM(IF(AND(ISNUMBER(K91),$S$25="Yes"),1,0),IF(AND(ISNUMBER(K145),$S$26="Yes"),1,0),IF(AND(ISNUMBER(K199),$S$27="Yes"),1,0),IF(AND(ISNUMBER(K253),$S$28="Yes"),1,0),IF(AND(ISNUMBER(K307),$S$29="Yes"),1,0),IF(AND(ISNUMBER(K361),$S$30="Yes"),1,0),IF(AND(ISNUMBER(K415),$S$31="Yes"),1,0),IF(AND(ISNUMBER(K469),$S$32="Yes"),1,0),IF(AND(ISNUMBER(K523),$S$33="Yes"),1,0),IF(AND(ISNUMBER(K577),$S$34="Yes"),1,0)))</f>
        <v>#DIV/0!</v>
      </c>
      <c r="AM35" s="69"/>
      <c r="AQ35" s="64">
        <v>2024</v>
      </c>
      <c r="AR35" s="79">
        <f ca="1">MIN('[1]Unit Adoption Calculations'!B79,AC35+$AP$22*SQRT(SUM(IF(AND(ISNUMBER(B91),$S$25="Yes"),B91-AC35,)^2,IF(AND(ISNUMBER(B145),$S$26="Yes"),B145-AC35,)^2,IF(AND(ISNUMBER(B199),$S$27="Yes"),B199-AC35,)^2,IF(AND(ISNUMBER(B253),$S$28="Yes"),B253-AC35,)^2,IF(AND(ISNUMBER(B307),$S$29="Yes"),B307-AC35,)^2,IF(AND(ISNUMBER(B361),$S$30="Yes"),B361-AC35,)^2,IF(AND(ISNUMBER(B415),$S$31="Yes"),B415-AC35,)^2,IF(AND(ISNUMBER(B469),$S$32="Yes"),B469-AC35,)^2,IF(AND(ISNUMBER(B523),$S$33="Yes"),B523-AC35,)^2,IF(AND(ISNUMBER(B577),$S$34="Yes"),B577-AC35,)^2)/SUM(IF(AND(ISNUMBER(B91),$S$25="Yes"),1,0),IF(AND(ISNUMBER(B145),$S$26="Yes"),1,0),IF(AND(ISNUMBER(B199),$S$27="Yes"),1,0),IF(AND(ISNUMBER(B253),$S$28="Yes"),1,0),IF(AND(ISNUMBER(B307),$S$29="Yes"),1,0),IF(AND(ISNUMBER(B361),$S$30="Yes"),1,0),IF(AND(ISNUMBER(B415),$S$31="Yes"),1,0),IF(AND(ISNUMBER(B469),$S$32="Yes"),1,0),IF(AND(ISNUMBER(B523),$S$33="Yes"),1,0),IF(AND(ISNUMBER(B577),$S$34="Yes"),1,0))))</f>
        <v>339.1804449414081</v>
      </c>
      <c r="AS35" s="79">
        <f ca="1">MIN('[1]Unit Adoption Calculations'!C79,AD35+$AP$22*SQRT(SUM(IF(AND(ISNUMBER(C91),$S$25="Yes"),C91-AD35,)^2,IF(AND(ISNUMBER(C145),$S$26="Yes"),C145-AD35,)^2,IF(AND(ISNUMBER(C199),$S$27="Yes"),C199-AD35,)^2,IF(AND(ISNUMBER(C253),$S$28="Yes"),C253-AD35,)^2,IF(AND(ISNUMBER(C307),$S$29="Yes"),C307-AD35,)^2,IF(AND(ISNUMBER(C361),$S$30="Yes"),C361-AD35,)^2,IF(AND(ISNUMBER(C415),$S$31="Yes"),C415-AD35,)^2,IF(AND(ISNUMBER(C469),$S$32="Yes"),C469-AD35,)^2,IF(AND(ISNUMBER(C523),$S$33="Yes"),C523-AD35,)^2,IF(AND(ISNUMBER(C577),$S$34="Yes"),C577-AD35,)^2)/SUM(IF(AND(ISNUMBER(C91),$S$25="Yes"),1,0),IF(AND(ISNUMBER(C145),$S$26="Yes"),1,0),IF(AND(ISNUMBER(C199),$S$27="Yes"),1,0),IF(AND(ISNUMBER(C253),$S$28="Yes"),1,0),IF(AND(ISNUMBER(C307),$S$29="Yes"),1,0),IF(AND(ISNUMBER(C361),$S$30="Yes"),1,0),IF(AND(ISNUMBER(C415),$S$31="Yes"),1,0),IF(AND(ISNUMBER(C469),$S$32="Yes"),1,0),IF(AND(ISNUMBER(C523),$S$33="Yes"),1,0),IF(AND(ISNUMBER(C577),$S$34="Yes"),1,0))))</f>
        <v>156.70312318438891</v>
      </c>
      <c r="AT35" s="79">
        <f ca="1">MIN('[1]Unit Adoption Calculations'!D79,AE35+$AP$22*SQRT(SUM(IF(AND(ISNUMBER(D91),$S$25="Yes"),D91-AE35,)^2,IF(AND(ISNUMBER(D145),$S$26="Yes"),D145-AE35,)^2,IF(AND(ISNUMBER(D199),$S$27="Yes"),D199-AE35,)^2,IF(AND(ISNUMBER(D253),$S$28="Yes"),D253-AE35,)^2,IF(AND(ISNUMBER(D307),$S$29="Yes"),D307-AE35,)^2,IF(AND(ISNUMBER(D361),$S$30="Yes"),D361-AE35,)^2,IF(AND(ISNUMBER(D415),$S$31="Yes"),D415-AE35,)^2,IF(AND(ISNUMBER(D469),$S$32="Yes"),D469-AE35,)^2,IF(AND(ISNUMBER(D523),$S$33="Yes"),D523-AE35,)^2,IF(AND(ISNUMBER(D577),$S$34="Yes"),D577-AE35,)^2)/SUM(IF(AND(ISNUMBER(D91),$S$25="Yes"),1,0),IF(AND(ISNUMBER(D145),$S$26="Yes"),1,0),IF(AND(ISNUMBER(D199),$S$27="Yes"),1,0),IF(AND(ISNUMBER(D253),$S$28="Yes"),1,0),IF(AND(ISNUMBER(D307),$S$29="Yes"),1,0),IF(AND(ISNUMBER(D361),$S$30="Yes"),1,0),IF(AND(ISNUMBER(D415),$S$31="Yes"),1,0),IF(AND(ISNUMBER(D469),$S$32="Yes"),1,0),IF(AND(ISNUMBER(D523),$S$33="Yes"),1,0),IF(AND(ISNUMBER(D577),$S$34="Yes"),1,0))))</f>
        <v>0</v>
      </c>
      <c r="AU35" s="79">
        <f ca="1">MIN('[1]Unit Adoption Calculations'!E79,AF35+$AP$22*SQRT(SUM(IF(AND(ISNUMBER(E91),$S$25="Yes"),E91-AF35,)^2,IF(AND(ISNUMBER(E145),$S$26="Yes"),E145-AF35,)^2,IF(AND(ISNUMBER(E199),$S$27="Yes"),E199-AF35,)^2,IF(AND(ISNUMBER(E253),$S$28="Yes"),E253-AF35,)^2,IF(AND(ISNUMBER(E307),$S$29="Yes"),E307-AF35,)^2,IF(AND(ISNUMBER(E361),$S$30="Yes"),E361-AF35,)^2,IF(AND(ISNUMBER(E415),$S$31="Yes"),E415-AF35,)^2,IF(AND(ISNUMBER(E469),$S$32="Yes"),E469-AF35,)^2,IF(AND(ISNUMBER(E523),$S$33="Yes"),E523-AF35,)^2,IF(AND(ISNUMBER(E577),$S$34="Yes"),E577-AF35,)^2)/SUM(IF(AND(ISNUMBER(E91),$S$25="Yes"),1,0),IF(AND(ISNUMBER(E145),$S$26="Yes"),1,0),IF(AND(ISNUMBER(E199),$S$27="Yes"),1,0),IF(AND(ISNUMBER(E253),$S$28="Yes"),1,0),IF(AND(ISNUMBER(E307),$S$29="Yes"),1,0),IF(AND(ISNUMBER(E361),$S$30="Yes"),1,0),IF(AND(ISNUMBER(E415),$S$31="Yes"),1,0),IF(AND(ISNUMBER(E469),$S$32="Yes"),1,0),IF(AND(ISNUMBER(E523),$S$33="Yes"),1,0),IF(AND(ISNUMBER(E577),$S$34="Yes"),1,0))))</f>
        <v>83.846251986456991</v>
      </c>
      <c r="AV35" s="79">
        <f ca="1">MIN('[1]Unit Adoption Calculations'!F79,AG35+$AP$22*SQRT(SUM(IF(AND(ISNUMBER(F91),$S$25="Yes"),F91-AG35,)^2,IF(AND(ISNUMBER(F145),$S$26="Yes"),F145-AG35,)^2,IF(AND(ISNUMBER(F199),$S$27="Yes"),F199-AG35,)^2,IF(AND(ISNUMBER(F253),$S$28="Yes"),F253-AG35,)^2,IF(AND(ISNUMBER(F307),$S$29="Yes"),F307-AG35,)^2,IF(AND(ISNUMBER(F361),$S$30="Yes"),F361-AG35,)^2,IF(AND(ISNUMBER(F415),$S$31="Yes"),F415-AG35,)^2,IF(AND(ISNUMBER(F469),$S$32="Yes"),F469-AG35,)^2,IF(AND(ISNUMBER(F523),$S$33="Yes"),F523-AG35,)^2,IF(AND(ISNUMBER(F577),$S$34="Yes"),F577-AG35,)^2)/SUM(IF(AND(ISNUMBER(F91),$S$25="Yes"),1,0),IF(AND(ISNUMBER(F145),$S$26="Yes"),1,0),IF(AND(ISNUMBER(F199),$S$27="Yes"),1,0),IF(AND(ISNUMBER(F253),$S$28="Yes"),1,0),IF(AND(ISNUMBER(F307),$S$29="Yes"),1,0),IF(AND(ISNUMBER(F361),$S$30="Yes"),1,0),IF(AND(ISNUMBER(F415),$S$31="Yes"),1,0),IF(AND(ISNUMBER(F469),$S$32="Yes"),1,0),IF(AND(ISNUMBER(F523),$S$33="Yes"),1,0),IF(AND(ISNUMBER(F577),$S$34="Yes"),1,0))))</f>
        <v>43.734146344334988</v>
      </c>
      <c r="AW35" s="79">
        <f ca="1">MIN('[1]Unit Adoption Calculations'!G79,AH35+$AP$22*SQRT(SUM(IF(AND(ISNUMBER(G91),$S$25="Yes"),G91-AH35,)^2,IF(AND(ISNUMBER(G145),$S$26="Yes"),G145-AH35,)^2,IF(AND(ISNUMBER(G199),$S$27="Yes"),G199-AH35,)^2,IF(AND(ISNUMBER(G253),$S$28="Yes"),G253-AH35,)^2,IF(AND(ISNUMBER(G307),$S$29="Yes"),G307-AH35,)^2,IF(AND(ISNUMBER(G361),$S$30="Yes"),G361-AH35,)^2,IF(AND(ISNUMBER(G415),$S$31="Yes"),G415-AH35,)^2,IF(AND(ISNUMBER(G469),$S$32="Yes"),G469-AH35,)^2,IF(AND(ISNUMBER(G523),$S$33="Yes"),G523-AH35,)^2,IF(AND(ISNUMBER(G577),$S$34="Yes"),G577-AH35,)^2)/SUM(IF(AND(ISNUMBER(G91),$S$25="Yes"),1,0),IF(AND(ISNUMBER(G145),$S$26="Yes"),1,0),IF(AND(ISNUMBER(G199),$S$27="Yes"),1,0),IF(AND(ISNUMBER(G253),$S$28="Yes"),1,0),IF(AND(ISNUMBER(G307),$S$29="Yes"),1,0),IF(AND(ISNUMBER(G361),$S$30="Yes"),1,0),IF(AND(ISNUMBER(G415),$S$31="Yes"),1,0),IF(AND(ISNUMBER(G469),$S$32="Yes"),1,0),IF(AND(ISNUMBER(G523),$S$33="Yes"),1,0),IF(AND(ISNUMBER(G577),$S$34="Yes"),1,0))))</f>
        <v>150.76955910043307</v>
      </c>
      <c r="AX35" s="79" t="e">
        <f>MIN('[1]Unit Adoption Calculations'!H79,AI35+$AP$22*SQRT(SUM(IF(AND(ISNUMBER(H91),$S$25="Yes"),H91-AI35,)^2,IF(AND(ISNUMBER(H145),$S$26="Yes"),H145-AI35,)^2,IF(AND(ISNUMBER(H199),$S$27="Yes"),H199-AI35,)^2,IF(AND(ISNUMBER(H253),$S$28="Yes"),H253-AI35,)^2,IF(AND(ISNUMBER(H307),$S$29="Yes"),H307-AI35,)^2,IF(AND(ISNUMBER(H361),$S$30="Yes"),H361-AI35,)^2,IF(AND(ISNUMBER(H415),$S$31="Yes"),H415-AI35,)^2,IF(AND(ISNUMBER(H469),$S$32="Yes"),H469-AI35,)^2,IF(AND(ISNUMBER(H523),$S$33="Yes"),H523-AI35,)^2,IF(AND(ISNUMBER(H577),$S$34="Yes"),H577-AI35,)^2)/SUM(IF(AND(ISNUMBER(H91),$S$25="Yes"),1,0),IF(AND(ISNUMBER(H145),$S$26="Yes"),1,0),IF(AND(ISNUMBER(H199),$S$27="Yes"),1,0),IF(AND(ISNUMBER(H253),$S$28="Yes"),1,0),IF(AND(ISNUMBER(H307),$S$29="Yes"),1,0),IF(AND(ISNUMBER(H361),$S$30="Yes"),1,0),IF(AND(ISNUMBER(H415),$S$31="Yes"),1,0),IF(AND(ISNUMBER(H469),$S$32="Yes"),1,0),IF(AND(ISNUMBER(H523),$S$33="Yes"),1,0),IF(AND(ISNUMBER(H577),$S$34="Yes"),1,0))))</f>
        <v>#DIV/0!</v>
      </c>
      <c r="AY35" s="79" t="e">
        <f>MIN('[1]Unit Adoption Calculations'!I79,AJ35+$AP$22*SQRT(SUM(IF(AND(ISNUMBER(I91),$S$25="Yes"),I91-AJ35,)^2,IF(AND(ISNUMBER(I145),$S$26="Yes"),I145-AJ35,)^2,IF(AND(ISNUMBER(I199),$S$27="Yes"),I199-AJ35,)^2,IF(AND(ISNUMBER(I253),$S$28="Yes"),I253-AJ35,)^2,IF(AND(ISNUMBER(I307),$S$29="Yes"),I307-AJ35,)^2,IF(AND(ISNUMBER(I361),$S$30="Yes"),I361-AJ35,)^2,IF(AND(ISNUMBER(I415),$S$31="Yes"),I415-AJ35,)^2,IF(AND(ISNUMBER(I469),$S$32="Yes"),I469-AJ35,)^2,IF(AND(ISNUMBER(I523),$S$33="Yes"),I523-AJ35,)^2,IF(AND(ISNUMBER(I577),$S$34="Yes"),I577-AJ35,)^2)/SUM(IF(AND(ISNUMBER(I91),$S$25="Yes"),1,0),IF(AND(ISNUMBER(I145),$S$26="Yes"),1,0),IF(AND(ISNUMBER(I199),$S$27="Yes"),1,0),IF(AND(ISNUMBER(I253),$S$28="Yes"),1,0),IF(AND(ISNUMBER(I307),$S$29="Yes"),1,0),IF(AND(ISNUMBER(I361),$S$30="Yes"),1,0),IF(AND(ISNUMBER(I415),$S$31="Yes"),1,0),IF(AND(ISNUMBER(I469),$S$32="Yes"),1,0),IF(AND(ISNUMBER(I523),$S$33="Yes"),1,0),IF(AND(ISNUMBER(I577),$S$34="Yes"),1,0))))</f>
        <v>#DIV/0!</v>
      </c>
      <c r="AZ35" s="79" t="e">
        <f>MIN('[1]Unit Adoption Calculations'!J79,AK35+$AP$22*SQRT(SUM(IF(AND(ISNUMBER(J91),$S$25="Yes"),J91-AK35,)^2,IF(AND(ISNUMBER(J145),$S$26="Yes"),J145-AK35,)^2,IF(AND(ISNUMBER(J199),$S$27="Yes"),J199-AK35,)^2,IF(AND(ISNUMBER(J253),$S$28="Yes"),J253-AK35,)^2,IF(AND(ISNUMBER(J307),$S$29="Yes"),J307-AK35,)^2,IF(AND(ISNUMBER(J361),$S$30="Yes"),J361-AK35,)^2,IF(AND(ISNUMBER(J415),$S$31="Yes"),J415-AK35,)^2,IF(AND(ISNUMBER(J469),$S$32="Yes"),J469-AK35,)^2,IF(AND(ISNUMBER(J523),$S$33="Yes"),J523-AK35,)^2,IF(AND(ISNUMBER(J577),$S$34="Yes"),J577-AK35,)^2)/SUM(IF(AND(ISNUMBER(J91),$S$25="Yes"),1,0),IF(AND(ISNUMBER(J145),$S$26="Yes"),1,0),IF(AND(ISNUMBER(J199),$S$27="Yes"),1,0),IF(AND(ISNUMBER(J253),$S$28="Yes"),1,0),IF(AND(ISNUMBER(J307),$S$29="Yes"),1,0),IF(AND(ISNUMBER(J361),$S$30="Yes"),1,0),IF(AND(ISNUMBER(J415),$S$31="Yes"),1,0),IF(AND(ISNUMBER(J469),$S$32="Yes"),1,0),IF(AND(ISNUMBER(J523),$S$33="Yes"),1,0),IF(AND(ISNUMBER(J577),$S$34="Yes"),1,0))))</f>
        <v>#DIV/0!</v>
      </c>
      <c r="BA35" s="79" t="e">
        <f>MIN('[1]Unit Adoption Calculations'!K79,AL35+$AP$22*SQRT(SUM(IF(AND(ISNUMBER(K91),$S$25="Yes"),K91-AL35,)^2,IF(AND(ISNUMBER(K145),$S$26="Yes"),K145-AL35,)^2,IF(AND(ISNUMBER(K199),$S$27="Yes"),K199-AL35,)^2,IF(AND(ISNUMBER(K253),$S$28="Yes"),K253-AL35,)^2,IF(AND(ISNUMBER(K307),$S$29="Yes"),K307-AL35,)^2,IF(AND(ISNUMBER(K361),$S$30="Yes"),K361-AL35,)^2,IF(AND(ISNUMBER(K415),$S$31="Yes"),K415-AL35,)^2,IF(AND(ISNUMBER(K469),$S$32="Yes"),K469-AL35,)^2,IF(AND(ISNUMBER(K523),$S$33="Yes"),K523-AL35,)^2,IF(AND(ISNUMBER(K577),$S$34="Yes"),K577-AL35,)^2)/SUM(IF(AND(ISNUMBER(K91),$S$25="Yes"),1,0),IF(AND(ISNUMBER(K145),$S$26="Yes"),1,0),IF(AND(ISNUMBER(K199),$S$27="Yes"),1,0),IF(AND(ISNUMBER(K253),$S$28="Yes"),1,0),IF(AND(ISNUMBER(K307),$S$29="Yes"),1,0),IF(AND(ISNUMBER(K361),$S$30="Yes"),1,0),IF(AND(ISNUMBER(K415),$S$31="Yes"),1,0),IF(AND(ISNUMBER(K469),$S$32="Yes"),1,0),IF(AND(ISNUMBER(K523),$S$33="Yes"),1,0),IF(AND(ISNUMBER(K577),$S$34="Yes"),1,0))))</f>
        <v>#DIV/0!</v>
      </c>
      <c r="BJ35" s="88" t="s">
        <v>57</v>
      </c>
      <c r="BK35" s="80"/>
      <c r="BL35" s="25"/>
      <c r="BM35" s="87"/>
      <c r="BN35" s="87"/>
      <c r="BO35" s="87"/>
      <c r="BP35" s="87"/>
      <c r="BQ35" s="87"/>
      <c r="BR35" s="87"/>
      <c r="BS35" s="87"/>
      <c r="BT35" s="25"/>
      <c r="BU35" s="25"/>
      <c r="BV35" s="25"/>
      <c r="BW35" s="25"/>
      <c r="BX35" s="25"/>
    </row>
    <row r="36" spans="1:76" s="24" customFormat="1" ht="14" x14ac:dyDescent="0.15">
      <c r="A36" s="64">
        <v>2025</v>
      </c>
      <c r="B36" s="65">
        <f t="shared" ca="1" si="0"/>
        <v>342.44934369948083</v>
      </c>
      <c r="C36" s="66">
        <f t="shared" ca="1" si="0"/>
        <v>158.06386920694558</v>
      </c>
      <c r="D36" s="66">
        <f t="shared" ca="1" si="0"/>
        <v>0</v>
      </c>
      <c r="E36" s="66">
        <f t="shared" ca="1" si="0"/>
        <v>84.547380148474076</v>
      </c>
      <c r="F36" s="66">
        <f t="shared" ca="1" si="0"/>
        <v>43.51054316678335</v>
      </c>
      <c r="G36" s="66">
        <f t="shared" ca="1" si="0"/>
        <v>151.66681588769575</v>
      </c>
      <c r="H36" s="66" t="str">
        <f t="shared" ca="1" si="0"/>
        <v/>
      </c>
      <c r="I36" s="66" t="str">
        <f t="shared" ca="1" si="0"/>
        <v/>
      </c>
      <c r="J36" s="66" t="str">
        <f t="shared" ca="1" si="0"/>
        <v/>
      </c>
      <c r="K36" s="66" t="str">
        <f t="shared" ca="1" si="0"/>
        <v/>
      </c>
      <c r="N36" s="67"/>
      <c r="AB36" s="64">
        <v>2025</v>
      </c>
      <c r="AC36" s="79">
        <f ca="1">MIN('[1]Unit Adoption Calculations'!B80,SUM(IF($S$25="Yes",B92,),IF($S$26="Yes",B146,),IF($S$27="Yes",B200,),IF($S$28="Yes",B254,),IF($S$29="Yes",B308,),IF($S$30="Yes",B362,),IF($S$31="Yes",B416,),IF($S$32="Yes",B470,),IF($S$33="Yes",B524,),IF($S$34="Yes",B578,))/SUM(IF(AND(ISNUMBER(B92),$S$25="Yes"),1,0),IF(AND(ISNUMBER(B146),$S$26="Yes"),1,0),IF(AND(ISNUMBER(B200),$S$27="Yes"),1,0),IF(AND(ISNUMBER(B254),$S$28="Yes"),1,0),IF(AND(ISNUMBER(B308),$S$29="Yes"),1,0),IF(AND(ISNUMBER(B362),$S$30="Yes"),1,0),IF(AND(ISNUMBER(B416),$S$31="Yes"),1,0),IF(AND(ISNUMBER(B470),$S$32="Yes"),1,0),IF(AND(ISNUMBER(B524),$S$33="Yes"),1,0),IF(AND(ISNUMBER(B578),$S$34="Yes"),1,0)))</f>
        <v>388.18995865776299</v>
      </c>
      <c r="AD36" s="79">
        <f ca="1">MIN('[1]Unit Adoption Calculations'!C80,SUM(IF($S$25="Yes",C92,),IF($S$26="Yes",C146,),IF($S$27="Yes",C200,),IF($S$28="Yes",C254,),IF($S$29="Yes",C308,),IF($S$30="Yes",C362,),IF($S$31="Yes",C416,),IF($S$32="Yes",C470,),IF($S$33="Yes",C524,),IF($S$34="Yes",C578,))/SUM(IF(AND(ISNUMBER(C92),$S$25="Yes"),1,0),IF(AND(ISNUMBER(C146),$S$26="Yes"),1,0),IF(AND(ISNUMBER(C200),$S$27="Yes"),1,0),IF(AND(ISNUMBER(C254),$S$28="Yes"),1,0),IF(AND(ISNUMBER(C308),$S$29="Yes"),1,0),IF(AND(ISNUMBER(C362),$S$30="Yes"),1,0),IF(AND(ISNUMBER(C416),$S$31="Yes"),1,0),IF(AND(ISNUMBER(C470),$S$32="Yes"),1,0),IF(AND(ISNUMBER(C524),$S$33="Yes"),1,0),IF(AND(ISNUMBER(C578),$S$34="Yes"),1,0)))</f>
        <v>159.75971302859307</v>
      </c>
      <c r="AE36" s="79">
        <f ca="1">MIN('[1]Unit Adoption Calculations'!D80,SUM(IF($S$25="Yes",D92,),IF($S$26="Yes",D146,),IF($S$27="Yes",D200,),IF($S$28="Yes",D254,),IF($S$29="Yes",D308,),IF($S$30="Yes",D362,),IF($S$31="Yes",D416,),IF($S$32="Yes",D470,),IF($S$33="Yes",D524,),IF($S$34="Yes",D578,))/SUM(IF(AND(ISNUMBER(D92),$S$25="Yes"),1,0),IF(AND(ISNUMBER(D146),$S$26="Yes"),1,0),IF(AND(ISNUMBER(D200),$S$27="Yes"),1,0),IF(AND(ISNUMBER(D254),$S$28="Yes"),1,0),IF(AND(ISNUMBER(D308),$S$29="Yes"),1,0),IF(AND(ISNUMBER(D362),$S$30="Yes"),1,0),IF(AND(ISNUMBER(D416),$S$31="Yes"),1,0),IF(AND(ISNUMBER(D470),$S$32="Yes"),1,0),IF(AND(ISNUMBER(D524),$S$33="Yes"),1,0),IF(AND(ISNUMBER(D578),$S$34="Yes"),1,0)))</f>
        <v>0</v>
      </c>
      <c r="AF36" s="79">
        <f ca="1">MIN('[1]Unit Adoption Calculations'!E80,SUM(IF($S$25="Yes",E92,),IF($S$26="Yes",E146,),IF($S$27="Yes",E200,),IF($S$28="Yes",E254,),IF($S$29="Yes",E308,),IF($S$30="Yes",E362,),IF($S$31="Yes",E416,),IF($S$32="Yes",E470,),IF($S$33="Yes",E524,),IF($S$34="Yes",E578,))/SUM(IF(AND(ISNUMBER(E92),$S$25="Yes"),1,0),IF(AND(ISNUMBER(E146),$S$26="Yes"),1,0),IF(AND(ISNUMBER(E200),$S$27="Yes"),1,0),IF(AND(ISNUMBER(E254),$S$28="Yes"),1,0),IF(AND(ISNUMBER(E308),$S$29="Yes"),1,0),IF(AND(ISNUMBER(E362),$S$30="Yes"),1,0),IF(AND(ISNUMBER(E416),$S$31="Yes"),1,0),IF(AND(ISNUMBER(E470),$S$32="Yes"),1,0),IF(AND(ISNUMBER(E524),$S$33="Yes"),1,0),IF(AND(ISNUMBER(E578),$S$34="Yes"),1,0)))</f>
        <v>85.18179234010222</v>
      </c>
      <c r="AG36" s="79">
        <f ca="1">MIN('[1]Unit Adoption Calculations'!F80,SUM(IF($S$25="Yes",F92,),IF($S$26="Yes",F146,),IF($S$27="Yes",F200,),IF($S$28="Yes",F254,),IF($S$29="Yes",F308,),IF($S$30="Yes",F362,),IF($S$31="Yes",F416,),IF($S$32="Yes",F470,),IF($S$33="Yes",F524,),IF($S$34="Yes",F578,))/SUM(IF(AND(ISNUMBER(F92),$S$25="Yes"),1,0),IF(AND(ISNUMBER(F146),$S$26="Yes"),1,0),IF(AND(ISNUMBER(F200),$S$27="Yes"),1,0),IF(AND(ISNUMBER(F254),$S$28="Yes"),1,0),IF(AND(ISNUMBER(F308),$S$29="Yes"),1,0),IF(AND(ISNUMBER(F362),$S$30="Yes"),1,0),IF(AND(ISNUMBER(F416),$S$31="Yes"),1,0),IF(AND(ISNUMBER(F470),$S$32="Yes"),1,0),IF(AND(ISNUMBER(F524),$S$33="Yes"),1,0),IF(AND(ISNUMBER(F578),$S$34="Yes"),1,0)))</f>
        <v>44.125729632855951</v>
      </c>
      <c r="AH36" s="79">
        <f ca="1">MIN('[1]Unit Adoption Calculations'!G80,SUM(IF($S$25="Yes",G92,),IF($S$26="Yes",G146,),IF($S$27="Yes",G200,),IF($S$28="Yes",G254,),IF($S$29="Yes",G308,),IF($S$30="Yes",G362,),IF($S$31="Yes",G416,),IF($S$32="Yes",G470,),IF($S$33="Yes",G524,),IF($S$34="Yes",G578,))/SUM(IF(AND(ISNUMBER(G92),$S$25="Yes"),1,0),IF(AND(ISNUMBER(G146),$S$26="Yes"),1,0),IF(AND(ISNUMBER(G200),$S$27="Yes"),1,0),IF(AND(ISNUMBER(G254),$S$28="Yes"),1,0),IF(AND(ISNUMBER(G308),$S$29="Yes"),1,0),IF(AND(ISNUMBER(G362),$S$30="Yes"),1,0),IF(AND(ISNUMBER(G416),$S$31="Yes"),1,0),IF(AND(ISNUMBER(G470),$S$32="Yes"),1,0),IF(AND(ISNUMBER(G524),$S$33="Yes"),1,0),IF(AND(ISNUMBER(G578),$S$34="Yes"),1,0)))</f>
        <v>153.40280841082381</v>
      </c>
      <c r="AI36" s="79" t="e">
        <f>MIN('[1]Unit Adoption Calculations'!H80,SUM(IF($S$25="Yes",H92,),IF($S$26="Yes",H146,),IF($S$27="Yes",H200,),IF($S$28="Yes",H254,),IF($S$29="Yes",H308,),IF($S$30="Yes",H362,),IF($S$31="Yes",H416,),IF($S$32="Yes",H470,),IF($S$33="Yes",H524,),IF($S$34="Yes",H578,))/SUM(IF(AND(ISNUMBER(H92),$S$25="Yes"),1,0),IF(AND(ISNUMBER(H146),$S$26="Yes"),1,0),IF(AND(ISNUMBER(H200),$S$27="Yes"),1,0),IF(AND(ISNUMBER(H254),$S$28="Yes"),1,0),IF(AND(ISNUMBER(H308),$S$29="Yes"),1,0),IF(AND(ISNUMBER(H362),$S$30="Yes"),1,0),IF(AND(ISNUMBER(H416),$S$31="Yes"),1,0),IF(AND(ISNUMBER(H470),$S$32="Yes"),1,0),IF(AND(ISNUMBER(H524),$S$33="Yes"),1,0),IF(AND(ISNUMBER(H578),$S$34="Yes"),1,0)))</f>
        <v>#DIV/0!</v>
      </c>
      <c r="AJ36" s="79" t="e">
        <f>MIN('[1]Unit Adoption Calculations'!I80,SUM(IF($S$25="Yes",I92,),IF($S$26="Yes",I146,),IF($S$27="Yes",I200,),IF($S$28="Yes",I254,),IF($S$29="Yes",I308,),IF($S$30="Yes",I362,),IF($S$31="Yes",I416,),IF($S$32="Yes",I470,),IF($S$33="Yes",I524,),IF($S$34="Yes",I578,))/SUM(IF(AND(ISNUMBER(I92),$S$25="Yes"),1,0),IF(AND(ISNUMBER(I146),$S$26="Yes"),1,0),IF(AND(ISNUMBER(I200),$S$27="Yes"),1,0),IF(AND(ISNUMBER(I254),$S$28="Yes"),1,0),IF(AND(ISNUMBER(I308),$S$29="Yes"),1,0),IF(AND(ISNUMBER(I362),$S$30="Yes"),1,0),IF(AND(ISNUMBER(I416),$S$31="Yes"),1,0),IF(AND(ISNUMBER(I470),$S$32="Yes"),1,0),IF(AND(ISNUMBER(I524),$S$33="Yes"),1,0),IF(AND(ISNUMBER(I578),$S$34="Yes"),1,0)))</f>
        <v>#DIV/0!</v>
      </c>
      <c r="AK36" s="79" t="e">
        <f>MIN('[1]Unit Adoption Calculations'!J80,SUM(IF($S$25="Yes",J92,),IF($S$26="Yes",J146,),IF($S$27="Yes",J200,),IF($S$28="Yes",J254,),IF($S$29="Yes",J308,),IF($S$30="Yes",J362,),IF($S$31="Yes",J416,),IF($S$32="Yes",J470,),IF($S$33="Yes",J524,),IF($S$34="Yes",J578,))/SUM(IF(AND(ISNUMBER(J92),$S$25="Yes"),1,0),IF(AND(ISNUMBER(J146),$S$26="Yes"),1,0),IF(AND(ISNUMBER(J200),$S$27="Yes"),1,0),IF(AND(ISNUMBER(J254),$S$28="Yes"),1,0),IF(AND(ISNUMBER(J308),$S$29="Yes"),1,0),IF(AND(ISNUMBER(J362),$S$30="Yes"),1,0),IF(AND(ISNUMBER(J416),$S$31="Yes"),1,0),IF(AND(ISNUMBER(J470),$S$32="Yes"),1,0),IF(AND(ISNUMBER(J524),$S$33="Yes"),1,0),IF(AND(ISNUMBER(J578),$S$34="Yes"),1,0)))</f>
        <v>#DIV/0!</v>
      </c>
      <c r="AL36" s="79" t="e">
        <f>MIN('[1]Unit Adoption Calculations'!K80,SUM(IF($S$25="Yes",K92,),IF($S$26="Yes",K146,),IF($S$27="Yes",K200,),IF($S$28="Yes",K254,),IF($S$29="Yes",K308,),IF($S$30="Yes",K362,),IF($S$31="Yes",K416,),IF($S$32="Yes",K470,),IF($S$33="Yes",K524,),IF($S$34="Yes",K578,))/SUM(IF(AND(ISNUMBER(K92),$S$25="Yes"),1,0),IF(AND(ISNUMBER(K146),$S$26="Yes"),1,0),IF(AND(ISNUMBER(K200),$S$27="Yes"),1,0),IF(AND(ISNUMBER(K254),$S$28="Yes"),1,0),IF(AND(ISNUMBER(K308),$S$29="Yes"),1,0),IF(AND(ISNUMBER(K362),$S$30="Yes"),1,0),IF(AND(ISNUMBER(K416),$S$31="Yes"),1,0),IF(AND(ISNUMBER(K470),$S$32="Yes"),1,0),IF(AND(ISNUMBER(K524),$S$33="Yes"),1,0),IF(AND(ISNUMBER(K578),$S$34="Yes"),1,0)))</f>
        <v>#DIV/0!</v>
      </c>
      <c r="AM36" s="69"/>
      <c r="AQ36" s="64">
        <v>2025</v>
      </c>
      <c r="AR36" s="79">
        <f ca="1">MIN('[1]Unit Adoption Calculations'!B80,AC36+$AP$22*SQRT(SUM(IF(AND(ISNUMBER(B92),$S$25="Yes"),B92-AC36,)^2,IF(AND(ISNUMBER(B146),$S$26="Yes"),B146-AC36,)^2,IF(AND(ISNUMBER(B200),$S$27="Yes"),B200-AC36,)^2,IF(AND(ISNUMBER(B254),$S$28="Yes"),B254-AC36,)^2,IF(AND(ISNUMBER(B308),$S$29="Yes"),B308-AC36,)^2,IF(AND(ISNUMBER(B362),$S$30="Yes"),B362-AC36,)^2,IF(AND(ISNUMBER(B416),$S$31="Yes"),B416-AC36,)^2,IF(AND(ISNUMBER(B470),$S$32="Yes"),B470-AC36,)^2,IF(AND(ISNUMBER(B524),$S$33="Yes"),B524-AC36,)^2,IF(AND(ISNUMBER(B578),$S$34="Yes"),B578-AC36,)^2)/SUM(IF(AND(ISNUMBER(B92),$S$25="Yes"),1,0),IF(AND(ISNUMBER(B146),$S$26="Yes"),1,0),IF(AND(ISNUMBER(B200),$S$27="Yes"),1,0),IF(AND(ISNUMBER(B254),$S$28="Yes"),1,0),IF(AND(ISNUMBER(B308),$S$29="Yes"),1,0),IF(AND(ISNUMBER(B362),$S$30="Yes"),1,0),IF(AND(ISNUMBER(B416),$S$31="Yes"),1,0),IF(AND(ISNUMBER(B470),$S$32="Yes"),1,0),IF(AND(ISNUMBER(B524),$S$33="Yes"),1,0),IF(AND(ISNUMBER(B578),$S$34="Yes"),1,0))))</f>
        <v>342.44934369948083</v>
      </c>
      <c r="AS36" s="79">
        <f ca="1">MIN('[1]Unit Adoption Calculations'!C80,AD36+$AP$22*SQRT(SUM(IF(AND(ISNUMBER(C92),$S$25="Yes"),C92-AD36,)^2,IF(AND(ISNUMBER(C146),$S$26="Yes"),C146-AD36,)^2,IF(AND(ISNUMBER(C200),$S$27="Yes"),C200-AD36,)^2,IF(AND(ISNUMBER(C254),$S$28="Yes"),C254-AD36,)^2,IF(AND(ISNUMBER(C308),$S$29="Yes"),C308-AD36,)^2,IF(AND(ISNUMBER(C362),$S$30="Yes"),C362-AD36,)^2,IF(AND(ISNUMBER(C416),$S$31="Yes"),C416-AD36,)^2,IF(AND(ISNUMBER(C470),$S$32="Yes"),C470-AD36,)^2,IF(AND(ISNUMBER(C524),$S$33="Yes"),C524-AD36,)^2,IF(AND(ISNUMBER(C578),$S$34="Yes"),C578-AD36,)^2)/SUM(IF(AND(ISNUMBER(C92),$S$25="Yes"),1,0),IF(AND(ISNUMBER(C146),$S$26="Yes"),1,0),IF(AND(ISNUMBER(C200),$S$27="Yes"),1,0),IF(AND(ISNUMBER(C254),$S$28="Yes"),1,0),IF(AND(ISNUMBER(C308),$S$29="Yes"),1,0),IF(AND(ISNUMBER(C362),$S$30="Yes"),1,0),IF(AND(ISNUMBER(C416),$S$31="Yes"),1,0),IF(AND(ISNUMBER(C470),$S$32="Yes"),1,0),IF(AND(ISNUMBER(C524),$S$33="Yes"),1,0),IF(AND(ISNUMBER(C578),$S$34="Yes"),1,0))))</f>
        <v>158.06386920694558</v>
      </c>
      <c r="AT36" s="79">
        <f ca="1">MIN('[1]Unit Adoption Calculations'!D80,AE36+$AP$22*SQRT(SUM(IF(AND(ISNUMBER(D92),$S$25="Yes"),D92-AE36,)^2,IF(AND(ISNUMBER(D146),$S$26="Yes"),D146-AE36,)^2,IF(AND(ISNUMBER(D200),$S$27="Yes"),D200-AE36,)^2,IF(AND(ISNUMBER(D254),$S$28="Yes"),D254-AE36,)^2,IF(AND(ISNUMBER(D308),$S$29="Yes"),D308-AE36,)^2,IF(AND(ISNUMBER(D362),$S$30="Yes"),D362-AE36,)^2,IF(AND(ISNUMBER(D416),$S$31="Yes"),D416-AE36,)^2,IF(AND(ISNUMBER(D470),$S$32="Yes"),D470-AE36,)^2,IF(AND(ISNUMBER(D524),$S$33="Yes"),D524-AE36,)^2,IF(AND(ISNUMBER(D578),$S$34="Yes"),D578-AE36,)^2)/SUM(IF(AND(ISNUMBER(D92),$S$25="Yes"),1,0),IF(AND(ISNUMBER(D146),$S$26="Yes"),1,0),IF(AND(ISNUMBER(D200),$S$27="Yes"),1,0),IF(AND(ISNUMBER(D254),$S$28="Yes"),1,0),IF(AND(ISNUMBER(D308),$S$29="Yes"),1,0),IF(AND(ISNUMBER(D362),$S$30="Yes"),1,0),IF(AND(ISNUMBER(D416),$S$31="Yes"),1,0),IF(AND(ISNUMBER(D470),$S$32="Yes"),1,0),IF(AND(ISNUMBER(D524),$S$33="Yes"),1,0),IF(AND(ISNUMBER(D578),$S$34="Yes"),1,0))))</f>
        <v>0</v>
      </c>
      <c r="AU36" s="79">
        <f ca="1">MIN('[1]Unit Adoption Calculations'!E80,AF36+$AP$22*SQRT(SUM(IF(AND(ISNUMBER(E92),$S$25="Yes"),E92-AF36,)^2,IF(AND(ISNUMBER(E146),$S$26="Yes"),E146-AF36,)^2,IF(AND(ISNUMBER(E200),$S$27="Yes"),E200-AF36,)^2,IF(AND(ISNUMBER(E254),$S$28="Yes"),E254-AF36,)^2,IF(AND(ISNUMBER(E308),$S$29="Yes"),E308-AF36,)^2,IF(AND(ISNUMBER(E362),$S$30="Yes"),E362-AF36,)^2,IF(AND(ISNUMBER(E416),$S$31="Yes"),E416-AF36,)^2,IF(AND(ISNUMBER(E470),$S$32="Yes"),E470-AF36,)^2,IF(AND(ISNUMBER(E524),$S$33="Yes"),E524-AF36,)^2,IF(AND(ISNUMBER(E578),$S$34="Yes"),E578-AF36,)^2)/SUM(IF(AND(ISNUMBER(E92),$S$25="Yes"),1,0),IF(AND(ISNUMBER(E146),$S$26="Yes"),1,0),IF(AND(ISNUMBER(E200),$S$27="Yes"),1,0),IF(AND(ISNUMBER(E254),$S$28="Yes"),1,0),IF(AND(ISNUMBER(E308),$S$29="Yes"),1,0),IF(AND(ISNUMBER(E362),$S$30="Yes"),1,0),IF(AND(ISNUMBER(E416),$S$31="Yes"),1,0),IF(AND(ISNUMBER(E470),$S$32="Yes"),1,0),IF(AND(ISNUMBER(E524),$S$33="Yes"),1,0),IF(AND(ISNUMBER(E578),$S$34="Yes"),1,0))))</f>
        <v>84.547380148474076</v>
      </c>
      <c r="AV36" s="79">
        <f ca="1">MIN('[1]Unit Adoption Calculations'!F80,AG36+$AP$22*SQRT(SUM(IF(AND(ISNUMBER(F92),$S$25="Yes"),F92-AG36,)^2,IF(AND(ISNUMBER(F146),$S$26="Yes"),F146-AG36,)^2,IF(AND(ISNUMBER(F200),$S$27="Yes"),F200-AG36,)^2,IF(AND(ISNUMBER(F254),$S$28="Yes"),F254-AG36,)^2,IF(AND(ISNUMBER(F308),$S$29="Yes"),F308-AG36,)^2,IF(AND(ISNUMBER(F362),$S$30="Yes"),F362-AG36,)^2,IF(AND(ISNUMBER(F416),$S$31="Yes"),F416-AG36,)^2,IF(AND(ISNUMBER(F470),$S$32="Yes"),F470-AG36,)^2,IF(AND(ISNUMBER(F524),$S$33="Yes"),F524-AG36,)^2,IF(AND(ISNUMBER(F578),$S$34="Yes"),F578-AG36,)^2)/SUM(IF(AND(ISNUMBER(F92),$S$25="Yes"),1,0),IF(AND(ISNUMBER(F146),$S$26="Yes"),1,0),IF(AND(ISNUMBER(F200),$S$27="Yes"),1,0),IF(AND(ISNUMBER(F254),$S$28="Yes"),1,0),IF(AND(ISNUMBER(F308),$S$29="Yes"),1,0),IF(AND(ISNUMBER(F362),$S$30="Yes"),1,0),IF(AND(ISNUMBER(F416),$S$31="Yes"),1,0),IF(AND(ISNUMBER(F470),$S$32="Yes"),1,0),IF(AND(ISNUMBER(F524),$S$33="Yes"),1,0),IF(AND(ISNUMBER(F578),$S$34="Yes"),1,0))))</f>
        <v>43.51054316678335</v>
      </c>
      <c r="AW36" s="79">
        <f ca="1">MIN('[1]Unit Adoption Calculations'!G80,AH36+$AP$22*SQRT(SUM(IF(AND(ISNUMBER(G92),$S$25="Yes"),G92-AH36,)^2,IF(AND(ISNUMBER(G146),$S$26="Yes"),G146-AH36,)^2,IF(AND(ISNUMBER(G200),$S$27="Yes"),G200-AH36,)^2,IF(AND(ISNUMBER(G254),$S$28="Yes"),G254-AH36,)^2,IF(AND(ISNUMBER(G308),$S$29="Yes"),G308-AH36,)^2,IF(AND(ISNUMBER(G362),$S$30="Yes"),G362-AH36,)^2,IF(AND(ISNUMBER(G416),$S$31="Yes"),G416-AH36,)^2,IF(AND(ISNUMBER(G470),$S$32="Yes"),G470-AH36,)^2,IF(AND(ISNUMBER(G524),$S$33="Yes"),G524-AH36,)^2,IF(AND(ISNUMBER(G578),$S$34="Yes"),G578-AH36,)^2)/SUM(IF(AND(ISNUMBER(G92),$S$25="Yes"),1,0),IF(AND(ISNUMBER(G146),$S$26="Yes"),1,0),IF(AND(ISNUMBER(G200),$S$27="Yes"),1,0),IF(AND(ISNUMBER(G254),$S$28="Yes"),1,0),IF(AND(ISNUMBER(G308),$S$29="Yes"),1,0),IF(AND(ISNUMBER(G362),$S$30="Yes"),1,0),IF(AND(ISNUMBER(G416),$S$31="Yes"),1,0),IF(AND(ISNUMBER(G470),$S$32="Yes"),1,0),IF(AND(ISNUMBER(G524),$S$33="Yes"),1,0),IF(AND(ISNUMBER(G578),$S$34="Yes"),1,0))))</f>
        <v>151.66681588769575</v>
      </c>
      <c r="AX36" s="79" t="e">
        <f>MIN('[1]Unit Adoption Calculations'!H80,AI36+$AP$22*SQRT(SUM(IF(AND(ISNUMBER(H92),$S$25="Yes"),H92-AI36,)^2,IF(AND(ISNUMBER(H146),$S$26="Yes"),H146-AI36,)^2,IF(AND(ISNUMBER(H200),$S$27="Yes"),H200-AI36,)^2,IF(AND(ISNUMBER(H254),$S$28="Yes"),H254-AI36,)^2,IF(AND(ISNUMBER(H308),$S$29="Yes"),H308-AI36,)^2,IF(AND(ISNUMBER(H362),$S$30="Yes"),H362-AI36,)^2,IF(AND(ISNUMBER(H416),$S$31="Yes"),H416-AI36,)^2,IF(AND(ISNUMBER(H470),$S$32="Yes"),H470-AI36,)^2,IF(AND(ISNUMBER(H524),$S$33="Yes"),H524-AI36,)^2,IF(AND(ISNUMBER(H578),$S$34="Yes"),H578-AI36,)^2)/SUM(IF(AND(ISNUMBER(H92),$S$25="Yes"),1,0),IF(AND(ISNUMBER(H146),$S$26="Yes"),1,0),IF(AND(ISNUMBER(H200),$S$27="Yes"),1,0),IF(AND(ISNUMBER(H254),$S$28="Yes"),1,0),IF(AND(ISNUMBER(H308),$S$29="Yes"),1,0),IF(AND(ISNUMBER(H362),$S$30="Yes"),1,0),IF(AND(ISNUMBER(H416),$S$31="Yes"),1,0),IF(AND(ISNUMBER(H470),$S$32="Yes"),1,0),IF(AND(ISNUMBER(H524),$S$33="Yes"),1,0),IF(AND(ISNUMBER(H578),$S$34="Yes"),1,0))))</f>
        <v>#DIV/0!</v>
      </c>
      <c r="AY36" s="79" t="e">
        <f>MIN('[1]Unit Adoption Calculations'!I80,AJ36+$AP$22*SQRT(SUM(IF(AND(ISNUMBER(I92),$S$25="Yes"),I92-AJ36,)^2,IF(AND(ISNUMBER(I146),$S$26="Yes"),I146-AJ36,)^2,IF(AND(ISNUMBER(I200),$S$27="Yes"),I200-AJ36,)^2,IF(AND(ISNUMBER(I254),$S$28="Yes"),I254-AJ36,)^2,IF(AND(ISNUMBER(I308),$S$29="Yes"),I308-AJ36,)^2,IF(AND(ISNUMBER(I362),$S$30="Yes"),I362-AJ36,)^2,IF(AND(ISNUMBER(I416),$S$31="Yes"),I416-AJ36,)^2,IF(AND(ISNUMBER(I470),$S$32="Yes"),I470-AJ36,)^2,IF(AND(ISNUMBER(I524),$S$33="Yes"),I524-AJ36,)^2,IF(AND(ISNUMBER(I578),$S$34="Yes"),I578-AJ36,)^2)/SUM(IF(AND(ISNUMBER(I92),$S$25="Yes"),1,0),IF(AND(ISNUMBER(I146),$S$26="Yes"),1,0),IF(AND(ISNUMBER(I200),$S$27="Yes"),1,0),IF(AND(ISNUMBER(I254),$S$28="Yes"),1,0),IF(AND(ISNUMBER(I308),$S$29="Yes"),1,0),IF(AND(ISNUMBER(I362),$S$30="Yes"),1,0),IF(AND(ISNUMBER(I416),$S$31="Yes"),1,0),IF(AND(ISNUMBER(I470),$S$32="Yes"),1,0),IF(AND(ISNUMBER(I524),$S$33="Yes"),1,0),IF(AND(ISNUMBER(I578),$S$34="Yes"),1,0))))</f>
        <v>#DIV/0!</v>
      </c>
      <c r="AZ36" s="79" t="e">
        <f>MIN('[1]Unit Adoption Calculations'!J80,AK36+$AP$22*SQRT(SUM(IF(AND(ISNUMBER(J92),$S$25="Yes"),J92-AK36,)^2,IF(AND(ISNUMBER(J146),$S$26="Yes"),J146-AK36,)^2,IF(AND(ISNUMBER(J200),$S$27="Yes"),J200-AK36,)^2,IF(AND(ISNUMBER(J254),$S$28="Yes"),J254-AK36,)^2,IF(AND(ISNUMBER(J308),$S$29="Yes"),J308-AK36,)^2,IF(AND(ISNUMBER(J362),$S$30="Yes"),J362-AK36,)^2,IF(AND(ISNUMBER(J416),$S$31="Yes"),J416-AK36,)^2,IF(AND(ISNUMBER(J470),$S$32="Yes"),J470-AK36,)^2,IF(AND(ISNUMBER(J524),$S$33="Yes"),J524-AK36,)^2,IF(AND(ISNUMBER(J578),$S$34="Yes"),J578-AK36,)^2)/SUM(IF(AND(ISNUMBER(J92),$S$25="Yes"),1,0),IF(AND(ISNUMBER(J146),$S$26="Yes"),1,0),IF(AND(ISNUMBER(J200),$S$27="Yes"),1,0),IF(AND(ISNUMBER(J254),$S$28="Yes"),1,0),IF(AND(ISNUMBER(J308),$S$29="Yes"),1,0),IF(AND(ISNUMBER(J362),$S$30="Yes"),1,0),IF(AND(ISNUMBER(J416),$S$31="Yes"),1,0),IF(AND(ISNUMBER(J470),$S$32="Yes"),1,0),IF(AND(ISNUMBER(J524),$S$33="Yes"),1,0),IF(AND(ISNUMBER(J578),$S$34="Yes"),1,0))))</f>
        <v>#DIV/0!</v>
      </c>
      <c r="BA36" s="79" t="e">
        <f>MIN('[1]Unit Adoption Calculations'!K80,AL36+$AP$22*SQRT(SUM(IF(AND(ISNUMBER(K92),$S$25="Yes"),K92-AL36,)^2,IF(AND(ISNUMBER(K146),$S$26="Yes"),K146-AL36,)^2,IF(AND(ISNUMBER(K200),$S$27="Yes"),K200-AL36,)^2,IF(AND(ISNUMBER(K254),$S$28="Yes"),K254-AL36,)^2,IF(AND(ISNUMBER(K308),$S$29="Yes"),K308-AL36,)^2,IF(AND(ISNUMBER(K362),$S$30="Yes"),K362-AL36,)^2,IF(AND(ISNUMBER(K416),$S$31="Yes"),K416-AL36,)^2,IF(AND(ISNUMBER(K470),$S$32="Yes"),K470-AL36,)^2,IF(AND(ISNUMBER(K524),$S$33="Yes"),K524-AL36,)^2,IF(AND(ISNUMBER(K578),$S$34="Yes"),K578-AL36,)^2)/SUM(IF(AND(ISNUMBER(K92),$S$25="Yes"),1,0),IF(AND(ISNUMBER(K146),$S$26="Yes"),1,0),IF(AND(ISNUMBER(K200),$S$27="Yes"),1,0),IF(AND(ISNUMBER(K254),$S$28="Yes"),1,0),IF(AND(ISNUMBER(K308),$S$29="Yes"),1,0),IF(AND(ISNUMBER(K362),$S$30="Yes"),1,0),IF(AND(ISNUMBER(K416),$S$31="Yes"),1,0),IF(AND(ISNUMBER(K470),$S$32="Yes"),1,0),IF(AND(ISNUMBER(K524),$S$33="Yes"),1,0),IF(AND(ISNUMBER(K578),$S$34="Yes"),1,0))))</f>
        <v>#DIV/0!</v>
      </c>
      <c r="BJ36" s="88" t="s">
        <v>58</v>
      </c>
      <c r="BK36" s="93"/>
      <c r="BL36" s="87"/>
      <c r="BM36" s="87"/>
      <c r="BN36" s="87"/>
      <c r="BO36" s="87"/>
      <c r="BP36" s="87"/>
      <c r="BQ36" s="87"/>
      <c r="BR36" s="87"/>
      <c r="BS36" s="87"/>
      <c r="BT36" s="25"/>
      <c r="BU36" s="25"/>
      <c r="BV36" s="25"/>
      <c r="BW36" s="25"/>
      <c r="BX36" s="25"/>
    </row>
    <row r="37" spans="1:76" s="24" customFormat="1" ht="14" x14ac:dyDescent="0.15">
      <c r="A37" s="64">
        <v>2026</v>
      </c>
      <c r="B37" s="65">
        <f t="shared" ca="1" si="0"/>
        <v>345.06186053447345</v>
      </c>
      <c r="C37" s="66">
        <f t="shared" ca="1" si="0"/>
        <v>162.81630287279677</v>
      </c>
      <c r="D37" s="66">
        <f t="shared" ca="1" si="0"/>
        <v>0</v>
      </c>
      <c r="E37" s="66">
        <f t="shared" ca="1" si="0"/>
        <v>86.517332693747676</v>
      </c>
      <c r="F37" s="66">
        <f t="shared" ca="1" si="0"/>
        <v>44.517312921376913</v>
      </c>
      <c r="G37" s="66">
        <f t="shared" ca="1" si="0"/>
        <v>156.03605772121477</v>
      </c>
      <c r="H37" s="66" t="str">
        <f t="shared" ca="1" si="0"/>
        <v/>
      </c>
      <c r="I37" s="66" t="str">
        <f t="shared" ca="1" si="0"/>
        <v/>
      </c>
      <c r="J37" s="66" t="str">
        <f t="shared" ca="1" si="0"/>
        <v/>
      </c>
      <c r="K37" s="66" t="str">
        <f t="shared" ca="1" si="0"/>
        <v/>
      </c>
      <c r="AB37" s="64">
        <v>2026</v>
      </c>
      <c r="AC37" s="79">
        <f ca="1">MIN('[1]Unit Adoption Calculations'!B81,SUM(IF($S$25="Yes",B93,),IF($S$26="Yes",B147,),IF($S$27="Yes",B201,),IF($S$28="Yes",B255,),IF($S$29="Yes",B309,),IF($S$30="Yes",B363,),IF($S$31="Yes",B417,),IF($S$32="Yes",B471,),IF($S$33="Yes",B525,),IF($S$34="Yes",B579,))/SUM(IF(AND(ISNUMBER(B93),$S$25="Yes"),1,0),IF(AND(ISNUMBER(B147),$S$26="Yes"),1,0),IF(AND(ISNUMBER(B201),$S$27="Yes"),1,0),IF(AND(ISNUMBER(B255),$S$28="Yes"),1,0),IF(AND(ISNUMBER(B309),$S$29="Yes"),1,0),IF(AND(ISNUMBER(B363),$S$30="Yes"),1,0),IF(AND(ISNUMBER(B417),$S$31="Yes"),1,0),IF(AND(ISNUMBER(B471),$S$32="Yes"),1,0),IF(AND(ISNUMBER(B525),$S$33="Yes"),1,0),IF(AND(ISNUMBER(B579),$S$34="Yes"),1,0)))</f>
        <v>394.89275234032255</v>
      </c>
      <c r="AD37" s="79">
        <f ca="1">MIN('[1]Unit Adoption Calculations'!C81,SUM(IF($S$25="Yes",C93,),IF($S$26="Yes",C147,),IF($S$27="Yes",C201,),IF($S$28="Yes",C255,),IF($S$29="Yes",C309,),IF($S$30="Yes",C363,),IF($S$31="Yes",C417,),IF($S$32="Yes",C471,),IF($S$33="Yes",C525,),IF($S$34="Yes",C579,))/SUM(IF(AND(ISNUMBER(C93),$S$25="Yes"),1,0),IF(AND(ISNUMBER(C147),$S$26="Yes"),1,0),IF(AND(ISNUMBER(C201),$S$27="Yes"),1,0),IF(AND(ISNUMBER(C255),$S$28="Yes"),1,0),IF(AND(ISNUMBER(C309),$S$29="Yes"),1,0),IF(AND(ISNUMBER(C363),$S$30="Yes"),1,0),IF(AND(ISNUMBER(C417),$S$31="Yes"),1,0),IF(AND(ISNUMBER(C471),$S$32="Yes"),1,0),IF(AND(ISNUMBER(C525),$S$33="Yes"),1,0),IF(AND(ISNUMBER(C579),$S$34="Yes"),1,0)))</f>
        <v>164.1829541351558</v>
      </c>
      <c r="AE37" s="79">
        <f ca="1">MIN('[1]Unit Adoption Calculations'!D81,SUM(IF($S$25="Yes",D93,),IF($S$26="Yes",D147,),IF($S$27="Yes",D201,),IF($S$28="Yes",D255,),IF($S$29="Yes",D309,),IF($S$30="Yes",D363,),IF($S$31="Yes",D417,),IF($S$32="Yes",D471,),IF($S$33="Yes",D525,),IF($S$34="Yes",D579,))/SUM(IF(AND(ISNUMBER(D93),$S$25="Yes"),1,0),IF(AND(ISNUMBER(D147),$S$26="Yes"),1,0),IF(AND(ISNUMBER(D201),$S$27="Yes"),1,0),IF(AND(ISNUMBER(D255),$S$28="Yes"),1,0),IF(AND(ISNUMBER(D309),$S$29="Yes"),1,0),IF(AND(ISNUMBER(D363),$S$30="Yes"),1,0),IF(AND(ISNUMBER(D417),$S$31="Yes"),1,0),IF(AND(ISNUMBER(D471),$S$32="Yes"),1,0),IF(AND(ISNUMBER(D525),$S$33="Yes"),1,0),IF(AND(ISNUMBER(D579),$S$34="Yes"),1,0)))</f>
        <v>0</v>
      </c>
      <c r="AF37" s="79">
        <f ca="1">MIN('[1]Unit Adoption Calculations'!E81,SUM(IF($S$25="Yes",E93,),IF($S$26="Yes",E147,),IF($S$27="Yes",E201,),IF($S$28="Yes",E255,),IF($S$29="Yes",E309,),IF($S$30="Yes",E363,),IF($S$31="Yes",E417,),IF($S$32="Yes",E471,),IF($S$33="Yes",E525,),IF($S$34="Yes",E579,))/SUM(IF(AND(ISNUMBER(E93),$S$25="Yes"),1,0),IF(AND(ISNUMBER(E147),$S$26="Yes"),1,0),IF(AND(ISNUMBER(E201),$S$27="Yes"),1,0),IF(AND(ISNUMBER(E255),$S$28="Yes"),1,0),IF(AND(ISNUMBER(E309),$S$29="Yes"),1,0),IF(AND(ISNUMBER(E363),$S$30="Yes"),1,0),IF(AND(ISNUMBER(E417),$S$31="Yes"),1,0),IF(AND(ISNUMBER(E471),$S$32="Yes"),1,0),IF(AND(ISNUMBER(E525),$S$33="Yes"),1,0),IF(AND(ISNUMBER(E579),$S$34="Yes"),1,0)))</f>
        <v>87.178015492669033</v>
      </c>
      <c r="AG37" s="79">
        <f ca="1">MIN('[1]Unit Adoption Calculations'!F81,SUM(IF($S$25="Yes",F93,),IF($S$26="Yes",F147,),IF($S$27="Yes",F201,),IF($S$28="Yes",F255,),IF($S$29="Yes",F309,),IF($S$30="Yes",F363,),IF($S$31="Yes",F417,),IF($S$32="Yes",F471,),IF($S$33="Yes",F525,),IF($S$34="Yes",F579,))/SUM(IF(AND(ISNUMBER(F93),$S$25="Yes"),1,0),IF(AND(ISNUMBER(F147),$S$26="Yes"),1,0),IF(AND(ISNUMBER(F201),$S$27="Yes"),1,0),IF(AND(ISNUMBER(F255),$S$28="Yes"),1,0),IF(AND(ISNUMBER(F309),$S$29="Yes"),1,0),IF(AND(ISNUMBER(F363),$S$30="Yes"),1,0),IF(AND(ISNUMBER(F417),$S$31="Yes"),1,0),IF(AND(ISNUMBER(F471),$S$32="Yes"),1,0),IF(AND(ISNUMBER(F525),$S$33="Yes"),1,0),IF(AND(ISNUMBER(F579),$S$34="Yes"),1,0)))</f>
        <v>45.127527063997206</v>
      </c>
      <c r="AH37" s="79">
        <f ca="1">MIN('[1]Unit Adoption Calculations'!G81,SUM(IF($S$25="Yes",G93,),IF($S$26="Yes",G147,),IF($S$27="Yes",G201,),IF($S$28="Yes",G255,),IF($S$29="Yes",G309,),IF($S$30="Yes",G363,),IF($S$31="Yes",G417,),IF($S$32="Yes",G471,),IF($S$33="Yes",G525,),IF($S$34="Yes",G579,))/SUM(IF(AND(ISNUMBER(G93),$S$25="Yes"),1,0),IF(AND(ISNUMBER(G147),$S$26="Yes"),1,0),IF(AND(ISNUMBER(G201),$S$27="Yes"),1,0),IF(AND(ISNUMBER(G255),$S$28="Yes"),1,0),IF(AND(ISNUMBER(G309),$S$29="Yes"),1,0),IF(AND(ISNUMBER(G363),$S$30="Yes"),1,0),IF(AND(ISNUMBER(G417),$S$31="Yes"),1,0),IF(AND(ISNUMBER(G471),$S$32="Yes"),1,0),IF(AND(ISNUMBER(G525),$S$33="Yes"),1,0),IF(AND(ISNUMBER(G579),$S$34="Yes"),1,0)))</f>
        <v>157.57672608767621</v>
      </c>
      <c r="AI37" s="79" t="e">
        <f>MIN('[1]Unit Adoption Calculations'!H81,SUM(IF($S$25="Yes",H93,),IF($S$26="Yes",H147,),IF($S$27="Yes",H201,),IF($S$28="Yes",H255,),IF($S$29="Yes",H309,),IF($S$30="Yes",H363,),IF($S$31="Yes",H417,),IF($S$32="Yes",H471,),IF($S$33="Yes",H525,),IF($S$34="Yes",H579,))/SUM(IF(AND(ISNUMBER(H93),$S$25="Yes"),1,0),IF(AND(ISNUMBER(H147),$S$26="Yes"),1,0),IF(AND(ISNUMBER(H201),$S$27="Yes"),1,0),IF(AND(ISNUMBER(H255),$S$28="Yes"),1,0),IF(AND(ISNUMBER(H309),$S$29="Yes"),1,0),IF(AND(ISNUMBER(H363),$S$30="Yes"),1,0),IF(AND(ISNUMBER(H417),$S$31="Yes"),1,0),IF(AND(ISNUMBER(H471),$S$32="Yes"),1,0),IF(AND(ISNUMBER(H525),$S$33="Yes"),1,0),IF(AND(ISNUMBER(H579),$S$34="Yes"),1,0)))</f>
        <v>#DIV/0!</v>
      </c>
      <c r="AJ37" s="79" t="e">
        <f>MIN('[1]Unit Adoption Calculations'!I81,SUM(IF($S$25="Yes",I93,),IF($S$26="Yes",I147,),IF($S$27="Yes",I201,),IF($S$28="Yes",I255,),IF($S$29="Yes",I309,),IF($S$30="Yes",I363,),IF($S$31="Yes",I417,),IF($S$32="Yes",I471,),IF($S$33="Yes",I525,),IF($S$34="Yes",I579,))/SUM(IF(AND(ISNUMBER(I93),$S$25="Yes"),1,0),IF(AND(ISNUMBER(I147),$S$26="Yes"),1,0),IF(AND(ISNUMBER(I201),$S$27="Yes"),1,0),IF(AND(ISNUMBER(I255),$S$28="Yes"),1,0),IF(AND(ISNUMBER(I309),$S$29="Yes"),1,0),IF(AND(ISNUMBER(I363),$S$30="Yes"),1,0),IF(AND(ISNUMBER(I417),$S$31="Yes"),1,0),IF(AND(ISNUMBER(I471),$S$32="Yes"),1,0),IF(AND(ISNUMBER(I525),$S$33="Yes"),1,0),IF(AND(ISNUMBER(I579),$S$34="Yes"),1,0)))</f>
        <v>#DIV/0!</v>
      </c>
      <c r="AK37" s="79" t="e">
        <f>MIN('[1]Unit Adoption Calculations'!J81,SUM(IF($S$25="Yes",J93,),IF($S$26="Yes",J147,),IF($S$27="Yes",J201,),IF($S$28="Yes",J255,),IF($S$29="Yes",J309,),IF($S$30="Yes",J363,),IF($S$31="Yes",J417,),IF($S$32="Yes",J471,),IF($S$33="Yes",J525,),IF($S$34="Yes",J579,))/SUM(IF(AND(ISNUMBER(J93),$S$25="Yes"),1,0),IF(AND(ISNUMBER(J147),$S$26="Yes"),1,0),IF(AND(ISNUMBER(J201),$S$27="Yes"),1,0),IF(AND(ISNUMBER(J255),$S$28="Yes"),1,0),IF(AND(ISNUMBER(J309),$S$29="Yes"),1,0),IF(AND(ISNUMBER(J363),$S$30="Yes"),1,0),IF(AND(ISNUMBER(J417),$S$31="Yes"),1,0),IF(AND(ISNUMBER(J471),$S$32="Yes"),1,0),IF(AND(ISNUMBER(J525),$S$33="Yes"),1,0),IF(AND(ISNUMBER(J579),$S$34="Yes"),1,0)))</f>
        <v>#DIV/0!</v>
      </c>
      <c r="AL37" s="79" t="e">
        <f>MIN('[1]Unit Adoption Calculations'!K81,SUM(IF($S$25="Yes",K93,),IF($S$26="Yes",K147,),IF($S$27="Yes",K201,),IF($S$28="Yes",K255,),IF($S$29="Yes",K309,),IF($S$30="Yes",K363,),IF($S$31="Yes",K417,),IF($S$32="Yes",K471,),IF($S$33="Yes",K525,),IF($S$34="Yes",K579,))/SUM(IF(AND(ISNUMBER(K93),$S$25="Yes"),1,0),IF(AND(ISNUMBER(K147),$S$26="Yes"),1,0),IF(AND(ISNUMBER(K201),$S$27="Yes"),1,0),IF(AND(ISNUMBER(K255),$S$28="Yes"),1,0),IF(AND(ISNUMBER(K309),$S$29="Yes"),1,0),IF(AND(ISNUMBER(K363),$S$30="Yes"),1,0),IF(AND(ISNUMBER(K417),$S$31="Yes"),1,0),IF(AND(ISNUMBER(K471),$S$32="Yes"),1,0),IF(AND(ISNUMBER(K525),$S$33="Yes"),1,0),IF(AND(ISNUMBER(K579),$S$34="Yes"),1,0)))</f>
        <v>#DIV/0!</v>
      </c>
      <c r="AM37" s="69"/>
      <c r="AQ37" s="64">
        <v>2026</v>
      </c>
      <c r="AR37" s="79">
        <f ca="1">MIN('[1]Unit Adoption Calculations'!B81,AC37+$AP$22*SQRT(SUM(IF(AND(ISNUMBER(B93),$S$25="Yes"),B93-AC37,)^2,IF(AND(ISNUMBER(B147),$S$26="Yes"),B147-AC37,)^2,IF(AND(ISNUMBER(B201),$S$27="Yes"),B201-AC37,)^2,IF(AND(ISNUMBER(B255),$S$28="Yes"),B255-AC37,)^2,IF(AND(ISNUMBER(B309),$S$29="Yes"),B309-AC37,)^2,IF(AND(ISNUMBER(B363),$S$30="Yes"),B363-AC37,)^2,IF(AND(ISNUMBER(B417),$S$31="Yes"),B417-AC37,)^2,IF(AND(ISNUMBER(B471),$S$32="Yes"),B471-AC37,)^2,IF(AND(ISNUMBER(B525),$S$33="Yes"),B525-AC37,)^2,IF(AND(ISNUMBER(B579),$S$34="Yes"),B579-AC37,)^2)/SUM(IF(AND(ISNUMBER(B93),$S$25="Yes"),1,0),IF(AND(ISNUMBER(B147),$S$26="Yes"),1,0),IF(AND(ISNUMBER(B201),$S$27="Yes"),1,0),IF(AND(ISNUMBER(B255),$S$28="Yes"),1,0),IF(AND(ISNUMBER(B309),$S$29="Yes"),1,0),IF(AND(ISNUMBER(B363),$S$30="Yes"),1,0),IF(AND(ISNUMBER(B417),$S$31="Yes"),1,0),IF(AND(ISNUMBER(B471),$S$32="Yes"),1,0),IF(AND(ISNUMBER(B525),$S$33="Yes"),1,0),IF(AND(ISNUMBER(B579),$S$34="Yes"),1,0))))</f>
        <v>345.06186053447345</v>
      </c>
      <c r="AS37" s="79">
        <f ca="1">MIN('[1]Unit Adoption Calculations'!C81,AD37+$AP$22*SQRT(SUM(IF(AND(ISNUMBER(C93),$S$25="Yes"),C93-AD37,)^2,IF(AND(ISNUMBER(C147),$S$26="Yes"),C147-AD37,)^2,IF(AND(ISNUMBER(C201),$S$27="Yes"),C201-AD37,)^2,IF(AND(ISNUMBER(C255),$S$28="Yes"),C255-AD37,)^2,IF(AND(ISNUMBER(C309),$S$29="Yes"),C309-AD37,)^2,IF(AND(ISNUMBER(C363),$S$30="Yes"),C363-AD37,)^2,IF(AND(ISNUMBER(C417),$S$31="Yes"),C417-AD37,)^2,IF(AND(ISNUMBER(C471),$S$32="Yes"),C471-AD37,)^2,IF(AND(ISNUMBER(C525),$S$33="Yes"),C525-AD37,)^2,IF(AND(ISNUMBER(C579),$S$34="Yes"),C579-AD37,)^2)/SUM(IF(AND(ISNUMBER(C93),$S$25="Yes"),1,0),IF(AND(ISNUMBER(C147),$S$26="Yes"),1,0),IF(AND(ISNUMBER(C201),$S$27="Yes"),1,0),IF(AND(ISNUMBER(C255),$S$28="Yes"),1,0),IF(AND(ISNUMBER(C309),$S$29="Yes"),1,0),IF(AND(ISNUMBER(C363),$S$30="Yes"),1,0),IF(AND(ISNUMBER(C417),$S$31="Yes"),1,0),IF(AND(ISNUMBER(C471),$S$32="Yes"),1,0),IF(AND(ISNUMBER(C525),$S$33="Yes"),1,0),IF(AND(ISNUMBER(C579),$S$34="Yes"),1,0))))</f>
        <v>162.81630287279677</v>
      </c>
      <c r="AT37" s="79">
        <f ca="1">MIN('[1]Unit Adoption Calculations'!D81,AE37+$AP$22*SQRT(SUM(IF(AND(ISNUMBER(D93),$S$25="Yes"),D93-AE37,)^2,IF(AND(ISNUMBER(D147),$S$26="Yes"),D147-AE37,)^2,IF(AND(ISNUMBER(D201),$S$27="Yes"),D201-AE37,)^2,IF(AND(ISNUMBER(D255),$S$28="Yes"),D255-AE37,)^2,IF(AND(ISNUMBER(D309),$S$29="Yes"),D309-AE37,)^2,IF(AND(ISNUMBER(D363),$S$30="Yes"),D363-AE37,)^2,IF(AND(ISNUMBER(D417),$S$31="Yes"),D417-AE37,)^2,IF(AND(ISNUMBER(D471),$S$32="Yes"),D471-AE37,)^2,IF(AND(ISNUMBER(D525),$S$33="Yes"),D525-AE37,)^2,IF(AND(ISNUMBER(D579),$S$34="Yes"),D579-AE37,)^2)/SUM(IF(AND(ISNUMBER(D93),$S$25="Yes"),1,0),IF(AND(ISNUMBER(D147),$S$26="Yes"),1,0),IF(AND(ISNUMBER(D201),$S$27="Yes"),1,0),IF(AND(ISNUMBER(D255),$S$28="Yes"),1,0),IF(AND(ISNUMBER(D309),$S$29="Yes"),1,0),IF(AND(ISNUMBER(D363),$S$30="Yes"),1,0),IF(AND(ISNUMBER(D417),$S$31="Yes"),1,0),IF(AND(ISNUMBER(D471),$S$32="Yes"),1,0),IF(AND(ISNUMBER(D525),$S$33="Yes"),1,0),IF(AND(ISNUMBER(D579),$S$34="Yes"),1,0))))</f>
        <v>0</v>
      </c>
      <c r="AU37" s="79">
        <f ca="1">MIN('[1]Unit Adoption Calculations'!E81,AF37+$AP$22*SQRT(SUM(IF(AND(ISNUMBER(E93),$S$25="Yes"),E93-AF37,)^2,IF(AND(ISNUMBER(E147),$S$26="Yes"),E147-AF37,)^2,IF(AND(ISNUMBER(E201),$S$27="Yes"),E201-AF37,)^2,IF(AND(ISNUMBER(E255),$S$28="Yes"),E255-AF37,)^2,IF(AND(ISNUMBER(E309),$S$29="Yes"),E309-AF37,)^2,IF(AND(ISNUMBER(E363),$S$30="Yes"),E363-AF37,)^2,IF(AND(ISNUMBER(E417),$S$31="Yes"),E417-AF37,)^2,IF(AND(ISNUMBER(E471),$S$32="Yes"),E471-AF37,)^2,IF(AND(ISNUMBER(E525),$S$33="Yes"),E525-AF37,)^2,IF(AND(ISNUMBER(E579),$S$34="Yes"),E579-AF37,)^2)/SUM(IF(AND(ISNUMBER(E93),$S$25="Yes"),1,0),IF(AND(ISNUMBER(E147),$S$26="Yes"),1,0),IF(AND(ISNUMBER(E201),$S$27="Yes"),1,0),IF(AND(ISNUMBER(E255),$S$28="Yes"),1,0),IF(AND(ISNUMBER(E309),$S$29="Yes"),1,0),IF(AND(ISNUMBER(E363),$S$30="Yes"),1,0),IF(AND(ISNUMBER(E417),$S$31="Yes"),1,0),IF(AND(ISNUMBER(E471),$S$32="Yes"),1,0),IF(AND(ISNUMBER(E525),$S$33="Yes"),1,0),IF(AND(ISNUMBER(E579),$S$34="Yes"),1,0))))</f>
        <v>86.517332693747676</v>
      </c>
      <c r="AV37" s="79">
        <f ca="1">MIN('[1]Unit Adoption Calculations'!F81,AG37+$AP$22*SQRT(SUM(IF(AND(ISNUMBER(F93),$S$25="Yes"),F93-AG37,)^2,IF(AND(ISNUMBER(F147),$S$26="Yes"),F147-AG37,)^2,IF(AND(ISNUMBER(F201),$S$27="Yes"),F201-AG37,)^2,IF(AND(ISNUMBER(F255),$S$28="Yes"),F255-AG37,)^2,IF(AND(ISNUMBER(F309),$S$29="Yes"),F309-AG37,)^2,IF(AND(ISNUMBER(F363),$S$30="Yes"),F363-AG37,)^2,IF(AND(ISNUMBER(F417),$S$31="Yes"),F417-AG37,)^2,IF(AND(ISNUMBER(F471),$S$32="Yes"),F471-AG37,)^2,IF(AND(ISNUMBER(F525),$S$33="Yes"),F525-AG37,)^2,IF(AND(ISNUMBER(F579),$S$34="Yes"),F579-AG37,)^2)/SUM(IF(AND(ISNUMBER(F93),$S$25="Yes"),1,0),IF(AND(ISNUMBER(F147),$S$26="Yes"),1,0),IF(AND(ISNUMBER(F201),$S$27="Yes"),1,0),IF(AND(ISNUMBER(F255),$S$28="Yes"),1,0),IF(AND(ISNUMBER(F309),$S$29="Yes"),1,0),IF(AND(ISNUMBER(F363),$S$30="Yes"),1,0),IF(AND(ISNUMBER(F417),$S$31="Yes"),1,0),IF(AND(ISNUMBER(F471),$S$32="Yes"),1,0),IF(AND(ISNUMBER(F525),$S$33="Yes"),1,0),IF(AND(ISNUMBER(F579),$S$34="Yes"),1,0))))</f>
        <v>44.517312921376913</v>
      </c>
      <c r="AW37" s="79">
        <f ca="1">MIN('[1]Unit Adoption Calculations'!G81,AH37+$AP$22*SQRT(SUM(IF(AND(ISNUMBER(G93),$S$25="Yes"),G93-AH37,)^2,IF(AND(ISNUMBER(G147),$S$26="Yes"),G147-AH37,)^2,IF(AND(ISNUMBER(G201),$S$27="Yes"),G201-AH37,)^2,IF(AND(ISNUMBER(G255),$S$28="Yes"),G255-AH37,)^2,IF(AND(ISNUMBER(G309),$S$29="Yes"),G309-AH37,)^2,IF(AND(ISNUMBER(G363),$S$30="Yes"),G363-AH37,)^2,IF(AND(ISNUMBER(G417),$S$31="Yes"),G417-AH37,)^2,IF(AND(ISNUMBER(G471),$S$32="Yes"),G471-AH37,)^2,IF(AND(ISNUMBER(G525),$S$33="Yes"),G525-AH37,)^2,IF(AND(ISNUMBER(G579),$S$34="Yes"),G579-AH37,)^2)/SUM(IF(AND(ISNUMBER(G93),$S$25="Yes"),1,0),IF(AND(ISNUMBER(G147),$S$26="Yes"),1,0),IF(AND(ISNUMBER(G201),$S$27="Yes"),1,0),IF(AND(ISNUMBER(G255),$S$28="Yes"),1,0),IF(AND(ISNUMBER(G309),$S$29="Yes"),1,0),IF(AND(ISNUMBER(G363),$S$30="Yes"),1,0),IF(AND(ISNUMBER(G417),$S$31="Yes"),1,0),IF(AND(ISNUMBER(G471),$S$32="Yes"),1,0),IF(AND(ISNUMBER(G525),$S$33="Yes"),1,0),IF(AND(ISNUMBER(G579),$S$34="Yes"),1,0))))</f>
        <v>156.03605772121477</v>
      </c>
      <c r="AX37" s="79" t="e">
        <f>MIN('[1]Unit Adoption Calculations'!H81,AI37+$AP$22*SQRT(SUM(IF(AND(ISNUMBER(H93),$S$25="Yes"),H93-AI37,)^2,IF(AND(ISNUMBER(H147),$S$26="Yes"),H147-AI37,)^2,IF(AND(ISNUMBER(H201),$S$27="Yes"),H201-AI37,)^2,IF(AND(ISNUMBER(H255),$S$28="Yes"),H255-AI37,)^2,IF(AND(ISNUMBER(H309),$S$29="Yes"),H309-AI37,)^2,IF(AND(ISNUMBER(H363),$S$30="Yes"),H363-AI37,)^2,IF(AND(ISNUMBER(H417),$S$31="Yes"),H417-AI37,)^2,IF(AND(ISNUMBER(H471),$S$32="Yes"),H471-AI37,)^2,IF(AND(ISNUMBER(H525),$S$33="Yes"),H525-AI37,)^2,IF(AND(ISNUMBER(H579),$S$34="Yes"),H579-AI37,)^2)/SUM(IF(AND(ISNUMBER(H93),$S$25="Yes"),1,0),IF(AND(ISNUMBER(H147),$S$26="Yes"),1,0),IF(AND(ISNUMBER(H201),$S$27="Yes"),1,0),IF(AND(ISNUMBER(H255),$S$28="Yes"),1,0),IF(AND(ISNUMBER(H309),$S$29="Yes"),1,0),IF(AND(ISNUMBER(H363),$S$30="Yes"),1,0),IF(AND(ISNUMBER(H417),$S$31="Yes"),1,0),IF(AND(ISNUMBER(H471),$S$32="Yes"),1,0),IF(AND(ISNUMBER(H525),$S$33="Yes"),1,0),IF(AND(ISNUMBER(H579),$S$34="Yes"),1,0))))</f>
        <v>#DIV/0!</v>
      </c>
      <c r="AY37" s="79" t="e">
        <f>MIN('[1]Unit Adoption Calculations'!I81,AJ37+$AP$22*SQRT(SUM(IF(AND(ISNUMBER(I93),$S$25="Yes"),I93-AJ37,)^2,IF(AND(ISNUMBER(I147),$S$26="Yes"),I147-AJ37,)^2,IF(AND(ISNUMBER(I201),$S$27="Yes"),I201-AJ37,)^2,IF(AND(ISNUMBER(I255),$S$28="Yes"),I255-AJ37,)^2,IF(AND(ISNUMBER(I309),$S$29="Yes"),I309-AJ37,)^2,IF(AND(ISNUMBER(I363),$S$30="Yes"),I363-AJ37,)^2,IF(AND(ISNUMBER(I417),$S$31="Yes"),I417-AJ37,)^2,IF(AND(ISNUMBER(I471),$S$32="Yes"),I471-AJ37,)^2,IF(AND(ISNUMBER(I525),$S$33="Yes"),I525-AJ37,)^2,IF(AND(ISNUMBER(I579),$S$34="Yes"),I579-AJ37,)^2)/SUM(IF(AND(ISNUMBER(I93),$S$25="Yes"),1,0),IF(AND(ISNUMBER(I147),$S$26="Yes"),1,0),IF(AND(ISNUMBER(I201),$S$27="Yes"),1,0),IF(AND(ISNUMBER(I255),$S$28="Yes"),1,0),IF(AND(ISNUMBER(I309),$S$29="Yes"),1,0),IF(AND(ISNUMBER(I363),$S$30="Yes"),1,0),IF(AND(ISNUMBER(I417),$S$31="Yes"),1,0),IF(AND(ISNUMBER(I471),$S$32="Yes"),1,0),IF(AND(ISNUMBER(I525),$S$33="Yes"),1,0),IF(AND(ISNUMBER(I579),$S$34="Yes"),1,0))))</f>
        <v>#DIV/0!</v>
      </c>
      <c r="AZ37" s="79" t="e">
        <f>MIN('[1]Unit Adoption Calculations'!J81,AK37+$AP$22*SQRT(SUM(IF(AND(ISNUMBER(J93),$S$25="Yes"),J93-AK37,)^2,IF(AND(ISNUMBER(J147),$S$26="Yes"),J147-AK37,)^2,IF(AND(ISNUMBER(J201),$S$27="Yes"),J201-AK37,)^2,IF(AND(ISNUMBER(J255),$S$28="Yes"),J255-AK37,)^2,IF(AND(ISNUMBER(J309),$S$29="Yes"),J309-AK37,)^2,IF(AND(ISNUMBER(J363),$S$30="Yes"),J363-AK37,)^2,IF(AND(ISNUMBER(J417),$S$31="Yes"),J417-AK37,)^2,IF(AND(ISNUMBER(J471),$S$32="Yes"),J471-AK37,)^2,IF(AND(ISNUMBER(J525),$S$33="Yes"),J525-AK37,)^2,IF(AND(ISNUMBER(J579),$S$34="Yes"),J579-AK37,)^2)/SUM(IF(AND(ISNUMBER(J93),$S$25="Yes"),1,0),IF(AND(ISNUMBER(J147),$S$26="Yes"),1,0),IF(AND(ISNUMBER(J201),$S$27="Yes"),1,0),IF(AND(ISNUMBER(J255),$S$28="Yes"),1,0),IF(AND(ISNUMBER(J309),$S$29="Yes"),1,0),IF(AND(ISNUMBER(J363),$S$30="Yes"),1,0),IF(AND(ISNUMBER(J417),$S$31="Yes"),1,0),IF(AND(ISNUMBER(J471),$S$32="Yes"),1,0),IF(AND(ISNUMBER(J525),$S$33="Yes"),1,0),IF(AND(ISNUMBER(J579),$S$34="Yes"),1,0))))</f>
        <v>#DIV/0!</v>
      </c>
      <c r="BA37" s="79" t="e">
        <f>MIN('[1]Unit Adoption Calculations'!K81,AL37+$AP$22*SQRT(SUM(IF(AND(ISNUMBER(K93),$S$25="Yes"),K93-AL37,)^2,IF(AND(ISNUMBER(K147),$S$26="Yes"),K147-AL37,)^2,IF(AND(ISNUMBER(K201),$S$27="Yes"),K201-AL37,)^2,IF(AND(ISNUMBER(K255),$S$28="Yes"),K255-AL37,)^2,IF(AND(ISNUMBER(K309),$S$29="Yes"),K309-AL37,)^2,IF(AND(ISNUMBER(K363),$S$30="Yes"),K363-AL37,)^2,IF(AND(ISNUMBER(K417),$S$31="Yes"),K417-AL37,)^2,IF(AND(ISNUMBER(K471),$S$32="Yes"),K471-AL37,)^2,IF(AND(ISNUMBER(K525),$S$33="Yes"),K525-AL37,)^2,IF(AND(ISNUMBER(K579),$S$34="Yes"),K579-AL37,)^2)/SUM(IF(AND(ISNUMBER(K93),$S$25="Yes"),1,0),IF(AND(ISNUMBER(K147),$S$26="Yes"),1,0),IF(AND(ISNUMBER(K201),$S$27="Yes"),1,0),IF(AND(ISNUMBER(K255),$S$28="Yes"),1,0),IF(AND(ISNUMBER(K309),$S$29="Yes"),1,0),IF(AND(ISNUMBER(K363),$S$30="Yes"),1,0),IF(AND(ISNUMBER(K417),$S$31="Yes"),1,0),IF(AND(ISNUMBER(K471),$S$32="Yes"),1,0),IF(AND(ISNUMBER(K525),$S$33="Yes"),1,0),IF(AND(ISNUMBER(K579),$S$34="Yes"),1,0))))</f>
        <v>#DIV/0!</v>
      </c>
      <c r="BJ37"/>
      <c r="BK37"/>
      <c r="BL37"/>
      <c r="BM37" s="87"/>
      <c r="BN37" s="87"/>
      <c r="BO37" s="87"/>
      <c r="BP37" s="87"/>
      <c r="BQ37" s="87"/>
      <c r="BR37" s="87"/>
      <c r="BS37" s="87"/>
      <c r="BT37" s="25"/>
      <c r="BU37" s="25"/>
      <c r="BV37" s="25"/>
      <c r="BW37" s="25"/>
      <c r="BX37" s="25"/>
    </row>
    <row r="38" spans="1:76" s="24" customFormat="1" ht="14" x14ac:dyDescent="0.15">
      <c r="A38" s="64">
        <v>2027</v>
      </c>
      <c r="B38" s="65">
        <f t="shared" ca="1" si="0"/>
        <v>348.30769986717377</v>
      </c>
      <c r="C38" s="66">
        <f t="shared" ca="1" si="0"/>
        <v>164.17704889535298</v>
      </c>
      <c r="D38" s="66">
        <f t="shared" ca="1" si="0"/>
        <v>0</v>
      </c>
      <c r="E38" s="66">
        <f t="shared" ca="1" si="0"/>
        <v>87.218460855764988</v>
      </c>
      <c r="F38" s="66">
        <f t="shared" ca="1" si="0"/>
        <v>44.293709743825332</v>
      </c>
      <c r="G38" s="66">
        <f t="shared" ca="1" si="0"/>
        <v>156.93331450847745</v>
      </c>
      <c r="H38" s="66" t="str">
        <f t="shared" ca="1" si="0"/>
        <v/>
      </c>
      <c r="I38" s="66" t="str">
        <f t="shared" ca="1" si="0"/>
        <v/>
      </c>
      <c r="J38" s="66" t="str">
        <f t="shared" ca="1" si="0"/>
        <v/>
      </c>
      <c r="K38" s="66" t="str">
        <f t="shared" ca="1" si="0"/>
        <v/>
      </c>
      <c r="AB38" s="64">
        <v>2027</v>
      </c>
      <c r="AC38" s="79">
        <f ca="1">MIN('[1]Unit Adoption Calculations'!B82,SUM(IF($S$25="Yes",B94,),IF($S$26="Yes",B148,),IF($S$27="Yes",B202,),IF($S$28="Yes",B256,),IF($S$29="Yes",B310,),IF($S$30="Yes",B364,),IF($S$31="Yes",B418,),IF($S$32="Yes",B472,),IF($S$33="Yes",B526,),IF($S$34="Yes",B580,))/SUM(IF(AND(ISNUMBER(B94),$S$25="Yes"),1,0),IF(AND(ISNUMBER(B148),$S$26="Yes"),1,0),IF(AND(ISNUMBER(B202),$S$27="Yes"),1,0),IF(AND(ISNUMBER(B256),$S$28="Yes"),1,0),IF(AND(ISNUMBER(B310),$S$29="Yes"),1,0),IF(AND(ISNUMBER(B364),$S$30="Yes"),1,0),IF(AND(ISNUMBER(B418),$S$31="Yes"),1,0),IF(AND(ISNUMBER(B472),$S$32="Yes"),1,0),IF(AND(ISNUMBER(B526),$S$33="Yes"),1,0),IF(AND(ISNUMBER(B580),$S$34="Yes"),1,0)))</f>
        <v>398.05168539374642</v>
      </c>
      <c r="AD38" s="79">
        <f ca="1">MIN('[1]Unit Adoption Calculations'!C82,SUM(IF($S$25="Yes",C94,),IF($S$26="Yes",C148,),IF($S$27="Yes",C202,),IF($S$28="Yes",C256,),IF($S$29="Yes",C310,),IF($S$30="Yes",C364,),IF($S$31="Yes",C418,),IF($S$32="Yes",C472,),IF($S$33="Yes",C526,),IF($S$34="Yes",C580,))/SUM(IF(AND(ISNUMBER(C94),$S$25="Yes"),1,0),IF(AND(ISNUMBER(C148),$S$26="Yes"),1,0),IF(AND(ISNUMBER(C202),$S$27="Yes"),1,0),IF(AND(ISNUMBER(C256),$S$28="Yes"),1,0),IF(AND(ISNUMBER(C310),$S$29="Yes"),1,0),IF(AND(ISNUMBER(C364),$S$30="Yes"),1,0),IF(AND(ISNUMBER(C418),$S$31="Yes"),1,0),IF(AND(ISNUMBER(C472),$S$32="Yes"),1,0),IF(AND(ISNUMBER(C526),$S$33="Yes"),1,0),IF(AND(ISNUMBER(C580),$S$34="Yes"),1,0)))</f>
        <v>165.54370015771246</v>
      </c>
      <c r="AE38" s="79">
        <f ca="1">MIN('[1]Unit Adoption Calculations'!D82,SUM(IF($S$25="Yes",D94,),IF($S$26="Yes",D148,),IF($S$27="Yes",D202,),IF($S$28="Yes",D256,),IF($S$29="Yes",D310,),IF($S$30="Yes",D364,),IF($S$31="Yes",D418,),IF($S$32="Yes",D472,),IF($S$33="Yes",D526,),IF($S$34="Yes",D580,))/SUM(IF(AND(ISNUMBER(D94),$S$25="Yes"),1,0),IF(AND(ISNUMBER(D148),$S$26="Yes"),1,0),IF(AND(ISNUMBER(D202),$S$27="Yes"),1,0),IF(AND(ISNUMBER(D256),$S$28="Yes"),1,0),IF(AND(ISNUMBER(D310),$S$29="Yes"),1,0),IF(AND(ISNUMBER(D364),$S$30="Yes"),1,0),IF(AND(ISNUMBER(D418),$S$31="Yes"),1,0),IF(AND(ISNUMBER(D472),$S$32="Yes"),1,0),IF(AND(ISNUMBER(D526),$S$33="Yes"),1,0),IF(AND(ISNUMBER(D580),$S$34="Yes"),1,0)))</f>
        <v>0</v>
      </c>
      <c r="AF38" s="79">
        <f ca="1">MIN('[1]Unit Adoption Calculations'!E82,SUM(IF($S$25="Yes",E94,),IF($S$26="Yes",E148,),IF($S$27="Yes",E202,),IF($S$28="Yes",E256,),IF($S$29="Yes",E310,),IF($S$30="Yes",E364,),IF($S$31="Yes",E418,),IF($S$32="Yes",E472,),IF($S$33="Yes",E526,),IF($S$34="Yes",E580,))/SUM(IF(AND(ISNUMBER(E94),$S$25="Yes"),1,0),IF(AND(ISNUMBER(E148),$S$26="Yes"),1,0),IF(AND(ISNUMBER(E202),$S$27="Yes"),1,0),IF(AND(ISNUMBER(E256),$S$28="Yes"),1,0),IF(AND(ISNUMBER(E310),$S$29="Yes"),1,0),IF(AND(ISNUMBER(E364),$S$30="Yes"),1,0),IF(AND(ISNUMBER(E418),$S$31="Yes"),1,0),IF(AND(ISNUMBER(E472),$S$32="Yes"),1,0),IF(AND(ISNUMBER(E526),$S$33="Yes"),1,0),IF(AND(ISNUMBER(E580),$S$34="Yes"),1,0)))</f>
        <v>87.879143654685777</v>
      </c>
      <c r="AG38" s="79">
        <f ca="1">MIN('[1]Unit Adoption Calculations'!F82,SUM(IF($S$25="Yes",F94,),IF($S$26="Yes",F148,),IF($S$27="Yes",F202,),IF($S$28="Yes",F256,),IF($S$29="Yes",F310,),IF($S$30="Yes",F364,),IF($S$31="Yes",F418,),IF($S$32="Yes",F472,),IF($S$33="Yes",F526,),IF($S$34="Yes",F580,))/SUM(IF(AND(ISNUMBER(F94),$S$25="Yes"),1,0),IF(AND(ISNUMBER(F148),$S$26="Yes"),1,0),IF(AND(ISNUMBER(F202),$S$27="Yes"),1,0),IF(AND(ISNUMBER(F256),$S$28="Yes"),1,0),IF(AND(ISNUMBER(F310),$S$29="Yes"),1,0),IF(AND(ISNUMBER(F364),$S$30="Yes"),1,0),IF(AND(ISNUMBER(F418),$S$31="Yes"),1,0),IF(AND(ISNUMBER(F472),$S$32="Yes"),1,0),IF(AND(ISNUMBER(F526),$S$33="Yes"),1,0),IF(AND(ISNUMBER(F580),$S$34="Yes"),1,0)))</f>
        <v>44.903923886445739</v>
      </c>
      <c r="AH38" s="79">
        <f ca="1">MIN('[1]Unit Adoption Calculations'!G82,SUM(IF($S$25="Yes",G94,),IF($S$26="Yes",G148,),IF($S$27="Yes",G202,),IF($S$28="Yes",G256,),IF($S$29="Yes",G310,),IF($S$30="Yes",G364,),IF($S$31="Yes",G418,),IF($S$32="Yes",G472,),IF($S$33="Yes",G526,),IF($S$34="Yes",G580,))/SUM(IF(AND(ISNUMBER(G94),$S$25="Yes"),1,0),IF(AND(ISNUMBER(G148),$S$26="Yes"),1,0),IF(AND(ISNUMBER(G202),$S$27="Yes"),1,0),IF(AND(ISNUMBER(G256),$S$28="Yes"),1,0),IF(AND(ISNUMBER(G310),$S$29="Yes"),1,0),IF(AND(ISNUMBER(G364),$S$30="Yes"),1,0),IF(AND(ISNUMBER(G418),$S$31="Yes"),1,0),IF(AND(ISNUMBER(G472),$S$32="Yes"),1,0),IF(AND(ISNUMBER(G526),$S$33="Yes"),1,0),IF(AND(ISNUMBER(G580),$S$34="Yes"),1,0)))</f>
        <v>158.47398287493843</v>
      </c>
      <c r="AI38" s="79" t="e">
        <f>MIN('[1]Unit Adoption Calculations'!H82,SUM(IF($S$25="Yes",H94,),IF($S$26="Yes",H148,),IF($S$27="Yes",H202,),IF($S$28="Yes",H256,),IF($S$29="Yes",H310,),IF($S$30="Yes",H364,),IF($S$31="Yes",H418,),IF($S$32="Yes",H472,),IF($S$33="Yes",H526,),IF($S$34="Yes",H580,))/SUM(IF(AND(ISNUMBER(H94),$S$25="Yes"),1,0),IF(AND(ISNUMBER(H148),$S$26="Yes"),1,0),IF(AND(ISNUMBER(H202),$S$27="Yes"),1,0),IF(AND(ISNUMBER(H256),$S$28="Yes"),1,0),IF(AND(ISNUMBER(H310),$S$29="Yes"),1,0),IF(AND(ISNUMBER(H364),$S$30="Yes"),1,0),IF(AND(ISNUMBER(H418),$S$31="Yes"),1,0),IF(AND(ISNUMBER(H472),$S$32="Yes"),1,0),IF(AND(ISNUMBER(H526),$S$33="Yes"),1,0),IF(AND(ISNUMBER(H580),$S$34="Yes"),1,0)))</f>
        <v>#DIV/0!</v>
      </c>
      <c r="AJ38" s="79" t="e">
        <f>MIN('[1]Unit Adoption Calculations'!I82,SUM(IF($S$25="Yes",I94,),IF($S$26="Yes",I148,),IF($S$27="Yes",I202,),IF($S$28="Yes",I256,),IF($S$29="Yes",I310,),IF($S$30="Yes",I364,),IF($S$31="Yes",I418,),IF($S$32="Yes",I472,),IF($S$33="Yes",I526,),IF($S$34="Yes",I580,))/SUM(IF(AND(ISNUMBER(I94),$S$25="Yes"),1,0),IF(AND(ISNUMBER(I148),$S$26="Yes"),1,0),IF(AND(ISNUMBER(I202),$S$27="Yes"),1,0),IF(AND(ISNUMBER(I256),$S$28="Yes"),1,0),IF(AND(ISNUMBER(I310),$S$29="Yes"),1,0),IF(AND(ISNUMBER(I364),$S$30="Yes"),1,0),IF(AND(ISNUMBER(I418),$S$31="Yes"),1,0),IF(AND(ISNUMBER(I472),$S$32="Yes"),1,0),IF(AND(ISNUMBER(I526),$S$33="Yes"),1,0),IF(AND(ISNUMBER(I580),$S$34="Yes"),1,0)))</f>
        <v>#DIV/0!</v>
      </c>
      <c r="AK38" s="79" t="e">
        <f>MIN('[1]Unit Adoption Calculations'!J82,SUM(IF($S$25="Yes",J94,),IF($S$26="Yes",J148,),IF($S$27="Yes",J202,),IF($S$28="Yes",J256,),IF($S$29="Yes",J310,),IF($S$30="Yes",J364,),IF($S$31="Yes",J418,),IF($S$32="Yes",J472,),IF($S$33="Yes",J526,),IF($S$34="Yes",J580,))/SUM(IF(AND(ISNUMBER(J94),$S$25="Yes"),1,0),IF(AND(ISNUMBER(J148),$S$26="Yes"),1,0),IF(AND(ISNUMBER(J202),$S$27="Yes"),1,0),IF(AND(ISNUMBER(J256),$S$28="Yes"),1,0),IF(AND(ISNUMBER(J310),$S$29="Yes"),1,0),IF(AND(ISNUMBER(J364),$S$30="Yes"),1,0),IF(AND(ISNUMBER(J418),$S$31="Yes"),1,0),IF(AND(ISNUMBER(J472),$S$32="Yes"),1,0),IF(AND(ISNUMBER(J526),$S$33="Yes"),1,0),IF(AND(ISNUMBER(J580),$S$34="Yes"),1,0)))</f>
        <v>#DIV/0!</v>
      </c>
      <c r="AL38" s="79" t="e">
        <f>MIN('[1]Unit Adoption Calculations'!K82,SUM(IF($S$25="Yes",K94,),IF($S$26="Yes",K148,),IF($S$27="Yes",K202,),IF($S$28="Yes",K256,),IF($S$29="Yes",K310,),IF($S$30="Yes",K364,),IF($S$31="Yes",K418,),IF($S$32="Yes",K472,),IF($S$33="Yes",K526,),IF($S$34="Yes",K580,))/SUM(IF(AND(ISNUMBER(K94),$S$25="Yes"),1,0),IF(AND(ISNUMBER(K148),$S$26="Yes"),1,0),IF(AND(ISNUMBER(K202),$S$27="Yes"),1,0),IF(AND(ISNUMBER(K256),$S$28="Yes"),1,0),IF(AND(ISNUMBER(K310),$S$29="Yes"),1,0),IF(AND(ISNUMBER(K364),$S$30="Yes"),1,0),IF(AND(ISNUMBER(K418),$S$31="Yes"),1,0),IF(AND(ISNUMBER(K472),$S$32="Yes"),1,0),IF(AND(ISNUMBER(K526),$S$33="Yes"),1,0),IF(AND(ISNUMBER(K580),$S$34="Yes"),1,0)))</f>
        <v>#DIV/0!</v>
      </c>
      <c r="AM38" s="69"/>
      <c r="AQ38" s="64">
        <v>2027</v>
      </c>
      <c r="AR38" s="79">
        <f ca="1">MIN('[1]Unit Adoption Calculations'!B82,AC38+$AP$22*SQRT(SUM(IF(AND(ISNUMBER(B94),$S$25="Yes"),B94-AC38,)^2,IF(AND(ISNUMBER(B148),$S$26="Yes"),B148-AC38,)^2,IF(AND(ISNUMBER(B202),$S$27="Yes"),B202-AC38,)^2,IF(AND(ISNUMBER(B256),$S$28="Yes"),B256-AC38,)^2,IF(AND(ISNUMBER(B310),$S$29="Yes"),B310-AC38,)^2,IF(AND(ISNUMBER(B364),$S$30="Yes"),B364-AC38,)^2,IF(AND(ISNUMBER(B418),$S$31="Yes"),B418-AC38,)^2,IF(AND(ISNUMBER(B472),$S$32="Yes"),B472-AC38,)^2,IF(AND(ISNUMBER(B526),$S$33="Yes"),B526-AC38,)^2,IF(AND(ISNUMBER(B580),$S$34="Yes"),B580-AC38,)^2)/SUM(IF(AND(ISNUMBER(B94),$S$25="Yes"),1,0),IF(AND(ISNUMBER(B148),$S$26="Yes"),1,0),IF(AND(ISNUMBER(B202),$S$27="Yes"),1,0),IF(AND(ISNUMBER(B256),$S$28="Yes"),1,0),IF(AND(ISNUMBER(B310),$S$29="Yes"),1,0),IF(AND(ISNUMBER(B364),$S$30="Yes"),1,0),IF(AND(ISNUMBER(B418),$S$31="Yes"),1,0),IF(AND(ISNUMBER(B472),$S$32="Yes"),1,0),IF(AND(ISNUMBER(B526),$S$33="Yes"),1,0),IF(AND(ISNUMBER(B580),$S$34="Yes"),1,0))))</f>
        <v>348.30769986717377</v>
      </c>
      <c r="AS38" s="79">
        <f ca="1">MIN('[1]Unit Adoption Calculations'!C82,AD38+$AP$22*SQRT(SUM(IF(AND(ISNUMBER(C94),$S$25="Yes"),C94-AD38,)^2,IF(AND(ISNUMBER(C148),$S$26="Yes"),C148-AD38,)^2,IF(AND(ISNUMBER(C202),$S$27="Yes"),C202-AD38,)^2,IF(AND(ISNUMBER(C256),$S$28="Yes"),C256-AD38,)^2,IF(AND(ISNUMBER(C310),$S$29="Yes"),C310-AD38,)^2,IF(AND(ISNUMBER(C364),$S$30="Yes"),C364-AD38,)^2,IF(AND(ISNUMBER(C418),$S$31="Yes"),C418-AD38,)^2,IF(AND(ISNUMBER(C472),$S$32="Yes"),C472-AD38,)^2,IF(AND(ISNUMBER(C526),$S$33="Yes"),C526-AD38,)^2,IF(AND(ISNUMBER(C580),$S$34="Yes"),C580-AD38,)^2)/SUM(IF(AND(ISNUMBER(C94),$S$25="Yes"),1,0),IF(AND(ISNUMBER(C148),$S$26="Yes"),1,0),IF(AND(ISNUMBER(C202),$S$27="Yes"),1,0),IF(AND(ISNUMBER(C256),$S$28="Yes"),1,0),IF(AND(ISNUMBER(C310),$S$29="Yes"),1,0),IF(AND(ISNUMBER(C364),$S$30="Yes"),1,0),IF(AND(ISNUMBER(C418),$S$31="Yes"),1,0),IF(AND(ISNUMBER(C472),$S$32="Yes"),1,0),IF(AND(ISNUMBER(C526),$S$33="Yes"),1,0),IF(AND(ISNUMBER(C580),$S$34="Yes"),1,0))))</f>
        <v>164.17704889535298</v>
      </c>
      <c r="AT38" s="79">
        <f ca="1">MIN('[1]Unit Adoption Calculations'!D82,AE38+$AP$22*SQRT(SUM(IF(AND(ISNUMBER(D94),$S$25="Yes"),D94-AE38,)^2,IF(AND(ISNUMBER(D148),$S$26="Yes"),D148-AE38,)^2,IF(AND(ISNUMBER(D202),$S$27="Yes"),D202-AE38,)^2,IF(AND(ISNUMBER(D256),$S$28="Yes"),D256-AE38,)^2,IF(AND(ISNUMBER(D310),$S$29="Yes"),D310-AE38,)^2,IF(AND(ISNUMBER(D364),$S$30="Yes"),D364-AE38,)^2,IF(AND(ISNUMBER(D418),$S$31="Yes"),D418-AE38,)^2,IF(AND(ISNUMBER(D472),$S$32="Yes"),D472-AE38,)^2,IF(AND(ISNUMBER(D526),$S$33="Yes"),D526-AE38,)^2,IF(AND(ISNUMBER(D580),$S$34="Yes"),D580-AE38,)^2)/SUM(IF(AND(ISNUMBER(D94),$S$25="Yes"),1,0),IF(AND(ISNUMBER(D148),$S$26="Yes"),1,0),IF(AND(ISNUMBER(D202),$S$27="Yes"),1,0),IF(AND(ISNUMBER(D256),$S$28="Yes"),1,0),IF(AND(ISNUMBER(D310),$S$29="Yes"),1,0),IF(AND(ISNUMBER(D364),$S$30="Yes"),1,0),IF(AND(ISNUMBER(D418),$S$31="Yes"),1,0),IF(AND(ISNUMBER(D472),$S$32="Yes"),1,0),IF(AND(ISNUMBER(D526),$S$33="Yes"),1,0),IF(AND(ISNUMBER(D580),$S$34="Yes"),1,0))))</f>
        <v>0</v>
      </c>
      <c r="AU38" s="79">
        <f ca="1">MIN('[1]Unit Adoption Calculations'!E82,AF38+$AP$22*SQRT(SUM(IF(AND(ISNUMBER(E94),$S$25="Yes"),E94-AF38,)^2,IF(AND(ISNUMBER(E148),$S$26="Yes"),E148-AF38,)^2,IF(AND(ISNUMBER(E202),$S$27="Yes"),E202-AF38,)^2,IF(AND(ISNUMBER(E256),$S$28="Yes"),E256-AF38,)^2,IF(AND(ISNUMBER(E310),$S$29="Yes"),E310-AF38,)^2,IF(AND(ISNUMBER(E364),$S$30="Yes"),E364-AF38,)^2,IF(AND(ISNUMBER(E418),$S$31="Yes"),E418-AF38,)^2,IF(AND(ISNUMBER(E472),$S$32="Yes"),E472-AF38,)^2,IF(AND(ISNUMBER(E526),$S$33="Yes"),E526-AF38,)^2,IF(AND(ISNUMBER(E580),$S$34="Yes"),E580-AF38,)^2)/SUM(IF(AND(ISNUMBER(E94),$S$25="Yes"),1,0),IF(AND(ISNUMBER(E148),$S$26="Yes"),1,0),IF(AND(ISNUMBER(E202),$S$27="Yes"),1,0),IF(AND(ISNUMBER(E256),$S$28="Yes"),1,0),IF(AND(ISNUMBER(E310),$S$29="Yes"),1,0),IF(AND(ISNUMBER(E364),$S$30="Yes"),1,0),IF(AND(ISNUMBER(E418),$S$31="Yes"),1,0),IF(AND(ISNUMBER(E472),$S$32="Yes"),1,0),IF(AND(ISNUMBER(E526),$S$33="Yes"),1,0),IF(AND(ISNUMBER(E580),$S$34="Yes"),1,0))))</f>
        <v>87.218460855764988</v>
      </c>
      <c r="AV38" s="79">
        <f ca="1">MIN('[1]Unit Adoption Calculations'!F82,AG38+$AP$22*SQRT(SUM(IF(AND(ISNUMBER(F94),$S$25="Yes"),F94-AG38,)^2,IF(AND(ISNUMBER(F148),$S$26="Yes"),F148-AG38,)^2,IF(AND(ISNUMBER(F202),$S$27="Yes"),F202-AG38,)^2,IF(AND(ISNUMBER(F256),$S$28="Yes"),F256-AG38,)^2,IF(AND(ISNUMBER(F310),$S$29="Yes"),F310-AG38,)^2,IF(AND(ISNUMBER(F364),$S$30="Yes"),F364-AG38,)^2,IF(AND(ISNUMBER(F418),$S$31="Yes"),F418-AG38,)^2,IF(AND(ISNUMBER(F472),$S$32="Yes"),F472-AG38,)^2,IF(AND(ISNUMBER(F526),$S$33="Yes"),F526-AG38,)^2,IF(AND(ISNUMBER(F580),$S$34="Yes"),F580-AG38,)^2)/SUM(IF(AND(ISNUMBER(F94),$S$25="Yes"),1,0),IF(AND(ISNUMBER(F148),$S$26="Yes"),1,0),IF(AND(ISNUMBER(F202),$S$27="Yes"),1,0),IF(AND(ISNUMBER(F256),$S$28="Yes"),1,0),IF(AND(ISNUMBER(F310),$S$29="Yes"),1,0),IF(AND(ISNUMBER(F364),$S$30="Yes"),1,0),IF(AND(ISNUMBER(F418),$S$31="Yes"),1,0),IF(AND(ISNUMBER(F472),$S$32="Yes"),1,0),IF(AND(ISNUMBER(F526),$S$33="Yes"),1,0),IF(AND(ISNUMBER(F580),$S$34="Yes"),1,0))))</f>
        <v>44.293709743825332</v>
      </c>
      <c r="AW38" s="79">
        <f ca="1">MIN('[1]Unit Adoption Calculations'!G82,AH38+$AP$22*SQRT(SUM(IF(AND(ISNUMBER(G94),$S$25="Yes"),G94-AH38,)^2,IF(AND(ISNUMBER(G148),$S$26="Yes"),G148-AH38,)^2,IF(AND(ISNUMBER(G202),$S$27="Yes"),G202-AH38,)^2,IF(AND(ISNUMBER(G256),$S$28="Yes"),G256-AH38,)^2,IF(AND(ISNUMBER(G310),$S$29="Yes"),G310-AH38,)^2,IF(AND(ISNUMBER(G364),$S$30="Yes"),G364-AH38,)^2,IF(AND(ISNUMBER(G418),$S$31="Yes"),G418-AH38,)^2,IF(AND(ISNUMBER(G472),$S$32="Yes"),G472-AH38,)^2,IF(AND(ISNUMBER(G526),$S$33="Yes"),G526-AH38,)^2,IF(AND(ISNUMBER(G580),$S$34="Yes"),G580-AH38,)^2)/SUM(IF(AND(ISNUMBER(G94),$S$25="Yes"),1,0),IF(AND(ISNUMBER(G148),$S$26="Yes"),1,0),IF(AND(ISNUMBER(G202),$S$27="Yes"),1,0),IF(AND(ISNUMBER(G256),$S$28="Yes"),1,0),IF(AND(ISNUMBER(G310),$S$29="Yes"),1,0),IF(AND(ISNUMBER(G364),$S$30="Yes"),1,0),IF(AND(ISNUMBER(G418),$S$31="Yes"),1,0),IF(AND(ISNUMBER(G472),$S$32="Yes"),1,0),IF(AND(ISNUMBER(G526),$S$33="Yes"),1,0),IF(AND(ISNUMBER(G580),$S$34="Yes"),1,0))))</f>
        <v>156.93331450847745</v>
      </c>
      <c r="AX38" s="79" t="e">
        <f>MIN('[1]Unit Adoption Calculations'!H82,AI38+$AP$22*SQRT(SUM(IF(AND(ISNUMBER(H94),$S$25="Yes"),H94-AI38,)^2,IF(AND(ISNUMBER(H148),$S$26="Yes"),H148-AI38,)^2,IF(AND(ISNUMBER(H202),$S$27="Yes"),H202-AI38,)^2,IF(AND(ISNUMBER(H256),$S$28="Yes"),H256-AI38,)^2,IF(AND(ISNUMBER(H310),$S$29="Yes"),H310-AI38,)^2,IF(AND(ISNUMBER(H364),$S$30="Yes"),H364-AI38,)^2,IF(AND(ISNUMBER(H418),$S$31="Yes"),H418-AI38,)^2,IF(AND(ISNUMBER(H472),$S$32="Yes"),H472-AI38,)^2,IF(AND(ISNUMBER(H526),$S$33="Yes"),H526-AI38,)^2,IF(AND(ISNUMBER(H580),$S$34="Yes"),H580-AI38,)^2)/SUM(IF(AND(ISNUMBER(H94),$S$25="Yes"),1,0),IF(AND(ISNUMBER(H148),$S$26="Yes"),1,0),IF(AND(ISNUMBER(H202),$S$27="Yes"),1,0),IF(AND(ISNUMBER(H256),$S$28="Yes"),1,0),IF(AND(ISNUMBER(H310),$S$29="Yes"),1,0),IF(AND(ISNUMBER(H364),$S$30="Yes"),1,0),IF(AND(ISNUMBER(H418),$S$31="Yes"),1,0),IF(AND(ISNUMBER(H472),$S$32="Yes"),1,0),IF(AND(ISNUMBER(H526),$S$33="Yes"),1,0),IF(AND(ISNUMBER(H580),$S$34="Yes"),1,0))))</f>
        <v>#DIV/0!</v>
      </c>
      <c r="AY38" s="79" t="e">
        <f>MIN('[1]Unit Adoption Calculations'!I82,AJ38+$AP$22*SQRT(SUM(IF(AND(ISNUMBER(I94),$S$25="Yes"),I94-AJ38,)^2,IF(AND(ISNUMBER(I148),$S$26="Yes"),I148-AJ38,)^2,IF(AND(ISNUMBER(I202),$S$27="Yes"),I202-AJ38,)^2,IF(AND(ISNUMBER(I256),$S$28="Yes"),I256-AJ38,)^2,IF(AND(ISNUMBER(I310),$S$29="Yes"),I310-AJ38,)^2,IF(AND(ISNUMBER(I364),$S$30="Yes"),I364-AJ38,)^2,IF(AND(ISNUMBER(I418),$S$31="Yes"),I418-AJ38,)^2,IF(AND(ISNUMBER(I472),$S$32="Yes"),I472-AJ38,)^2,IF(AND(ISNUMBER(I526),$S$33="Yes"),I526-AJ38,)^2,IF(AND(ISNUMBER(I580),$S$34="Yes"),I580-AJ38,)^2)/SUM(IF(AND(ISNUMBER(I94),$S$25="Yes"),1,0),IF(AND(ISNUMBER(I148),$S$26="Yes"),1,0),IF(AND(ISNUMBER(I202),$S$27="Yes"),1,0),IF(AND(ISNUMBER(I256),$S$28="Yes"),1,0),IF(AND(ISNUMBER(I310),$S$29="Yes"),1,0),IF(AND(ISNUMBER(I364),$S$30="Yes"),1,0),IF(AND(ISNUMBER(I418),$S$31="Yes"),1,0),IF(AND(ISNUMBER(I472),$S$32="Yes"),1,0),IF(AND(ISNUMBER(I526),$S$33="Yes"),1,0),IF(AND(ISNUMBER(I580),$S$34="Yes"),1,0))))</f>
        <v>#DIV/0!</v>
      </c>
      <c r="AZ38" s="79" t="e">
        <f>MIN('[1]Unit Adoption Calculations'!J82,AK38+$AP$22*SQRT(SUM(IF(AND(ISNUMBER(J94),$S$25="Yes"),J94-AK38,)^2,IF(AND(ISNUMBER(J148),$S$26="Yes"),J148-AK38,)^2,IF(AND(ISNUMBER(J202),$S$27="Yes"),J202-AK38,)^2,IF(AND(ISNUMBER(J256),$S$28="Yes"),J256-AK38,)^2,IF(AND(ISNUMBER(J310),$S$29="Yes"),J310-AK38,)^2,IF(AND(ISNUMBER(J364),$S$30="Yes"),J364-AK38,)^2,IF(AND(ISNUMBER(J418),$S$31="Yes"),J418-AK38,)^2,IF(AND(ISNUMBER(J472),$S$32="Yes"),J472-AK38,)^2,IF(AND(ISNUMBER(J526),$S$33="Yes"),J526-AK38,)^2,IF(AND(ISNUMBER(J580),$S$34="Yes"),J580-AK38,)^2)/SUM(IF(AND(ISNUMBER(J94),$S$25="Yes"),1,0),IF(AND(ISNUMBER(J148),$S$26="Yes"),1,0),IF(AND(ISNUMBER(J202),$S$27="Yes"),1,0),IF(AND(ISNUMBER(J256),$S$28="Yes"),1,0),IF(AND(ISNUMBER(J310),$S$29="Yes"),1,0),IF(AND(ISNUMBER(J364),$S$30="Yes"),1,0),IF(AND(ISNUMBER(J418),$S$31="Yes"),1,0),IF(AND(ISNUMBER(J472),$S$32="Yes"),1,0),IF(AND(ISNUMBER(J526),$S$33="Yes"),1,0),IF(AND(ISNUMBER(J580),$S$34="Yes"),1,0))))</f>
        <v>#DIV/0!</v>
      </c>
      <c r="BA38" s="79" t="e">
        <f>MIN('[1]Unit Adoption Calculations'!K82,AL38+$AP$22*SQRT(SUM(IF(AND(ISNUMBER(K94),$S$25="Yes"),K94-AL38,)^2,IF(AND(ISNUMBER(K148),$S$26="Yes"),K148-AL38,)^2,IF(AND(ISNUMBER(K202),$S$27="Yes"),K202-AL38,)^2,IF(AND(ISNUMBER(K256),$S$28="Yes"),K256-AL38,)^2,IF(AND(ISNUMBER(K310),$S$29="Yes"),K310-AL38,)^2,IF(AND(ISNUMBER(K364),$S$30="Yes"),K364-AL38,)^2,IF(AND(ISNUMBER(K418),$S$31="Yes"),K418-AL38,)^2,IF(AND(ISNUMBER(K472),$S$32="Yes"),K472-AL38,)^2,IF(AND(ISNUMBER(K526),$S$33="Yes"),K526-AL38,)^2,IF(AND(ISNUMBER(K580),$S$34="Yes"),K580-AL38,)^2)/SUM(IF(AND(ISNUMBER(K94),$S$25="Yes"),1,0),IF(AND(ISNUMBER(K148),$S$26="Yes"),1,0),IF(AND(ISNUMBER(K202),$S$27="Yes"),1,0),IF(AND(ISNUMBER(K256),$S$28="Yes"),1,0),IF(AND(ISNUMBER(K310),$S$29="Yes"),1,0),IF(AND(ISNUMBER(K364),$S$30="Yes"),1,0),IF(AND(ISNUMBER(K418),$S$31="Yes"),1,0),IF(AND(ISNUMBER(K472),$S$32="Yes"),1,0),IF(AND(ISNUMBER(K526),$S$33="Yes"),1,0),IF(AND(ISNUMBER(K580),$S$34="Yes"),1,0))))</f>
        <v>#DIV/0!</v>
      </c>
      <c r="BJ38"/>
      <c r="BK38"/>
      <c r="BL38"/>
      <c r="BM38" s="87"/>
      <c r="BN38" s="87"/>
      <c r="BO38" s="87"/>
      <c r="BP38" s="87"/>
      <c r="BQ38" s="87"/>
      <c r="BR38" s="87"/>
      <c r="BS38" s="87"/>
      <c r="BT38" s="25"/>
      <c r="BU38" s="25"/>
      <c r="BV38" s="25"/>
      <c r="BW38" s="25"/>
      <c r="BX38" s="25"/>
    </row>
    <row r="39" spans="1:76" s="24" customFormat="1" ht="14" x14ac:dyDescent="0.15">
      <c r="A39" s="64">
        <v>2028</v>
      </c>
      <c r="B39" s="65">
        <f t="shared" ref="B39:K54" ca="1" si="4">IFERROR(IF($A$19=$O$22,AC39,IF($A$19=$O$25,B95,IF($A$19=$O$26,B149,IF($A$19=$O$27,B203,IF($A$19=$O$28,B257,IF($A$19=$O$29,B311,IF($A$19=$O$30,B365,IF($A$19=$O$31,B419,IF($A$19=$O$32,B473,IF($A$19=$O$33,B527,IF($A$19=$O$34,B581,AR39))))))))))),"")</f>
        <v>351.53144768787291</v>
      </c>
      <c r="C39" s="66">
        <f t="shared" ca="1" si="4"/>
        <v>165.5377949179092</v>
      </c>
      <c r="D39" s="66">
        <f t="shared" ca="1" si="4"/>
        <v>0</v>
      </c>
      <c r="E39" s="66">
        <f t="shared" ca="1" si="4"/>
        <v>87.9195890177823</v>
      </c>
      <c r="F39" s="66">
        <f t="shared" ca="1" si="4"/>
        <v>44.070106566273694</v>
      </c>
      <c r="G39" s="66">
        <f t="shared" ca="1" si="4"/>
        <v>157.83057129574013</v>
      </c>
      <c r="H39" s="66" t="str">
        <f t="shared" ca="1" si="4"/>
        <v/>
      </c>
      <c r="I39" s="66" t="str">
        <f t="shared" ca="1" si="4"/>
        <v/>
      </c>
      <c r="J39" s="66" t="str">
        <f t="shared" ca="1" si="4"/>
        <v/>
      </c>
      <c r="K39" s="66" t="str">
        <f t="shared" ca="1" si="4"/>
        <v/>
      </c>
      <c r="AB39" s="64">
        <v>2028</v>
      </c>
      <c r="AC39" s="79">
        <f ca="1">MIN('[1]Unit Adoption Calculations'!B83,SUM(IF($S$25="Yes",B95,),IF($S$26="Yes",B149,),IF($S$27="Yes",B203,),IF($S$28="Yes",B257,),IF($S$29="Yes",B311,),IF($S$30="Yes",B365,),IF($S$31="Yes",B419,),IF($S$32="Yes",B473,),IF($S$33="Yes",B527,),IF($S$34="Yes",B581,))/SUM(IF(AND(ISNUMBER(B95),$S$25="Yes"),1,0),IF(AND(ISNUMBER(B149),$S$26="Yes"),1,0),IF(AND(ISNUMBER(B203),$S$27="Yes"),1,0),IF(AND(ISNUMBER(B257),$S$28="Yes"),1,0),IF(AND(ISNUMBER(B311),$S$29="Yes"),1,0),IF(AND(ISNUMBER(B365),$S$30="Yes"),1,0),IF(AND(ISNUMBER(B419),$S$31="Yes"),1,0),IF(AND(ISNUMBER(B473),$S$32="Yes"),1,0),IF(AND(ISNUMBER(B527),$S$33="Yes"),1,0),IF(AND(ISNUMBER(B581),$S$34="Yes"),1,0)))</f>
        <v>401.21061844717127</v>
      </c>
      <c r="AD39" s="79">
        <f ca="1">MIN('[1]Unit Adoption Calculations'!C83,SUM(IF($S$25="Yes",C95,),IF($S$26="Yes",C149,),IF($S$27="Yes",C203,),IF($S$28="Yes",C257,),IF($S$29="Yes",C311,),IF($S$30="Yes",C365,),IF($S$31="Yes",C419,),IF($S$32="Yes",C473,),IF($S$33="Yes",C527,),IF($S$34="Yes",C581,))/SUM(IF(AND(ISNUMBER(C95),$S$25="Yes"),1,0),IF(AND(ISNUMBER(C149),$S$26="Yes"),1,0),IF(AND(ISNUMBER(C203),$S$27="Yes"),1,0),IF(AND(ISNUMBER(C257),$S$28="Yes"),1,0),IF(AND(ISNUMBER(C311),$S$29="Yes"),1,0),IF(AND(ISNUMBER(C365),$S$30="Yes"),1,0),IF(AND(ISNUMBER(C419),$S$31="Yes"),1,0),IF(AND(ISNUMBER(C473),$S$32="Yes"),1,0),IF(AND(ISNUMBER(C527),$S$33="Yes"),1,0),IF(AND(ISNUMBER(C581),$S$34="Yes"),1,0)))</f>
        <v>166.90444618026868</v>
      </c>
      <c r="AE39" s="79">
        <f ca="1">MIN('[1]Unit Adoption Calculations'!D83,SUM(IF($S$25="Yes",D95,),IF($S$26="Yes",D149,),IF($S$27="Yes",D203,),IF($S$28="Yes",D257,),IF($S$29="Yes",D311,),IF($S$30="Yes",D365,),IF($S$31="Yes",D419,),IF($S$32="Yes",D473,),IF($S$33="Yes",D527,),IF($S$34="Yes",D581,))/SUM(IF(AND(ISNUMBER(D95),$S$25="Yes"),1,0),IF(AND(ISNUMBER(D149),$S$26="Yes"),1,0),IF(AND(ISNUMBER(D203),$S$27="Yes"),1,0),IF(AND(ISNUMBER(D257),$S$28="Yes"),1,0),IF(AND(ISNUMBER(D311),$S$29="Yes"),1,0),IF(AND(ISNUMBER(D365),$S$30="Yes"),1,0),IF(AND(ISNUMBER(D419),$S$31="Yes"),1,0),IF(AND(ISNUMBER(D473),$S$32="Yes"),1,0),IF(AND(ISNUMBER(D527),$S$33="Yes"),1,0),IF(AND(ISNUMBER(D581),$S$34="Yes"),1,0)))</f>
        <v>0</v>
      </c>
      <c r="AF39" s="79">
        <f ca="1">MIN('[1]Unit Adoption Calculations'!E83,SUM(IF($S$25="Yes",E95,),IF($S$26="Yes",E149,),IF($S$27="Yes",E203,),IF($S$28="Yes",E257,),IF($S$29="Yes",E311,),IF($S$30="Yes",E365,),IF($S$31="Yes",E419,),IF($S$32="Yes",E473,),IF($S$33="Yes",E527,),IF($S$34="Yes",E581,))/SUM(IF(AND(ISNUMBER(E95),$S$25="Yes"),1,0),IF(AND(ISNUMBER(E149),$S$26="Yes"),1,0),IF(AND(ISNUMBER(E203),$S$27="Yes"),1,0),IF(AND(ISNUMBER(E257),$S$28="Yes"),1,0),IF(AND(ISNUMBER(E311),$S$29="Yes"),1,0),IF(AND(ISNUMBER(E365),$S$30="Yes"),1,0),IF(AND(ISNUMBER(E419),$S$31="Yes"),1,0),IF(AND(ISNUMBER(E473),$S$32="Yes"),1,0),IF(AND(ISNUMBER(E527),$S$33="Yes"),1,0),IF(AND(ISNUMBER(E581),$S$34="Yes"),1,0)))</f>
        <v>88.580271816703544</v>
      </c>
      <c r="AG39" s="79">
        <f ca="1">MIN('[1]Unit Adoption Calculations'!F83,SUM(IF($S$25="Yes",F95,),IF($S$26="Yes",F149,),IF($S$27="Yes",F203,),IF($S$28="Yes",F257,),IF($S$29="Yes",F311,),IF($S$30="Yes",F365,),IF($S$31="Yes",F419,),IF($S$32="Yes",F473,),IF($S$33="Yes",F527,),IF($S$34="Yes",F581,))/SUM(IF(AND(ISNUMBER(F95),$S$25="Yes"),1,0),IF(AND(ISNUMBER(F149),$S$26="Yes"),1,0),IF(AND(ISNUMBER(F203),$S$27="Yes"),1,0),IF(AND(ISNUMBER(F257),$S$28="Yes"),1,0),IF(AND(ISNUMBER(F311),$S$29="Yes"),1,0),IF(AND(ISNUMBER(F365),$S$30="Yes"),1,0),IF(AND(ISNUMBER(F419),$S$31="Yes"),1,0),IF(AND(ISNUMBER(F473),$S$32="Yes"),1,0),IF(AND(ISNUMBER(F527),$S$33="Yes"),1,0),IF(AND(ISNUMBER(F581),$S$34="Yes"),1,0)))</f>
        <v>44.680320708894101</v>
      </c>
      <c r="AH39" s="79">
        <f ca="1">MIN('[1]Unit Adoption Calculations'!G83,SUM(IF($S$25="Yes",G95,),IF($S$26="Yes",G149,),IF($S$27="Yes",G203,),IF($S$28="Yes",G257,),IF($S$29="Yes",G311,),IF($S$30="Yes",G365,),IF($S$31="Yes",G419,),IF($S$32="Yes",G473,),IF($S$33="Yes",G527,),IF($S$34="Yes",G581,))/SUM(IF(AND(ISNUMBER(G95),$S$25="Yes"),1,0),IF(AND(ISNUMBER(G149),$S$26="Yes"),1,0),IF(AND(ISNUMBER(G203),$S$27="Yes"),1,0),IF(AND(ISNUMBER(G257),$S$28="Yes"),1,0),IF(AND(ISNUMBER(G311),$S$29="Yes"),1,0),IF(AND(ISNUMBER(G365),$S$30="Yes"),1,0),IF(AND(ISNUMBER(G419),$S$31="Yes"),1,0),IF(AND(ISNUMBER(G473),$S$32="Yes"),1,0),IF(AND(ISNUMBER(G527),$S$33="Yes"),1,0),IF(AND(ISNUMBER(G581),$S$34="Yes"),1,0)))</f>
        <v>159.37123966220202</v>
      </c>
      <c r="AI39" s="79" t="e">
        <f>MIN('[1]Unit Adoption Calculations'!H83,SUM(IF($S$25="Yes",H95,),IF($S$26="Yes",H149,),IF($S$27="Yes",H203,),IF($S$28="Yes",H257,),IF($S$29="Yes",H311,),IF($S$30="Yes",H365,),IF($S$31="Yes",H419,),IF($S$32="Yes",H473,),IF($S$33="Yes",H527,),IF($S$34="Yes",H581,))/SUM(IF(AND(ISNUMBER(H95),$S$25="Yes"),1,0),IF(AND(ISNUMBER(H149),$S$26="Yes"),1,0),IF(AND(ISNUMBER(H203),$S$27="Yes"),1,0),IF(AND(ISNUMBER(H257),$S$28="Yes"),1,0),IF(AND(ISNUMBER(H311),$S$29="Yes"),1,0),IF(AND(ISNUMBER(H365),$S$30="Yes"),1,0),IF(AND(ISNUMBER(H419),$S$31="Yes"),1,0),IF(AND(ISNUMBER(H473),$S$32="Yes"),1,0),IF(AND(ISNUMBER(H527),$S$33="Yes"),1,0),IF(AND(ISNUMBER(H581),$S$34="Yes"),1,0)))</f>
        <v>#DIV/0!</v>
      </c>
      <c r="AJ39" s="79" t="e">
        <f>MIN('[1]Unit Adoption Calculations'!I83,SUM(IF($S$25="Yes",I95,),IF($S$26="Yes",I149,),IF($S$27="Yes",I203,),IF($S$28="Yes",I257,),IF($S$29="Yes",I311,),IF($S$30="Yes",I365,),IF($S$31="Yes",I419,),IF($S$32="Yes",I473,),IF($S$33="Yes",I527,),IF($S$34="Yes",I581,))/SUM(IF(AND(ISNUMBER(I95),$S$25="Yes"),1,0),IF(AND(ISNUMBER(I149),$S$26="Yes"),1,0),IF(AND(ISNUMBER(I203),$S$27="Yes"),1,0),IF(AND(ISNUMBER(I257),$S$28="Yes"),1,0),IF(AND(ISNUMBER(I311),$S$29="Yes"),1,0),IF(AND(ISNUMBER(I365),$S$30="Yes"),1,0),IF(AND(ISNUMBER(I419),$S$31="Yes"),1,0),IF(AND(ISNUMBER(I473),$S$32="Yes"),1,0),IF(AND(ISNUMBER(I527),$S$33="Yes"),1,0),IF(AND(ISNUMBER(I581),$S$34="Yes"),1,0)))</f>
        <v>#DIV/0!</v>
      </c>
      <c r="AK39" s="79" t="e">
        <f>MIN('[1]Unit Adoption Calculations'!J83,SUM(IF($S$25="Yes",J95,),IF($S$26="Yes",J149,),IF($S$27="Yes",J203,),IF($S$28="Yes",J257,),IF($S$29="Yes",J311,),IF($S$30="Yes",J365,),IF($S$31="Yes",J419,),IF($S$32="Yes",J473,),IF($S$33="Yes",J527,),IF($S$34="Yes",J581,))/SUM(IF(AND(ISNUMBER(J95),$S$25="Yes"),1,0),IF(AND(ISNUMBER(J149),$S$26="Yes"),1,0),IF(AND(ISNUMBER(J203),$S$27="Yes"),1,0),IF(AND(ISNUMBER(J257),$S$28="Yes"),1,0),IF(AND(ISNUMBER(J311),$S$29="Yes"),1,0),IF(AND(ISNUMBER(J365),$S$30="Yes"),1,0),IF(AND(ISNUMBER(J419),$S$31="Yes"),1,0),IF(AND(ISNUMBER(J473),$S$32="Yes"),1,0),IF(AND(ISNUMBER(J527),$S$33="Yes"),1,0),IF(AND(ISNUMBER(J581),$S$34="Yes"),1,0)))</f>
        <v>#DIV/0!</v>
      </c>
      <c r="AL39" s="79" t="e">
        <f>MIN('[1]Unit Adoption Calculations'!K83,SUM(IF($S$25="Yes",K95,),IF($S$26="Yes",K149,),IF($S$27="Yes",K203,),IF($S$28="Yes",K257,),IF($S$29="Yes",K311,),IF($S$30="Yes",K365,),IF($S$31="Yes",K419,),IF($S$32="Yes",K473,),IF($S$33="Yes",K527,),IF($S$34="Yes",K581,))/SUM(IF(AND(ISNUMBER(K95),$S$25="Yes"),1,0),IF(AND(ISNUMBER(K149),$S$26="Yes"),1,0),IF(AND(ISNUMBER(K203),$S$27="Yes"),1,0),IF(AND(ISNUMBER(K257),$S$28="Yes"),1,0),IF(AND(ISNUMBER(K311),$S$29="Yes"),1,0),IF(AND(ISNUMBER(K365),$S$30="Yes"),1,0),IF(AND(ISNUMBER(K419),$S$31="Yes"),1,0),IF(AND(ISNUMBER(K473),$S$32="Yes"),1,0),IF(AND(ISNUMBER(K527),$S$33="Yes"),1,0),IF(AND(ISNUMBER(K581),$S$34="Yes"),1,0)))</f>
        <v>#DIV/0!</v>
      </c>
      <c r="AM39" s="69"/>
      <c r="AQ39" s="64">
        <v>2028</v>
      </c>
      <c r="AR39" s="79">
        <f ca="1">MIN('[1]Unit Adoption Calculations'!B83,AC39+$AP$22*SQRT(SUM(IF(AND(ISNUMBER(B95),$S$25="Yes"),B95-AC39,)^2,IF(AND(ISNUMBER(B149),$S$26="Yes"),B149-AC39,)^2,IF(AND(ISNUMBER(B203),$S$27="Yes"),B203-AC39,)^2,IF(AND(ISNUMBER(B257),$S$28="Yes"),B257-AC39,)^2,IF(AND(ISNUMBER(B311),$S$29="Yes"),B311-AC39,)^2,IF(AND(ISNUMBER(B365),$S$30="Yes"),B365-AC39,)^2,IF(AND(ISNUMBER(B419),$S$31="Yes"),B419-AC39,)^2,IF(AND(ISNUMBER(B473),$S$32="Yes"),B473-AC39,)^2,IF(AND(ISNUMBER(B527),$S$33="Yes"),B527-AC39,)^2,IF(AND(ISNUMBER(B581),$S$34="Yes"),B581-AC39,)^2)/SUM(IF(AND(ISNUMBER(B95),$S$25="Yes"),1,0),IF(AND(ISNUMBER(B149),$S$26="Yes"),1,0),IF(AND(ISNUMBER(B203),$S$27="Yes"),1,0),IF(AND(ISNUMBER(B257),$S$28="Yes"),1,0),IF(AND(ISNUMBER(B311),$S$29="Yes"),1,0),IF(AND(ISNUMBER(B365),$S$30="Yes"),1,0),IF(AND(ISNUMBER(B419),$S$31="Yes"),1,0),IF(AND(ISNUMBER(B473),$S$32="Yes"),1,0),IF(AND(ISNUMBER(B527),$S$33="Yes"),1,0),IF(AND(ISNUMBER(B581),$S$34="Yes"),1,0))))</f>
        <v>351.53144768787291</v>
      </c>
      <c r="AS39" s="79">
        <f ca="1">MIN('[1]Unit Adoption Calculations'!C83,AD39+$AP$22*SQRT(SUM(IF(AND(ISNUMBER(C95),$S$25="Yes"),C95-AD39,)^2,IF(AND(ISNUMBER(C149),$S$26="Yes"),C149-AD39,)^2,IF(AND(ISNUMBER(C203),$S$27="Yes"),C203-AD39,)^2,IF(AND(ISNUMBER(C257),$S$28="Yes"),C257-AD39,)^2,IF(AND(ISNUMBER(C311),$S$29="Yes"),C311-AD39,)^2,IF(AND(ISNUMBER(C365),$S$30="Yes"),C365-AD39,)^2,IF(AND(ISNUMBER(C419),$S$31="Yes"),C419-AD39,)^2,IF(AND(ISNUMBER(C473),$S$32="Yes"),C473-AD39,)^2,IF(AND(ISNUMBER(C527),$S$33="Yes"),C527-AD39,)^2,IF(AND(ISNUMBER(C581),$S$34="Yes"),C581-AD39,)^2)/SUM(IF(AND(ISNUMBER(C95),$S$25="Yes"),1,0),IF(AND(ISNUMBER(C149),$S$26="Yes"),1,0),IF(AND(ISNUMBER(C203),$S$27="Yes"),1,0),IF(AND(ISNUMBER(C257),$S$28="Yes"),1,0),IF(AND(ISNUMBER(C311),$S$29="Yes"),1,0),IF(AND(ISNUMBER(C365),$S$30="Yes"),1,0),IF(AND(ISNUMBER(C419),$S$31="Yes"),1,0),IF(AND(ISNUMBER(C473),$S$32="Yes"),1,0),IF(AND(ISNUMBER(C527),$S$33="Yes"),1,0),IF(AND(ISNUMBER(C581),$S$34="Yes"),1,0))))</f>
        <v>165.5377949179092</v>
      </c>
      <c r="AT39" s="79">
        <f ca="1">MIN('[1]Unit Adoption Calculations'!D83,AE39+$AP$22*SQRT(SUM(IF(AND(ISNUMBER(D95),$S$25="Yes"),D95-AE39,)^2,IF(AND(ISNUMBER(D149),$S$26="Yes"),D149-AE39,)^2,IF(AND(ISNUMBER(D203),$S$27="Yes"),D203-AE39,)^2,IF(AND(ISNUMBER(D257),$S$28="Yes"),D257-AE39,)^2,IF(AND(ISNUMBER(D311),$S$29="Yes"),D311-AE39,)^2,IF(AND(ISNUMBER(D365),$S$30="Yes"),D365-AE39,)^2,IF(AND(ISNUMBER(D419),$S$31="Yes"),D419-AE39,)^2,IF(AND(ISNUMBER(D473),$S$32="Yes"),D473-AE39,)^2,IF(AND(ISNUMBER(D527),$S$33="Yes"),D527-AE39,)^2,IF(AND(ISNUMBER(D581),$S$34="Yes"),D581-AE39,)^2)/SUM(IF(AND(ISNUMBER(D95),$S$25="Yes"),1,0),IF(AND(ISNUMBER(D149),$S$26="Yes"),1,0),IF(AND(ISNUMBER(D203),$S$27="Yes"),1,0),IF(AND(ISNUMBER(D257),$S$28="Yes"),1,0),IF(AND(ISNUMBER(D311),$S$29="Yes"),1,0),IF(AND(ISNUMBER(D365),$S$30="Yes"),1,0),IF(AND(ISNUMBER(D419),$S$31="Yes"),1,0),IF(AND(ISNUMBER(D473),$S$32="Yes"),1,0),IF(AND(ISNUMBER(D527),$S$33="Yes"),1,0),IF(AND(ISNUMBER(D581),$S$34="Yes"),1,0))))</f>
        <v>0</v>
      </c>
      <c r="AU39" s="79">
        <f ca="1">MIN('[1]Unit Adoption Calculations'!E83,AF39+$AP$22*SQRT(SUM(IF(AND(ISNUMBER(E95),$S$25="Yes"),E95-AF39,)^2,IF(AND(ISNUMBER(E149),$S$26="Yes"),E149-AF39,)^2,IF(AND(ISNUMBER(E203),$S$27="Yes"),E203-AF39,)^2,IF(AND(ISNUMBER(E257),$S$28="Yes"),E257-AF39,)^2,IF(AND(ISNUMBER(E311),$S$29="Yes"),E311-AF39,)^2,IF(AND(ISNUMBER(E365),$S$30="Yes"),E365-AF39,)^2,IF(AND(ISNUMBER(E419),$S$31="Yes"),E419-AF39,)^2,IF(AND(ISNUMBER(E473),$S$32="Yes"),E473-AF39,)^2,IF(AND(ISNUMBER(E527),$S$33="Yes"),E527-AF39,)^2,IF(AND(ISNUMBER(E581),$S$34="Yes"),E581-AF39,)^2)/SUM(IF(AND(ISNUMBER(E95),$S$25="Yes"),1,0),IF(AND(ISNUMBER(E149),$S$26="Yes"),1,0),IF(AND(ISNUMBER(E203),$S$27="Yes"),1,0),IF(AND(ISNUMBER(E257),$S$28="Yes"),1,0),IF(AND(ISNUMBER(E311),$S$29="Yes"),1,0),IF(AND(ISNUMBER(E365),$S$30="Yes"),1,0),IF(AND(ISNUMBER(E419),$S$31="Yes"),1,0),IF(AND(ISNUMBER(E473),$S$32="Yes"),1,0),IF(AND(ISNUMBER(E527),$S$33="Yes"),1,0),IF(AND(ISNUMBER(E581),$S$34="Yes"),1,0))))</f>
        <v>87.9195890177823</v>
      </c>
      <c r="AV39" s="79">
        <f ca="1">MIN('[1]Unit Adoption Calculations'!F83,AG39+$AP$22*SQRT(SUM(IF(AND(ISNUMBER(F95),$S$25="Yes"),F95-AG39,)^2,IF(AND(ISNUMBER(F149),$S$26="Yes"),F149-AG39,)^2,IF(AND(ISNUMBER(F203),$S$27="Yes"),F203-AG39,)^2,IF(AND(ISNUMBER(F257),$S$28="Yes"),F257-AG39,)^2,IF(AND(ISNUMBER(F311),$S$29="Yes"),F311-AG39,)^2,IF(AND(ISNUMBER(F365),$S$30="Yes"),F365-AG39,)^2,IF(AND(ISNUMBER(F419),$S$31="Yes"),F419-AG39,)^2,IF(AND(ISNUMBER(F473),$S$32="Yes"),F473-AG39,)^2,IF(AND(ISNUMBER(F527),$S$33="Yes"),F527-AG39,)^2,IF(AND(ISNUMBER(F581),$S$34="Yes"),F581-AG39,)^2)/SUM(IF(AND(ISNUMBER(F95),$S$25="Yes"),1,0),IF(AND(ISNUMBER(F149),$S$26="Yes"),1,0),IF(AND(ISNUMBER(F203),$S$27="Yes"),1,0),IF(AND(ISNUMBER(F257),$S$28="Yes"),1,0),IF(AND(ISNUMBER(F311),$S$29="Yes"),1,0),IF(AND(ISNUMBER(F365),$S$30="Yes"),1,0),IF(AND(ISNUMBER(F419),$S$31="Yes"),1,0),IF(AND(ISNUMBER(F473),$S$32="Yes"),1,0),IF(AND(ISNUMBER(F527),$S$33="Yes"),1,0),IF(AND(ISNUMBER(F581),$S$34="Yes"),1,0))))</f>
        <v>44.070106566273694</v>
      </c>
      <c r="AW39" s="79">
        <f ca="1">MIN('[1]Unit Adoption Calculations'!G83,AH39+$AP$22*SQRT(SUM(IF(AND(ISNUMBER(G95),$S$25="Yes"),G95-AH39,)^2,IF(AND(ISNUMBER(G149),$S$26="Yes"),G149-AH39,)^2,IF(AND(ISNUMBER(G203),$S$27="Yes"),G203-AH39,)^2,IF(AND(ISNUMBER(G257),$S$28="Yes"),G257-AH39,)^2,IF(AND(ISNUMBER(G311),$S$29="Yes"),G311-AH39,)^2,IF(AND(ISNUMBER(G365),$S$30="Yes"),G365-AH39,)^2,IF(AND(ISNUMBER(G419),$S$31="Yes"),G419-AH39,)^2,IF(AND(ISNUMBER(G473),$S$32="Yes"),G473-AH39,)^2,IF(AND(ISNUMBER(G527),$S$33="Yes"),G527-AH39,)^2,IF(AND(ISNUMBER(G581),$S$34="Yes"),G581-AH39,)^2)/SUM(IF(AND(ISNUMBER(G95),$S$25="Yes"),1,0),IF(AND(ISNUMBER(G149),$S$26="Yes"),1,0),IF(AND(ISNUMBER(G203),$S$27="Yes"),1,0),IF(AND(ISNUMBER(G257),$S$28="Yes"),1,0),IF(AND(ISNUMBER(G311),$S$29="Yes"),1,0),IF(AND(ISNUMBER(G365),$S$30="Yes"),1,0),IF(AND(ISNUMBER(G419),$S$31="Yes"),1,0),IF(AND(ISNUMBER(G473),$S$32="Yes"),1,0),IF(AND(ISNUMBER(G527),$S$33="Yes"),1,0),IF(AND(ISNUMBER(G581),$S$34="Yes"),1,0))))</f>
        <v>157.83057129574013</v>
      </c>
      <c r="AX39" s="79" t="e">
        <f>MIN('[1]Unit Adoption Calculations'!H83,AI39+$AP$22*SQRT(SUM(IF(AND(ISNUMBER(H95),$S$25="Yes"),H95-AI39,)^2,IF(AND(ISNUMBER(H149),$S$26="Yes"),H149-AI39,)^2,IF(AND(ISNUMBER(H203),$S$27="Yes"),H203-AI39,)^2,IF(AND(ISNUMBER(H257),$S$28="Yes"),H257-AI39,)^2,IF(AND(ISNUMBER(H311),$S$29="Yes"),H311-AI39,)^2,IF(AND(ISNUMBER(H365),$S$30="Yes"),H365-AI39,)^2,IF(AND(ISNUMBER(H419),$S$31="Yes"),H419-AI39,)^2,IF(AND(ISNUMBER(H473),$S$32="Yes"),H473-AI39,)^2,IF(AND(ISNUMBER(H527),$S$33="Yes"),H527-AI39,)^2,IF(AND(ISNUMBER(H581),$S$34="Yes"),H581-AI39,)^2)/SUM(IF(AND(ISNUMBER(H95),$S$25="Yes"),1,0),IF(AND(ISNUMBER(H149),$S$26="Yes"),1,0),IF(AND(ISNUMBER(H203),$S$27="Yes"),1,0),IF(AND(ISNUMBER(H257),$S$28="Yes"),1,0),IF(AND(ISNUMBER(H311),$S$29="Yes"),1,0),IF(AND(ISNUMBER(H365),$S$30="Yes"),1,0),IF(AND(ISNUMBER(H419),$S$31="Yes"),1,0),IF(AND(ISNUMBER(H473),$S$32="Yes"),1,0),IF(AND(ISNUMBER(H527),$S$33="Yes"),1,0),IF(AND(ISNUMBER(H581),$S$34="Yes"),1,0))))</f>
        <v>#DIV/0!</v>
      </c>
      <c r="AY39" s="79" t="e">
        <f>MIN('[1]Unit Adoption Calculations'!I83,AJ39+$AP$22*SQRT(SUM(IF(AND(ISNUMBER(I95),$S$25="Yes"),I95-AJ39,)^2,IF(AND(ISNUMBER(I149),$S$26="Yes"),I149-AJ39,)^2,IF(AND(ISNUMBER(I203),$S$27="Yes"),I203-AJ39,)^2,IF(AND(ISNUMBER(I257),$S$28="Yes"),I257-AJ39,)^2,IF(AND(ISNUMBER(I311),$S$29="Yes"),I311-AJ39,)^2,IF(AND(ISNUMBER(I365),$S$30="Yes"),I365-AJ39,)^2,IF(AND(ISNUMBER(I419),$S$31="Yes"),I419-AJ39,)^2,IF(AND(ISNUMBER(I473),$S$32="Yes"),I473-AJ39,)^2,IF(AND(ISNUMBER(I527),$S$33="Yes"),I527-AJ39,)^2,IF(AND(ISNUMBER(I581),$S$34="Yes"),I581-AJ39,)^2)/SUM(IF(AND(ISNUMBER(I95),$S$25="Yes"),1,0),IF(AND(ISNUMBER(I149),$S$26="Yes"),1,0),IF(AND(ISNUMBER(I203),$S$27="Yes"),1,0),IF(AND(ISNUMBER(I257),$S$28="Yes"),1,0),IF(AND(ISNUMBER(I311),$S$29="Yes"),1,0),IF(AND(ISNUMBER(I365),$S$30="Yes"),1,0),IF(AND(ISNUMBER(I419),$S$31="Yes"),1,0),IF(AND(ISNUMBER(I473),$S$32="Yes"),1,0),IF(AND(ISNUMBER(I527),$S$33="Yes"),1,0),IF(AND(ISNUMBER(I581),$S$34="Yes"),1,0))))</f>
        <v>#DIV/0!</v>
      </c>
      <c r="AZ39" s="79" t="e">
        <f>MIN('[1]Unit Adoption Calculations'!J83,AK39+$AP$22*SQRT(SUM(IF(AND(ISNUMBER(J95),$S$25="Yes"),J95-AK39,)^2,IF(AND(ISNUMBER(J149),$S$26="Yes"),J149-AK39,)^2,IF(AND(ISNUMBER(J203),$S$27="Yes"),J203-AK39,)^2,IF(AND(ISNUMBER(J257),$S$28="Yes"),J257-AK39,)^2,IF(AND(ISNUMBER(J311),$S$29="Yes"),J311-AK39,)^2,IF(AND(ISNUMBER(J365),$S$30="Yes"),J365-AK39,)^2,IF(AND(ISNUMBER(J419),$S$31="Yes"),J419-AK39,)^2,IF(AND(ISNUMBER(J473),$S$32="Yes"),J473-AK39,)^2,IF(AND(ISNUMBER(J527),$S$33="Yes"),J527-AK39,)^2,IF(AND(ISNUMBER(J581),$S$34="Yes"),J581-AK39,)^2)/SUM(IF(AND(ISNUMBER(J95),$S$25="Yes"),1,0),IF(AND(ISNUMBER(J149),$S$26="Yes"),1,0),IF(AND(ISNUMBER(J203),$S$27="Yes"),1,0),IF(AND(ISNUMBER(J257),$S$28="Yes"),1,0),IF(AND(ISNUMBER(J311),$S$29="Yes"),1,0),IF(AND(ISNUMBER(J365),$S$30="Yes"),1,0),IF(AND(ISNUMBER(J419),$S$31="Yes"),1,0),IF(AND(ISNUMBER(J473),$S$32="Yes"),1,0),IF(AND(ISNUMBER(J527),$S$33="Yes"),1,0),IF(AND(ISNUMBER(J581),$S$34="Yes"),1,0))))</f>
        <v>#DIV/0!</v>
      </c>
      <c r="BA39" s="79" t="e">
        <f>MIN('[1]Unit Adoption Calculations'!K83,AL39+$AP$22*SQRT(SUM(IF(AND(ISNUMBER(K95),$S$25="Yes"),K95-AL39,)^2,IF(AND(ISNUMBER(K149),$S$26="Yes"),K149-AL39,)^2,IF(AND(ISNUMBER(K203),$S$27="Yes"),K203-AL39,)^2,IF(AND(ISNUMBER(K257),$S$28="Yes"),K257-AL39,)^2,IF(AND(ISNUMBER(K311),$S$29="Yes"),K311-AL39,)^2,IF(AND(ISNUMBER(K365),$S$30="Yes"),K365-AL39,)^2,IF(AND(ISNUMBER(K419),$S$31="Yes"),K419-AL39,)^2,IF(AND(ISNUMBER(K473),$S$32="Yes"),K473-AL39,)^2,IF(AND(ISNUMBER(K527),$S$33="Yes"),K527-AL39,)^2,IF(AND(ISNUMBER(K581),$S$34="Yes"),K581-AL39,)^2)/SUM(IF(AND(ISNUMBER(K95),$S$25="Yes"),1,0),IF(AND(ISNUMBER(K149),$S$26="Yes"),1,0),IF(AND(ISNUMBER(K203),$S$27="Yes"),1,0),IF(AND(ISNUMBER(K257),$S$28="Yes"),1,0),IF(AND(ISNUMBER(K311),$S$29="Yes"),1,0),IF(AND(ISNUMBER(K365),$S$30="Yes"),1,0),IF(AND(ISNUMBER(K419),$S$31="Yes"),1,0),IF(AND(ISNUMBER(K473),$S$32="Yes"),1,0),IF(AND(ISNUMBER(K527),$S$33="Yes"),1,0),IF(AND(ISNUMBER(K581),$S$34="Yes"),1,0))))</f>
        <v>#DIV/0!</v>
      </c>
      <c r="BJ39" s="88"/>
      <c r="BK39" s="87"/>
      <c r="BL39" s="87"/>
      <c r="BM39" s="87"/>
      <c r="BN39" s="87"/>
      <c r="BO39" s="87"/>
      <c r="BP39" s="87"/>
      <c r="BQ39" s="87"/>
      <c r="BR39" s="87"/>
      <c r="BS39" s="87"/>
      <c r="BT39" s="25"/>
      <c r="BU39" s="25"/>
      <c r="BV39" s="25"/>
      <c r="BW39" s="25"/>
      <c r="BX39" s="25"/>
    </row>
    <row r="40" spans="1:76" s="24" customFormat="1" ht="14" x14ac:dyDescent="0.15">
      <c r="A40" s="64">
        <v>2029</v>
      </c>
      <c r="B40" s="65">
        <f t="shared" ca="1" si="4"/>
        <v>354.73301745603277</v>
      </c>
      <c r="C40" s="66">
        <f t="shared" ca="1" si="4"/>
        <v>166.89854094046541</v>
      </c>
      <c r="D40" s="66">
        <f t="shared" ca="1" si="4"/>
        <v>0</v>
      </c>
      <c r="E40" s="66">
        <f t="shared" ca="1" si="4"/>
        <v>88.262718196922108</v>
      </c>
      <c r="F40" s="66">
        <f t="shared" ca="1" si="4"/>
        <v>43.846503388722113</v>
      </c>
      <c r="G40" s="66">
        <f t="shared" ca="1" si="4"/>
        <v>158.72782808300303</v>
      </c>
      <c r="H40" s="66" t="str">
        <f t="shared" ca="1" si="4"/>
        <v/>
      </c>
      <c r="I40" s="66" t="str">
        <f t="shared" ca="1" si="4"/>
        <v/>
      </c>
      <c r="J40" s="66" t="str">
        <f t="shared" ca="1" si="4"/>
        <v/>
      </c>
      <c r="K40" s="66" t="str">
        <f t="shared" ca="1" si="4"/>
        <v/>
      </c>
      <c r="AB40" s="64">
        <v>2029</v>
      </c>
      <c r="AC40" s="79">
        <f ca="1">MIN('[1]Unit Adoption Calculations'!B84,SUM(IF($S$25="Yes",B96,),IF($S$26="Yes",B150,),IF($S$27="Yes",B204,),IF($S$28="Yes",B258,),IF($S$29="Yes",B312,),IF($S$30="Yes",B366,),IF($S$31="Yes",B420,),IF($S$32="Yes",B474,),IF($S$33="Yes",B528,),IF($S$34="Yes",B582,))/SUM(IF(AND(ISNUMBER(B96),$S$25="Yes"),1,0),IF(AND(ISNUMBER(B150),$S$26="Yes"),1,0),IF(AND(ISNUMBER(B204),$S$27="Yes"),1,0),IF(AND(ISNUMBER(B258),$S$28="Yes"),1,0),IF(AND(ISNUMBER(B312),$S$29="Yes"),1,0),IF(AND(ISNUMBER(B366),$S$30="Yes"),1,0),IF(AND(ISNUMBER(B420),$S$31="Yes"),1,0),IF(AND(ISNUMBER(B474),$S$32="Yes"),1,0),IF(AND(ISNUMBER(B528),$S$33="Yes"),1,0),IF(AND(ISNUMBER(B582),$S$34="Yes"),1,0)))</f>
        <v>404.36955150059526</v>
      </c>
      <c r="AD40" s="79">
        <f ca="1">MIN('[1]Unit Adoption Calculations'!C84,SUM(IF($S$25="Yes",C96,),IF($S$26="Yes",C150,),IF($S$27="Yes",C204,),IF($S$28="Yes",C258,),IF($S$29="Yes",C312,),IF($S$30="Yes",C366,),IF($S$31="Yes",C420,),IF($S$32="Yes",C474,),IF($S$33="Yes",C528,),IF($S$34="Yes",C582,))/SUM(IF(AND(ISNUMBER(C96),$S$25="Yes"),1,0),IF(AND(ISNUMBER(C150),$S$26="Yes"),1,0),IF(AND(ISNUMBER(C204),$S$27="Yes"),1,0),IF(AND(ISNUMBER(C258),$S$28="Yes"),1,0),IF(AND(ISNUMBER(C312),$S$29="Yes"),1,0),IF(AND(ISNUMBER(C366),$S$30="Yes"),1,0),IF(AND(ISNUMBER(C420),$S$31="Yes"),1,0),IF(AND(ISNUMBER(C474),$S$32="Yes"),1,0),IF(AND(ISNUMBER(C528),$S$33="Yes"),1,0),IF(AND(ISNUMBER(C582),$S$34="Yes"),1,0)))</f>
        <v>168.26519220282444</v>
      </c>
      <c r="AE40" s="79">
        <f ca="1">MIN('[1]Unit Adoption Calculations'!D84,SUM(IF($S$25="Yes",D96,),IF($S$26="Yes",D150,),IF($S$27="Yes",D204,),IF($S$28="Yes",D258,),IF($S$29="Yes",D312,),IF($S$30="Yes",D366,),IF($S$31="Yes",D420,),IF($S$32="Yes",D474,),IF($S$33="Yes",D528,),IF($S$34="Yes",D582,))/SUM(IF(AND(ISNUMBER(D96),$S$25="Yes"),1,0),IF(AND(ISNUMBER(D150),$S$26="Yes"),1,0),IF(AND(ISNUMBER(D204),$S$27="Yes"),1,0),IF(AND(ISNUMBER(D258),$S$28="Yes"),1,0),IF(AND(ISNUMBER(D312),$S$29="Yes"),1,0),IF(AND(ISNUMBER(D366),$S$30="Yes"),1,0),IF(AND(ISNUMBER(D420),$S$31="Yes"),1,0),IF(AND(ISNUMBER(D474),$S$32="Yes"),1,0),IF(AND(ISNUMBER(D528),$S$33="Yes"),1,0),IF(AND(ISNUMBER(D582),$S$34="Yes"),1,0)))</f>
        <v>0</v>
      </c>
      <c r="AF40" s="79">
        <f ca="1">MIN('[1]Unit Adoption Calculations'!E84,SUM(IF($S$25="Yes",E96,),IF($S$26="Yes",E150,),IF($S$27="Yes",E204,),IF($S$28="Yes",E258,),IF($S$29="Yes",E312,),IF($S$30="Yes",E366,),IF($S$31="Yes",E420,),IF($S$32="Yes",E474,),IF($S$33="Yes",E528,),IF($S$34="Yes",E582,))/SUM(IF(AND(ISNUMBER(E96),$S$25="Yes"),1,0),IF(AND(ISNUMBER(E150),$S$26="Yes"),1,0),IF(AND(ISNUMBER(E204),$S$27="Yes"),1,0),IF(AND(ISNUMBER(E258),$S$28="Yes"),1,0),IF(AND(ISNUMBER(E312),$S$29="Yes"),1,0),IF(AND(ISNUMBER(E366),$S$30="Yes"),1,0),IF(AND(ISNUMBER(E420),$S$31="Yes"),1,0),IF(AND(ISNUMBER(E474),$S$32="Yes"),1,0),IF(AND(ISNUMBER(E528),$S$33="Yes"),1,0),IF(AND(ISNUMBER(E582),$S$34="Yes"),1,0)))</f>
        <v>88.986307427484249</v>
      </c>
      <c r="AG40" s="79">
        <f ca="1">MIN('[1]Unit Adoption Calculations'!F84,SUM(IF($S$25="Yes",F96,),IF($S$26="Yes",F150,),IF($S$27="Yes",F204,),IF($S$28="Yes",F258,),IF($S$29="Yes",F312,),IF($S$30="Yes",F366,),IF($S$31="Yes",F420,),IF($S$32="Yes",F474,),IF($S$33="Yes",F528,),IF($S$34="Yes",F582,))/SUM(IF(AND(ISNUMBER(F96),$S$25="Yes"),1,0),IF(AND(ISNUMBER(F150),$S$26="Yes"),1,0),IF(AND(ISNUMBER(F204),$S$27="Yes"),1,0),IF(AND(ISNUMBER(F258),$S$28="Yes"),1,0),IF(AND(ISNUMBER(F312),$S$29="Yes"),1,0),IF(AND(ISNUMBER(F366),$S$30="Yes"),1,0),IF(AND(ISNUMBER(F420),$S$31="Yes"),1,0),IF(AND(ISNUMBER(F474),$S$32="Yes"),1,0),IF(AND(ISNUMBER(F528),$S$33="Yes"),1,0),IF(AND(ISNUMBER(F582),$S$34="Yes"),1,0)))</f>
        <v>44.45671753134252</v>
      </c>
      <c r="AH40" s="79">
        <f ca="1">MIN('[1]Unit Adoption Calculations'!G84,SUM(IF($S$25="Yes",G96,),IF($S$26="Yes",G150,),IF($S$27="Yes",G204,),IF($S$28="Yes",G258,),IF($S$29="Yes",G312,),IF($S$30="Yes",G366,),IF($S$31="Yes",G420,),IF($S$32="Yes",G474,),IF($S$33="Yes",G528,),IF($S$34="Yes",G582,))/SUM(IF(AND(ISNUMBER(G96),$S$25="Yes"),1,0),IF(AND(ISNUMBER(G150),$S$26="Yes"),1,0),IF(AND(ISNUMBER(G204),$S$27="Yes"),1,0),IF(AND(ISNUMBER(G258),$S$28="Yes"),1,0),IF(AND(ISNUMBER(G312),$S$29="Yes"),1,0),IF(AND(ISNUMBER(G366),$S$30="Yes"),1,0),IF(AND(ISNUMBER(G420),$S$31="Yes"),1,0),IF(AND(ISNUMBER(G474),$S$32="Yes"),1,0),IF(AND(ISNUMBER(G528),$S$33="Yes"),1,0),IF(AND(ISNUMBER(G582),$S$34="Yes"),1,0)))</f>
        <v>160.26849644946492</v>
      </c>
      <c r="AI40" s="79" t="e">
        <f>MIN('[1]Unit Adoption Calculations'!H84,SUM(IF($S$25="Yes",H96,),IF($S$26="Yes",H150,),IF($S$27="Yes",H204,),IF($S$28="Yes",H258,),IF($S$29="Yes",H312,),IF($S$30="Yes",H366,),IF($S$31="Yes",H420,),IF($S$32="Yes",H474,),IF($S$33="Yes",H528,),IF($S$34="Yes",H582,))/SUM(IF(AND(ISNUMBER(H96),$S$25="Yes"),1,0),IF(AND(ISNUMBER(H150),$S$26="Yes"),1,0),IF(AND(ISNUMBER(H204),$S$27="Yes"),1,0),IF(AND(ISNUMBER(H258),$S$28="Yes"),1,0),IF(AND(ISNUMBER(H312),$S$29="Yes"),1,0),IF(AND(ISNUMBER(H366),$S$30="Yes"),1,0),IF(AND(ISNUMBER(H420),$S$31="Yes"),1,0),IF(AND(ISNUMBER(H474),$S$32="Yes"),1,0),IF(AND(ISNUMBER(H528),$S$33="Yes"),1,0),IF(AND(ISNUMBER(H582),$S$34="Yes"),1,0)))</f>
        <v>#DIV/0!</v>
      </c>
      <c r="AJ40" s="79" t="e">
        <f>MIN('[1]Unit Adoption Calculations'!I84,SUM(IF($S$25="Yes",I96,),IF($S$26="Yes",I150,),IF($S$27="Yes",I204,),IF($S$28="Yes",I258,),IF($S$29="Yes",I312,),IF($S$30="Yes",I366,),IF($S$31="Yes",I420,),IF($S$32="Yes",I474,),IF($S$33="Yes",I528,),IF($S$34="Yes",I582,))/SUM(IF(AND(ISNUMBER(I96),$S$25="Yes"),1,0),IF(AND(ISNUMBER(I150),$S$26="Yes"),1,0),IF(AND(ISNUMBER(I204),$S$27="Yes"),1,0),IF(AND(ISNUMBER(I258),$S$28="Yes"),1,0),IF(AND(ISNUMBER(I312),$S$29="Yes"),1,0),IF(AND(ISNUMBER(I366),$S$30="Yes"),1,0),IF(AND(ISNUMBER(I420),$S$31="Yes"),1,0),IF(AND(ISNUMBER(I474),$S$32="Yes"),1,0),IF(AND(ISNUMBER(I528),$S$33="Yes"),1,0),IF(AND(ISNUMBER(I582),$S$34="Yes"),1,0)))</f>
        <v>#DIV/0!</v>
      </c>
      <c r="AK40" s="79" t="e">
        <f>MIN('[1]Unit Adoption Calculations'!J84,SUM(IF($S$25="Yes",J96,),IF($S$26="Yes",J150,),IF($S$27="Yes",J204,),IF($S$28="Yes",J258,),IF($S$29="Yes",J312,),IF($S$30="Yes",J366,),IF($S$31="Yes",J420,),IF($S$32="Yes",J474,),IF($S$33="Yes",J528,),IF($S$34="Yes",J582,))/SUM(IF(AND(ISNUMBER(J96),$S$25="Yes"),1,0),IF(AND(ISNUMBER(J150),$S$26="Yes"),1,0),IF(AND(ISNUMBER(J204),$S$27="Yes"),1,0),IF(AND(ISNUMBER(J258),$S$28="Yes"),1,0),IF(AND(ISNUMBER(J312),$S$29="Yes"),1,0),IF(AND(ISNUMBER(J366),$S$30="Yes"),1,0),IF(AND(ISNUMBER(J420),$S$31="Yes"),1,0),IF(AND(ISNUMBER(J474),$S$32="Yes"),1,0),IF(AND(ISNUMBER(J528),$S$33="Yes"),1,0),IF(AND(ISNUMBER(J582),$S$34="Yes"),1,0)))</f>
        <v>#DIV/0!</v>
      </c>
      <c r="AL40" s="79" t="e">
        <f>MIN('[1]Unit Adoption Calculations'!K84,SUM(IF($S$25="Yes",K96,),IF($S$26="Yes",K150,),IF($S$27="Yes",K204,),IF($S$28="Yes",K258,),IF($S$29="Yes",K312,),IF($S$30="Yes",K366,),IF($S$31="Yes",K420,),IF($S$32="Yes",K474,),IF($S$33="Yes",K528,),IF($S$34="Yes",K582,))/SUM(IF(AND(ISNUMBER(K96),$S$25="Yes"),1,0),IF(AND(ISNUMBER(K150),$S$26="Yes"),1,0),IF(AND(ISNUMBER(K204),$S$27="Yes"),1,0),IF(AND(ISNUMBER(K258),$S$28="Yes"),1,0),IF(AND(ISNUMBER(K312),$S$29="Yes"),1,0),IF(AND(ISNUMBER(K366),$S$30="Yes"),1,0),IF(AND(ISNUMBER(K420),$S$31="Yes"),1,0),IF(AND(ISNUMBER(K474),$S$32="Yes"),1,0),IF(AND(ISNUMBER(K528),$S$33="Yes"),1,0),IF(AND(ISNUMBER(K582),$S$34="Yes"),1,0)))</f>
        <v>#DIV/0!</v>
      </c>
      <c r="AM40" s="69"/>
      <c r="AQ40" s="64">
        <v>2029</v>
      </c>
      <c r="AR40" s="79">
        <f ca="1">MIN('[1]Unit Adoption Calculations'!B84,AC40+$AP$22*SQRT(SUM(IF(AND(ISNUMBER(B96),$S$25="Yes"),B96-AC40,)^2,IF(AND(ISNUMBER(B150),$S$26="Yes"),B150-AC40,)^2,IF(AND(ISNUMBER(B204),$S$27="Yes"),B204-AC40,)^2,IF(AND(ISNUMBER(B258),$S$28="Yes"),B258-AC40,)^2,IF(AND(ISNUMBER(B312),$S$29="Yes"),B312-AC40,)^2,IF(AND(ISNUMBER(B366),$S$30="Yes"),B366-AC40,)^2,IF(AND(ISNUMBER(B420),$S$31="Yes"),B420-AC40,)^2,IF(AND(ISNUMBER(B474),$S$32="Yes"),B474-AC40,)^2,IF(AND(ISNUMBER(B528),$S$33="Yes"),B528-AC40,)^2,IF(AND(ISNUMBER(B582),$S$34="Yes"),B582-AC40,)^2)/SUM(IF(AND(ISNUMBER(B96),$S$25="Yes"),1,0),IF(AND(ISNUMBER(B150),$S$26="Yes"),1,0),IF(AND(ISNUMBER(B204),$S$27="Yes"),1,0),IF(AND(ISNUMBER(B258),$S$28="Yes"),1,0),IF(AND(ISNUMBER(B312),$S$29="Yes"),1,0),IF(AND(ISNUMBER(B366),$S$30="Yes"),1,0),IF(AND(ISNUMBER(B420),$S$31="Yes"),1,0),IF(AND(ISNUMBER(B474),$S$32="Yes"),1,0),IF(AND(ISNUMBER(B528),$S$33="Yes"),1,0),IF(AND(ISNUMBER(B582),$S$34="Yes"),1,0))))</f>
        <v>354.73301745603277</v>
      </c>
      <c r="AS40" s="79">
        <f ca="1">MIN('[1]Unit Adoption Calculations'!C84,AD40+$AP$22*SQRT(SUM(IF(AND(ISNUMBER(C96),$S$25="Yes"),C96-AD40,)^2,IF(AND(ISNUMBER(C150),$S$26="Yes"),C150-AD40,)^2,IF(AND(ISNUMBER(C204),$S$27="Yes"),C204-AD40,)^2,IF(AND(ISNUMBER(C258),$S$28="Yes"),C258-AD40,)^2,IF(AND(ISNUMBER(C312),$S$29="Yes"),C312-AD40,)^2,IF(AND(ISNUMBER(C366),$S$30="Yes"),C366-AD40,)^2,IF(AND(ISNUMBER(C420),$S$31="Yes"),C420-AD40,)^2,IF(AND(ISNUMBER(C474),$S$32="Yes"),C474-AD40,)^2,IF(AND(ISNUMBER(C528),$S$33="Yes"),C528-AD40,)^2,IF(AND(ISNUMBER(C582),$S$34="Yes"),C582-AD40,)^2)/SUM(IF(AND(ISNUMBER(C96),$S$25="Yes"),1,0),IF(AND(ISNUMBER(C150),$S$26="Yes"),1,0),IF(AND(ISNUMBER(C204),$S$27="Yes"),1,0),IF(AND(ISNUMBER(C258),$S$28="Yes"),1,0),IF(AND(ISNUMBER(C312),$S$29="Yes"),1,0),IF(AND(ISNUMBER(C366),$S$30="Yes"),1,0),IF(AND(ISNUMBER(C420),$S$31="Yes"),1,0),IF(AND(ISNUMBER(C474),$S$32="Yes"),1,0),IF(AND(ISNUMBER(C528),$S$33="Yes"),1,0),IF(AND(ISNUMBER(C582),$S$34="Yes"),1,0))))</f>
        <v>166.89854094046541</v>
      </c>
      <c r="AT40" s="79">
        <f ca="1">MIN('[1]Unit Adoption Calculations'!D84,AE40+$AP$22*SQRT(SUM(IF(AND(ISNUMBER(D96),$S$25="Yes"),D96-AE40,)^2,IF(AND(ISNUMBER(D150),$S$26="Yes"),D150-AE40,)^2,IF(AND(ISNUMBER(D204),$S$27="Yes"),D204-AE40,)^2,IF(AND(ISNUMBER(D258),$S$28="Yes"),D258-AE40,)^2,IF(AND(ISNUMBER(D312),$S$29="Yes"),D312-AE40,)^2,IF(AND(ISNUMBER(D366),$S$30="Yes"),D366-AE40,)^2,IF(AND(ISNUMBER(D420),$S$31="Yes"),D420-AE40,)^2,IF(AND(ISNUMBER(D474),$S$32="Yes"),D474-AE40,)^2,IF(AND(ISNUMBER(D528),$S$33="Yes"),D528-AE40,)^2,IF(AND(ISNUMBER(D582),$S$34="Yes"),D582-AE40,)^2)/SUM(IF(AND(ISNUMBER(D96),$S$25="Yes"),1,0),IF(AND(ISNUMBER(D150),$S$26="Yes"),1,0),IF(AND(ISNUMBER(D204),$S$27="Yes"),1,0),IF(AND(ISNUMBER(D258),$S$28="Yes"),1,0),IF(AND(ISNUMBER(D312),$S$29="Yes"),1,0),IF(AND(ISNUMBER(D366),$S$30="Yes"),1,0),IF(AND(ISNUMBER(D420),$S$31="Yes"),1,0),IF(AND(ISNUMBER(D474),$S$32="Yes"),1,0),IF(AND(ISNUMBER(D528),$S$33="Yes"),1,0),IF(AND(ISNUMBER(D582),$S$34="Yes"),1,0))))</f>
        <v>0</v>
      </c>
      <c r="AU40" s="79">
        <f ca="1">MIN('[1]Unit Adoption Calculations'!E84,AF40+$AP$22*SQRT(SUM(IF(AND(ISNUMBER(E96),$S$25="Yes"),E96-AF40,)^2,IF(AND(ISNUMBER(E150),$S$26="Yes"),E150-AF40,)^2,IF(AND(ISNUMBER(E204),$S$27="Yes"),E204-AF40,)^2,IF(AND(ISNUMBER(E258),$S$28="Yes"),E258-AF40,)^2,IF(AND(ISNUMBER(E312),$S$29="Yes"),E312-AF40,)^2,IF(AND(ISNUMBER(E366),$S$30="Yes"),E366-AF40,)^2,IF(AND(ISNUMBER(E420),$S$31="Yes"),E420-AF40,)^2,IF(AND(ISNUMBER(E474),$S$32="Yes"),E474-AF40,)^2,IF(AND(ISNUMBER(E528),$S$33="Yes"),E528-AF40,)^2,IF(AND(ISNUMBER(E582),$S$34="Yes"),E582-AF40,)^2)/SUM(IF(AND(ISNUMBER(E96),$S$25="Yes"),1,0),IF(AND(ISNUMBER(E150),$S$26="Yes"),1,0),IF(AND(ISNUMBER(E204),$S$27="Yes"),1,0),IF(AND(ISNUMBER(E258),$S$28="Yes"),1,0),IF(AND(ISNUMBER(E312),$S$29="Yes"),1,0),IF(AND(ISNUMBER(E366),$S$30="Yes"),1,0),IF(AND(ISNUMBER(E420),$S$31="Yes"),1,0),IF(AND(ISNUMBER(E474),$S$32="Yes"),1,0),IF(AND(ISNUMBER(E528),$S$33="Yes"),1,0),IF(AND(ISNUMBER(E582),$S$34="Yes"),1,0))))</f>
        <v>88.262718196922108</v>
      </c>
      <c r="AV40" s="79">
        <f ca="1">MIN('[1]Unit Adoption Calculations'!F84,AG40+$AP$22*SQRT(SUM(IF(AND(ISNUMBER(F96),$S$25="Yes"),F96-AG40,)^2,IF(AND(ISNUMBER(F150),$S$26="Yes"),F150-AG40,)^2,IF(AND(ISNUMBER(F204),$S$27="Yes"),F204-AG40,)^2,IF(AND(ISNUMBER(F258),$S$28="Yes"),F258-AG40,)^2,IF(AND(ISNUMBER(F312),$S$29="Yes"),F312-AG40,)^2,IF(AND(ISNUMBER(F366),$S$30="Yes"),F366-AG40,)^2,IF(AND(ISNUMBER(F420),$S$31="Yes"),F420-AG40,)^2,IF(AND(ISNUMBER(F474),$S$32="Yes"),F474-AG40,)^2,IF(AND(ISNUMBER(F528),$S$33="Yes"),F528-AG40,)^2,IF(AND(ISNUMBER(F582),$S$34="Yes"),F582-AG40,)^2)/SUM(IF(AND(ISNUMBER(F96),$S$25="Yes"),1,0),IF(AND(ISNUMBER(F150),$S$26="Yes"),1,0),IF(AND(ISNUMBER(F204),$S$27="Yes"),1,0),IF(AND(ISNUMBER(F258),$S$28="Yes"),1,0),IF(AND(ISNUMBER(F312),$S$29="Yes"),1,0),IF(AND(ISNUMBER(F366),$S$30="Yes"),1,0),IF(AND(ISNUMBER(F420),$S$31="Yes"),1,0),IF(AND(ISNUMBER(F474),$S$32="Yes"),1,0),IF(AND(ISNUMBER(F528),$S$33="Yes"),1,0),IF(AND(ISNUMBER(F582),$S$34="Yes"),1,0))))</f>
        <v>43.846503388722113</v>
      </c>
      <c r="AW40" s="79">
        <f ca="1">MIN('[1]Unit Adoption Calculations'!G84,AH40+$AP$22*SQRT(SUM(IF(AND(ISNUMBER(G96),$S$25="Yes"),G96-AH40,)^2,IF(AND(ISNUMBER(G150),$S$26="Yes"),G150-AH40,)^2,IF(AND(ISNUMBER(G204),$S$27="Yes"),G204-AH40,)^2,IF(AND(ISNUMBER(G258),$S$28="Yes"),G258-AH40,)^2,IF(AND(ISNUMBER(G312),$S$29="Yes"),G312-AH40,)^2,IF(AND(ISNUMBER(G366),$S$30="Yes"),G366-AH40,)^2,IF(AND(ISNUMBER(G420),$S$31="Yes"),G420-AH40,)^2,IF(AND(ISNUMBER(G474),$S$32="Yes"),G474-AH40,)^2,IF(AND(ISNUMBER(G528),$S$33="Yes"),G528-AH40,)^2,IF(AND(ISNUMBER(G582),$S$34="Yes"),G582-AH40,)^2)/SUM(IF(AND(ISNUMBER(G96),$S$25="Yes"),1,0),IF(AND(ISNUMBER(G150),$S$26="Yes"),1,0),IF(AND(ISNUMBER(G204),$S$27="Yes"),1,0),IF(AND(ISNUMBER(G258),$S$28="Yes"),1,0),IF(AND(ISNUMBER(G312),$S$29="Yes"),1,0),IF(AND(ISNUMBER(G366),$S$30="Yes"),1,0),IF(AND(ISNUMBER(G420),$S$31="Yes"),1,0),IF(AND(ISNUMBER(G474),$S$32="Yes"),1,0),IF(AND(ISNUMBER(G528),$S$33="Yes"),1,0),IF(AND(ISNUMBER(G582),$S$34="Yes"),1,0))))</f>
        <v>158.72782808300303</v>
      </c>
      <c r="AX40" s="79" t="e">
        <f>MIN('[1]Unit Adoption Calculations'!H84,AI40+$AP$22*SQRT(SUM(IF(AND(ISNUMBER(H96),$S$25="Yes"),H96-AI40,)^2,IF(AND(ISNUMBER(H150),$S$26="Yes"),H150-AI40,)^2,IF(AND(ISNUMBER(H204),$S$27="Yes"),H204-AI40,)^2,IF(AND(ISNUMBER(H258),$S$28="Yes"),H258-AI40,)^2,IF(AND(ISNUMBER(H312),$S$29="Yes"),H312-AI40,)^2,IF(AND(ISNUMBER(H366),$S$30="Yes"),H366-AI40,)^2,IF(AND(ISNUMBER(H420),$S$31="Yes"),H420-AI40,)^2,IF(AND(ISNUMBER(H474),$S$32="Yes"),H474-AI40,)^2,IF(AND(ISNUMBER(H528),$S$33="Yes"),H528-AI40,)^2,IF(AND(ISNUMBER(H582),$S$34="Yes"),H582-AI40,)^2)/SUM(IF(AND(ISNUMBER(H96),$S$25="Yes"),1,0),IF(AND(ISNUMBER(H150),$S$26="Yes"),1,0),IF(AND(ISNUMBER(H204),$S$27="Yes"),1,0),IF(AND(ISNUMBER(H258),$S$28="Yes"),1,0),IF(AND(ISNUMBER(H312),$S$29="Yes"),1,0),IF(AND(ISNUMBER(H366),$S$30="Yes"),1,0),IF(AND(ISNUMBER(H420),$S$31="Yes"),1,0),IF(AND(ISNUMBER(H474),$S$32="Yes"),1,0),IF(AND(ISNUMBER(H528),$S$33="Yes"),1,0),IF(AND(ISNUMBER(H582),$S$34="Yes"),1,0))))</f>
        <v>#DIV/0!</v>
      </c>
      <c r="AY40" s="79" t="e">
        <f>MIN('[1]Unit Adoption Calculations'!I84,AJ40+$AP$22*SQRT(SUM(IF(AND(ISNUMBER(I96),$S$25="Yes"),I96-AJ40,)^2,IF(AND(ISNUMBER(I150),$S$26="Yes"),I150-AJ40,)^2,IF(AND(ISNUMBER(I204),$S$27="Yes"),I204-AJ40,)^2,IF(AND(ISNUMBER(I258),$S$28="Yes"),I258-AJ40,)^2,IF(AND(ISNUMBER(I312),$S$29="Yes"),I312-AJ40,)^2,IF(AND(ISNUMBER(I366),$S$30="Yes"),I366-AJ40,)^2,IF(AND(ISNUMBER(I420),$S$31="Yes"),I420-AJ40,)^2,IF(AND(ISNUMBER(I474),$S$32="Yes"),I474-AJ40,)^2,IF(AND(ISNUMBER(I528),$S$33="Yes"),I528-AJ40,)^2,IF(AND(ISNUMBER(I582),$S$34="Yes"),I582-AJ40,)^2)/SUM(IF(AND(ISNUMBER(I96),$S$25="Yes"),1,0),IF(AND(ISNUMBER(I150),$S$26="Yes"),1,0),IF(AND(ISNUMBER(I204),$S$27="Yes"),1,0),IF(AND(ISNUMBER(I258),$S$28="Yes"),1,0),IF(AND(ISNUMBER(I312),$S$29="Yes"),1,0),IF(AND(ISNUMBER(I366),$S$30="Yes"),1,0),IF(AND(ISNUMBER(I420),$S$31="Yes"),1,0),IF(AND(ISNUMBER(I474),$S$32="Yes"),1,0),IF(AND(ISNUMBER(I528),$S$33="Yes"),1,0),IF(AND(ISNUMBER(I582),$S$34="Yes"),1,0))))</f>
        <v>#DIV/0!</v>
      </c>
      <c r="AZ40" s="79" t="e">
        <f>MIN('[1]Unit Adoption Calculations'!J84,AK40+$AP$22*SQRT(SUM(IF(AND(ISNUMBER(J96),$S$25="Yes"),J96-AK40,)^2,IF(AND(ISNUMBER(J150),$S$26="Yes"),J150-AK40,)^2,IF(AND(ISNUMBER(J204),$S$27="Yes"),J204-AK40,)^2,IF(AND(ISNUMBER(J258),$S$28="Yes"),J258-AK40,)^2,IF(AND(ISNUMBER(J312),$S$29="Yes"),J312-AK40,)^2,IF(AND(ISNUMBER(J366),$S$30="Yes"),J366-AK40,)^2,IF(AND(ISNUMBER(J420),$S$31="Yes"),J420-AK40,)^2,IF(AND(ISNUMBER(J474),$S$32="Yes"),J474-AK40,)^2,IF(AND(ISNUMBER(J528),$S$33="Yes"),J528-AK40,)^2,IF(AND(ISNUMBER(J582),$S$34="Yes"),J582-AK40,)^2)/SUM(IF(AND(ISNUMBER(J96),$S$25="Yes"),1,0),IF(AND(ISNUMBER(J150),$S$26="Yes"),1,0),IF(AND(ISNUMBER(J204),$S$27="Yes"),1,0),IF(AND(ISNUMBER(J258),$S$28="Yes"),1,0),IF(AND(ISNUMBER(J312),$S$29="Yes"),1,0),IF(AND(ISNUMBER(J366),$S$30="Yes"),1,0),IF(AND(ISNUMBER(J420),$S$31="Yes"),1,0),IF(AND(ISNUMBER(J474),$S$32="Yes"),1,0),IF(AND(ISNUMBER(J528),$S$33="Yes"),1,0),IF(AND(ISNUMBER(J582),$S$34="Yes"),1,0))))</f>
        <v>#DIV/0!</v>
      </c>
      <c r="BA40" s="79" t="e">
        <f>MIN('[1]Unit Adoption Calculations'!K84,AL40+$AP$22*SQRT(SUM(IF(AND(ISNUMBER(K96),$S$25="Yes"),K96-AL40,)^2,IF(AND(ISNUMBER(K150),$S$26="Yes"),K150-AL40,)^2,IF(AND(ISNUMBER(K204),$S$27="Yes"),K204-AL40,)^2,IF(AND(ISNUMBER(K258),$S$28="Yes"),K258-AL40,)^2,IF(AND(ISNUMBER(K312),$S$29="Yes"),K312-AL40,)^2,IF(AND(ISNUMBER(K366),$S$30="Yes"),K366-AL40,)^2,IF(AND(ISNUMBER(K420),$S$31="Yes"),K420-AL40,)^2,IF(AND(ISNUMBER(K474),$S$32="Yes"),K474-AL40,)^2,IF(AND(ISNUMBER(K528),$S$33="Yes"),K528-AL40,)^2,IF(AND(ISNUMBER(K582),$S$34="Yes"),K582-AL40,)^2)/SUM(IF(AND(ISNUMBER(K96),$S$25="Yes"),1,0),IF(AND(ISNUMBER(K150),$S$26="Yes"),1,0),IF(AND(ISNUMBER(K204),$S$27="Yes"),1,0),IF(AND(ISNUMBER(K258),$S$28="Yes"),1,0),IF(AND(ISNUMBER(K312),$S$29="Yes"),1,0),IF(AND(ISNUMBER(K366),$S$30="Yes"),1,0),IF(AND(ISNUMBER(K420),$S$31="Yes"),1,0),IF(AND(ISNUMBER(K474),$S$32="Yes"),1,0),IF(AND(ISNUMBER(K528),$S$33="Yes"),1,0),IF(AND(ISNUMBER(K582),$S$34="Yes"),1,0))))</f>
        <v>#DIV/0!</v>
      </c>
      <c r="BJ40" s="88" t="s">
        <v>59</v>
      </c>
      <c r="BK40" s="95"/>
      <c r="BL40" s="87"/>
      <c r="BM40" s="87"/>
      <c r="BN40" s="87"/>
      <c r="BO40" s="87"/>
      <c r="BP40" s="87"/>
      <c r="BQ40" s="87"/>
      <c r="BR40" s="87"/>
      <c r="BS40" s="87"/>
      <c r="BT40" s="25"/>
      <c r="BU40" s="25"/>
      <c r="BV40" s="25"/>
      <c r="BW40" s="25"/>
      <c r="BX40" s="25"/>
    </row>
    <row r="41" spans="1:76" s="24" customFormat="1" ht="14" x14ac:dyDescent="0.15">
      <c r="A41" s="64">
        <v>2030</v>
      </c>
      <c r="B41" s="65">
        <f t="shared" ca="1" si="4"/>
        <v>357.91235199671019</v>
      </c>
      <c r="C41" s="66">
        <f t="shared" ca="1" si="4"/>
        <v>168.25928696302208</v>
      </c>
      <c r="D41" s="66">
        <f t="shared" ca="1" si="4"/>
        <v>0</v>
      </c>
      <c r="E41" s="66">
        <f t="shared" ca="1" si="4"/>
        <v>87.790917336215045</v>
      </c>
      <c r="F41" s="66">
        <f t="shared" ca="1" si="4"/>
        <v>43.622900211170474</v>
      </c>
      <c r="G41" s="66">
        <f t="shared" ca="1" si="4"/>
        <v>159.62508487026571</v>
      </c>
      <c r="H41" s="66" t="str">
        <f t="shared" ca="1" si="4"/>
        <v/>
      </c>
      <c r="I41" s="66" t="str">
        <f t="shared" ca="1" si="4"/>
        <v/>
      </c>
      <c r="J41" s="66" t="str">
        <f t="shared" ca="1" si="4"/>
        <v/>
      </c>
      <c r="K41" s="66" t="str">
        <f t="shared" ca="1" si="4"/>
        <v/>
      </c>
      <c r="AB41" s="64">
        <v>2030</v>
      </c>
      <c r="AC41" s="79">
        <f ca="1">MIN('[1]Unit Adoption Calculations'!B85,SUM(IF($S$25="Yes",B97,),IF($S$26="Yes",B151,),IF($S$27="Yes",B205,),IF($S$28="Yes",B259,),IF($S$29="Yes",B313,),IF($S$30="Yes",B367,),IF($S$31="Yes",B421,),IF($S$32="Yes",B475,),IF($S$33="Yes",B529,),IF($S$34="Yes",B583,))/SUM(IF(AND(ISNUMBER(B97),$S$25="Yes"),1,0),IF(AND(ISNUMBER(B151),$S$26="Yes"),1,0),IF(AND(ISNUMBER(B205),$S$27="Yes"),1,0),IF(AND(ISNUMBER(B259),$S$28="Yes"),1,0),IF(AND(ISNUMBER(B313),$S$29="Yes"),1,0),IF(AND(ISNUMBER(B367),$S$30="Yes"),1,0),IF(AND(ISNUMBER(B421),$S$31="Yes"),1,0),IF(AND(ISNUMBER(B475),$S$32="Yes"),1,0),IF(AND(ISNUMBER(B529),$S$33="Yes"),1,0),IF(AND(ISNUMBER(B583),$S$34="Yes"),1,0)))</f>
        <v>407.52848455401875</v>
      </c>
      <c r="AD41" s="79">
        <f ca="1">MIN('[1]Unit Adoption Calculations'!C85,SUM(IF($S$25="Yes",C97,),IF($S$26="Yes",C151,),IF($S$27="Yes",C205,),IF($S$28="Yes",C259,),IF($S$29="Yes",C313,),IF($S$30="Yes",C367,),IF($S$31="Yes",C421,),IF($S$32="Yes",C475,),IF($S$33="Yes",C529,),IF($S$34="Yes",C583,))/SUM(IF(AND(ISNUMBER(C97),$S$25="Yes"),1,0),IF(AND(ISNUMBER(C151),$S$26="Yes"),1,0),IF(AND(ISNUMBER(C205),$S$27="Yes"),1,0),IF(AND(ISNUMBER(C259),$S$28="Yes"),1,0),IF(AND(ISNUMBER(C313),$S$29="Yes"),1,0),IF(AND(ISNUMBER(C367),$S$30="Yes"),1,0),IF(AND(ISNUMBER(C421),$S$31="Yes"),1,0),IF(AND(ISNUMBER(C475),$S$32="Yes"),1,0),IF(AND(ISNUMBER(C529),$S$33="Yes"),1,0),IF(AND(ISNUMBER(C583),$S$34="Yes"),1,0)))</f>
        <v>169.62593822538156</v>
      </c>
      <c r="AE41" s="79">
        <f ca="1">MIN('[1]Unit Adoption Calculations'!D85,SUM(IF($S$25="Yes",D97,),IF($S$26="Yes",D151,),IF($S$27="Yes",D205,),IF($S$28="Yes",D259,),IF($S$29="Yes",D313,),IF($S$30="Yes",D367,),IF($S$31="Yes",D421,),IF($S$32="Yes",D475,),IF($S$33="Yes",D529,),IF($S$34="Yes",D583,))/SUM(IF(AND(ISNUMBER(D97),$S$25="Yes"),1,0),IF(AND(ISNUMBER(D151),$S$26="Yes"),1,0),IF(AND(ISNUMBER(D205),$S$27="Yes"),1,0),IF(AND(ISNUMBER(D259),$S$28="Yes"),1,0),IF(AND(ISNUMBER(D313),$S$29="Yes"),1,0),IF(AND(ISNUMBER(D367),$S$30="Yes"),1,0),IF(AND(ISNUMBER(D421),$S$31="Yes"),1,0),IF(AND(ISNUMBER(D475),$S$32="Yes"),1,0),IF(AND(ISNUMBER(D529),$S$33="Yes"),1,0),IF(AND(ISNUMBER(D583),$S$34="Yes"),1,0)))</f>
        <v>0</v>
      </c>
      <c r="AF41" s="79">
        <f ca="1">MIN('[1]Unit Adoption Calculations'!E85,SUM(IF($S$25="Yes",E97,),IF($S$26="Yes",E151,),IF($S$27="Yes",E205,),IF($S$28="Yes",E259,),IF($S$29="Yes",E313,),IF($S$30="Yes",E367,),IF($S$31="Yes",E421,),IF($S$32="Yes",E475,),IF($S$33="Yes",E529,),IF($S$34="Yes",E583,))/SUM(IF(AND(ISNUMBER(E97),$S$25="Yes"),1,0),IF(AND(ISNUMBER(E151),$S$26="Yes"),1,0),IF(AND(ISNUMBER(E205),$S$27="Yes"),1,0),IF(AND(ISNUMBER(E259),$S$28="Yes"),1,0),IF(AND(ISNUMBER(E313),$S$29="Yes"),1,0),IF(AND(ISNUMBER(E367),$S$30="Yes"),1,0),IF(AND(ISNUMBER(E421),$S$31="Yes"),1,0),IF(AND(ISNUMBER(E475),$S$32="Yes"),1,0),IF(AND(ISNUMBER(E529),$S$33="Yes"),1,0),IF(AND(ISNUMBER(E583),$S$34="Yes"),1,0)))</f>
        <v>88.986307427484249</v>
      </c>
      <c r="AG41" s="79">
        <f ca="1">MIN('[1]Unit Adoption Calculations'!F85,SUM(IF($S$25="Yes",F97,),IF($S$26="Yes",F151,),IF($S$27="Yes",F205,),IF($S$28="Yes",F259,),IF($S$29="Yes",F313,),IF($S$30="Yes",F367,),IF($S$31="Yes",F421,),IF($S$32="Yes",F475,),IF($S$33="Yes",F529,),IF($S$34="Yes",F583,))/SUM(IF(AND(ISNUMBER(F97),$S$25="Yes"),1,0),IF(AND(ISNUMBER(F151),$S$26="Yes"),1,0),IF(AND(ISNUMBER(F205),$S$27="Yes"),1,0),IF(AND(ISNUMBER(F259),$S$28="Yes"),1,0),IF(AND(ISNUMBER(F313),$S$29="Yes"),1,0),IF(AND(ISNUMBER(F367),$S$30="Yes"),1,0),IF(AND(ISNUMBER(F421),$S$31="Yes"),1,0),IF(AND(ISNUMBER(F475),$S$32="Yes"),1,0),IF(AND(ISNUMBER(F529),$S$33="Yes"),1,0),IF(AND(ISNUMBER(F583),$S$34="Yes"),1,0)))</f>
        <v>44.233114353790882</v>
      </c>
      <c r="AH41" s="79">
        <f ca="1">MIN('[1]Unit Adoption Calculations'!G85,SUM(IF($S$25="Yes",G97,),IF($S$26="Yes",G151,),IF($S$27="Yes",G205,),IF($S$28="Yes",G259,),IF($S$29="Yes",G313,),IF($S$30="Yes",G367,),IF($S$31="Yes",G421,),IF($S$32="Yes",G475,),IF($S$33="Yes",G529,),IF($S$34="Yes",G583,))/SUM(IF(AND(ISNUMBER(G97),$S$25="Yes"),1,0),IF(AND(ISNUMBER(G151),$S$26="Yes"),1,0),IF(AND(ISNUMBER(G205),$S$27="Yes"),1,0),IF(AND(ISNUMBER(G259),$S$28="Yes"),1,0),IF(AND(ISNUMBER(G313),$S$29="Yes"),1,0),IF(AND(ISNUMBER(G367),$S$30="Yes"),1,0),IF(AND(ISNUMBER(G421),$S$31="Yes"),1,0),IF(AND(ISNUMBER(G475),$S$32="Yes"),1,0),IF(AND(ISNUMBER(G529),$S$33="Yes"),1,0),IF(AND(ISNUMBER(G583),$S$34="Yes"),1,0)))</f>
        <v>161.16575323672623</v>
      </c>
      <c r="AI41" s="79" t="e">
        <f>MIN('[1]Unit Adoption Calculations'!H85,SUM(IF($S$25="Yes",H97,),IF($S$26="Yes",H151,),IF($S$27="Yes",H205,),IF($S$28="Yes",H259,),IF($S$29="Yes",H313,),IF($S$30="Yes",H367,),IF($S$31="Yes",H421,),IF($S$32="Yes",H475,),IF($S$33="Yes",H529,),IF($S$34="Yes",H583,))/SUM(IF(AND(ISNUMBER(H97),$S$25="Yes"),1,0),IF(AND(ISNUMBER(H151),$S$26="Yes"),1,0),IF(AND(ISNUMBER(H205),$S$27="Yes"),1,0),IF(AND(ISNUMBER(H259),$S$28="Yes"),1,0),IF(AND(ISNUMBER(H313),$S$29="Yes"),1,0),IF(AND(ISNUMBER(H367),$S$30="Yes"),1,0),IF(AND(ISNUMBER(H421),$S$31="Yes"),1,0),IF(AND(ISNUMBER(H475),$S$32="Yes"),1,0),IF(AND(ISNUMBER(H529),$S$33="Yes"),1,0),IF(AND(ISNUMBER(H583),$S$34="Yes"),1,0)))</f>
        <v>#DIV/0!</v>
      </c>
      <c r="AJ41" s="79" t="e">
        <f>MIN('[1]Unit Adoption Calculations'!I85,SUM(IF($S$25="Yes",I97,),IF($S$26="Yes",I151,),IF($S$27="Yes",I205,),IF($S$28="Yes",I259,),IF($S$29="Yes",I313,),IF($S$30="Yes",I367,),IF($S$31="Yes",I421,),IF($S$32="Yes",I475,),IF($S$33="Yes",I529,),IF($S$34="Yes",I583,))/SUM(IF(AND(ISNUMBER(I97),$S$25="Yes"),1,0),IF(AND(ISNUMBER(I151),$S$26="Yes"),1,0),IF(AND(ISNUMBER(I205),$S$27="Yes"),1,0),IF(AND(ISNUMBER(I259),$S$28="Yes"),1,0),IF(AND(ISNUMBER(I313),$S$29="Yes"),1,0),IF(AND(ISNUMBER(I367),$S$30="Yes"),1,0),IF(AND(ISNUMBER(I421),$S$31="Yes"),1,0),IF(AND(ISNUMBER(I475),$S$32="Yes"),1,0),IF(AND(ISNUMBER(I529),$S$33="Yes"),1,0),IF(AND(ISNUMBER(I583),$S$34="Yes"),1,0)))</f>
        <v>#DIV/0!</v>
      </c>
      <c r="AK41" s="79" t="e">
        <f>MIN('[1]Unit Adoption Calculations'!J85,SUM(IF($S$25="Yes",J97,),IF($S$26="Yes",J151,),IF($S$27="Yes",J205,),IF($S$28="Yes",J259,),IF($S$29="Yes",J313,),IF($S$30="Yes",J367,),IF($S$31="Yes",J421,),IF($S$32="Yes",J475,),IF($S$33="Yes",J529,),IF($S$34="Yes",J583,))/SUM(IF(AND(ISNUMBER(J97),$S$25="Yes"),1,0),IF(AND(ISNUMBER(J151),$S$26="Yes"),1,0),IF(AND(ISNUMBER(J205),$S$27="Yes"),1,0),IF(AND(ISNUMBER(J259),$S$28="Yes"),1,0),IF(AND(ISNUMBER(J313),$S$29="Yes"),1,0),IF(AND(ISNUMBER(J367),$S$30="Yes"),1,0),IF(AND(ISNUMBER(J421),$S$31="Yes"),1,0),IF(AND(ISNUMBER(J475),$S$32="Yes"),1,0),IF(AND(ISNUMBER(J529),$S$33="Yes"),1,0),IF(AND(ISNUMBER(J583),$S$34="Yes"),1,0)))</f>
        <v>#DIV/0!</v>
      </c>
      <c r="AL41" s="79" t="e">
        <f>MIN('[1]Unit Adoption Calculations'!K85,SUM(IF($S$25="Yes",K97,),IF($S$26="Yes",K151,),IF($S$27="Yes",K205,),IF($S$28="Yes",K259,),IF($S$29="Yes",K313,),IF($S$30="Yes",K367,),IF($S$31="Yes",K421,),IF($S$32="Yes",K475,),IF($S$33="Yes",K529,),IF($S$34="Yes",K583,))/SUM(IF(AND(ISNUMBER(K97),$S$25="Yes"),1,0),IF(AND(ISNUMBER(K151),$S$26="Yes"),1,0),IF(AND(ISNUMBER(K205),$S$27="Yes"),1,0),IF(AND(ISNUMBER(K259),$S$28="Yes"),1,0),IF(AND(ISNUMBER(K313),$S$29="Yes"),1,0),IF(AND(ISNUMBER(K367),$S$30="Yes"),1,0),IF(AND(ISNUMBER(K421),$S$31="Yes"),1,0),IF(AND(ISNUMBER(K475),$S$32="Yes"),1,0),IF(AND(ISNUMBER(K529),$S$33="Yes"),1,0),IF(AND(ISNUMBER(K583),$S$34="Yes"),1,0)))</f>
        <v>#DIV/0!</v>
      </c>
      <c r="AM41" s="69"/>
      <c r="AQ41" s="64">
        <v>2030</v>
      </c>
      <c r="AR41" s="79">
        <f ca="1">MIN('[1]Unit Adoption Calculations'!B85,AC41+$AP$22*SQRT(SUM(IF(AND(ISNUMBER(B97),$S$25="Yes"),B97-AC41,)^2,IF(AND(ISNUMBER(B151),$S$26="Yes"),B151-AC41,)^2,IF(AND(ISNUMBER(B205),$S$27="Yes"),B205-AC41,)^2,IF(AND(ISNUMBER(B259),$S$28="Yes"),B259-AC41,)^2,IF(AND(ISNUMBER(B313),$S$29="Yes"),B313-AC41,)^2,IF(AND(ISNUMBER(B367),$S$30="Yes"),B367-AC41,)^2,IF(AND(ISNUMBER(B421),$S$31="Yes"),B421-AC41,)^2,IF(AND(ISNUMBER(B475),$S$32="Yes"),B475-AC41,)^2,IF(AND(ISNUMBER(B529),$S$33="Yes"),B529-AC41,)^2,IF(AND(ISNUMBER(B583),$S$34="Yes"),B583-AC41,)^2)/SUM(IF(AND(ISNUMBER(B97),$S$25="Yes"),1,0),IF(AND(ISNUMBER(B151),$S$26="Yes"),1,0),IF(AND(ISNUMBER(B205),$S$27="Yes"),1,0),IF(AND(ISNUMBER(B259),$S$28="Yes"),1,0),IF(AND(ISNUMBER(B313),$S$29="Yes"),1,0),IF(AND(ISNUMBER(B367),$S$30="Yes"),1,0),IF(AND(ISNUMBER(B421),$S$31="Yes"),1,0),IF(AND(ISNUMBER(B475),$S$32="Yes"),1,0),IF(AND(ISNUMBER(B529),$S$33="Yes"),1,0),IF(AND(ISNUMBER(B583),$S$34="Yes"),1,0))))</f>
        <v>357.91235199671019</v>
      </c>
      <c r="AS41" s="79">
        <f ca="1">MIN('[1]Unit Adoption Calculations'!C85,AD41+$AP$22*SQRT(SUM(IF(AND(ISNUMBER(C97),$S$25="Yes"),C97-AD41,)^2,IF(AND(ISNUMBER(C151),$S$26="Yes"),C151-AD41,)^2,IF(AND(ISNUMBER(C205),$S$27="Yes"),C205-AD41,)^2,IF(AND(ISNUMBER(C259),$S$28="Yes"),C259-AD41,)^2,IF(AND(ISNUMBER(C313),$S$29="Yes"),C313-AD41,)^2,IF(AND(ISNUMBER(C367),$S$30="Yes"),C367-AD41,)^2,IF(AND(ISNUMBER(C421),$S$31="Yes"),C421-AD41,)^2,IF(AND(ISNUMBER(C475),$S$32="Yes"),C475-AD41,)^2,IF(AND(ISNUMBER(C529),$S$33="Yes"),C529-AD41,)^2,IF(AND(ISNUMBER(C583),$S$34="Yes"),C583-AD41,)^2)/SUM(IF(AND(ISNUMBER(C97),$S$25="Yes"),1,0),IF(AND(ISNUMBER(C151),$S$26="Yes"),1,0),IF(AND(ISNUMBER(C205),$S$27="Yes"),1,0),IF(AND(ISNUMBER(C259),$S$28="Yes"),1,0),IF(AND(ISNUMBER(C313),$S$29="Yes"),1,0),IF(AND(ISNUMBER(C367),$S$30="Yes"),1,0),IF(AND(ISNUMBER(C421),$S$31="Yes"),1,0),IF(AND(ISNUMBER(C475),$S$32="Yes"),1,0),IF(AND(ISNUMBER(C529),$S$33="Yes"),1,0),IF(AND(ISNUMBER(C583),$S$34="Yes"),1,0))))</f>
        <v>168.25928696302208</v>
      </c>
      <c r="AT41" s="79">
        <f ca="1">MIN('[1]Unit Adoption Calculations'!D85,AE41+$AP$22*SQRT(SUM(IF(AND(ISNUMBER(D97),$S$25="Yes"),D97-AE41,)^2,IF(AND(ISNUMBER(D151),$S$26="Yes"),D151-AE41,)^2,IF(AND(ISNUMBER(D205),$S$27="Yes"),D205-AE41,)^2,IF(AND(ISNUMBER(D259),$S$28="Yes"),D259-AE41,)^2,IF(AND(ISNUMBER(D313),$S$29="Yes"),D313-AE41,)^2,IF(AND(ISNUMBER(D367),$S$30="Yes"),D367-AE41,)^2,IF(AND(ISNUMBER(D421),$S$31="Yes"),D421-AE41,)^2,IF(AND(ISNUMBER(D475),$S$32="Yes"),D475-AE41,)^2,IF(AND(ISNUMBER(D529),$S$33="Yes"),D529-AE41,)^2,IF(AND(ISNUMBER(D583),$S$34="Yes"),D583-AE41,)^2)/SUM(IF(AND(ISNUMBER(D97),$S$25="Yes"),1,0),IF(AND(ISNUMBER(D151),$S$26="Yes"),1,0),IF(AND(ISNUMBER(D205),$S$27="Yes"),1,0),IF(AND(ISNUMBER(D259),$S$28="Yes"),1,0),IF(AND(ISNUMBER(D313),$S$29="Yes"),1,0),IF(AND(ISNUMBER(D367),$S$30="Yes"),1,0),IF(AND(ISNUMBER(D421),$S$31="Yes"),1,0),IF(AND(ISNUMBER(D475),$S$32="Yes"),1,0),IF(AND(ISNUMBER(D529),$S$33="Yes"),1,0),IF(AND(ISNUMBER(D583),$S$34="Yes"),1,0))))</f>
        <v>0</v>
      </c>
      <c r="AU41" s="79">
        <f ca="1">MIN('[1]Unit Adoption Calculations'!E85,AF41+$AP$22*SQRT(SUM(IF(AND(ISNUMBER(E97),$S$25="Yes"),E97-AF41,)^2,IF(AND(ISNUMBER(E151),$S$26="Yes"),E151-AF41,)^2,IF(AND(ISNUMBER(E205),$S$27="Yes"),E205-AF41,)^2,IF(AND(ISNUMBER(E259),$S$28="Yes"),E259-AF41,)^2,IF(AND(ISNUMBER(E313),$S$29="Yes"),E313-AF41,)^2,IF(AND(ISNUMBER(E367),$S$30="Yes"),E367-AF41,)^2,IF(AND(ISNUMBER(E421),$S$31="Yes"),E421-AF41,)^2,IF(AND(ISNUMBER(E475),$S$32="Yes"),E475-AF41,)^2,IF(AND(ISNUMBER(E529),$S$33="Yes"),E529-AF41,)^2,IF(AND(ISNUMBER(E583),$S$34="Yes"),E583-AF41,)^2)/SUM(IF(AND(ISNUMBER(E97),$S$25="Yes"),1,0),IF(AND(ISNUMBER(E151),$S$26="Yes"),1,0),IF(AND(ISNUMBER(E205),$S$27="Yes"),1,0),IF(AND(ISNUMBER(E259),$S$28="Yes"),1,0),IF(AND(ISNUMBER(E313),$S$29="Yes"),1,0),IF(AND(ISNUMBER(E367),$S$30="Yes"),1,0),IF(AND(ISNUMBER(E421),$S$31="Yes"),1,0),IF(AND(ISNUMBER(E475),$S$32="Yes"),1,0),IF(AND(ISNUMBER(E529),$S$33="Yes"),1,0),IF(AND(ISNUMBER(E583),$S$34="Yes"),1,0))))</f>
        <v>87.790917336215045</v>
      </c>
      <c r="AV41" s="79">
        <f ca="1">MIN('[1]Unit Adoption Calculations'!F85,AG41+$AP$22*SQRT(SUM(IF(AND(ISNUMBER(F97),$S$25="Yes"),F97-AG41,)^2,IF(AND(ISNUMBER(F151),$S$26="Yes"),F151-AG41,)^2,IF(AND(ISNUMBER(F205),$S$27="Yes"),F205-AG41,)^2,IF(AND(ISNUMBER(F259),$S$28="Yes"),F259-AG41,)^2,IF(AND(ISNUMBER(F313),$S$29="Yes"),F313-AG41,)^2,IF(AND(ISNUMBER(F367),$S$30="Yes"),F367-AG41,)^2,IF(AND(ISNUMBER(F421),$S$31="Yes"),F421-AG41,)^2,IF(AND(ISNUMBER(F475),$S$32="Yes"),F475-AG41,)^2,IF(AND(ISNUMBER(F529),$S$33="Yes"),F529-AG41,)^2,IF(AND(ISNUMBER(F583),$S$34="Yes"),F583-AG41,)^2)/SUM(IF(AND(ISNUMBER(F97),$S$25="Yes"),1,0),IF(AND(ISNUMBER(F151),$S$26="Yes"),1,0),IF(AND(ISNUMBER(F205),$S$27="Yes"),1,0),IF(AND(ISNUMBER(F259),$S$28="Yes"),1,0),IF(AND(ISNUMBER(F313),$S$29="Yes"),1,0),IF(AND(ISNUMBER(F367),$S$30="Yes"),1,0),IF(AND(ISNUMBER(F421),$S$31="Yes"),1,0),IF(AND(ISNUMBER(F475),$S$32="Yes"),1,0),IF(AND(ISNUMBER(F529),$S$33="Yes"),1,0),IF(AND(ISNUMBER(F583),$S$34="Yes"),1,0))))</f>
        <v>43.622900211170474</v>
      </c>
      <c r="AW41" s="79">
        <f ca="1">MIN('[1]Unit Adoption Calculations'!G85,AH41+$AP$22*SQRT(SUM(IF(AND(ISNUMBER(G97),$S$25="Yes"),G97-AH41,)^2,IF(AND(ISNUMBER(G151),$S$26="Yes"),G151-AH41,)^2,IF(AND(ISNUMBER(G205),$S$27="Yes"),G205-AH41,)^2,IF(AND(ISNUMBER(G259),$S$28="Yes"),G259-AH41,)^2,IF(AND(ISNUMBER(G313),$S$29="Yes"),G313-AH41,)^2,IF(AND(ISNUMBER(G367),$S$30="Yes"),G367-AH41,)^2,IF(AND(ISNUMBER(G421),$S$31="Yes"),G421-AH41,)^2,IF(AND(ISNUMBER(G475),$S$32="Yes"),G475-AH41,)^2,IF(AND(ISNUMBER(G529),$S$33="Yes"),G529-AH41,)^2,IF(AND(ISNUMBER(G583),$S$34="Yes"),G583-AH41,)^2)/SUM(IF(AND(ISNUMBER(G97),$S$25="Yes"),1,0),IF(AND(ISNUMBER(G151),$S$26="Yes"),1,0),IF(AND(ISNUMBER(G205),$S$27="Yes"),1,0),IF(AND(ISNUMBER(G259),$S$28="Yes"),1,0),IF(AND(ISNUMBER(G313),$S$29="Yes"),1,0),IF(AND(ISNUMBER(G367),$S$30="Yes"),1,0),IF(AND(ISNUMBER(G421),$S$31="Yes"),1,0),IF(AND(ISNUMBER(G475),$S$32="Yes"),1,0),IF(AND(ISNUMBER(G529),$S$33="Yes"),1,0),IF(AND(ISNUMBER(G583),$S$34="Yes"),1,0))))</f>
        <v>159.62508487026571</v>
      </c>
      <c r="AX41" s="79" t="e">
        <f>MIN('[1]Unit Adoption Calculations'!H85,AI41+$AP$22*SQRT(SUM(IF(AND(ISNUMBER(H97),$S$25="Yes"),H97-AI41,)^2,IF(AND(ISNUMBER(H151),$S$26="Yes"),H151-AI41,)^2,IF(AND(ISNUMBER(H205),$S$27="Yes"),H205-AI41,)^2,IF(AND(ISNUMBER(H259),$S$28="Yes"),H259-AI41,)^2,IF(AND(ISNUMBER(H313),$S$29="Yes"),H313-AI41,)^2,IF(AND(ISNUMBER(H367),$S$30="Yes"),H367-AI41,)^2,IF(AND(ISNUMBER(H421),$S$31="Yes"),H421-AI41,)^2,IF(AND(ISNUMBER(H475),$S$32="Yes"),H475-AI41,)^2,IF(AND(ISNUMBER(H529),$S$33="Yes"),H529-AI41,)^2,IF(AND(ISNUMBER(H583),$S$34="Yes"),H583-AI41,)^2)/SUM(IF(AND(ISNUMBER(H97),$S$25="Yes"),1,0),IF(AND(ISNUMBER(H151),$S$26="Yes"),1,0),IF(AND(ISNUMBER(H205),$S$27="Yes"),1,0),IF(AND(ISNUMBER(H259),$S$28="Yes"),1,0),IF(AND(ISNUMBER(H313),$S$29="Yes"),1,0),IF(AND(ISNUMBER(H367),$S$30="Yes"),1,0),IF(AND(ISNUMBER(H421),$S$31="Yes"),1,0),IF(AND(ISNUMBER(H475),$S$32="Yes"),1,0),IF(AND(ISNUMBER(H529),$S$33="Yes"),1,0),IF(AND(ISNUMBER(H583),$S$34="Yes"),1,0))))</f>
        <v>#DIV/0!</v>
      </c>
      <c r="AY41" s="79" t="e">
        <f>MIN('[1]Unit Adoption Calculations'!I85,AJ41+$AP$22*SQRT(SUM(IF(AND(ISNUMBER(I97),$S$25="Yes"),I97-AJ41,)^2,IF(AND(ISNUMBER(I151),$S$26="Yes"),I151-AJ41,)^2,IF(AND(ISNUMBER(I205),$S$27="Yes"),I205-AJ41,)^2,IF(AND(ISNUMBER(I259),$S$28="Yes"),I259-AJ41,)^2,IF(AND(ISNUMBER(I313),$S$29="Yes"),I313-AJ41,)^2,IF(AND(ISNUMBER(I367),$S$30="Yes"),I367-AJ41,)^2,IF(AND(ISNUMBER(I421),$S$31="Yes"),I421-AJ41,)^2,IF(AND(ISNUMBER(I475),$S$32="Yes"),I475-AJ41,)^2,IF(AND(ISNUMBER(I529),$S$33="Yes"),I529-AJ41,)^2,IF(AND(ISNUMBER(I583),$S$34="Yes"),I583-AJ41,)^2)/SUM(IF(AND(ISNUMBER(I97),$S$25="Yes"),1,0),IF(AND(ISNUMBER(I151),$S$26="Yes"),1,0),IF(AND(ISNUMBER(I205),$S$27="Yes"),1,0),IF(AND(ISNUMBER(I259),$S$28="Yes"),1,0),IF(AND(ISNUMBER(I313),$S$29="Yes"),1,0),IF(AND(ISNUMBER(I367),$S$30="Yes"),1,0),IF(AND(ISNUMBER(I421),$S$31="Yes"),1,0),IF(AND(ISNUMBER(I475),$S$32="Yes"),1,0),IF(AND(ISNUMBER(I529),$S$33="Yes"),1,0),IF(AND(ISNUMBER(I583),$S$34="Yes"),1,0))))</f>
        <v>#DIV/0!</v>
      </c>
      <c r="AZ41" s="79" t="e">
        <f>MIN('[1]Unit Adoption Calculations'!J85,AK41+$AP$22*SQRT(SUM(IF(AND(ISNUMBER(J97),$S$25="Yes"),J97-AK41,)^2,IF(AND(ISNUMBER(J151),$S$26="Yes"),J151-AK41,)^2,IF(AND(ISNUMBER(J205),$S$27="Yes"),J205-AK41,)^2,IF(AND(ISNUMBER(J259),$S$28="Yes"),J259-AK41,)^2,IF(AND(ISNUMBER(J313),$S$29="Yes"),J313-AK41,)^2,IF(AND(ISNUMBER(J367),$S$30="Yes"),J367-AK41,)^2,IF(AND(ISNUMBER(J421),$S$31="Yes"),J421-AK41,)^2,IF(AND(ISNUMBER(J475),$S$32="Yes"),J475-AK41,)^2,IF(AND(ISNUMBER(J529),$S$33="Yes"),J529-AK41,)^2,IF(AND(ISNUMBER(J583),$S$34="Yes"),J583-AK41,)^2)/SUM(IF(AND(ISNUMBER(J97),$S$25="Yes"),1,0),IF(AND(ISNUMBER(J151),$S$26="Yes"),1,0),IF(AND(ISNUMBER(J205),$S$27="Yes"),1,0),IF(AND(ISNUMBER(J259),$S$28="Yes"),1,0),IF(AND(ISNUMBER(J313),$S$29="Yes"),1,0),IF(AND(ISNUMBER(J367),$S$30="Yes"),1,0),IF(AND(ISNUMBER(J421),$S$31="Yes"),1,0),IF(AND(ISNUMBER(J475),$S$32="Yes"),1,0),IF(AND(ISNUMBER(J529),$S$33="Yes"),1,0),IF(AND(ISNUMBER(J583),$S$34="Yes"),1,0))))</f>
        <v>#DIV/0!</v>
      </c>
      <c r="BA41" s="79" t="e">
        <f>MIN('[1]Unit Adoption Calculations'!K85,AL41+$AP$22*SQRT(SUM(IF(AND(ISNUMBER(K97),$S$25="Yes"),K97-AL41,)^2,IF(AND(ISNUMBER(K151),$S$26="Yes"),K151-AL41,)^2,IF(AND(ISNUMBER(K205),$S$27="Yes"),K205-AL41,)^2,IF(AND(ISNUMBER(K259),$S$28="Yes"),K259-AL41,)^2,IF(AND(ISNUMBER(K313),$S$29="Yes"),K313-AL41,)^2,IF(AND(ISNUMBER(K367),$S$30="Yes"),K367-AL41,)^2,IF(AND(ISNUMBER(K421),$S$31="Yes"),K421-AL41,)^2,IF(AND(ISNUMBER(K475),$S$32="Yes"),K475-AL41,)^2,IF(AND(ISNUMBER(K529),$S$33="Yes"),K529-AL41,)^2,IF(AND(ISNUMBER(K583),$S$34="Yes"),K583-AL41,)^2)/SUM(IF(AND(ISNUMBER(K97),$S$25="Yes"),1,0),IF(AND(ISNUMBER(K151),$S$26="Yes"),1,0),IF(AND(ISNUMBER(K205),$S$27="Yes"),1,0),IF(AND(ISNUMBER(K259),$S$28="Yes"),1,0),IF(AND(ISNUMBER(K313),$S$29="Yes"),1,0),IF(AND(ISNUMBER(K367),$S$30="Yes"),1,0),IF(AND(ISNUMBER(K421),$S$31="Yes"),1,0),IF(AND(ISNUMBER(K475),$S$32="Yes"),1,0),IF(AND(ISNUMBER(K529),$S$33="Yes"),1,0),IF(AND(ISNUMBER(K583),$S$34="Yes"),1,0))))</f>
        <v>#DIV/0!</v>
      </c>
      <c r="BJ41" s="88"/>
      <c r="BK41" s="87"/>
      <c r="BL41" s="87"/>
      <c r="BM41" s="87"/>
      <c r="BN41" s="87"/>
      <c r="BO41" s="87"/>
      <c r="BP41" s="87"/>
      <c r="BQ41" s="87"/>
      <c r="BR41" s="87"/>
      <c r="BS41" s="87"/>
      <c r="BT41" s="25"/>
      <c r="BU41" s="25"/>
      <c r="BV41" s="25"/>
      <c r="BW41" s="25"/>
      <c r="BX41" s="25"/>
    </row>
    <row r="42" spans="1:76" s="24" customFormat="1" ht="14" x14ac:dyDescent="0.15">
      <c r="A42" s="64">
        <v>2031</v>
      </c>
      <c r="B42" s="65">
        <f t="shared" ca="1" si="4"/>
        <v>361.06942388244607</v>
      </c>
      <c r="C42" s="66">
        <f t="shared" ca="1" si="4"/>
        <v>169.62003298557829</v>
      </c>
      <c r="D42" s="66">
        <f t="shared" ca="1" si="4"/>
        <v>0</v>
      </c>
      <c r="E42" s="66">
        <f t="shared" ca="1" si="4"/>
        <v>87.164908249606384</v>
      </c>
      <c r="F42" s="66">
        <f t="shared" ca="1" si="4"/>
        <v>43.399297033618836</v>
      </c>
      <c r="G42" s="66">
        <f t="shared" ca="1" si="4"/>
        <v>160.52234165752839</v>
      </c>
      <c r="H42" s="66" t="str">
        <f t="shared" ca="1" si="4"/>
        <v/>
      </c>
      <c r="I42" s="66" t="str">
        <f t="shared" ca="1" si="4"/>
        <v/>
      </c>
      <c r="J42" s="66" t="str">
        <f t="shared" ca="1" si="4"/>
        <v/>
      </c>
      <c r="K42" s="66" t="str">
        <f t="shared" ca="1" si="4"/>
        <v/>
      </c>
      <c r="AB42" s="64">
        <v>2031</v>
      </c>
      <c r="AC42" s="79">
        <f ca="1">MIN('[1]Unit Adoption Calculations'!B86,SUM(IF($S$25="Yes",B98,),IF($S$26="Yes",B152,),IF($S$27="Yes",B206,),IF($S$28="Yes",B260,),IF($S$29="Yes",B314,),IF($S$30="Yes",B368,),IF($S$31="Yes",B422,),IF($S$32="Yes",B476,),IF($S$33="Yes",B530,),IF($S$34="Yes",B584,))/SUM(IF(AND(ISNUMBER(B98),$S$25="Yes"),1,0),IF(AND(ISNUMBER(B152),$S$26="Yes"),1,0),IF(AND(ISNUMBER(B206),$S$27="Yes"),1,0),IF(AND(ISNUMBER(B260),$S$28="Yes"),1,0),IF(AND(ISNUMBER(B314),$S$29="Yes"),1,0),IF(AND(ISNUMBER(B368),$S$30="Yes"),1,0),IF(AND(ISNUMBER(B422),$S$31="Yes"),1,0),IF(AND(ISNUMBER(B476),$S$32="Yes"),1,0),IF(AND(ISNUMBER(B530),$S$33="Yes"),1,0),IF(AND(ISNUMBER(B584),$S$34="Yes"),1,0)))</f>
        <v>410.68741760744342</v>
      </c>
      <c r="AD42" s="79">
        <f ca="1">MIN('[1]Unit Adoption Calculations'!C86,SUM(IF($S$25="Yes",C98,),IF($S$26="Yes",C152,),IF($S$27="Yes",C206,),IF($S$28="Yes",C260,),IF($S$29="Yes",C314,),IF($S$30="Yes",C368,),IF($S$31="Yes",C422,),IF($S$32="Yes",C476,),IF($S$33="Yes",C530,),IF($S$34="Yes",C584,))/SUM(IF(AND(ISNUMBER(C98),$S$25="Yes"),1,0),IF(AND(ISNUMBER(C152),$S$26="Yes"),1,0),IF(AND(ISNUMBER(C206),$S$27="Yes"),1,0),IF(AND(ISNUMBER(C260),$S$28="Yes"),1,0),IF(AND(ISNUMBER(C314),$S$29="Yes"),1,0),IF(AND(ISNUMBER(C368),$S$30="Yes"),1,0),IF(AND(ISNUMBER(C422),$S$31="Yes"),1,0),IF(AND(ISNUMBER(C476),$S$32="Yes"),1,0),IF(AND(ISNUMBER(C530),$S$33="Yes"),1,0),IF(AND(ISNUMBER(C584),$S$34="Yes"),1,0)))</f>
        <v>170.98668424793777</v>
      </c>
      <c r="AE42" s="79">
        <f ca="1">MIN('[1]Unit Adoption Calculations'!D86,SUM(IF($S$25="Yes",D98,),IF($S$26="Yes",D152,),IF($S$27="Yes",D206,),IF($S$28="Yes",D260,),IF($S$29="Yes",D314,),IF($S$30="Yes",D368,),IF($S$31="Yes",D422,),IF($S$32="Yes",D476,),IF($S$33="Yes",D530,),IF($S$34="Yes",D584,))/SUM(IF(AND(ISNUMBER(D98),$S$25="Yes"),1,0),IF(AND(ISNUMBER(D152),$S$26="Yes"),1,0),IF(AND(ISNUMBER(D206),$S$27="Yes"),1,0),IF(AND(ISNUMBER(D260),$S$28="Yes"),1,0),IF(AND(ISNUMBER(D314),$S$29="Yes"),1,0),IF(AND(ISNUMBER(D368),$S$30="Yes"),1,0),IF(AND(ISNUMBER(D422),$S$31="Yes"),1,0),IF(AND(ISNUMBER(D476),$S$32="Yes"),1,0),IF(AND(ISNUMBER(D530),$S$33="Yes"),1,0),IF(AND(ISNUMBER(D584),$S$34="Yes"),1,0)))</f>
        <v>0</v>
      </c>
      <c r="AF42" s="79">
        <f ca="1">MIN('[1]Unit Adoption Calculations'!E86,SUM(IF($S$25="Yes",E98,),IF($S$26="Yes",E152,),IF($S$27="Yes",E206,),IF($S$28="Yes",E260,),IF($S$29="Yes",E314,),IF($S$30="Yes",E368,),IF($S$31="Yes",E422,),IF($S$32="Yes",E476,),IF($S$33="Yes",E530,),IF($S$34="Yes",E584,))/SUM(IF(AND(ISNUMBER(E98),$S$25="Yes"),1,0),IF(AND(ISNUMBER(E152),$S$26="Yes"),1,0),IF(AND(ISNUMBER(E206),$S$27="Yes"),1,0),IF(AND(ISNUMBER(E260),$S$28="Yes"),1,0),IF(AND(ISNUMBER(E314),$S$29="Yes"),1,0),IF(AND(ISNUMBER(E368),$S$30="Yes"),1,0),IF(AND(ISNUMBER(E422),$S$31="Yes"),1,0),IF(AND(ISNUMBER(E476),$S$32="Yes"),1,0),IF(AND(ISNUMBER(E530),$S$33="Yes"),1,0),IF(AND(ISNUMBER(E584),$S$34="Yes"),1,0)))</f>
        <v>88.986307427484249</v>
      </c>
      <c r="AG42" s="79">
        <f ca="1">MIN('[1]Unit Adoption Calculations'!F86,SUM(IF($S$25="Yes",F98,),IF($S$26="Yes",F152,),IF($S$27="Yes",F206,),IF($S$28="Yes",F260,),IF($S$29="Yes",F314,),IF($S$30="Yes",F368,),IF($S$31="Yes",F422,),IF($S$32="Yes",F476,),IF($S$33="Yes",F530,),IF($S$34="Yes",F584,))/SUM(IF(AND(ISNUMBER(F98),$S$25="Yes"),1,0),IF(AND(ISNUMBER(F152),$S$26="Yes"),1,0),IF(AND(ISNUMBER(F206),$S$27="Yes"),1,0),IF(AND(ISNUMBER(F260),$S$28="Yes"),1,0),IF(AND(ISNUMBER(F314),$S$29="Yes"),1,0),IF(AND(ISNUMBER(F368),$S$30="Yes"),1,0),IF(AND(ISNUMBER(F422),$S$31="Yes"),1,0),IF(AND(ISNUMBER(F476),$S$32="Yes"),1,0),IF(AND(ISNUMBER(F530),$S$33="Yes"),1,0),IF(AND(ISNUMBER(F584),$S$34="Yes"),1,0)))</f>
        <v>44.009511176239243</v>
      </c>
      <c r="AH42" s="79">
        <f ca="1">MIN('[1]Unit Adoption Calculations'!G86,SUM(IF($S$25="Yes",G98,),IF($S$26="Yes",G152,),IF($S$27="Yes",G206,),IF($S$28="Yes",G260,),IF($S$29="Yes",G314,),IF($S$30="Yes",G368,),IF($S$31="Yes",G422,),IF($S$32="Yes",G476,),IF($S$33="Yes",G530,),IF($S$34="Yes",G584,))/SUM(IF(AND(ISNUMBER(G98),$S$25="Yes"),1,0),IF(AND(ISNUMBER(G152),$S$26="Yes"),1,0),IF(AND(ISNUMBER(G206),$S$27="Yes"),1,0),IF(AND(ISNUMBER(G260),$S$28="Yes"),1,0),IF(AND(ISNUMBER(G314),$S$29="Yes"),1,0),IF(AND(ISNUMBER(G368),$S$30="Yes"),1,0),IF(AND(ISNUMBER(G422),$S$31="Yes"),1,0),IF(AND(ISNUMBER(G476),$S$32="Yes"),1,0),IF(AND(ISNUMBER(G530),$S$33="Yes"),1,0),IF(AND(ISNUMBER(G584),$S$34="Yes"),1,0)))</f>
        <v>162.06301002399027</v>
      </c>
      <c r="AI42" s="79" t="e">
        <f>MIN('[1]Unit Adoption Calculations'!H86,SUM(IF($S$25="Yes",H98,),IF($S$26="Yes",H152,),IF($S$27="Yes",H206,),IF($S$28="Yes",H260,),IF($S$29="Yes",H314,),IF($S$30="Yes",H368,),IF($S$31="Yes",H422,),IF($S$32="Yes",H476,),IF($S$33="Yes",H530,),IF($S$34="Yes",H584,))/SUM(IF(AND(ISNUMBER(H98),$S$25="Yes"),1,0),IF(AND(ISNUMBER(H152),$S$26="Yes"),1,0),IF(AND(ISNUMBER(H206),$S$27="Yes"),1,0),IF(AND(ISNUMBER(H260),$S$28="Yes"),1,0),IF(AND(ISNUMBER(H314),$S$29="Yes"),1,0),IF(AND(ISNUMBER(H368),$S$30="Yes"),1,0),IF(AND(ISNUMBER(H422),$S$31="Yes"),1,0),IF(AND(ISNUMBER(H476),$S$32="Yes"),1,0),IF(AND(ISNUMBER(H530),$S$33="Yes"),1,0),IF(AND(ISNUMBER(H584),$S$34="Yes"),1,0)))</f>
        <v>#DIV/0!</v>
      </c>
      <c r="AJ42" s="79" t="e">
        <f>MIN('[1]Unit Adoption Calculations'!I86,SUM(IF($S$25="Yes",I98,),IF($S$26="Yes",I152,),IF($S$27="Yes",I206,),IF($S$28="Yes",I260,),IF($S$29="Yes",I314,),IF($S$30="Yes",I368,),IF($S$31="Yes",I422,),IF($S$32="Yes",I476,),IF($S$33="Yes",I530,),IF($S$34="Yes",I584,))/SUM(IF(AND(ISNUMBER(I98),$S$25="Yes"),1,0),IF(AND(ISNUMBER(I152),$S$26="Yes"),1,0),IF(AND(ISNUMBER(I206),$S$27="Yes"),1,0),IF(AND(ISNUMBER(I260),$S$28="Yes"),1,0),IF(AND(ISNUMBER(I314),$S$29="Yes"),1,0),IF(AND(ISNUMBER(I368),$S$30="Yes"),1,0),IF(AND(ISNUMBER(I422),$S$31="Yes"),1,0),IF(AND(ISNUMBER(I476),$S$32="Yes"),1,0),IF(AND(ISNUMBER(I530),$S$33="Yes"),1,0),IF(AND(ISNUMBER(I584),$S$34="Yes"),1,0)))</f>
        <v>#DIV/0!</v>
      </c>
      <c r="AK42" s="79" t="e">
        <f>MIN('[1]Unit Adoption Calculations'!J86,SUM(IF($S$25="Yes",J98,),IF($S$26="Yes",J152,),IF($S$27="Yes",J206,),IF($S$28="Yes",J260,),IF($S$29="Yes",J314,),IF($S$30="Yes",J368,),IF($S$31="Yes",J422,),IF($S$32="Yes",J476,),IF($S$33="Yes",J530,),IF($S$34="Yes",J584,))/SUM(IF(AND(ISNUMBER(J98),$S$25="Yes"),1,0),IF(AND(ISNUMBER(J152),$S$26="Yes"),1,0),IF(AND(ISNUMBER(J206),$S$27="Yes"),1,0),IF(AND(ISNUMBER(J260),$S$28="Yes"),1,0),IF(AND(ISNUMBER(J314),$S$29="Yes"),1,0),IF(AND(ISNUMBER(J368),$S$30="Yes"),1,0),IF(AND(ISNUMBER(J422),$S$31="Yes"),1,0),IF(AND(ISNUMBER(J476),$S$32="Yes"),1,0),IF(AND(ISNUMBER(J530),$S$33="Yes"),1,0),IF(AND(ISNUMBER(J584),$S$34="Yes"),1,0)))</f>
        <v>#DIV/0!</v>
      </c>
      <c r="AL42" s="79" t="e">
        <f>MIN('[1]Unit Adoption Calculations'!K86,SUM(IF($S$25="Yes",K98,),IF($S$26="Yes",K152,),IF($S$27="Yes",K206,),IF($S$28="Yes",K260,),IF($S$29="Yes",K314,),IF($S$30="Yes",K368,),IF($S$31="Yes",K422,),IF($S$32="Yes",K476,),IF($S$33="Yes",K530,),IF($S$34="Yes",K584,))/SUM(IF(AND(ISNUMBER(K98),$S$25="Yes"),1,0),IF(AND(ISNUMBER(K152),$S$26="Yes"),1,0),IF(AND(ISNUMBER(K206),$S$27="Yes"),1,0),IF(AND(ISNUMBER(K260),$S$28="Yes"),1,0),IF(AND(ISNUMBER(K314),$S$29="Yes"),1,0),IF(AND(ISNUMBER(K368),$S$30="Yes"),1,0),IF(AND(ISNUMBER(K422),$S$31="Yes"),1,0),IF(AND(ISNUMBER(K476),$S$32="Yes"),1,0),IF(AND(ISNUMBER(K530),$S$33="Yes"),1,0),IF(AND(ISNUMBER(K584),$S$34="Yes"),1,0)))</f>
        <v>#DIV/0!</v>
      </c>
      <c r="AM42" s="69"/>
      <c r="AQ42" s="64">
        <v>2031</v>
      </c>
      <c r="AR42" s="79">
        <f ca="1">MIN('[1]Unit Adoption Calculations'!B86,AC42+$AP$22*SQRT(SUM(IF(AND(ISNUMBER(B98),$S$25="Yes"),B98-AC42,)^2,IF(AND(ISNUMBER(B152),$S$26="Yes"),B152-AC42,)^2,IF(AND(ISNUMBER(B206),$S$27="Yes"),B206-AC42,)^2,IF(AND(ISNUMBER(B260),$S$28="Yes"),B260-AC42,)^2,IF(AND(ISNUMBER(B314),$S$29="Yes"),B314-AC42,)^2,IF(AND(ISNUMBER(B368),$S$30="Yes"),B368-AC42,)^2,IF(AND(ISNUMBER(B422),$S$31="Yes"),B422-AC42,)^2,IF(AND(ISNUMBER(B476),$S$32="Yes"),B476-AC42,)^2,IF(AND(ISNUMBER(B530),$S$33="Yes"),B530-AC42,)^2,IF(AND(ISNUMBER(B584),$S$34="Yes"),B584-AC42,)^2)/SUM(IF(AND(ISNUMBER(B98),$S$25="Yes"),1,0),IF(AND(ISNUMBER(B152),$S$26="Yes"),1,0),IF(AND(ISNUMBER(B206),$S$27="Yes"),1,0),IF(AND(ISNUMBER(B260),$S$28="Yes"),1,0),IF(AND(ISNUMBER(B314),$S$29="Yes"),1,0),IF(AND(ISNUMBER(B368),$S$30="Yes"),1,0),IF(AND(ISNUMBER(B422),$S$31="Yes"),1,0),IF(AND(ISNUMBER(B476),$S$32="Yes"),1,0),IF(AND(ISNUMBER(B530),$S$33="Yes"),1,0),IF(AND(ISNUMBER(B584),$S$34="Yes"),1,0))))</f>
        <v>361.06942388244607</v>
      </c>
      <c r="AS42" s="79">
        <f ca="1">MIN('[1]Unit Adoption Calculations'!C86,AD42+$AP$22*SQRT(SUM(IF(AND(ISNUMBER(C98),$S$25="Yes"),C98-AD42,)^2,IF(AND(ISNUMBER(C152),$S$26="Yes"),C152-AD42,)^2,IF(AND(ISNUMBER(C206),$S$27="Yes"),C206-AD42,)^2,IF(AND(ISNUMBER(C260),$S$28="Yes"),C260-AD42,)^2,IF(AND(ISNUMBER(C314),$S$29="Yes"),C314-AD42,)^2,IF(AND(ISNUMBER(C368),$S$30="Yes"),C368-AD42,)^2,IF(AND(ISNUMBER(C422),$S$31="Yes"),C422-AD42,)^2,IF(AND(ISNUMBER(C476),$S$32="Yes"),C476-AD42,)^2,IF(AND(ISNUMBER(C530),$S$33="Yes"),C530-AD42,)^2,IF(AND(ISNUMBER(C584),$S$34="Yes"),C584-AD42,)^2)/SUM(IF(AND(ISNUMBER(C98),$S$25="Yes"),1,0),IF(AND(ISNUMBER(C152),$S$26="Yes"),1,0),IF(AND(ISNUMBER(C206),$S$27="Yes"),1,0),IF(AND(ISNUMBER(C260),$S$28="Yes"),1,0),IF(AND(ISNUMBER(C314),$S$29="Yes"),1,0),IF(AND(ISNUMBER(C368),$S$30="Yes"),1,0),IF(AND(ISNUMBER(C422),$S$31="Yes"),1,0),IF(AND(ISNUMBER(C476),$S$32="Yes"),1,0),IF(AND(ISNUMBER(C530),$S$33="Yes"),1,0),IF(AND(ISNUMBER(C584),$S$34="Yes"),1,0))))</f>
        <v>169.62003298557829</v>
      </c>
      <c r="AT42" s="79">
        <f ca="1">MIN('[1]Unit Adoption Calculations'!D86,AE42+$AP$22*SQRT(SUM(IF(AND(ISNUMBER(D98),$S$25="Yes"),D98-AE42,)^2,IF(AND(ISNUMBER(D152),$S$26="Yes"),D152-AE42,)^2,IF(AND(ISNUMBER(D206),$S$27="Yes"),D206-AE42,)^2,IF(AND(ISNUMBER(D260),$S$28="Yes"),D260-AE42,)^2,IF(AND(ISNUMBER(D314),$S$29="Yes"),D314-AE42,)^2,IF(AND(ISNUMBER(D368),$S$30="Yes"),D368-AE42,)^2,IF(AND(ISNUMBER(D422),$S$31="Yes"),D422-AE42,)^2,IF(AND(ISNUMBER(D476),$S$32="Yes"),D476-AE42,)^2,IF(AND(ISNUMBER(D530),$S$33="Yes"),D530-AE42,)^2,IF(AND(ISNUMBER(D584),$S$34="Yes"),D584-AE42,)^2)/SUM(IF(AND(ISNUMBER(D98),$S$25="Yes"),1,0),IF(AND(ISNUMBER(D152),$S$26="Yes"),1,0),IF(AND(ISNUMBER(D206),$S$27="Yes"),1,0),IF(AND(ISNUMBER(D260),$S$28="Yes"),1,0),IF(AND(ISNUMBER(D314),$S$29="Yes"),1,0),IF(AND(ISNUMBER(D368),$S$30="Yes"),1,0),IF(AND(ISNUMBER(D422),$S$31="Yes"),1,0),IF(AND(ISNUMBER(D476),$S$32="Yes"),1,0),IF(AND(ISNUMBER(D530),$S$33="Yes"),1,0),IF(AND(ISNUMBER(D584),$S$34="Yes"),1,0))))</f>
        <v>0</v>
      </c>
      <c r="AU42" s="79">
        <f ca="1">MIN('[1]Unit Adoption Calculations'!E86,AF42+$AP$22*SQRT(SUM(IF(AND(ISNUMBER(E98),$S$25="Yes"),E98-AF42,)^2,IF(AND(ISNUMBER(E152),$S$26="Yes"),E152-AF42,)^2,IF(AND(ISNUMBER(E206),$S$27="Yes"),E206-AF42,)^2,IF(AND(ISNUMBER(E260),$S$28="Yes"),E260-AF42,)^2,IF(AND(ISNUMBER(E314),$S$29="Yes"),E314-AF42,)^2,IF(AND(ISNUMBER(E368),$S$30="Yes"),E368-AF42,)^2,IF(AND(ISNUMBER(E422),$S$31="Yes"),E422-AF42,)^2,IF(AND(ISNUMBER(E476),$S$32="Yes"),E476-AF42,)^2,IF(AND(ISNUMBER(E530),$S$33="Yes"),E530-AF42,)^2,IF(AND(ISNUMBER(E584),$S$34="Yes"),E584-AF42,)^2)/SUM(IF(AND(ISNUMBER(E98),$S$25="Yes"),1,0),IF(AND(ISNUMBER(E152),$S$26="Yes"),1,0),IF(AND(ISNUMBER(E206),$S$27="Yes"),1,0),IF(AND(ISNUMBER(E260),$S$28="Yes"),1,0),IF(AND(ISNUMBER(E314),$S$29="Yes"),1,0),IF(AND(ISNUMBER(E368),$S$30="Yes"),1,0),IF(AND(ISNUMBER(E422),$S$31="Yes"),1,0),IF(AND(ISNUMBER(E476),$S$32="Yes"),1,0),IF(AND(ISNUMBER(E530),$S$33="Yes"),1,0),IF(AND(ISNUMBER(E584),$S$34="Yes"),1,0))))</f>
        <v>87.164908249606384</v>
      </c>
      <c r="AV42" s="79">
        <f ca="1">MIN('[1]Unit Adoption Calculations'!F86,AG42+$AP$22*SQRT(SUM(IF(AND(ISNUMBER(F98),$S$25="Yes"),F98-AG42,)^2,IF(AND(ISNUMBER(F152),$S$26="Yes"),F152-AG42,)^2,IF(AND(ISNUMBER(F206),$S$27="Yes"),F206-AG42,)^2,IF(AND(ISNUMBER(F260),$S$28="Yes"),F260-AG42,)^2,IF(AND(ISNUMBER(F314),$S$29="Yes"),F314-AG42,)^2,IF(AND(ISNUMBER(F368),$S$30="Yes"),F368-AG42,)^2,IF(AND(ISNUMBER(F422),$S$31="Yes"),F422-AG42,)^2,IF(AND(ISNUMBER(F476),$S$32="Yes"),F476-AG42,)^2,IF(AND(ISNUMBER(F530),$S$33="Yes"),F530-AG42,)^2,IF(AND(ISNUMBER(F584),$S$34="Yes"),F584-AG42,)^2)/SUM(IF(AND(ISNUMBER(F98),$S$25="Yes"),1,0),IF(AND(ISNUMBER(F152),$S$26="Yes"),1,0),IF(AND(ISNUMBER(F206),$S$27="Yes"),1,0),IF(AND(ISNUMBER(F260),$S$28="Yes"),1,0),IF(AND(ISNUMBER(F314),$S$29="Yes"),1,0),IF(AND(ISNUMBER(F368),$S$30="Yes"),1,0),IF(AND(ISNUMBER(F422),$S$31="Yes"),1,0),IF(AND(ISNUMBER(F476),$S$32="Yes"),1,0),IF(AND(ISNUMBER(F530),$S$33="Yes"),1,0),IF(AND(ISNUMBER(F584),$S$34="Yes"),1,0))))</f>
        <v>43.399297033618836</v>
      </c>
      <c r="AW42" s="79">
        <f ca="1">MIN('[1]Unit Adoption Calculations'!G86,AH42+$AP$22*SQRT(SUM(IF(AND(ISNUMBER(G98),$S$25="Yes"),G98-AH42,)^2,IF(AND(ISNUMBER(G152),$S$26="Yes"),G152-AH42,)^2,IF(AND(ISNUMBER(G206),$S$27="Yes"),G206-AH42,)^2,IF(AND(ISNUMBER(G260),$S$28="Yes"),G260-AH42,)^2,IF(AND(ISNUMBER(G314),$S$29="Yes"),G314-AH42,)^2,IF(AND(ISNUMBER(G368),$S$30="Yes"),G368-AH42,)^2,IF(AND(ISNUMBER(G422),$S$31="Yes"),G422-AH42,)^2,IF(AND(ISNUMBER(G476),$S$32="Yes"),G476-AH42,)^2,IF(AND(ISNUMBER(G530),$S$33="Yes"),G530-AH42,)^2,IF(AND(ISNUMBER(G584),$S$34="Yes"),G584-AH42,)^2)/SUM(IF(AND(ISNUMBER(G98),$S$25="Yes"),1,0),IF(AND(ISNUMBER(G152),$S$26="Yes"),1,0),IF(AND(ISNUMBER(G206),$S$27="Yes"),1,0),IF(AND(ISNUMBER(G260),$S$28="Yes"),1,0),IF(AND(ISNUMBER(G314),$S$29="Yes"),1,0),IF(AND(ISNUMBER(G368),$S$30="Yes"),1,0),IF(AND(ISNUMBER(G422),$S$31="Yes"),1,0),IF(AND(ISNUMBER(G476),$S$32="Yes"),1,0),IF(AND(ISNUMBER(G530),$S$33="Yes"),1,0),IF(AND(ISNUMBER(G584),$S$34="Yes"),1,0))))</f>
        <v>160.52234165752839</v>
      </c>
      <c r="AX42" s="79" t="e">
        <f>MIN('[1]Unit Adoption Calculations'!H86,AI42+$AP$22*SQRT(SUM(IF(AND(ISNUMBER(H98),$S$25="Yes"),H98-AI42,)^2,IF(AND(ISNUMBER(H152),$S$26="Yes"),H152-AI42,)^2,IF(AND(ISNUMBER(H206),$S$27="Yes"),H206-AI42,)^2,IF(AND(ISNUMBER(H260),$S$28="Yes"),H260-AI42,)^2,IF(AND(ISNUMBER(H314),$S$29="Yes"),H314-AI42,)^2,IF(AND(ISNUMBER(H368),$S$30="Yes"),H368-AI42,)^2,IF(AND(ISNUMBER(H422),$S$31="Yes"),H422-AI42,)^2,IF(AND(ISNUMBER(H476),$S$32="Yes"),H476-AI42,)^2,IF(AND(ISNUMBER(H530),$S$33="Yes"),H530-AI42,)^2,IF(AND(ISNUMBER(H584),$S$34="Yes"),H584-AI42,)^2)/SUM(IF(AND(ISNUMBER(H98),$S$25="Yes"),1,0),IF(AND(ISNUMBER(H152),$S$26="Yes"),1,0),IF(AND(ISNUMBER(H206),$S$27="Yes"),1,0),IF(AND(ISNUMBER(H260),$S$28="Yes"),1,0),IF(AND(ISNUMBER(H314),$S$29="Yes"),1,0),IF(AND(ISNUMBER(H368),$S$30="Yes"),1,0),IF(AND(ISNUMBER(H422),$S$31="Yes"),1,0),IF(AND(ISNUMBER(H476),$S$32="Yes"),1,0),IF(AND(ISNUMBER(H530),$S$33="Yes"),1,0),IF(AND(ISNUMBER(H584),$S$34="Yes"),1,0))))</f>
        <v>#DIV/0!</v>
      </c>
      <c r="AY42" s="79" t="e">
        <f>MIN('[1]Unit Adoption Calculations'!I86,AJ42+$AP$22*SQRT(SUM(IF(AND(ISNUMBER(I98),$S$25="Yes"),I98-AJ42,)^2,IF(AND(ISNUMBER(I152),$S$26="Yes"),I152-AJ42,)^2,IF(AND(ISNUMBER(I206),$S$27="Yes"),I206-AJ42,)^2,IF(AND(ISNUMBER(I260),$S$28="Yes"),I260-AJ42,)^2,IF(AND(ISNUMBER(I314),$S$29="Yes"),I314-AJ42,)^2,IF(AND(ISNUMBER(I368),$S$30="Yes"),I368-AJ42,)^2,IF(AND(ISNUMBER(I422),$S$31="Yes"),I422-AJ42,)^2,IF(AND(ISNUMBER(I476),$S$32="Yes"),I476-AJ42,)^2,IF(AND(ISNUMBER(I530),$S$33="Yes"),I530-AJ42,)^2,IF(AND(ISNUMBER(I584),$S$34="Yes"),I584-AJ42,)^2)/SUM(IF(AND(ISNUMBER(I98),$S$25="Yes"),1,0),IF(AND(ISNUMBER(I152),$S$26="Yes"),1,0),IF(AND(ISNUMBER(I206),$S$27="Yes"),1,0),IF(AND(ISNUMBER(I260),$S$28="Yes"),1,0),IF(AND(ISNUMBER(I314),$S$29="Yes"),1,0),IF(AND(ISNUMBER(I368),$S$30="Yes"),1,0),IF(AND(ISNUMBER(I422),$S$31="Yes"),1,0),IF(AND(ISNUMBER(I476),$S$32="Yes"),1,0),IF(AND(ISNUMBER(I530),$S$33="Yes"),1,0),IF(AND(ISNUMBER(I584),$S$34="Yes"),1,0))))</f>
        <v>#DIV/0!</v>
      </c>
      <c r="AZ42" s="79" t="e">
        <f>MIN('[1]Unit Adoption Calculations'!J86,AK42+$AP$22*SQRT(SUM(IF(AND(ISNUMBER(J98),$S$25="Yes"),J98-AK42,)^2,IF(AND(ISNUMBER(J152),$S$26="Yes"),J152-AK42,)^2,IF(AND(ISNUMBER(J206),$S$27="Yes"),J206-AK42,)^2,IF(AND(ISNUMBER(J260),$S$28="Yes"),J260-AK42,)^2,IF(AND(ISNUMBER(J314),$S$29="Yes"),J314-AK42,)^2,IF(AND(ISNUMBER(J368),$S$30="Yes"),J368-AK42,)^2,IF(AND(ISNUMBER(J422),$S$31="Yes"),J422-AK42,)^2,IF(AND(ISNUMBER(J476),$S$32="Yes"),J476-AK42,)^2,IF(AND(ISNUMBER(J530),$S$33="Yes"),J530-AK42,)^2,IF(AND(ISNUMBER(J584),$S$34="Yes"),J584-AK42,)^2)/SUM(IF(AND(ISNUMBER(J98),$S$25="Yes"),1,0),IF(AND(ISNUMBER(J152),$S$26="Yes"),1,0),IF(AND(ISNUMBER(J206),$S$27="Yes"),1,0),IF(AND(ISNUMBER(J260),$S$28="Yes"),1,0),IF(AND(ISNUMBER(J314),$S$29="Yes"),1,0),IF(AND(ISNUMBER(J368),$S$30="Yes"),1,0),IF(AND(ISNUMBER(J422),$S$31="Yes"),1,0),IF(AND(ISNUMBER(J476),$S$32="Yes"),1,0),IF(AND(ISNUMBER(J530),$S$33="Yes"),1,0),IF(AND(ISNUMBER(J584),$S$34="Yes"),1,0))))</f>
        <v>#DIV/0!</v>
      </c>
      <c r="BA42" s="79" t="e">
        <f>MIN('[1]Unit Adoption Calculations'!K86,AL42+$AP$22*SQRT(SUM(IF(AND(ISNUMBER(K98),$S$25="Yes"),K98-AL42,)^2,IF(AND(ISNUMBER(K152),$S$26="Yes"),K152-AL42,)^2,IF(AND(ISNUMBER(K206),$S$27="Yes"),K206-AL42,)^2,IF(AND(ISNUMBER(K260),$S$28="Yes"),K260-AL42,)^2,IF(AND(ISNUMBER(K314),$S$29="Yes"),K314-AL42,)^2,IF(AND(ISNUMBER(K368),$S$30="Yes"),K368-AL42,)^2,IF(AND(ISNUMBER(K422),$S$31="Yes"),K422-AL42,)^2,IF(AND(ISNUMBER(K476),$S$32="Yes"),K476-AL42,)^2,IF(AND(ISNUMBER(K530),$S$33="Yes"),K530-AL42,)^2,IF(AND(ISNUMBER(K584),$S$34="Yes"),K584-AL42,)^2)/SUM(IF(AND(ISNUMBER(K98),$S$25="Yes"),1,0),IF(AND(ISNUMBER(K152),$S$26="Yes"),1,0),IF(AND(ISNUMBER(K206),$S$27="Yes"),1,0),IF(AND(ISNUMBER(K260),$S$28="Yes"),1,0),IF(AND(ISNUMBER(K314),$S$29="Yes"),1,0),IF(AND(ISNUMBER(K368),$S$30="Yes"),1,0),IF(AND(ISNUMBER(K422),$S$31="Yes"),1,0),IF(AND(ISNUMBER(K476),$S$32="Yes"),1,0),IF(AND(ISNUMBER(K530),$S$33="Yes"),1,0),IF(AND(ISNUMBER(K584),$S$34="Yes"),1,0))))</f>
        <v>#DIV/0!</v>
      </c>
      <c r="BJ42" s="88" t="s">
        <v>60</v>
      </c>
      <c r="BK42" s="89"/>
      <c r="BL42" s="87"/>
      <c r="BM42" s="87"/>
      <c r="BN42" s="87"/>
      <c r="BO42" s="87"/>
      <c r="BP42" s="87"/>
      <c r="BQ42" s="87"/>
      <c r="BR42" s="87"/>
      <c r="BS42" s="87"/>
      <c r="BT42" s="25"/>
      <c r="BU42" s="25"/>
      <c r="BV42" s="25"/>
      <c r="BW42" s="25"/>
      <c r="BX42" s="25"/>
    </row>
    <row r="43" spans="1:76" s="24" customFormat="1" ht="14" x14ac:dyDescent="0.15">
      <c r="A43" s="64">
        <v>2032</v>
      </c>
      <c r="B43" s="65">
        <f t="shared" ca="1" si="4"/>
        <v>364.20423561723555</v>
      </c>
      <c r="C43" s="66">
        <f t="shared" ca="1" si="4"/>
        <v>170.9807790081345</v>
      </c>
      <c r="D43" s="66">
        <f t="shared" ca="1" si="4"/>
        <v>0</v>
      </c>
      <c r="E43" s="66">
        <f t="shared" ca="1" si="4"/>
        <v>86.498498379509115</v>
      </c>
      <c r="F43" s="66">
        <f t="shared" ca="1" si="4"/>
        <v>43.175693856067255</v>
      </c>
      <c r="G43" s="66">
        <f t="shared" ca="1" si="4"/>
        <v>161.41959844479129</v>
      </c>
      <c r="H43" s="66" t="str">
        <f t="shared" ca="1" si="4"/>
        <v/>
      </c>
      <c r="I43" s="66" t="str">
        <f t="shared" ca="1" si="4"/>
        <v/>
      </c>
      <c r="J43" s="66" t="str">
        <f t="shared" ca="1" si="4"/>
        <v/>
      </c>
      <c r="K43" s="66" t="str">
        <f t="shared" ca="1" si="4"/>
        <v/>
      </c>
      <c r="AB43" s="64">
        <v>2032</v>
      </c>
      <c r="AC43" s="79">
        <f ca="1">MIN('[1]Unit Adoption Calculations'!B87,SUM(IF($S$25="Yes",B99,),IF($S$26="Yes",B153,),IF($S$27="Yes",B207,),IF($S$28="Yes",B261,),IF($S$29="Yes",B315,),IF($S$30="Yes",B369,),IF($S$31="Yes",B423,),IF($S$32="Yes",B477,),IF($S$33="Yes",B531,),IF($S$34="Yes",B585,))/SUM(IF(AND(ISNUMBER(B99),$S$25="Yes"),1,0),IF(AND(ISNUMBER(B153),$S$26="Yes"),1,0),IF(AND(ISNUMBER(B207),$S$27="Yes"),1,0),IF(AND(ISNUMBER(B261),$S$28="Yes"),1,0),IF(AND(ISNUMBER(B315),$S$29="Yes"),1,0),IF(AND(ISNUMBER(B369),$S$30="Yes"),1,0),IF(AND(ISNUMBER(B423),$S$31="Yes"),1,0),IF(AND(ISNUMBER(B477),$S$32="Yes"),1,0),IF(AND(ISNUMBER(B531),$S$33="Yes"),1,0),IF(AND(ISNUMBER(B585),$S$34="Yes"),1,0)))</f>
        <v>413.84635066086668</v>
      </c>
      <c r="AD43" s="79">
        <f ca="1">MIN('[1]Unit Adoption Calculations'!C87,SUM(IF($S$25="Yes",C99,),IF($S$26="Yes",C153,),IF($S$27="Yes",C207,),IF($S$28="Yes",C261,),IF($S$29="Yes",C315,),IF($S$30="Yes",C369,),IF($S$31="Yes",C423,),IF($S$32="Yes",C477,),IF($S$33="Yes",C531,),IF($S$34="Yes",C585,))/SUM(IF(AND(ISNUMBER(C99),$S$25="Yes"),1,0),IF(AND(ISNUMBER(C153),$S$26="Yes"),1,0),IF(AND(ISNUMBER(C207),$S$27="Yes"),1,0),IF(AND(ISNUMBER(C261),$S$28="Yes"),1,0),IF(AND(ISNUMBER(C315),$S$29="Yes"),1,0),IF(AND(ISNUMBER(C369),$S$30="Yes"),1,0),IF(AND(ISNUMBER(C423),$S$31="Yes"),1,0),IF(AND(ISNUMBER(C477),$S$32="Yes"),1,0),IF(AND(ISNUMBER(C531),$S$33="Yes"),1,0),IF(AND(ISNUMBER(C585),$S$34="Yes"),1,0)))</f>
        <v>172.34743027049353</v>
      </c>
      <c r="AE43" s="79">
        <f ca="1">MIN('[1]Unit Adoption Calculations'!D87,SUM(IF($S$25="Yes",D99,),IF($S$26="Yes",D153,),IF($S$27="Yes",D207,),IF($S$28="Yes",D261,),IF($S$29="Yes",D315,),IF($S$30="Yes",D369,),IF($S$31="Yes",D423,),IF($S$32="Yes",D477,),IF($S$33="Yes",D531,),IF($S$34="Yes",D585,))/SUM(IF(AND(ISNUMBER(D99),$S$25="Yes"),1,0),IF(AND(ISNUMBER(D153),$S$26="Yes"),1,0),IF(AND(ISNUMBER(D207),$S$27="Yes"),1,0),IF(AND(ISNUMBER(D261),$S$28="Yes"),1,0),IF(AND(ISNUMBER(D315),$S$29="Yes"),1,0),IF(AND(ISNUMBER(D369),$S$30="Yes"),1,0),IF(AND(ISNUMBER(D423),$S$31="Yes"),1,0),IF(AND(ISNUMBER(D477),$S$32="Yes"),1,0),IF(AND(ISNUMBER(D531),$S$33="Yes"),1,0),IF(AND(ISNUMBER(D585),$S$34="Yes"),1,0)))</f>
        <v>0</v>
      </c>
      <c r="AF43" s="79">
        <f ca="1">MIN('[1]Unit Adoption Calculations'!E87,SUM(IF($S$25="Yes",E99,),IF($S$26="Yes",E153,),IF($S$27="Yes",E207,),IF($S$28="Yes",E261,),IF($S$29="Yes",E315,),IF($S$30="Yes",E369,),IF($S$31="Yes",E423,),IF($S$32="Yes",E477,),IF($S$33="Yes",E531,),IF($S$34="Yes",E585,))/SUM(IF(AND(ISNUMBER(E99),$S$25="Yes"),1,0),IF(AND(ISNUMBER(E153),$S$26="Yes"),1,0),IF(AND(ISNUMBER(E207),$S$27="Yes"),1,0),IF(AND(ISNUMBER(E261),$S$28="Yes"),1,0),IF(AND(ISNUMBER(E315),$S$29="Yes"),1,0),IF(AND(ISNUMBER(E369),$S$30="Yes"),1,0),IF(AND(ISNUMBER(E423),$S$31="Yes"),1,0),IF(AND(ISNUMBER(E477),$S$32="Yes"),1,0),IF(AND(ISNUMBER(E531),$S$33="Yes"),1,0),IF(AND(ISNUMBER(E585),$S$34="Yes"),1,0)))</f>
        <v>88.986307427484249</v>
      </c>
      <c r="AG43" s="79">
        <f ca="1">MIN('[1]Unit Adoption Calculations'!F87,SUM(IF($S$25="Yes",F99,),IF($S$26="Yes",F153,),IF($S$27="Yes",F207,),IF($S$28="Yes",F261,),IF($S$29="Yes",F315,),IF($S$30="Yes",F369,),IF($S$31="Yes",F423,),IF($S$32="Yes",F477,),IF($S$33="Yes",F531,),IF($S$34="Yes",F585,))/SUM(IF(AND(ISNUMBER(F99),$S$25="Yes"),1,0),IF(AND(ISNUMBER(F153),$S$26="Yes"),1,0),IF(AND(ISNUMBER(F207),$S$27="Yes"),1,0),IF(AND(ISNUMBER(F261),$S$28="Yes"),1,0),IF(AND(ISNUMBER(F315),$S$29="Yes"),1,0),IF(AND(ISNUMBER(F369),$S$30="Yes"),1,0),IF(AND(ISNUMBER(F423),$S$31="Yes"),1,0),IF(AND(ISNUMBER(F477),$S$32="Yes"),1,0),IF(AND(ISNUMBER(F531),$S$33="Yes"),1,0),IF(AND(ISNUMBER(F585),$S$34="Yes"),1,0)))</f>
        <v>43.785907998687662</v>
      </c>
      <c r="AH43" s="79">
        <f ca="1">MIN('[1]Unit Adoption Calculations'!G87,SUM(IF($S$25="Yes",G99,),IF($S$26="Yes",G153,),IF($S$27="Yes",G207,),IF($S$28="Yes",G261,),IF($S$29="Yes",G315,),IF($S$30="Yes",G369,),IF($S$31="Yes",G423,),IF($S$32="Yes",G477,),IF($S$33="Yes",G531,),IF($S$34="Yes",G585,))/SUM(IF(AND(ISNUMBER(G99),$S$25="Yes"),1,0),IF(AND(ISNUMBER(G153),$S$26="Yes"),1,0),IF(AND(ISNUMBER(G207),$S$27="Yes"),1,0),IF(AND(ISNUMBER(G261),$S$28="Yes"),1,0),IF(AND(ISNUMBER(G315),$S$29="Yes"),1,0),IF(AND(ISNUMBER(G369),$S$30="Yes"),1,0),IF(AND(ISNUMBER(G423),$S$31="Yes"),1,0),IF(AND(ISNUMBER(G477),$S$32="Yes"),1,0),IF(AND(ISNUMBER(G531),$S$33="Yes"),1,0),IF(AND(ISNUMBER(G585),$S$34="Yes"),1,0)))</f>
        <v>162.96026681125227</v>
      </c>
      <c r="AI43" s="79" t="e">
        <f>MIN('[1]Unit Adoption Calculations'!H87,SUM(IF($S$25="Yes",H99,),IF($S$26="Yes",H153,),IF($S$27="Yes",H207,),IF($S$28="Yes",H261,),IF($S$29="Yes",H315,),IF($S$30="Yes",H369,),IF($S$31="Yes",H423,),IF($S$32="Yes",H477,),IF($S$33="Yes",H531,),IF($S$34="Yes",H585,))/SUM(IF(AND(ISNUMBER(H99),$S$25="Yes"),1,0),IF(AND(ISNUMBER(H153),$S$26="Yes"),1,0),IF(AND(ISNUMBER(H207),$S$27="Yes"),1,0),IF(AND(ISNUMBER(H261),$S$28="Yes"),1,0),IF(AND(ISNUMBER(H315),$S$29="Yes"),1,0),IF(AND(ISNUMBER(H369),$S$30="Yes"),1,0),IF(AND(ISNUMBER(H423),$S$31="Yes"),1,0),IF(AND(ISNUMBER(H477),$S$32="Yes"),1,0),IF(AND(ISNUMBER(H531),$S$33="Yes"),1,0),IF(AND(ISNUMBER(H585),$S$34="Yes"),1,0)))</f>
        <v>#DIV/0!</v>
      </c>
      <c r="AJ43" s="79" t="e">
        <f>MIN('[1]Unit Adoption Calculations'!I87,SUM(IF($S$25="Yes",I99,),IF($S$26="Yes",I153,),IF($S$27="Yes",I207,),IF($S$28="Yes",I261,),IF($S$29="Yes",I315,),IF($S$30="Yes",I369,),IF($S$31="Yes",I423,),IF($S$32="Yes",I477,),IF($S$33="Yes",I531,),IF($S$34="Yes",I585,))/SUM(IF(AND(ISNUMBER(I99),$S$25="Yes"),1,0),IF(AND(ISNUMBER(I153),$S$26="Yes"),1,0),IF(AND(ISNUMBER(I207),$S$27="Yes"),1,0),IF(AND(ISNUMBER(I261),$S$28="Yes"),1,0),IF(AND(ISNUMBER(I315),$S$29="Yes"),1,0),IF(AND(ISNUMBER(I369),$S$30="Yes"),1,0),IF(AND(ISNUMBER(I423),$S$31="Yes"),1,0),IF(AND(ISNUMBER(I477),$S$32="Yes"),1,0),IF(AND(ISNUMBER(I531),$S$33="Yes"),1,0),IF(AND(ISNUMBER(I585),$S$34="Yes"),1,0)))</f>
        <v>#DIV/0!</v>
      </c>
      <c r="AK43" s="79" t="e">
        <f>MIN('[1]Unit Adoption Calculations'!J87,SUM(IF($S$25="Yes",J99,),IF($S$26="Yes",J153,),IF($S$27="Yes",J207,),IF($S$28="Yes",J261,),IF($S$29="Yes",J315,),IF($S$30="Yes",J369,),IF($S$31="Yes",J423,),IF($S$32="Yes",J477,),IF($S$33="Yes",J531,),IF($S$34="Yes",J585,))/SUM(IF(AND(ISNUMBER(J99),$S$25="Yes"),1,0),IF(AND(ISNUMBER(J153),$S$26="Yes"),1,0),IF(AND(ISNUMBER(J207),$S$27="Yes"),1,0),IF(AND(ISNUMBER(J261),$S$28="Yes"),1,0),IF(AND(ISNUMBER(J315),$S$29="Yes"),1,0),IF(AND(ISNUMBER(J369),$S$30="Yes"),1,0),IF(AND(ISNUMBER(J423),$S$31="Yes"),1,0),IF(AND(ISNUMBER(J477),$S$32="Yes"),1,0),IF(AND(ISNUMBER(J531),$S$33="Yes"),1,0),IF(AND(ISNUMBER(J585),$S$34="Yes"),1,0)))</f>
        <v>#DIV/0!</v>
      </c>
      <c r="AL43" s="79" t="e">
        <f>MIN('[1]Unit Adoption Calculations'!K87,SUM(IF($S$25="Yes",K99,),IF($S$26="Yes",K153,),IF($S$27="Yes",K207,),IF($S$28="Yes",K261,),IF($S$29="Yes",K315,),IF($S$30="Yes",K369,),IF($S$31="Yes",K423,),IF($S$32="Yes",K477,),IF($S$33="Yes",K531,),IF($S$34="Yes",K585,))/SUM(IF(AND(ISNUMBER(K99),$S$25="Yes"),1,0),IF(AND(ISNUMBER(K153),$S$26="Yes"),1,0),IF(AND(ISNUMBER(K207),$S$27="Yes"),1,0),IF(AND(ISNUMBER(K261),$S$28="Yes"),1,0),IF(AND(ISNUMBER(K315),$S$29="Yes"),1,0),IF(AND(ISNUMBER(K369),$S$30="Yes"),1,0),IF(AND(ISNUMBER(K423),$S$31="Yes"),1,0),IF(AND(ISNUMBER(K477),$S$32="Yes"),1,0),IF(AND(ISNUMBER(K531),$S$33="Yes"),1,0),IF(AND(ISNUMBER(K585),$S$34="Yes"),1,0)))</f>
        <v>#DIV/0!</v>
      </c>
      <c r="AM43" s="69"/>
      <c r="AQ43" s="64">
        <v>2032</v>
      </c>
      <c r="AR43" s="79">
        <f ca="1">MIN('[1]Unit Adoption Calculations'!B87,AC43+$AP$22*SQRT(SUM(IF(AND(ISNUMBER(B99),$S$25="Yes"),B99-AC43,)^2,IF(AND(ISNUMBER(B153),$S$26="Yes"),B153-AC43,)^2,IF(AND(ISNUMBER(B207),$S$27="Yes"),B207-AC43,)^2,IF(AND(ISNUMBER(B261),$S$28="Yes"),B261-AC43,)^2,IF(AND(ISNUMBER(B315),$S$29="Yes"),B315-AC43,)^2,IF(AND(ISNUMBER(B369),$S$30="Yes"),B369-AC43,)^2,IF(AND(ISNUMBER(B423),$S$31="Yes"),B423-AC43,)^2,IF(AND(ISNUMBER(B477),$S$32="Yes"),B477-AC43,)^2,IF(AND(ISNUMBER(B531),$S$33="Yes"),B531-AC43,)^2,IF(AND(ISNUMBER(B585),$S$34="Yes"),B585-AC43,)^2)/SUM(IF(AND(ISNUMBER(B99),$S$25="Yes"),1,0),IF(AND(ISNUMBER(B153),$S$26="Yes"),1,0),IF(AND(ISNUMBER(B207),$S$27="Yes"),1,0),IF(AND(ISNUMBER(B261),$S$28="Yes"),1,0),IF(AND(ISNUMBER(B315),$S$29="Yes"),1,0),IF(AND(ISNUMBER(B369),$S$30="Yes"),1,0),IF(AND(ISNUMBER(B423),$S$31="Yes"),1,0),IF(AND(ISNUMBER(B477),$S$32="Yes"),1,0),IF(AND(ISNUMBER(B531),$S$33="Yes"),1,0),IF(AND(ISNUMBER(B585),$S$34="Yes"),1,0))))</f>
        <v>364.20423561723555</v>
      </c>
      <c r="AS43" s="79">
        <f ca="1">MIN('[1]Unit Adoption Calculations'!C87,AD43+$AP$22*SQRT(SUM(IF(AND(ISNUMBER(C99),$S$25="Yes"),C99-AD43,)^2,IF(AND(ISNUMBER(C153),$S$26="Yes"),C153-AD43,)^2,IF(AND(ISNUMBER(C207),$S$27="Yes"),C207-AD43,)^2,IF(AND(ISNUMBER(C261),$S$28="Yes"),C261-AD43,)^2,IF(AND(ISNUMBER(C315),$S$29="Yes"),C315-AD43,)^2,IF(AND(ISNUMBER(C369),$S$30="Yes"),C369-AD43,)^2,IF(AND(ISNUMBER(C423),$S$31="Yes"),C423-AD43,)^2,IF(AND(ISNUMBER(C477),$S$32="Yes"),C477-AD43,)^2,IF(AND(ISNUMBER(C531),$S$33="Yes"),C531-AD43,)^2,IF(AND(ISNUMBER(C585),$S$34="Yes"),C585-AD43,)^2)/SUM(IF(AND(ISNUMBER(C99),$S$25="Yes"),1,0),IF(AND(ISNUMBER(C153),$S$26="Yes"),1,0),IF(AND(ISNUMBER(C207),$S$27="Yes"),1,0),IF(AND(ISNUMBER(C261),$S$28="Yes"),1,0),IF(AND(ISNUMBER(C315),$S$29="Yes"),1,0),IF(AND(ISNUMBER(C369),$S$30="Yes"),1,0),IF(AND(ISNUMBER(C423),$S$31="Yes"),1,0),IF(AND(ISNUMBER(C477),$S$32="Yes"),1,0),IF(AND(ISNUMBER(C531),$S$33="Yes"),1,0),IF(AND(ISNUMBER(C585),$S$34="Yes"),1,0))))</f>
        <v>170.9807790081345</v>
      </c>
      <c r="AT43" s="79">
        <f ca="1">MIN('[1]Unit Adoption Calculations'!D87,AE43+$AP$22*SQRT(SUM(IF(AND(ISNUMBER(D99),$S$25="Yes"),D99-AE43,)^2,IF(AND(ISNUMBER(D153),$S$26="Yes"),D153-AE43,)^2,IF(AND(ISNUMBER(D207),$S$27="Yes"),D207-AE43,)^2,IF(AND(ISNUMBER(D261),$S$28="Yes"),D261-AE43,)^2,IF(AND(ISNUMBER(D315),$S$29="Yes"),D315-AE43,)^2,IF(AND(ISNUMBER(D369),$S$30="Yes"),D369-AE43,)^2,IF(AND(ISNUMBER(D423),$S$31="Yes"),D423-AE43,)^2,IF(AND(ISNUMBER(D477),$S$32="Yes"),D477-AE43,)^2,IF(AND(ISNUMBER(D531),$S$33="Yes"),D531-AE43,)^2,IF(AND(ISNUMBER(D585),$S$34="Yes"),D585-AE43,)^2)/SUM(IF(AND(ISNUMBER(D99),$S$25="Yes"),1,0),IF(AND(ISNUMBER(D153),$S$26="Yes"),1,0),IF(AND(ISNUMBER(D207),$S$27="Yes"),1,0),IF(AND(ISNUMBER(D261),$S$28="Yes"),1,0),IF(AND(ISNUMBER(D315),$S$29="Yes"),1,0),IF(AND(ISNUMBER(D369),$S$30="Yes"),1,0),IF(AND(ISNUMBER(D423),$S$31="Yes"),1,0),IF(AND(ISNUMBER(D477),$S$32="Yes"),1,0),IF(AND(ISNUMBER(D531),$S$33="Yes"),1,0),IF(AND(ISNUMBER(D585),$S$34="Yes"),1,0))))</f>
        <v>0</v>
      </c>
      <c r="AU43" s="79">
        <f ca="1">MIN('[1]Unit Adoption Calculations'!E87,AF43+$AP$22*SQRT(SUM(IF(AND(ISNUMBER(E99),$S$25="Yes"),E99-AF43,)^2,IF(AND(ISNUMBER(E153),$S$26="Yes"),E153-AF43,)^2,IF(AND(ISNUMBER(E207),$S$27="Yes"),E207-AF43,)^2,IF(AND(ISNUMBER(E261),$S$28="Yes"),E261-AF43,)^2,IF(AND(ISNUMBER(E315),$S$29="Yes"),E315-AF43,)^2,IF(AND(ISNUMBER(E369),$S$30="Yes"),E369-AF43,)^2,IF(AND(ISNUMBER(E423),$S$31="Yes"),E423-AF43,)^2,IF(AND(ISNUMBER(E477),$S$32="Yes"),E477-AF43,)^2,IF(AND(ISNUMBER(E531),$S$33="Yes"),E531-AF43,)^2,IF(AND(ISNUMBER(E585),$S$34="Yes"),E585-AF43,)^2)/SUM(IF(AND(ISNUMBER(E99),$S$25="Yes"),1,0),IF(AND(ISNUMBER(E153),$S$26="Yes"),1,0),IF(AND(ISNUMBER(E207),$S$27="Yes"),1,0),IF(AND(ISNUMBER(E261),$S$28="Yes"),1,0),IF(AND(ISNUMBER(E315),$S$29="Yes"),1,0),IF(AND(ISNUMBER(E369),$S$30="Yes"),1,0),IF(AND(ISNUMBER(E423),$S$31="Yes"),1,0),IF(AND(ISNUMBER(E477),$S$32="Yes"),1,0),IF(AND(ISNUMBER(E531),$S$33="Yes"),1,0),IF(AND(ISNUMBER(E585),$S$34="Yes"),1,0))))</f>
        <v>86.498498379509115</v>
      </c>
      <c r="AV43" s="79">
        <f ca="1">MIN('[1]Unit Adoption Calculations'!F87,AG43+$AP$22*SQRT(SUM(IF(AND(ISNUMBER(F99),$S$25="Yes"),F99-AG43,)^2,IF(AND(ISNUMBER(F153),$S$26="Yes"),F153-AG43,)^2,IF(AND(ISNUMBER(F207),$S$27="Yes"),F207-AG43,)^2,IF(AND(ISNUMBER(F261),$S$28="Yes"),F261-AG43,)^2,IF(AND(ISNUMBER(F315),$S$29="Yes"),F315-AG43,)^2,IF(AND(ISNUMBER(F369),$S$30="Yes"),F369-AG43,)^2,IF(AND(ISNUMBER(F423),$S$31="Yes"),F423-AG43,)^2,IF(AND(ISNUMBER(F477),$S$32="Yes"),F477-AG43,)^2,IF(AND(ISNUMBER(F531),$S$33="Yes"),F531-AG43,)^2,IF(AND(ISNUMBER(F585),$S$34="Yes"),F585-AG43,)^2)/SUM(IF(AND(ISNUMBER(F99),$S$25="Yes"),1,0),IF(AND(ISNUMBER(F153),$S$26="Yes"),1,0),IF(AND(ISNUMBER(F207),$S$27="Yes"),1,0),IF(AND(ISNUMBER(F261),$S$28="Yes"),1,0),IF(AND(ISNUMBER(F315),$S$29="Yes"),1,0),IF(AND(ISNUMBER(F369),$S$30="Yes"),1,0),IF(AND(ISNUMBER(F423),$S$31="Yes"),1,0),IF(AND(ISNUMBER(F477),$S$32="Yes"),1,0),IF(AND(ISNUMBER(F531),$S$33="Yes"),1,0),IF(AND(ISNUMBER(F585),$S$34="Yes"),1,0))))</f>
        <v>43.175693856067255</v>
      </c>
      <c r="AW43" s="79">
        <f ca="1">MIN('[1]Unit Adoption Calculations'!G87,AH43+$AP$22*SQRT(SUM(IF(AND(ISNUMBER(G99),$S$25="Yes"),G99-AH43,)^2,IF(AND(ISNUMBER(G153),$S$26="Yes"),G153-AH43,)^2,IF(AND(ISNUMBER(G207),$S$27="Yes"),G207-AH43,)^2,IF(AND(ISNUMBER(G261),$S$28="Yes"),G261-AH43,)^2,IF(AND(ISNUMBER(G315),$S$29="Yes"),G315-AH43,)^2,IF(AND(ISNUMBER(G369),$S$30="Yes"),G369-AH43,)^2,IF(AND(ISNUMBER(G423),$S$31="Yes"),G423-AH43,)^2,IF(AND(ISNUMBER(G477),$S$32="Yes"),G477-AH43,)^2,IF(AND(ISNUMBER(G531),$S$33="Yes"),G531-AH43,)^2,IF(AND(ISNUMBER(G585),$S$34="Yes"),G585-AH43,)^2)/SUM(IF(AND(ISNUMBER(G99),$S$25="Yes"),1,0),IF(AND(ISNUMBER(G153),$S$26="Yes"),1,0),IF(AND(ISNUMBER(G207),$S$27="Yes"),1,0),IF(AND(ISNUMBER(G261),$S$28="Yes"),1,0),IF(AND(ISNUMBER(G315),$S$29="Yes"),1,0),IF(AND(ISNUMBER(G369),$S$30="Yes"),1,0),IF(AND(ISNUMBER(G423),$S$31="Yes"),1,0),IF(AND(ISNUMBER(G477),$S$32="Yes"),1,0),IF(AND(ISNUMBER(G531),$S$33="Yes"),1,0),IF(AND(ISNUMBER(G585),$S$34="Yes"),1,0))))</f>
        <v>161.41959844479129</v>
      </c>
      <c r="AX43" s="79" t="e">
        <f>MIN('[1]Unit Adoption Calculations'!H87,AI43+$AP$22*SQRT(SUM(IF(AND(ISNUMBER(H99),$S$25="Yes"),H99-AI43,)^2,IF(AND(ISNUMBER(H153),$S$26="Yes"),H153-AI43,)^2,IF(AND(ISNUMBER(H207),$S$27="Yes"),H207-AI43,)^2,IF(AND(ISNUMBER(H261),$S$28="Yes"),H261-AI43,)^2,IF(AND(ISNUMBER(H315),$S$29="Yes"),H315-AI43,)^2,IF(AND(ISNUMBER(H369),$S$30="Yes"),H369-AI43,)^2,IF(AND(ISNUMBER(H423),$S$31="Yes"),H423-AI43,)^2,IF(AND(ISNUMBER(H477),$S$32="Yes"),H477-AI43,)^2,IF(AND(ISNUMBER(H531),$S$33="Yes"),H531-AI43,)^2,IF(AND(ISNUMBER(H585),$S$34="Yes"),H585-AI43,)^2)/SUM(IF(AND(ISNUMBER(H99),$S$25="Yes"),1,0),IF(AND(ISNUMBER(H153),$S$26="Yes"),1,0),IF(AND(ISNUMBER(H207),$S$27="Yes"),1,0),IF(AND(ISNUMBER(H261),$S$28="Yes"),1,0),IF(AND(ISNUMBER(H315),$S$29="Yes"),1,0),IF(AND(ISNUMBER(H369),$S$30="Yes"),1,0),IF(AND(ISNUMBER(H423),$S$31="Yes"),1,0),IF(AND(ISNUMBER(H477),$S$32="Yes"),1,0),IF(AND(ISNUMBER(H531),$S$33="Yes"),1,0),IF(AND(ISNUMBER(H585),$S$34="Yes"),1,0))))</f>
        <v>#DIV/0!</v>
      </c>
      <c r="AY43" s="79" t="e">
        <f>MIN('[1]Unit Adoption Calculations'!I87,AJ43+$AP$22*SQRT(SUM(IF(AND(ISNUMBER(I99),$S$25="Yes"),I99-AJ43,)^2,IF(AND(ISNUMBER(I153),$S$26="Yes"),I153-AJ43,)^2,IF(AND(ISNUMBER(I207),$S$27="Yes"),I207-AJ43,)^2,IF(AND(ISNUMBER(I261),$S$28="Yes"),I261-AJ43,)^2,IF(AND(ISNUMBER(I315),$S$29="Yes"),I315-AJ43,)^2,IF(AND(ISNUMBER(I369),$S$30="Yes"),I369-AJ43,)^2,IF(AND(ISNUMBER(I423),$S$31="Yes"),I423-AJ43,)^2,IF(AND(ISNUMBER(I477),$S$32="Yes"),I477-AJ43,)^2,IF(AND(ISNUMBER(I531),$S$33="Yes"),I531-AJ43,)^2,IF(AND(ISNUMBER(I585),$S$34="Yes"),I585-AJ43,)^2)/SUM(IF(AND(ISNUMBER(I99),$S$25="Yes"),1,0),IF(AND(ISNUMBER(I153),$S$26="Yes"),1,0),IF(AND(ISNUMBER(I207),$S$27="Yes"),1,0),IF(AND(ISNUMBER(I261),$S$28="Yes"),1,0),IF(AND(ISNUMBER(I315),$S$29="Yes"),1,0),IF(AND(ISNUMBER(I369),$S$30="Yes"),1,0),IF(AND(ISNUMBER(I423),$S$31="Yes"),1,0),IF(AND(ISNUMBER(I477),$S$32="Yes"),1,0),IF(AND(ISNUMBER(I531),$S$33="Yes"),1,0),IF(AND(ISNUMBER(I585),$S$34="Yes"),1,0))))</f>
        <v>#DIV/0!</v>
      </c>
      <c r="AZ43" s="79" t="e">
        <f>MIN('[1]Unit Adoption Calculations'!J87,AK43+$AP$22*SQRT(SUM(IF(AND(ISNUMBER(J99),$S$25="Yes"),J99-AK43,)^2,IF(AND(ISNUMBER(J153),$S$26="Yes"),J153-AK43,)^2,IF(AND(ISNUMBER(J207),$S$27="Yes"),J207-AK43,)^2,IF(AND(ISNUMBER(J261),$S$28="Yes"),J261-AK43,)^2,IF(AND(ISNUMBER(J315),$S$29="Yes"),J315-AK43,)^2,IF(AND(ISNUMBER(J369),$S$30="Yes"),J369-AK43,)^2,IF(AND(ISNUMBER(J423),$S$31="Yes"),J423-AK43,)^2,IF(AND(ISNUMBER(J477),$S$32="Yes"),J477-AK43,)^2,IF(AND(ISNUMBER(J531),$S$33="Yes"),J531-AK43,)^2,IF(AND(ISNUMBER(J585),$S$34="Yes"),J585-AK43,)^2)/SUM(IF(AND(ISNUMBER(J99),$S$25="Yes"),1,0),IF(AND(ISNUMBER(J153),$S$26="Yes"),1,0),IF(AND(ISNUMBER(J207),$S$27="Yes"),1,0),IF(AND(ISNUMBER(J261),$S$28="Yes"),1,0),IF(AND(ISNUMBER(J315),$S$29="Yes"),1,0),IF(AND(ISNUMBER(J369),$S$30="Yes"),1,0),IF(AND(ISNUMBER(J423),$S$31="Yes"),1,0),IF(AND(ISNUMBER(J477),$S$32="Yes"),1,0),IF(AND(ISNUMBER(J531),$S$33="Yes"),1,0),IF(AND(ISNUMBER(J585),$S$34="Yes"),1,0))))</f>
        <v>#DIV/0!</v>
      </c>
      <c r="BA43" s="79" t="e">
        <f>MIN('[1]Unit Adoption Calculations'!K87,AL43+$AP$22*SQRT(SUM(IF(AND(ISNUMBER(K99),$S$25="Yes"),K99-AL43,)^2,IF(AND(ISNUMBER(K153),$S$26="Yes"),K153-AL43,)^2,IF(AND(ISNUMBER(K207),$S$27="Yes"),K207-AL43,)^2,IF(AND(ISNUMBER(K261),$S$28="Yes"),K261-AL43,)^2,IF(AND(ISNUMBER(K315),$S$29="Yes"),K315-AL43,)^2,IF(AND(ISNUMBER(K369),$S$30="Yes"),K369-AL43,)^2,IF(AND(ISNUMBER(K423),$S$31="Yes"),K423-AL43,)^2,IF(AND(ISNUMBER(K477),$S$32="Yes"),K477-AL43,)^2,IF(AND(ISNUMBER(K531),$S$33="Yes"),K531-AL43,)^2,IF(AND(ISNUMBER(K585),$S$34="Yes"),K585-AL43,)^2)/SUM(IF(AND(ISNUMBER(K99),$S$25="Yes"),1,0),IF(AND(ISNUMBER(K153),$S$26="Yes"),1,0),IF(AND(ISNUMBER(K207),$S$27="Yes"),1,0),IF(AND(ISNUMBER(K261),$S$28="Yes"),1,0),IF(AND(ISNUMBER(K315),$S$29="Yes"),1,0),IF(AND(ISNUMBER(K369),$S$30="Yes"),1,0),IF(AND(ISNUMBER(K423),$S$31="Yes"),1,0),IF(AND(ISNUMBER(K477),$S$32="Yes"),1,0),IF(AND(ISNUMBER(K531),$S$33="Yes"),1,0),IF(AND(ISNUMBER(K585),$S$34="Yes"),1,0))))</f>
        <v>#DIV/0!</v>
      </c>
      <c r="BJ43" s="88" t="s">
        <v>61</v>
      </c>
      <c r="BK43" s="96"/>
      <c r="BL43" s="87"/>
      <c r="BM43" s="87"/>
      <c r="BN43" s="87"/>
      <c r="BO43" s="87"/>
      <c r="BP43" s="87"/>
      <c r="BQ43" s="87"/>
      <c r="BR43" s="87"/>
      <c r="BS43" s="87"/>
      <c r="BT43" s="25"/>
      <c r="BU43" s="25"/>
      <c r="BV43" s="25"/>
      <c r="BW43" s="25"/>
      <c r="BX43" s="25"/>
    </row>
    <row r="44" spans="1:76" s="24" customFormat="1" ht="14" x14ac:dyDescent="0.15">
      <c r="A44" s="64">
        <v>2033</v>
      </c>
      <c r="B44" s="65">
        <f t="shared" ca="1" si="4"/>
        <v>367.31681961971145</v>
      </c>
      <c r="C44" s="66">
        <f t="shared" ca="1" si="4"/>
        <v>172.34152503069072</v>
      </c>
      <c r="D44" s="66">
        <f t="shared" ca="1" si="4"/>
        <v>0</v>
      </c>
      <c r="E44" s="66">
        <f t="shared" ca="1" si="4"/>
        <v>85.817071848933338</v>
      </c>
      <c r="F44" s="66">
        <f t="shared" ca="1" si="4"/>
        <v>42.952090678515617</v>
      </c>
      <c r="G44" s="66">
        <f t="shared" ca="1" si="4"/>
        <v>162.31685523205397</v>
      </c>
      <c r="H44" s="66" t="str">
        <f t="shared" ca="1" si="4"/>
        <v/>
      </c>
      <c r="I44" s="66" t="str">
        <f t="shared" ca="1" si="4"/>
        <v/>
      </c>
      <c r="J44" s="66" t="str">
        <f t="shared" ca="1" si="4"/>
        <v/>
      </c>
      <c r="K44" s="66" t="str">
        <f t="shared" ca="1" si="4"/>
        <v/>
      </c>
      <c r="AB44" s="64">
        <v>2033</v>
      </c>
      <c r="AC44" s="79">
        <f ca="1">MIN('[1]Unit Adoption Calculations'!B88,SUM(IF($S$25="Yes",B100,),IF($S$26="Yes",B154,),IF($S$27="Yes",B208,),IF($S$28="Yes",B262,),IF($S$29="Yes",B316,),IF($S$30="Yes",B370,),IF($S$31="Yes",B424,),IF($S$32="Yes",B478,),IF($S$33="Yes",B532,),IF($S$34="Yes",B586,))/SUM(IF(AND(ISNUMBER(B100),$S$25="Yes"),1,0),IF(AND(ISNUMBER(B154),$S$26="Yes"),1,0),IF(AND(ISNUMBER(B208),$S$27="Yes"),1,0),IF(AND(ISNUMBER(B262),$S$28="Yes"),1,0),IF(AND(ISNUMBER(B316),$S$29="Yes"),1,0),IF(AND(ISNUMBER(B370),$S$30="Yes"),1,0),IF(AND(ISNUMBER(B424),$S$31="Yes"),1,0),IF(AND(ISNUMBER(B478),$S$32="Yes"),1,0),IF(AND(ISNUMBER(B532),$S$33="Yes"),1,0),IF(AND(ISNUMBER(B586),$S$34="Yes"),1,0)))</f>
        <v>417.00528371429164</v>
      </c>
      <c r="AD44" s="79">
        <f ca="1">MIN('[1]Unit Adoption Calculations'!C88,SUM(IF($S$25="Yes",C100,),IF($S$26="Yes",C154,),IF($S$27="Yes",C208,),IF($S$28="Yes",C262,),IF($S$29="Yes",C316,),IF($S$30="Yes",C370,),IF($S$31="Yes",C424,),IF($S$32="Yes",C478,),IF($S$33="Yes",C532,),IF($S$34="Yes",C586,))/SUM(IF(AND(ISNUMBER(C100),$S$25="Yes"),1,0),IF(AND(ISNUMBER(C154),$S$26="Yes"),1,0),IF(AND(ISNUMBER(C208),$S$27="Yes"),1,0),IF(AND(ISNUMBER(C262),$S$28="Yes"),1,0),IF(AND(ISNUMBER(C316),$S$29="Yes"),1,0),IF(AND(ISNUMBER(C370),$S$30="Yes"),1,0),IF(AND(ISNUMBER(C424),$S$31="Yes"),1,0),IF(AND(ISNUMBER(C478),$S$32="Yes"),1,0),IF(AND(ISNUMBER(C532),$S$33="Yes"),1,0),IF(AND(ISNUMBER(C586),$S$34="Yes"),1,0)))</f>
        <v>173.7081762930502</v>
      </c>
      <c r="AE44" s="79">
        <f ca="1">MIN('[1]Unit Adoption Calculations'!D88,SUM(IF($S$25="Yes",D100,),IF($S$26="Yes",D154,),IF($S$27="Yes",D208,),IF($S$28="Yes",D262,),IF($S$29="Yes",D316,),IF($S$30="Yes",D370,),IF($S$31="Yes",D424,),IF($S$32="Yes",D478,),IF($S$33="Yes",D532,),IF($S$34="Yes",D586,))/SUM(IF(AND(ISNUMBER(D100),$S$25="Yes"),1,0),IF(AND(ISNUMBER(D154),$S$26="Yes"),1,0),IF(AND(ISNUMBER(D208),$S$27="Yes"),1,0),IF(AND(ISNUMBER(D262),$S$28="Yes"),1,0),IF(AND(ISNUMBER(D316),$S$29="Yes"),1,0),IF(AND(ISNUMBER(D370),$S$30="Yes"),1,0),IF(AND(ISNUMBER(D424),$S$31="Yes"),1,0),IF(AND(ISNUMBER(D478),$S$32="Yes"),1,0),IF(AND(ISNUMBER(D532),$S$33="Yes"),1,0),IF(AND(ISNUMBER(D586),$S$34="Yes"),1,0)))</f>
        <v>0</v>
      </c>
      <c r="AF44" s="79">
        <f ca="1">MIN('[1]Unit Adoption Calculations'!E88,SUM(IF($S$25="Yes",E100,),IF($S$26="Yes",E154,),IF($S$27="Yes",E208,),IF($S$28="Yes",E262,),IF($S$29="Yes",E316,),IF($S$30="Yes",E370,),IF($S$31="Yes",E424,),IF($S$32="Yes",E478,),IF($S$33="Yes",E532,),IF($S$34="Yes",E586,))/SUM(IF(AND(ISNUMBER(E100),$S$25="Yes"),1,0),IF(AND(ISNUMBER(E154),$S$26="Yes"),1,0),IF(AND(ISNUMBER(E208),$S$27="Yes"),1,0),IF(AND(ISNUMBER(E262),$S$28="Yes"),1,0),IF(AND(ISNUMBER(E316),$S$29="Yes"),1,0),IF(AND(ISNUMBER(E370),$S$30="Yes"),1,0),IF(AND(ISNUMBER(E424),$S$31="Yes"),1,0),IF(AND(ISNUMBER(E478),$S$32="Yes"),1,0),IF(AND(ISNUMBER(E532),$S$33="Yes"),1,0),IF(AND(ISNUMBER(E586),$S$34="Yes"),1,0)))</f>
        <v>88.986307427484249</v>
      </c>
      <c r="AG44" s="79">
        <f ca="1">MIN('[1]Unit Adoption Calculations'!F88,SUM(IF($S$25="Yes",F100,),IF($S$26="Yes",F154,),IF($S$27="Yes",F208,),IF($S$28="Yes",F262,),IF($S$29="Yes",F316,),IF($S$30="Yes",F370,),IF($S$31="Yes",F424,),IF($S$32="Yes",F478,),IF($S$33="Yes",F532,),IF($S$34="Yes",F586,))/SUM(IF(AND(ISNUMBER(F100),$S$25="Yes"),1,0),IF(AND(ISNUMBER(F154),$S$26="Yes"),1,0),IF(AND(ISNUMBER(F208),$S$27="Yes"),1,0),IF(AND(ISNUMBER(F262),$S$28="Yes"),1,0),IF(AND(ISNUMBER(F316),$S$29="Yes"),1,0),IF(AND(ISNUMBER(F370),$S$30="Yes"),1,0),IF(AND(ISNUMBER(F424),$S$31="Yes"),1,0),IF(AND(ISNUMBER(F478),$S$32="Yes"),1,0),IF(AND(ISNUMBER(F532),$S$33="Yes"),1,0),IF(AND(ISNUMBER(F586),$S$34="Yes"),1,0)))</f>
        <v>43.562304821136024</v>
      </c>
      <c r="AH44" s="79">
        <f ca="1">MIN('[1]Unit Adoption Calculations'!G88,SUM(IF($S$25="Yes",G100,),IF($S$26="Yes",G154,),IF($S$27="Yes",G208,),IF($S$28="Yes",G262,),IF($S$29="Yes",G316,),IF($S$30="Yes",G370,),IF($S$31="Yes",G424,),IF($S$32="Yes",G478,),IF($S$33="Yes",G532,),IF($S$34="Yes",G586,))/SUM(IF(AND(ISNUMBER(G100),$S$25="Yes"),1,0),IF(AND(ISNUMBER(G154),$S$26="Yes"),1,0),IF(AND(ISNUMBER(G208),$S$27="Yes"),1,0),IF(AND(ISNUMBER(G262),$S$28="Yes"),1,0),IF(AND(ISNUMBER(G316),$S$29="Yes"),1,0),IF(AND(ISNUMBER(G370),$S$30="Yes"),1,0),IF(AND(ISNUMBER(G424),$S$31="Yes"),1,0),IF(AND(ISNUMBER(G478),$S$32="Yes"),1,0),IF(AND(ISNUMBER(G532),$S$33="Yes"),1,0),IF(AND(ISNUMBER(G586),$S$34="Yes"),1,0)))</f>
        <v>163.8575235985154</v>
      </c>
      <c r="AI44" s="79" t="e">
        <f>MIN('[1]Unit Adoption Calculations'!H88,SUM(IF($S$25="Yes",H100,),IF($S$26="Yes",H154,),IF($S$27="Yes",H208,),IF($S$28="Yes",H262,),IF($S$29="Yes",H316,),IF($S$30="Yes",H370,),IF($S$31="Yes",H424,),IF($S$32="Yes",H478,),IF($S$33="Yes",H532,),IF($S$34="Yes",H586,))/SUM(IF(AND(ISNUMBER(H100),$S$25="Yes"),1,0),IF(AND(ISNUMBER(H154),$S$26="Yes"),1,0),IF(AND(ISNUMBER(H208),$S$27="Yes"),1,0),IF(AND(ISNUMBER(H262),$S$28="Yes"),1,0),IF(AND(ISNUMBER(H316),$S$29="Yes"),1,0),IF(AND(ISNUMBER(H370),$S$30="Yes"),1,0),IF(AND(ISNUMBER(H424),$S$31="Yes"),1,0),IF(AND(ISNUMBER(H478),$S$32="Yes"),1,0),IF(AND(ISNUMBER(H532),$S$33="Yes"),1,0),IF(AND(ISNUMBER(H586),$S$34="Yes"),1,0)))</f>
        <v>#DIV/0!</v>
      </c>
      <c r="AJ44" s="79" t="e">
        <f>MIN('[1]Unit Adoption Calculations'!I88,SUM(IF($S$25="Yes",I100,),IF($S$26="Yes",I154,),IF($S$27="Yes",I208,),IF($S$28="Yes",I262,),IF($S$29="Yes",I316,),IF($S$30="Yes",I370,),IF($S$31="Yes",I424,),IF($S$32="Yes",I478,),IF($S$33="Yes",I532,),IF($S$34="Yes",I586,))/SUM(IF(AND(ISNUMBER(I100),$S$25="Yes"),1,0),IF(AND(ISNUMBER(I154),$S$26="Yes"),1,0),IF(AND(ISNUMBER(I208),$S$27="Yes"),1,0),IF(AND(ISNUMBER(I262),$S$28="Yes"),1,0),IF(AND(ISNUMBER(I316),$S$29="Yes"),1,0),IF(AND(ISNUMBER(I370),$S$30="Yes"),1,0),IF(AND(ISNUMBER(I424),$S$31="Yes"),1,0),IF(AND(ISNUMBER(I478),$S$32="Yes"),1,0),IF(AND(ISNUMBER(I532),$S$33="Yes"),1,0),IF(AND(ISNUMBER(I586),$S$34="Yes"),1,0)))</f>
        <v>#DIV/0!</v>
      </c>
      <c r="AK44" s="79" t="e">
        <f>MIN('[1]Unit Adoption Calculations'!J88,SUM(IF($S$25="Yes",J100,),IF($S$26="Yes",J154,),IF($S$27="Yes",J208,),IF($S$28="Yes",J262,),IF($S$29="Yes",J316,),IF($S$30="Yes",J370,),IF($S$31="Yes",J424,),IF($S$32="Yes",J478,),IF($S$33="Yes",J532,),IF($S$34="Yes",J586,))/SUM(IF(AND(ISNUMBER(J100),$S$25="Yes"),1,0),IF(AND(ISNUMBER(J154),$S$26="Yes"),1,0),IF(AND(ISNUMBER(J208),$S$27="Yes"),1,0),IF(AND(ISNUMBER(J262),$S$28="Yes"),1,0),IF(AND(ISNUMBER(J316),$S$29="Yes"),1,0),IF(AND(ISNUMBER(J370),$S$30="Yes"),1,0),IF(AND(ISNUMBER(J424),$S$31="Yes"),1,0),IF(AND(ISNUMBER(J478),$S$32="Yes"),1,0),IF(AND(ISNUMBER(J532),$S$33="Yes"),1,0),IF(AND(ISNUMBER(J586),$S$34="Yes"),1,0)))</f>
        <v>#DIV/0!</v>
      </c>
      <c r="AL44" s="79" t="e">
        <f>MIN('[1]Unit Adoption Calculations'!K88,SUM(IF($S$25="Yes",K100,),IF($S$26="Yes",K154,),IF($S$27="Yes",K208,),IF($S$28="Yes",K262,),IF($S$29="Yes",K316,),IF($S$30="Yes",K370,),IF($S$31="Yes",K424,),IF($S$32="Yes",K478,),IF($S$33="Yes",K532,),IF($S$34="Yes",K586,))/SUM(IF(AND(ISNUMBER(K100),$S$25="Yes"),1,0),IF(AND(ISNUMBER(K154),$S$26="Yes"),1,0),IF(AND(ISNUMBER(K208),$S$27="Yes"),1,0),IF(AND(ISNUMBER(K262),$S$28="Yes"),1,0),IF(AND(ISNUMBER(K316),$S$29="Yes"),1,0),IF(AND(ISNUMBER(K370),$S$30="Yes"),1,0),IF(AND(ISNUMBER(K424),$S$31="Yes"),1,0),IF(AND(ISNUMBER(K478),$S$32="Yes"),1,0),IF(AND(ISNUMBER(K532),$S$33="Yes"),1,0),IF(AND(ISNUMBER(K586),$S$34="Yes"),1,0)))</f>
        <v>#DIV/0!</v>
      </c>
      <c r="AM44" s="69"/>
      <c r="AQ44" s="64">
        <v>2033</v>
      </c>
      <c r="AR44" s="79">
        <f ca="1">MIN('[1]Unit Adoption Calculations'!B88,AC44+$AP$22*SQRT(SUM(IF(AND(ISNUMBER(B100),$S$25="Yes"),B100-AC44,)^2,IF(AND(ISNUMBER(B154),$S$26="Yes"),B154-AC44,)^2,IF(AND(ISNUMBER(B208),$S$27="Yes"),B208-AC44,)^2,IF(AND(ISNUMBER(B262),$S$28="Yes"),B262-AC44,)^2,IF(AND(ISNUMBER(B316),$S$29="Yes"),B316-AC44,)^2,IF(AND(ISNUMBER(B370),$S$30="Yes"),B370-AC44,)^2,IF(AND(ISNUMBER(B424),$S$31="Yes"),B424-AC44,)^2,IF(AND(ISNUMBER(B478),$S$32="Yes"),B478-AC44,)^2,IF(AND(ISNUMBER(B532),$S$33="Yes"),B532-AC44,)^2,IF(AND(ISNUMBER(B586),$S$34="Yes"),B586-AC44,)^2)/SUM(IF(AND(ISNUMBER(B100),$S$25="Yes"),1,0),IF(AND(ISNUMBER(B154),$S$26="Yes"),1,0),IF(AND(ISNUMBER(B208),$S$27="Yes"),1,0),IF(AND(ISNUMBER(B262),$S$28="Yes"),1,0),IF(AND(ISNUMBER(B316),$S$29="Yes"),1,0),IF(AND(ISNUMBER(B370),$S$30="Yes"),1,0),IF(AND(ISNUMBER(B424),$S$31="Yes"),1,0),IF(AND(ISNUMBER(B478),$S$32="Yes"),1,0),IF(AND(ISNUMBER(B532),$S$33="Yes"),1,0),IF(AND(ISNUMBER(B586),$S$34="Yes"),1,0))))</f>
        <v>367.31681961971145</v>
      </c>
      <c r="AS44" s="79">
        <f ca="1">MIN('[1]Unit Adoption Calculations'!C88,AD44+$AP$22*SQRT(SUM(IF(AND(ISNUMBER(C100),$S$25="Yes"),C100-AD44,)^2,IF(AND(ISNUMBER(C154),$S$26="Yes"),C154-AD44,)^2,IF(AND(ISNUMBER(C208),$S$27="Yes"),C208-AD44,)^2,IF(AND(ISNUMBER(C262),$S$28="Yes"),C262-AD44,)^2,IF(AND(ISNUMBER(C316),$S$29="Yes"),C316-AD44,)^2,IF(AND(ISNUMBER(C370),$S$30="Yes"),C370-AD44,)^2,IF(AND(ISNUMBER(C424),$S$31="Yes"),C424-AD44,)^2,IF(AND(ISNUMBER(C478),$S$32="Yes"),C478-AD44,)^2,IF(AND(ISNUMBER(C532),$S$33="Yes"),C532-AD44,)^2,IF(AND(ISNUMBER(C586),$S$34="Yes"),C586-AD44,)^2)/SUM(IF(AND(ISNUMBER(C100),$S$25="Yes"),1,0),IF(AND(ISNUMBER(C154),$S$26="Yes"),1,0),IF(AND(ISNUMBER(C208),$S$27="Yes"),1,0),IF(AND(ISNUMBER(C262),$S$28="Yes"),1,0),IF(AND(ISNUMBER(C316),$S$29="Yes"),1,0),IF(AND(ISNUMBER(C370),$S$30="Yes"),1,0),IF(AND(ISNUMBER(C424),$S$31="Yes"),1,0),IF(AND(ISNUMBER(C478),$S$32="Yes"),1,0),IF(AND(ISNUMBER(C532),$S$33="Yes"),1,0),IF(AND(ISNUMBER(C586),$S$34="Yes"),1,0))))</f>
        <v>172.34152503069072</v>
      </c>
      <c r="AT44" s="79">
        <f ca="1">MIN('[1]Unit Adoption Calculations'!D88,AE44+$AP$22*SQRT(SUM(IF(AND(ISNUMBER(D100),$S$25="Yes"),D100-AE44,)^2,IF(AND(ISNUMBER(D154),$S$26="Yes"),D154-AE44,)^2,IF(AND(ISNUMBER(D208),$S$27="Yes"),D208-AE44,)^2,IF(AND(ISNUMBER(D262),$S$28="Yes"),D262-AE44,)^2,IF(AND(ISNUMBER(D316),$S$29="Yes"),D316-AE44,)^2,IF(AND(ISNUMBER(D370),$S$30="Yes"),D370-AE44,)^2,IF(AND(ISNUMBER(D424),$S$31="Yes"),D424-AE44,)^2,IF(AND(ISNUMBER(D478),$S$32="Yes"),D478-AE44,)^2,IF(AND(ISNUMBER(D532),$S$33="Yes"),D532-AE44,)^2,IF(AND(ISNUMBER(D586),$S$34="Yes"),D586-AE44,)^2)/SUM(IF(AND(ISNUMBER(D100),$S$25="Yes"),1,0),IF(AND(ISNUMBER(D154),$S$26="Yes"),1,0),IF(AND(ISNUMBER(D208),$S$27="Yes"),1,0),IF(AND(ISNUMBER(D262),$S$28="Yes"),1,0),IF(AND(ISNUMBER(D316),$S$29="Yes"),1,0),IF(AND(ISNUMBER(D370),$S$30="Yes"),1,0),IF(AND(ISNUMBER(D424),$S$31="Yes"),1,0),IF(AND(ISNUMBER(D478),$S$32="Yes"),1,0),IF(AND(ISNUMBER(D532),$S$33="Yes"),1,0),IF(AND(ISNUMBER(D586),$S$34="Yes"),1,0))))</f>
        <v>0</v>
      </c>
      <c r="AU44" s="79">
        <f ca="1">MIN('[1]Unit Adoption Calculations'!E88,AF44+$AP$22*SQRT(SUM(IF(AND(ISNUMBER(E100),$S$25="Yes"),E100-AF44,)^2,IF(AND(ISNUMBER(E154),$S$26="Yes"),E154-AF44,)^2,IF(AND(ISNUMBER(E208),$S$27="Yes"),E208-AF44,)^2,IF(AND(ISNUMBER(E262),$S$28="Yes"),E262-AF44,)^2,IF(AND(ISNUMBER(E316),$S$29="Yes"),E316-AF44,)^2,IF(AND(ISNUMBER(E370),$S$30="Yes"),E370-AF44,)^2,IF(AND(ISNUMBER(E424),$S$31="Yes"),E424-AF44,)^2,IF(AND(ISNUMBER(E478),$S$32="Yes"),E478-AF44,)^2,IF(AND(ISNUMBER(E532),$S$33="Yes"),E532-AF44,)^2,IF(AND(ISNUMBER(E586),$S$34="Yes"),E586-AF44,)^2)/SUM(IF(AND(ISNUMBER(E100),$S$25="Yes"),1,0),IF(AND(ISNUMBER(E154),$S$26="Yes"),1,0),IF(AND(ISNUMBER(E208),$S$27="Yes"),1,0),IF(AND(ISNUMBER(E262),$S$28="Yes"),1,0),IF(AND(ISNUMBER(E316),$S$29="Yes"),1,0),IF(AND(ISNUMBER(E370),$S$30="Yes"),1,0),IF(AND(ISNUMBER(E424),$S$31="Yes"),1,0),IF(AND(ISNUMBER(E478),$S$32="Yes"),1,0),IF(AND(ISNUMBER(E532),$S$33="Yes"),1,0),IF(AND(ISNUMBER(E586),$S$34="Yes"),1,0))))</f>
        <v>85.817071848933338</v>
      </c>
      <c r="AV44" s="79">
        <f ca="1">MIN('[1]Unit Adoption Calculations'!F88,AG44+$AP$22*SQRT(SUM(IF(AND(ISNUMBER(F100),$S$25="Yes"),F100-AG44,)^2,IF(AND(ISNUMBER(F154),$S$26="Yes"),F154-AG44,)^2,IF(AND(ISNUMBER(F208),$S$27="Yes"),F208-AG44,)^2,IF(AND(ISNUMBER(F262),$S$28="Yes"),F262-AG44,)^2,IF(AND(ISNUMBER(F316),$S$29="Yes"),F316-AG44,)^2,IF(AND(ISNUMBER(F370),$S$30="Yes"),F370-AG44,)^2,IF(AND(ISNUMBER(F424),$S$31="Yes"),F424-AG44,)^2,IF(AND(ISNUMBER(F478),$S$32="Yes"),F478-AG44,)^2,IF(AND(ISNUMBER(F532),$S$33="Yes"),F532-AG44,)^2,IF(AND(ISNUMBER(F586),$S$34="Yes"),F586-AG44,)^2)/SUM(IF(AND(ISNUMBER(F100),$S$25="Yes"),1,0),IF(AND(ISNUMBER(F154),$S$26="Yes"),1,0),IF(AND(ISNUMBER(F208),$S$27="Yes"),1,0),IF(AND(ISNUMBER(F262),$S$28="Yes"),1,0),IF(AND(ISNUMBER(F316),$S$29="Yes"),1,0),IF(AND(ISNUMBER(F370),$S$30="Yes"),1,0),IF(AND(ISNUMBER(F424),$S$31="Yes"),1,0),IF(AND(ISNUMBER(F478),$S$32="Yes"),1,0),IF(AND(ISNUMBER(F532),$S$33="Yes"),1,0),IF(AND(ISNUMBER(F586),$S$34="Yes"),1,0))))</f>
        <v>42.952090678515617</v>
      </c>
      <c r="AW44" s="79">
        <f ca="1">MIN('[1]Unit Adoption Calculations'!G88,AH44+$AP$22*SQRT(SUM(IF(AND(ISNUMBER(G100),$S$25="Yes"),G100-AH44,)^2,IF(AND(ISNUMBER(G154),$S$26="Yes"),G154-AH44,)^2,IF(AND(ISNUMBER(G208),$S$27="Yes"),G208-AH44,)^2,IF(AND(ISNUMBER(G262),$S$28="Yes"),G262-AH44,)^2,IF(AND(ISNUMBER(G316),$S$29="Yes"),G316-AH44,)^2,IF(AND(ISNUMBER(G370),$S$30="Yes"),G370-AH44,)^2,IF(AND(ISNUMBER(G424),$S$31="Yes"),G424-AH44,)^2,IF(AND(ISNUMBER(G478),$S$32="Yes"),G478-AH44,)^2,IF(AND(ISNUMBER(G532),$S$33="Yes"),G532-AH44,)^2,IF(AND(ISNUMBER(G586),$S$34="Yes"),G586-AH44,)^2)/SUM(IF(AND(ISNUMBER(G100),$S$25="Yes"),1,0),IF(AND(ISNUMBER(G154),$S$26="Yes"),1,0),IF(AND(ISNUMBER(G208),$S$27="Yes"),1,0),IF(AND(ISNUMBER(G262),$S$28="Yes"),1,0),IF(AND(ISNUMBER(G316),$S$29="Yes"),1,0),IF(AND(ISNUMBER(G370),$S$30="Yes"),1,0),IF(AND(ISNUMBER(G424),$S$31="Yes"),1,0),IF(AND(ISNUMBER(G478),$S$32="Yes"),1,0),IF(AND(ISNUMBER(G532),$S$33="Yes"),1,0),IF(AND(ISNUMBER(G586),$S$34="Yes"),1,0))))</f>
        <v>162.31685523205397</v>
      </c>
      <c r="AX44" s="79" t="e">
        <f>MIN('[1]Unit Adoption Calculations'!H88,AI44+$AP$22*SQRT(SUM(IF(AND(ISNUMBER(H100),$S$25="Yes"),H100-AI44,)^2,IF(AND(ISNUMBER(H154),$S$26="Yes"),H154-AI44,)^2,IF(AND(ISNUMBER(H208),$S$27="Yes"),H208-AI44,)^2,IF(AND(ISNUMBER(H262),$S$28="Yes"),H262-AI44,)^2,IF(AND(ISNUMBER(H316),$S$29="Yes"),H316-AI44,)^2,IF(AND(ISNUMBER(H370),$S$30="Yes"),H370-AI44,)^2,IF(AND(ISNUMBER(H424),$S$31="Yes"),H424-AI44,)^2,IF(AND(ISNUMBER(H478),$S$32="Yes"),H478-AI44,)^2,IF(AND(ISNUMBER(H532),$S$33="Yes"),H532-AI44,)^2,IF(AND(ISNUMBER(H586),$S$34="Yes"),H586-AI44,)^2)/SUM(IF(AND(ISNUMBER(H100),$S$25="Yes"),1,0),IF(AND(ISNUMBER(H154),$S$26="Yes"),1,0),IF(AND(ISNUMBER(H208),$S$27="Yes"),1,0),IF(AND(ISNUMBER(H262),$S$28="Yes"),1,0),IF(AND(ISNUMBER(H316),$S$29="Yes"),1,0),IF(AND(ISNUMBER(H370),$S$30="Yes"),1,0),IF(AND(ISNUMBER(H424),$S$31="Yes"),1,0),IF(AND(ISNUMBER(H478),$S$32="Yes"),1,0),IF(AND(ISNUMBER(H532),$S$33="Yes"),1,0),IF(AND(ISNUMBER(H586),$S$34="Yes"),1,0))))</f>
        <v>#DIV/0!</v>
      </c>
      <c r="AY44" s="79" t="e">
        <f>MIN('[1]Unit Adoption Calculations'!I88,AJ44+$AP$22*SQRT(SUM(IF(AND(ISNUMBER(I100),$S$25="Yes"),I100-AJ44,)^2,IF(AND(ISNUMBER(I154),$S$26="Yes"),I154-AJ44,)^2,IF(AND(ISNUMBER(I208),$S$27="Yes"),I208-AJ44,)^2,IF(AND(ISNUMBER(I262),$S$28="Yes"),I262-AJ44,)^2,IF(AND(ISNUMBER(I316),$S$29="Yes"),I316-AJ44,)^2,IF(AND(ISNUMBER(I370),$S$30="Yes"),I370-AJ44,)^2,IF(AND(ISNUMBER(I424),$S$31="Yes"),I424-AJ44,)^2,IF(AND(ISNUMBER(I478),$S$32="Yes"),I478-AJ44,)^2,IF(AND(ISNUMBER(I532),$S$33="Yes"),I532-AJ44,)^2,IF(AND(ISNUMBER(I586),$S$34="Yes"),I586-AJ44,)^2)/SUM(IF(AND(ISNUMBER(I100),$S$25="Yes"),1,0),IF(AND(ISNUMBER(I154),$S$26="Yes"),1,0),IF(AND(ISNUMBER(I208),$S$27="Yes"),1,0),IF(AND(ISNUMBER(I262),$S$28="Yes"),1,0),IF(AND(ISNUMBER(I316),$S$29="Yes"),1,0),IF(AND(ISNUMBER(I370),$S$30="Yes"),1,0),IF(AND(ISNUMBER(I424),$S$31="Yes"),1,0),IF(AND(ISNUMBER(I478),$S$32="Yes"),1,0),IF(AND(ISNUMBER(I532),$S$33="Yes"),1,0),IF(AND(ISNUMBER(I586),$S$34="Yes"),1,0))))</f>
        <v>#DIV/0!</v>
      </c>
      <c r="AZ44" s="79" t="e">
        <f>MIN('[1]Unit Adoption Calculations'!J88,AK44+$AP$22*SQRT(SUM(IF(AND(ISNUMBER(J100),$S$25="Yes"),J100-AK44,)^2,IF(AND(ISNUMBER(J154),$S$26="Yes"),J154-AK44,)^2,IF(AND(ISNUMBER(J208),$S$27="Yes"),J208-AK44,)^2,IF(AND(ISNUMBER(J262),$S$28="Yes"),J262-AK44,)^2,IF(AND(ISNUMBER(J316),$S$29="Yes"),J316-AK44,)^2,IF(AND(ISNUMBER(J370),$S$30="Yes"),J370-AK44,)^2,IF(AND(ISNUMBER(J424),$S$31="Yes"),J424-AK44,)^2,IF(AND(ISNUMBER(J478),$S$32="Yes"),J478-AK44,)^2,IF(AND(ISNUMBER(J532),$S$33="Yes"),J532-AK44,)^2,IF(AND(ISNUMBER(J586),$S$34="Yes"),J586-AK44,)^2)/SUM(IF(AND(ISNUMBER(J100),$S$25="Yes"),1,0),IF(AND(ISNUMBER(J154),$S$26="Yes"),1,0),IF(AND(ISNUMBER(J208),$S$27="Yes"),1,0),IF(AND(ISNUMBER(J262),$S$28="Yes"),1,0),IF(AND(ISNUMBER(J316),$S$29="Yes"),1,0),IF(AND(ISNUMBER(J370),$S$30="Yes"),1,0),IF(AND(ISNUMBER(J424),$S$31="Yes"),1,0),IF(AND(ISNUMBER(J478),$S$32="Yes"),1,0),IF(AND(ISNUMBER(J532),$S$33="Yes"),1,0),IF(AND(ISNUMBER(J586),$S$34="Yes"),1,0))))</f>
        <v>#DIV/0!</v>
      </c>
      <c r="BA44" s="79" t="e">
        <f>MIN('[1]Unit Adoption Calculations'!K88,AL44+$AP$22*SQRT(SUM(IF(AND(ISNUMBER(K100),$S$25="Yes"),K100-AL44,)^2,IF(AND(ISNUMBER(K154),$S$26="Yes"),K154-AL44,)^2,IF(AND(ISNUMBER(K208),$S$27="Yes"),K208-AL44,)^2,IF(AND(ISNUMBER(K262),$S$28="Yes"),K262-AL44,)^2,IF(AND(ISNUMBER(K316),$S$29="Yes"),K316-AL44,)^2,IF(AND(ISNUMBER(K370),$S$30="Yes"),K370-AL44,)^2,IF(AND(ISNUMBER(K424),$S$31="Yes"),K424-AL44,)^2,IF(AND(ISNUMBER(K478),$S$32="Yes"),K478-AL44,)^2,IF(AND(ISNUMBER(K532),$S$33="Yes"),K532-AL44,)^2,IF(AND(ISNUMBER(K586),$S$34="Yes"),K586-AL44,)^2)/SUM(IF(AND(ISNUMBER(K100),$S$25="Yes"),1,0),IF(AND(ISNUMBER(K154),$S$26="Yes"),1,0),IF(AND(ISNUMBER(K208),$S$27="Yes"),1,0),IF(AND(ISNUMBER(K262),$S$28="Yes"),1,0),IF(AND(ISNUMBER(K316),$S$29="Yes"),1,0),IF(AND(ISNUMBER(K370),$S$30="Yes"),1,0),IF(AND(ISNUMBER(K424),$S$31="Yes"),1,0),IF(AND(ISNUMBER(K478),$S$32="Yes"),1,0),IF(AND(ISNUMBER(K532),$S$33="Yes"),1,0),IF(AND(ISNUMBER(K586),$S$34="Yes"),1,0))))</f>
        <v>#DIV/0!</v>
      </c>
      <c r="BJ44" s="88" t="s">
        <v>62</v>
      </c>
      <c r="BK44" s="93"/>
      <c r="BL44" s="87"/>
      <c r="BM44" s="87"/>
      <c r="BN44" s="87"/>
      <c r="BO44" s="87"/>
      <c r="BP44" s="87"/>
      <c r="BQ44" s="87"/>
      <c r="BR44" s="87"/>
      <c r="BS44" s="87"/>
      <c r="BT44" s="25"/>
      <c r="BU44" s="25"/>
      <c r="BV44" s="25"/>
      <c r="BW44" s="25"/>
      <c r="BX44" s="25"/>
    </row>
    <row r="45" spans="1:76" s="24" customFormat="1" ht="14" x14ac:dyDescent="0.15">
      <c r="A45" s="64">
        <v>2034</v>
      </c>
      <c r="B45" s="65">
        <f t="shared" ca="1" si="4"/>
        <v>370.40723800580213</v>
      </c>
      <c r="C45" s="66">
        <f t="shared" ca="1" si="4"/>
        <v>173.70227105324739</v>
      </c>
      <c r="D45" s="66">
        <f t="shared" ca="1" si="4"/>
        <v>0</v>
      </c>
      <c r="E45" s="66">
        <f t="shared" ca="1" si="4"/>
        <v>85.128578063640859</v>
      </c>
      <c r="F45" s="66">
        <f t="shared" ca="1" si="4"/>
        <v>42.728487500964036</v>
      </c>
      <c r="G45" s="66">
        <f t="shared" ca="1" si="4"/>
        <v>163.21411201931687</v>
      </c>
      <c r="H45" s="66" t="str">
        <f t="shared" ca="1" si="4"/>
        <v/>
      </c>
      <c r="I45" s="66" t="str">
        <f t="shared" ca="1" si="4"/>
        <v/>
      </c>
      <c r="J45" s="66" t="str">
        <f t="shared" ca="1" si="4"/>
        <v/>
      </c>
      <c r="K45" s="66" t="str">
        <f t="shared" ca="1" si="4"/>
        <v/>
      </c>
      <c r="AB45" s="64">
        <v>2034</v>
      </c>
      <c r="AC45" s="79">
        <f ca="1">MIN('[1]Unit Adoption Calculations'!B89,SUM(IF($S$25="Yes",B101,),IF($S$26="Yes",B155,),IF($S$27="Yes",B209,),IF($S$28="Yes",B263,),IF($S$29="Yes",B317,),IF($S$30="Yes",B371,),IF($S$31="Yes",B425,),IF($S$32="Yes",B479,),IF($S$33="Yes",B533,),IF($S$34="Yes",B587,))/SUM(IF(AND(ISNUMBER(B101),$S$25="Yes"),1,0),IF(AND(ISNUMBER(B155),$S$26="Yes"),1,0),IF(AND(ISNUMBER(B209),$S$27="Yes"),1,0),IF(AND(ISNUMBER(B263),$S$28="Yes"),1,0),IF(AND(ISNUMBER(B317),$S$29="Yes"),1,0),IF(AND(ISNUMBER(B371),$S$30="Yes"),1,0),IF(AND(ISNUMBER(B425),$S$31="Yes"),1,0),IF(AND(ISNUMBER(B479),$S$32="Yes"),1,0),IF(AND(ISNUMBER(B533),$S$33="Yes"),1,0),IF(AND(ISNUMBER(B587),$S$34="Yes"),1,0)))</f>
        <v>420.16421676771569</v>
      </c>
      <c r="AD45" s="79">
        <f ca="1">MIN('[1]Unit Adoption Calculations'!C89,SUM(IF($S$25="Yes",C101,),IF($S$26="Yes",C155,),IF($S$27="Yes",C209,),IF($S$28="Yes",C263,),IF($S$29="Yes",C317,),IF($S$30="Yes",C371,),IF($S$31="Yes",C425,),IF($S$32="Yes",C479,),IF($S$33="Yes",C533,),IF($S$34="Yes",C587,))/SUM(IF(AND(ISNUMBER(C101),$S$25="Yes"),1,0),IF(AND(ISNUMBER(C155),$S$26="Yes"),1,0),IF(AND(ISNUMBER(C209),$S$27="Yes"),1,0),IF(AND(ISNUMBER(C263),$S$28="Yes"),1,0),IF(AND(ISNUMBER(C317),$S$29="Yes"),1,0),IF(AND(ISNUMBER(C371),$S$30="Yes"),1,0),IF(AND(ISNUMBER(C425),$S$31="Yes"),1,0),IF(AND(ISNUMBER(C479),$S$32="Yes"),1,0),IF(AND(ISNUMBER(C533),$S$33="Yes"),1,0),IF(AND(ISNUMBER(C587),$S$34="Yes"),1,0)))</f>
        <v>175.06892231560687</v>
      </c>
      <c r="AE45" s="79">
        <f ca="1">MIN('[1]Unit Adoption Calculations'!D89,SUM(IF($S$25="Yes",D101,),IF($S$26="Yes",D155,),IF($S$27="Yes",D209,),IF($S$28="Yes",D263,),IF($S$29="Yes",D317,),IF($S$30="Yes",D371,),IF($S$31="Yes",D425,),IF($S$32="Yes",D479,),IF($S$33="Yes",D533,),IF($S$34="Yes",D587,))/SUM(IF(AND(ISNUMBER(D101),$S$25="Yes"),1,0),IF(AND(ISNUMBER(D155),$S$26="Yes"),1,0),IF(AND(ISNUMBER(D209),$S$27="Yes"),1,0),IF(AND(ISNUMBER(D263),$S$28="Yes"),1,0),IF(AND(ISNUMBER(D317),$S$29="Yes"),1,0),IF(AND(ISNUMBER(D371),$S$30="Yes"),1,0),IF(AND(ISNUMBER(D425),$S$31="Yes"),1,0),IF(AND(ISNUMBER(D479),$S$32="Yes"),1,0),IF(AND(ISNUMBER(D533),$S$33="Yes"),1,0),IF(AND(ISNUMBER(D587),$S$34="Yes"),1,0)))</f>
        <v>0</v>
      </c>
      <c r="AF45" s="79">
        <f ca="1">MIN('[1]Unit Adoption Calculations'!E89,SUM(IF($S$25="Yes",E101,),IF($S$26="Yes",E155,),IF($S$27="Yes",E209,),IF($S$28="Yes",E263,),IF($S$29="Yes",E317,),IF($S$30="Yes",E371,),IF($S$31="Yes",E425,),IF($S$32="Yes",E479,),IF($S$33="Yes",E533,),IF($S$34="Yes",E587,))/SUM(IF(AND(ISNUMBER(E101),$S$25="Yes"),1,0),IF(AND(ISNUMBER(E155),$S$26="Yes"),1,0),IF(AND(ISNUMBER(E209),$S$27="Yes"),1,0),IF(AND(ISNUMBER(E263),$S$28="Yes"),1,0),IF(AND(ISNUMBER(E317),$S$29="Yes"),1,0),IF(AND(ISNUMBER(E371),$S$30="Yes"),1,0),IF(AND(ISNUMBER(E425),$S$31="Yes"),1,0),IF(AND(ISNUMBER(E479),$S$32="Yes"),1,0),IF(AND(ISNUMBER(E533),$S$33="Yes"),1,0),IF(AND(ISNUMBER(E587),$S$34="Yes"),1,0)))</f>
        <v>88.986307427484249</v>
      </c>
      <c r="AG45" s="79">
        <f ca="1">MIN('[1]Unit Adoption Calculations'!F89,SUM(IF($S$25="Yes",F101,),IF($S$26="Yes",F155,),IF($S$27="Yes",F209,),IF($S$28="Yes",F263,),IF($S$29="Yes",F317,),IF($S$30="Yes",F371,),IF($S$31="Yes",F425,),IF($S$32="Yes",F479,),IF($S$33="Yes",F533,),IF($S$34="Yes",F587,))/SUM(IF(AND(ISNUMBER(F101),$S$25="Yes"),1,0),IF(AND(ISNUMBER(F155),$S$26="Yes"),1,0),IF(AND(ISNUMBER(F209),$S$27="Yes"),1,0),IF(AND(ISNUMBER(F263),$S$28="Yes"),1,0),IF(AND(ISNUMBER(F317),$S$29="Yes"),1,0),IF(AND(ISNUMBER(F371),$S$30="Yes"),1,0),IF(AND(ISNUMBER(F425),$S$31="Yes"),1,0),IF(AND(ISNUMBER(F479),$S$32="Yes"),1,0),IF(AND(ISNUMBER(F533),$S$33="Yes"),1,0),IF(AND(ISNUMBER(F587),$S$34="Yes"),1,0)))</f>
        <v>43.338701643584443</v>
      </c>
      <c r="AH45" s="79">
        <f ca="1">MIN('[1]Unit Adoption Calculations'!G89,SUM(IF($S$25="Yes",G101,),IF($S$26="Yes",G155,),IF($S$27="Yes",G209,),IF($S$28="Yes",G263,),IF($S$29="Yes",G317,),IF($S$30="Yes",G371,),IF($S$31="Yes",G425,),IF($S$32="Yes",G479,),IF($S$33="Yes",G533,),IF($S$34="Yes",G587,))/SUM(IF(AND(ISNUMBER(G101),$S$25="Yes"),1,0),IF(AND(ISNUMBER(G155),$S$26="Yes"),1,0),IF(AND(ISNUMBER(G209),$S$27="Yes"),1,0),IF(AND(ISNUMBER(G263),$S$28="Yes"),1,0),IF(AND(ISNUMBER(G317),$S$29="Yes"),1,0),IF(AND(ISNUMBER(G371),$S$30="Yes"),1,0),IF(AND(ISNUMBER(G425),$S$31="Yes"),1,0),IF(AND(ISNUMBER(G479),$S$32="Yes"),1,0),IF(AND(ISNUMBER(G533),$S$33="Yes"),1,0),IF(AND(ISNUMBER(G587),$S$34="Yes"),1,0)))</f>
        <v>164.75478038577785</v>
      </c>
      <c r="AI45" s="79" t="e">
        <f>MIN('[1]Unit Adoption Calculations'!H89,SUM(IF($S$25="Yes",H101,),IF($S$26="Yes",H155,),IF($S$27="Yes",H209,),IF($S$28="Yes",H263,),IF($S$29="Yes",H317,),IF($S$30="Yes",H371,),IF($S$31="Yes",H425,),IF($S$32="Yes",H479,),IF($S$33="Yes",H533,),IF($S$34="Yes",H587,))/SUM(IF(AND(ISNUMBER(H101),$S$25="Yes"),1,0),IF(AND(ISNUMBER(H155),$S$26="Yes"),1,0),IF(AND(ISNUMBER(H209),$S$27="Yes"),1,0),IF(AND(ISNUMBER(H263),$S$28="Yes"),1,0),IF(AND(ISNUMBER(H317),$S$29="Yes"),1,0),IF(AND(ISNUMBER(H371),$S$30="Yes"),1,0),IF(AND(ISNUMBER(H425),$S$31="Yes"),1,0),IF(AND(ISNUMBER(H479),$S$32="Yes"),1,0),IF(AND(ISNUMBER(H533),$S$33="Yes"),1,0),IF(AND(ISNUMBER(H587),$S$34="Yes"),1,0)))</f>
        <v>#DIV/0!</v>
      </c>
      <c r="AJ45" s="79" t="e">
        <f>MIN('[1]Unit Adoption Calculations'!I89,SUM(IF($S$25="Yes",I101,),IF($S$26="Yes",I155,),IF($S$27="Yes",I209,),IF($S$28="Yes",I263,),IF($S$29="Yes",I317,),IF($S$30="Yes",I371,),IF($S$31="Yes",I425,),IF($S$32="Yes",I479,),IF($S$33="Yes",I533,),IF($S$34="Yes",I587,))/SUM(IF(AND(ISNUMBER(I101),$S$25="Yes"),1,0),IF(AND(ISNUMBER(I155),$S$26="Yes"),1,0),IF(AND(ISNUMBER(I209),$S$27="Yes"),1,0),IF(AND(ISNUMBER(I263),$S$28="Yes"),1,0),IF(AND(ISNUMBER(I317),$S$29="Yes"),1,0),IF(AND(ISNUMBER(I371),$S$30="Yes"),1,0),IF(AND(ISNUMBER(I425),$S$31="Yes"),1,0),IF(AND(ISNUMBER(I479),$S$32="Yes"),1,0),IF(AND(ISNUMBER(I533),$S$33="Yes"),1,0),IF(AND(ISNUMBER(I587),$S$34="Yes"),1,0)))</f>
        <v>#DIV/0!</v>
      </c>
      <c r="AK45" s="79" t="e">
        <f>MIN('[1]Unit Adoption Calculations'!J89,SUM(IF($S$25="Yes",J101,),IF($S$26="Yes",J155,),IF($S$27="Yes",J209,),IF($S$28="Yes",J263,),IF($S$29="Yes",J317,),IF($S$30="Yes",J371,),IF($S$31="Yes",J425,),IF($S$32="Yes",J479,),IF($S$33="Yes",J533,),IF($S$34="Yes",J587,))/SUM(IF(AND(ISNUMBER(J101),$S$25="Yes"),1,0),IF(AND(ISNUMBER(J155),$S$26="Yes"),1,0),IF(AND(ISNUMBER(J209),$S$27="Yes"),1,0),IF(AND(ISNUMBER(J263),$S$28="Yes"),1,0),IF(AND(ISNUMBER(J317),$S$29="Yes"),1,0),IF(AND(ISNUMBER(J371),$S$30="Yes"),1,0),IF(AND(ISNUMBER(J425),$S$31="Yes"),1,0),IF(AND(ISNUMBER(J479),$S$32="Yes"),1,0),IF(AND(ISNUMBER(J533),$S$33="Yes"),1,0),IF(AND(ISNUMBER(J587),$S$34="Yes"),1,0)))</f>
        <v>#DIV/0!</v>
      </c>
      <c r="AL45" s="79" t="e">
        <f>MIN('[1]Unit Adoption Calculations'!K89,SUM(IF($S$25="Yes",K101,),IF($S$26="Yes",K155,),IF($S$27="Yes",K209,),IF($S$28="Yes",K263,),IF($S$29="Yes",K317,),IF($S$30="Yes",K371,),IF($S$31="Yes",K425,),IF($S$32="Yes",K479,),IF($S$33="Yes",K533,),IF($S$34="Yes",K587,))/SUM(IF(AND(ISNUMBER(K101),$S$25="Yes"),1,0),IF(AND(ISNUMBER(K155),$S$26="Yes"),1,0),IF(AND(ISNUMBER(K209),$S$27="Yes"),1,0),IF(AND(ISNUMBER(K263),$S$28="Yes"),1,0),IF(AND(ISNUMBER(K317),$S$29="Yes"),1,0),IF(AND(ISNUMBER(K371),$S$30="Yes"),1,0),IF(AND(ISNUMBER(K425),$S$31="Yes"),1,0),IF(AND(ISNUMBER(K479),$S$32="Yes"),1,0),IF(AND(ISNUMBER(K533),$S$33="Yes"),1,0),IF(AND(ISNUMBER(K587),$S$34="Yes"),1,0)))</f>
        <v>#DIV/0!</v>
      </c>
      <c r="AM45" s="69"/>
      <c r="AQ45" s="64">
        <v>2034</v>
      </c>
      <c r="AR45" s="79">
        <f ca="1">MIN('[1]Unit Adoption Calculations'!B89,AC45+$AP$22*SQRT(SUM(IF(AND(ISNUMBER(B101),$S$25="Yes"),B101-AC45,)^2,IF(AND(ISNUMBER(B155),$S$26="Yes"),B155-AC45,)^2,IF(AND(ISNUMBER(B209),$S$27="Yes"),B209-AC45,)^2,IF(AND(ISNUMBER(B263),$S$28="Yes"),B263-AC45,)^2,IF(AND(ISNUMBER(B317),$S$29="Yes"),B317-AC45,)^2,IF(AND(ISNUMBER(B371),$S$30="Yes"),B371-AC45,)^2,IF(AND(ISNUMBER(B425),$S$31="Yes"),B425-AC45,)^2,IF(AND(ISNUMBER(B479),$S$32="Yes"),B479-AC45,)^2,IF(AND(ISNUMBER(B533),$S$33="Yes"),B533-AC45,)^2,IF(AND(ISNUMBER(B587),$S$34="Yes"),B587-AC45,)^2)/SUM(IF(AND(ISNUMBER(B101),$S$25="Yes"),1,0),IF(AND(ISNUMBER(B155),$S$26="Yes"),1,0),IF(AND(ISNUMBER(B209),$S$27="Yes"),1,0),IF(AND(ISNUMBER(B263),$S$28="Yes"),1,0),IF(AND(ISNUMBER(B317),$S$29="Yes"),1,0),IF(AND(ISNUMBER(B371),$S$30="Yes"),1,0),IF(AND(ISNUMBER(B425),$S$31="Yes"),1,0),IF(AND(ISNUMBER(B479),$S$32="Yes"),1,0),IF(AND(ISNUMBER(B533),$S$33="Yes"),1,0),IF(AND(ISNUMBER(B587),$S$34="Yes"),1,0))))</f>
        <v>370.40723800580213</v>
      </c>
      <c r="AS45" s="79">
        <f ca="1">MIN('[1]Unit Adoption Calculations'!C89,AD45+$AP$22*SQRT(SUM(IF(AND(ISNUMBER(C101),$S$25="Yes"),C101-AD45,)^2,IF(AND(ISNUMBER(C155),$S$26="Yes"),C155-AD45,)^2,IF(AND(ISNUMBER(C209),$S$27="Yes"),C209-AD45,)^2,IF(AND(ISNUMBER(C263),$S$28="Yes"),C263-AD45,)^2,IF(AND(ISNUMBER(C317),$S$29="Yes"),C317-AD45,)^2,IF(AND(ISNUMBER(C371),$S$30="Yes"),C371-AD45,)^2,IF(AND(ISNUMBER(C425),$S$31="Yes"),C425-AD45,)^2,IF(AND(ISNUMBER(C479),$S$32="Yes"),C479-AD45,)^2,IF(AND(ISNUMBER(C533),$S$33="Yes"),C533-AD45,)^2,IF(AND(ISNUMBER(C587),$S$34="Yes"),C587-AD45,)^2)/SUM(IF(AND(ISNUMBER(C101),$S$25="Yes"),1,0),IF(AND(ISNUMBER(C155),$S$26="Yes"),1,0),IF(AND(ISNUMBER(C209),$S$27="Yes"),1,0),IF(AND(ISNUMBER(C263),$S$28="Yes"),1,0),IF(AND(ISNUMBER(C317),$S$29="Yes"),1,0),IF(AND(ISNUMBER(C371),$S$30="Yes"),1,0),IF(AND(ISNUMBER(C425),$S$31="Yes"),1,0),IF(AND(ISNUMBER(C479),$S$32="Yes"),1,0),IF(AND(ISNUMBER(C533),$S$33="Yes"),1,0),IF(AND(ISNUMBER(C587),$S$34="Yes"),1,0))))</f>
        <v>173.70227105324739</v>
      </c>
      <c r="AT45" s="79">
        <f ca="1">MIN('[1]Unit Adoption Calculations'!D89,AE45+$AP$22*SQRT(SUM(IF(AND(ISNUMBER(D101),$S$25="Yes"),D101-AE45,)^2,IF(AND(ISNUMBER(D155),$S$26="Yes"),D155-AE45,)^2,IF(AND(ISNUMBER(D209),$S$27="Yes"),D209-AE45,)^2,IF(AND(ISNUMBER(D263),$S$28="Yes"),D263-AE45,)^2,IF(AND(ISNUMBER(D317),$S$29="Yes"),D317-AE45,)^2,IF(AND(ISNUMBER(D371),$S$30="Yes"),D371-AE45,)^2,IF(AND(ISNUMBER(D425),$S$31="Yes"),D425-AE45,)^2,IF(AND(ISNUMBER(D479),$S$32="Yes"),D479-AE45,)^2,IF(AND(ISNUMBER(D533),$S$33="Yes"),D533-AE45,)^2,IF(AND(ISNUMBER(D587),$S$34="Yes"),D587-AE45,)^2)/SUM(IF(AND(ISNUMBER(D101),$S$25="Yes"),1,0),IF(AND(ISNUMBER(D155),$S$26="Yes"),1,0),IF(AND(ISNUMBER(D209),$S$27="Yes"),1,0),IF(AND(ISNUMBER(D263),$S$28="Yes"),1,0),IF(AND(ISNUMBER(D317),$S$29="Yes"),1,0),IF(AND(ISNUMBER(D371),$S$30="Yes"),1,0),IF(AND(ISNUMBER(D425),$S$31="Yes"),1,0),IF(AND(ISNUMBER(D479),$S$32="Yes"),1,0),IF(AND(ISNUMBER(D533),$S$33="Yes"),1,0),IF(AND(ISNUMBER(D587),$S$34="Yes"),1,0))))</f>
        <v>0</v>
      </c>
      <c r="AU45" s="79">
        <f ca="1">MIN('[1]Unit Adoption Calculations'!E89,AF45+$AP$22*SQRT(SUM(IF(AND(ISNUMBER(E101),$S$25="Yes"),E101-AF45,)^2,IF(AND(ISNUMBER(E155),$S$26="Yes"),E155-AF45,)^2,IF(AND(ISNUMBER(E209),$S$27="Yes"),E209-AF45,)^2,IF(AND(ISNUMBER(E263),$S$28="Yes"),E263-AF45,)^2,IF(AND(ISNUMBER(E317),$S$29="Yes"),E317-AF45,)^2,IF(AND(ISNUMBER(E371),$S$30="Yes"),E371-AF45,)^2,IF(AND(ISNUMBER(E425),$S$31="Yes"),E425-AF45,)^2,IF(AND(ISNUMBER(E479),$S$32="Yes"),E479-AF45,)^2,IF(AND(ISNUMBER(E533),$S$33="Yes"),E533-AF45,)^2,IF(AND(ISNUMBER(E587),$S$34="Yes"),E587-AF45,)^2)/SUM(IF(AND(ISNUMBER(E101),$S$25="Yes"),1,0),IF(AND(ISNUMBER(E155),$S$26="Yes"),1,0),IF(AND(ISNUMBER(E209),$S$27="Yes"),1,0),IF(AND(ISNUMBER(E263),$S$28="Yes"),1,0),IF(AND(ISNUMBER(E317),$S$29="Yes"),1,0),IF(AND(ISNUMBER(E371),$S$30="Yes"),1,0),IF(AND(ISNUMBER(E425),$S$31="Yes"),1,0),IF(AND(ISNUMBER(E479),$S$32="Yes"),1,0),IF(AND(ISNUMBER(E533),$S$33="Yes"),1,0),IF(AND(ISNUMBER(E587),$S$34="Yes"),1,0))))</f>
        <v>85.128578063640859</v>
      </c>
      <c r="AV45" s="79">
        <f ca="1">MIN('[1]Unit Adoption Calculations'!F89,AG45+$AP$22*SQRT(SUM(IF(AND(ISNUMBER(F101),$S$25="Yes"),F101-AG45,)^2,IF(AND(ISNUMBER(F155),$S$26="Yes"),F155-AG45,)^2,IF(AND(ISNUMBER(F209),$S$27="Yes"),F209-AG45,)^2,IF(AND(ISNUMBER(F263),$S$28="Yes"),F263-AG45,)^2,IF(AND(ISNUMBER(F317),$S$29="Yes"),F317-AG45,)^2,IF(AND(ISNUMBER(F371),$S$30="Yes"),F371-AG45,)^2,IF(AND(ISNUMBER(F425),$S$31="Yes"),F425-AG45,)^2,IF(AND(ISNUMBER(F479),$S$32="Yes"),F479-AG45,)^2,IF(AND(ISNUMBER(F533),$S$33="Yes"),F533-AG45,)^2,IF(AND(ISNUMBER(F587),$S$34="Yes"),F587-AG45,)^2)/SUM(IF(AND(ISNUMBER(F101),$S$25="Yes"),1,0),IF(AND(ISNUMBER(F155),$S$26="Yes"),1,0),IF(AND(ISNUMBER(F209),$S$27="Yes"),1,0),IF(AND(ISNUMBER(F263),$S$28="Yes"),1,0),IF(AND(ISNUMBER(F317),$S$29="Yes"),1,0),IF(AND(ISNUMBER(F371),$S$30="Yes"),1,0),IF(AND(ISNUMBER(F425),$S$31="Yes"),1,0),IF(AND(ISNUMBER(F479),$S$32="Yes"),1,0),IF(AND(ISNUMBER(F533),$S$33="Yes"),1,0),IF(AND(ISNUMBER(F587),$S$34="Yes"),1,0))))</f>
        <v>42.728487500964036</v>
      </c>
      <c r="AW45" s="79">
        <f ca="1">MIN('[1]Unit Adoption Calculations'!G89,AH45+$AP$22*SQRT(SUM(IF(AND(ISNUMBER(G101),$S$25="Yes"),G101-AH45,)^2,IF(AND(ISNUMBER(G155),$S$26="Yes"),G155-AH45,)^2,IF(AND(ISNUMBER(G209),$S$27="Yes"),G209-AH45,)^2,IF(AND(ISNUMBER(G263),$S$28="Yes"),G263-AH45,)^2,IF(AND(ISNUMBER(G317),$S$29="Yes"),G317-AH45,)^2,IF(AND(ISNUMBER(G371),$S$30="Yes"),G371-AH45,)^2,IF(AND(ISNUMBER(G425),$S$31="Yes"),G425-AH45,)^2,IF(AND(ISNUMBER(G479),$S$32="Yes"),G479-AH45,)^2,IF(AND(ISNUMBER(G533),$S$33="Yes"),G533-AH45,)^2,IF(AND(ISNUMBER(G587),$S$34="Yes"),G587-AH45,)^2)/SUM(IF(AND(ISNUMBER(G101),$S$25="Yes"),1,0),IF(AND(ISNUMBER(G155),$S$26="Yes"),1,0),IF(AND(ISNUMBER(G209),$S$27="Yes"),1,0),IF(AND(ISNUMBER(G263),$S$28="Yes"),1,0),IF(AND(ISNUMBER(G317),$S$29="Yes"),1,0),IF(AND(ISNUMBER(G371),$S$30="Yes"),1,0),IF(AND(ISNUMBER(G425),$S$31="Yes"),1,0),IF(AND(ISNUMBER(G479),$S$32="Yes"),1,0),IF(AND(ISNUMBER(G533),$S$33="Yes"),1,0),IF(AND(ISNUMBER(G587),$S$34="Yes"),1,0))))</f>
        <v>163.21411201931687</v>
      </c>
      <c r="AX45" s="79" t="e">
        <f>MIN('[1]Unit Adoption Calculations'!H89,AI45+$AP$22*SQRT(SUM(IF(AND(ISNUMBER(H101),$S$25="Yes"),H101-AI45,)^2,IF(AND(ISNUMBER(H155),$S$26="Yes"),H155-AI45,)^2,IF(AND(ISNUMBER(H209),$S$27="Yes"),H209-AI45,)^2,IF(AND(ISNUMBER(H263),$S$28="Yes"),H263-AI45,)^2,IF(AND(ISNUMBER(H317),$S$29="Yes"),H317-AI45,)^2,IF(AND(ISNUMBER(H371),$S$30="Yes"),H371-AI45,)^2,IF(AND(ISNUMBER(H425),$S$31="Yes"),H425-AI45,)^2,IF(AND(ISNUMBER(H479),$S$32="Yes"),H479-AI45,)^2,IF(AND(ISNUMBER(H533),$S$33="Yes"),H533-AI45,)^2,IF(AND(ISNUMBER(H587),$S$34="Yes"),H587-AI45,)^2)/SUM(IF(AND(ISNUMBER(H101),$S$25="Yes"),1,0),IF(AND(ISNUMBER(H155),$S$26="Yes"),1,0),IF(AND(ISNUMBER(H209),$S$27="Yes"),1,0),IF(AND(ISNUMBER(H263),$S$28="Yes"),1,0),IF(AND(ISNUMBER(H317),$S$29="Yes"),1,0),IF(AND(ISNUMBER(H371),$S$30="Yes"),1,0),IF(AND(ISNUMBER(H425),$S$31="Yes"),1,0),IF(AND(ISNUMBER(H479),$S$32="Yes"),1,0),IF(AND(ISNUMBER(H533),$S$33="Yes"),1,0),IF(AND(ISNUMBER(H587),$S$34="Yes"),1,0))))</f>
        <v>#DIV/0!</v>
      </c>
      <c r="AY45" s="79" t="e">
        <f>MIN('[1]Unit Adoption Calculations'!I89,AJ45+$AP$22*SQRT(SUM(IF(AND(ISNUMBER(I101),$S$25="Yes"),I101-AJ45,)^2,IF(AND(ISNUMBER(I155),$S$26="Yes"),I155-AJ45,)^2,IF(AND(ISNUMBER(I209),$S$27="Yes"),I209-AJ45,)^2,IF(AND(ISNUMBER(I263),$S$28="Yes"),I263-AJ45,)^2,IF(AND(ISNUMBER(I317),$S$29="Yes"),I317-AJ45,)^2,IF(AND(ISNUMBER(I371),$S$30="Yes"),I371-AJ45,)^2,IF(AND(ISNUMBER(I425),$S$31="Yes"),I425-AJ45,)^2,IF(AND(ISNUMBER(I479),$S$32="Yes"),I479-AJ45,)^2,IF(AND(ISNUMBER(I533),$S$33="Yes"),I533-AJ45,)^2,IF(AND(ISNUMBER(I587),$S$34="Yes"),I587-AJ45,)^2)/SUM(IF(AND(ISNUMBER(I101),$S$25="Yes"),1,0),IF(AND(ISNUMBER(I155),$S$26="Yes"),1,0),IF(AND(ISNUMBER(I209),$S$27="Yes"),1,0),IF(AND(ISNUMBER(I263),$S$28="Yes"),1,0),IF(AND(ISNUMBER(I317),$S$29="Yes"),1,0),IF(AND(ISNUMBER(I371),$S$30="Yes"),1,0),IF(AND(ISNUMBER(I425),$S$31="Yes"),1,0),IF(AND(ISNUMBER(I479),$S$32="Yes"),1,0),IF(AND(ISNUMBER(I533),$S$33="Yes"),1,0),IF(AND(ISNUMBER(I587),$S$34="Yes"),1,0))))</f>
        <v>#DIV/0!</v>
      </c>
      <c r="AZ45" s="79" t="e">
        <f>MIN('[1]Unit Adoption Calculations'!J89,AK45+$AP$22*SQRT(SUM(IF(AND(ISNUMBER(J101),$S$25="Yes"),J101-AK45,)^2,IF(AND(ISNUMBER(J155),$S$26="Yes"),J155-AK45,)^2,IF(AND(ISNUMBER(J209),$S$27="Yes"),J209-AK45,)^2,IF(AND(ISNUMBER(J263),$S$28="Yes"),J263-AK45,)^2,IF(AND(ISNUMBER(J317),$S$29="Yes"),J317-AK45,)^2,IF(AND(ISNUMBER(J371),$S$30="Yes"),J371-AK45,)^2,IF(AND(ISNUMBER(J425),$S$31="Yes"),J425-AK45,)^2,IF(AND(ISNUMBER(J479),$S$32="Yes"),J479-AK45,)^2,IF(AND(ISNUMBER(J533),$S$33="Yes"),J533-AK45,)^2,IF(AND(ISNUMBER(J587),$S$34="Yes"),J587-AK45,)^2)/SUM(IF(AND(ISNUMBER(J101),$S$25="Yes"),1,0),IF(AND(ISNUMBER(J155),$S$26="Yes"),1,0),IF(AND(ISNUMBER(J209),$S$27="Yes"),1,0),IF(AND(ISNUMBER(J263),$S$28="Yes"),1,0),IF(AND(ISNUMBER(J317),$S$29="Yes"),1,0),IF(AND(ISNUMBER(J371),$S$30="Yes"),1,0),IF(AND(ISNUMBER(J425),$S$31="Yes"),1,0),IF(AND(ISNUMBER(J479),$S$32="Yes"),1,0),IF(AND(ISNUMBER(J533),$S$33="Yes"),1,0),IF(AND(ISNUMBER(J587),$S$34="Yes"),1,0))))</f>
        <v>#DIV/0!</v>
      </c>
      <c r="BA45" s="79" t="e">
        <f>MIN('[1]Unit Adoption Calculations'!K89,AL45+$AP$22*SQRT(SUM(IF(AND(ISNUMBER(K101),$S$25="Yes"),K101-AL45,)^2,IF(AND(ISNUMBER(K155),$S$26="Yes"),K155-AL45,)^2,IF(AND(ISNUMBER(K209),$S$27="Yes"),K209-AL45,)^2,IF(AND(ISNUMBER(K263),$S$28="Yes"),K263-AL45,)^2,IF(AND(ISNUMBER(K317),$S$29="Yes"),K317-AL45,)^2,IF(AND(ISNUMBER(K371),$S$30="Yes"),K371-AL45,)^2,IF(AND(ISNUMBER(K425),$S$31="Yes"),K425-AL45,)^2,IF(AND(ISNUMBER(K479),$S$32="Yes"),K479-AL45,)^2,IF(AND(ISNUMBER(K533),$S$33="Yes"),K533-AL45,)^2,IF(AND(ISNUMBER(K587),$S$34="Yes"),K587-AL45,)^2)/SUM(IF(AND(ISNUMBER(K101),$S$25="Yes"),1,0),IF(AND(ISNUMBER(K155),$S$26="Yes"),1,0),IF(AND(ISNUMBER(K209),$S$27="Yes"),1,0),IF(AND(ISNUMBER(K263),$S$28="Yes"),1,0),IF(AND(ISNUMBER(K317),$S$29="Yes"),1,0),IF(AND(ISNUMBER(K371),$S$30="Yes"),1,0),IF(AND(ISNUMBER(K425),$S$31="Yes"),1,0),IF(AND(ISNUMBER(K479),$S$32="Yes"),1,0),IF(AND(ISNUMBER(K533),$S$33="Yes"),1,0),IF(AND(ISNUMBER(K587),$S$34="Yes"),1,0))))</f>
        <v>#DIV/0!</v>
      </c>
      <c r="BJ45" s="88" t="s">
        <v>63</v>
      </c>
      <c r="BK45" s="94"/>
      <c r="BL45" s="87"/>
      <c r="BM45" s="87"/>
      <c r="BN45" s="87"/>
      <c r="BO45" s="87"/>
      <c r="BP45" s="87"/>
      <c r="BQ45" s="87"/>
      <c r="BR45" s="87"/>
      <c r="BS45" s="87"/>
      <c r="BT45" s="25"/>
      <c r="BU45" s="25"/>
      <c r="BV45" s="25"/>
      <c r="BW45" s="25"/>
      <c r="BX45" s="25"/>
    </row>
    <row r="46" spans="1:76" s="24" customFormat="1" ht="14" x14ac:dyDescent="0.15">
      <c r="A46" s="64">
        <v>2035</v>
      </c>
      <c r="B46" s="65">
        <f t="shared" ca="1" si="4"/>
        <v>373.47558217425626</v>
      </c>
      <c r="C46" s="66">
        <f t="shared" ca="1" si="4"/>
        <v>175.0630170758036</v>
      </c>
      <c r="D46" s="66">
        <f t="shared" ca="1" si="4"/>
        <v>0</v>
      </c>
      <c r="E46" s="66">
        <f t="shared" ca="1" si="4"/>
        <v>84.436224028674971</v>
      </c>
      <c r="F46" s="66">
        <f t="shared" ca="1" si="4"/>
        <v>42.504884323412398</v>
      </c>
      <c r="G46" s="66">
        <f t="shared" ca="1" si="4"/>
        <v>164.11136880657955</v>
      </c>
      <c r="H46" s="66" t="str">
        <f t="shared" ca="1" si="4"/>
        <v/>
      </c>
      <c r="I46" s="66" t="str">
        <f t="shared" ca="1" si="4"/>
        <v/>
      </c>
      <c r="J46" s="66" t="str">
        <f t="shared" ca="1" si="4"/>
        <v/>
      </c>
      <c r="K46" s="66" t="str">
        <f t="shared" ca="1" si="4"/>
        <v/>
      </c>
      <c r="AB46" s="64">
        <v>2035</v>
      </c>
      <c r="AC46" s="79">
        <f ca="1">MIN('[1]Unit Adoption Calculations'!B90,SUM(IF($S$25="Yes",B102,),IF($S$26="Yes",B156,),IF($S$27="Yes",B210,),IF($S$28="Yes",B264,),IF($S$29="Yes",B318,),IF($S$30="Yes",B372,),IF($S$31="Yes",B426,),IF($S$32="Yes",B480,),IF($S$33="Yes",B534,),IF($S$34="Yes",B588,))/SUM(IF(AND(ISNUMBER(B102),$S$25="Yes"),1,0),IF(AND(ISNUMBER(B156),$S$26="Yes"),1,0),IF(AND(ISNUMBER(B210),$S$27="Yes"),1,0),IF(AND(ISNUMBER(B264),$S$28="Yes"),1,0),IF(AND(ISNUMBER(B318),$S$29="Yes"),1,0),IF(AND(ISNUMBER(B372),$S$30="Yes"),1,0),IF(AND(ISNUMBER(B426),$S$31="Yes"),1,0),IF(AND(ISNUMBER(B480),$S$32="Yes"),1,0),IF(AND(ISNUMBER(B534),$S$33="Yes"),1,0),IF(AND(ISNUMBER(B588),$S$34="Yes"),1,0)))</f>
        <v>423.32314982113985</v>
      </c>
      <c r="AD46" s="79">
        <f ca="1">MIN('[1]Unit Adoption Calculations'!C90,SUM(IF($S$25="Yes",C102,),IF($S$26="Yes",C156,),IF($S$27="Yes",C210,),IF($S$28="Yes",C264,),IF($S$29="Yes",C318,),IF($S$30="Yes",C372,),IF($S$31="Yes",C426,),IF($S$32="Yes",C480,),IF($S$33="Yes",C534,),IF($S$34="Yes",C588,))/SUM(IF(AND(ISNUMBER(C102),$S$25="Yes"),1,0),IF(AND(ISNUMBER(C156),$S$26="Yes"),1,0),IF(AND(ISNUMBER(C210),$S$27="Yes"),1,0),IF(AND(ISNUMBER(C264),$S$28="Yes"),1,0),IF(AND(ISNUMBER(C318),$S$29="Yes"),1,0),IF(AND(ISNUMBER(C372),$S$30="Yes"),1,0),IF(AND(ISNUMBER(C426),$S$31="Yes"),1,0),IF(AND(ISNUMBER(C480),$S$32="Yes"),1,0),IF(AND(ISNUMBER(C534),$S$33="Yes"),1,0),IF(AND(ISNUMBER(C588),$S$34="Yes"),1,0)))</f>
        <v>176.42966833816263</v>
      </c>
      <c r="AE46" s="79">
        <f ca="1">MIN('[1]Unit Adoption Calculations'!D90,SUM(IF($S$25="Yes",D102,),IF($S$26="Yes",D156,),IF($S$27="Yes",D210,),IF($S$28="Yes",D264,),IF($S$29="Yes",D318,),IF($S$30="Yes",D372,),IF($S$31="Yes",D426,),IF($S$32="Yes",D480,),IF($S$33="Yes",D534,),IF($S$34="Yes",D588,))/SUM(IF(AND(ISNUMBER(D102),$S$25="Yes"),1,0),IF(AND(ISNUMBER(D156),$S$26="Yes"),1,0),IF(AND(ISNUMBER(D210),$S$27="Yes"),1,0),IF(AND(ISNUMBER(D264),$S$28="Yes"),1,0),IF(AND(ISNUMBER(D318),$S$29="Yes"),1,0),IF(AND(ISNUMBER(D372),$S$30="Yes"),1,0),IF(AND(ISNUMBER(D426),$S$31="Yes"),1,0),IF(AND(ISNUMBER(D480),$S$32="Yes"),1,0),IF(AND(ISNUMBER(D534),$S$33="Yes"),1,0),IF(AND(ISNUMBER(D588),$S$34="Yes"),1,0)))</f>
        <v>0</v>
      </c>
      <c r="AF46" s="79">
        <f ca="1">MIN('[1]Unit Adoption Calculations'!E90,SUM(IF($S$25="Yes",E102,),IF($S$26="Yes",E156,),IF($S$27="Yes",E210,),IF($S$28="Yes",E264,),IF($S$29="Yes",E318,),IF($S$30="Yes",E372,),IF($S$31="Yes",E426,),IF($S$32="Yes",E480,),IF($S$33="Yes",E534,),IF($S$34="Yes",E588,))/SUM(IF(AND(ISNUMBER(E102),$S$25="Yes"),1,0),IF(AND(ISNUMBER(E156),$S$26="Yes"),1,0),IF(AND(ISNUMBER(E210),$S$27="Yes"),1,0),IF(AND(ISNUMBER(E264),$S$28="Yes"),1,0),IF(AND(ISNUMBER(E318),$S$29="Yes"),1,0),IF(AND(ISNUMBER(E372),$S$30="Yes"),1,0),IF(AND(ISNUMBER(E426),$S$31="Yes"),1,0),IF(AND(ISNUMBER(E480),$S$32="Yes"),1,0),IF(AND(ISNUMBER(E534),$S$33="Yes"),1,0),IF(AND(ISNUMBER(E588),$S$34="Yes"),1,0)))</f>
        <v>88.986307427484249</v>
      </c>
      <c r="AG46" s="79">
        <f ca="1">MIN('[1]Unit Adoption Calculations'!F90,SUM(IF($S$25="Yes",F102,),IF($S$26="Yes",F156,),IF($S$27="Yes",F210,),IF($S$28="Yes",F264,),IF($S$29="Yes",F318,),IF($S$30="Yes",F372,),IF($S$31="Yes",F426,),IF($S$32="Yes",F480,),IF($S$33="Yes",F534,),IF($S$34="Yes",F588,))/SUM(IF(AND(ISNUMBER(F102),$S$25="Yes"),1,0),IF(AND(ISNUMBER(F156),$S$26="Yes"),1,0),IF(AND(ISNUMBER(F210),$S$27="Yes"),1,0),IF(AND(ISNUMBER(F264),$S$28="Yes"),1,0),IF(AND(ISNUMBER(F318),$S$29="Yes"),1,0),IF(AND(ISNUMBER(F372),$S$30="Yes"),1,0),IF(AND(ISNUMBER(F426),$S$31="Yes"),1,0),IF(AND(ISNUMBER(F480),$S$32="Yes"),1,0),IF(AND(ISNUMBER(F534),$S$33="Yes"),1,0),IF(AND(ISNUMBER(F588),$S$34="Yes"),1,0)))</f>
        <v>43.115098466032805</v>
      </c>
      <c r="AH46" s="79">
        <f ca="1">MIN('[1]Unit Adoption Calculations'!G90,SUM(IF($S$25="Yes",G102,),IF($S$26="Yes",G156,),IF($S$27="Yes",G210,),IF($S$28="Yes",G264,),IF($S$29="Yes",G318,),IF($S$30="Yes",G372,),IF($S$31="Yes",G426,),IF($S$32="Yes",G480,),IF($S$33="Yes",G534,),IF($S$34="Yes",G588,))/SUM(IF(AND(ISNUMBER(G102),$S$25="Yes"),1,0),IF(AND(ISNUMBER(G156),$S$26="Yes"),1,0),IF(AND(ISNUMBER(G210),$S$27="Yes"),1,0),IF(AND(ISNUMBER(G264),$S$28="Yes"),1,0),IF(AND(ISNUMBER(G318),$S$29="Yes"),1,0),IF(AND(ISNUMBER(G372),$S$30="Yes"),1,0),IF(AND(ISNUMBER(G426),$S$31="Yes"),1,0),IF(AND(ISNUMBER(G480),$S$32="Yes"),1,0),IF(AND(ISNUMBER(G534),$S$33="Yes"),1,0),IF(AND(ISNUMBER(G588),$S$34="Yes"),1,0)))</f>
        <v>165.65203717304144</v>
      </c>
      <c r="AI46" s="79" t="e">
        <f>MIN('[1]Unit Adoption Calculations'!H90,SUM(IF($S$25="Yes",H102,),IF($S$26="Yes",H156,),IF($S$27="Yes",H210,),IF($S$28="Yes",H264,),IF($S$29="Yes",H318,),IF($S$30="Yes",H372,),IF($S$31="Yes",H426,),IF($S$32="Yes",H480,),IF($S$33="Yes",H534,),IF($S$34="Yes",H588,))/SUM(IF(AND(ISNUMBER(H102),$S$25="Yes"),1,0),IF(AND(ISNUMBER(H156),$S$26="Yes"),1,0),IF(AND(ISNUMBER(H210),$S$27="Yes"),1,0),IF(AND(ISNUMBER(H264),$S$28="Yes"),1,0),IF(AND(ISNUMBER(H318),$S$29="Yes"),1,0),IF(AND(ISNUMBER(H372),$S$30="Yes"),1,0),IF(AND(ISNUMBER(H426),$S$31="Yes"),1,0),IF(AND(ISNUMBER(H480),$S$32="Yes"),1,0),IF(AND(ISNUMBER(H534),$S$33="Yes"),1,0),IF(AND(ISNUMBER(H588),$S$34="Yes"),1,0)))</f>
        <v>#DIV/0!</v>
      </c>
      <c r="AJ46" s="79" t="e">
        <f>MIN('[1]Unit Adoption Calculations'!I90,SUM(IF($S$25="Yes",I102,),IF($S$26="Yes",I156,),IF($S$27="Yes",I210,),IF($S$28="Yes",I264,),IF($S$29="Yes",I318,),IF($S$30="Yes",I372,),IF($S$31="Yes",I426,),IF($S$32="Yes",I480,),IF($S$33="Yes",I534,),IF($S$34="Yes",I588,))/SUM(IF(AND(ISNUMBER(I102),$S$25="Yes"),1,0),IF(AND(ISNUMBER(I156),$S$26="Yes"),1,0),IF(AND(ISNUMBER(I210),$S$27="Yes"),1,0),IF(AND(ISNUMBER(I264),$S$28="Yes"),1,0),IF(AND(ISNUMBER(I318),$S$29="Yes"),1,0),IF(AND(ISNUMBER(I372),$S$30="Yes"),1,0),IF(AND(ISNUMBER(I426),$S$31="Yes"),1,0),IF(AND(ISNUMBER(I480),$S$32="Yes"),1,0),IF(AND(ISNUMBER(I534),$S$33="Yes"),1,0),IF(AND(ISNUMBER(I588),$S$34="Yes"),1,0)))</f>
        <v>#DIV/0!</v>
      </c>
      <c r="AK46" s="79" t="e">
        <f>MIN('[1]Unit Adoption Calculations'!J90,SUM(IF($S$25="Yes",J102,),IF($S$26="Yes",J156,),IF($S$27="Yes",J210,),IF($S$28="Yes",J264,),IF($S$29="Yes",J318,),IF($S$30="Yes",J372,),IF($S$31="Yes",J426,),IF($S$32="Yes",J480,),IF($S$33="Yes",J534,),IF($S$34="Yes",J588,))/SUM(IF(AND(ISNUMBER(J102),$S$25="Yes"),1,0),IF(AND(ISNUMBER(J156),$S$26="Yes"),1,0),IF(AND(ISNUMBER(J210),$S$27="Yes"),1,0),IF(AND(ISNUMBER(J264),$S$28="Yes"),1,0),IF(AND(ISNUMBER(J318),$S$29="Yes"),1,0),IF(AND(ISNUMBER(J372),$S$30="Yes"),1,0),IF(AND(ISNUMBER(J426),$S$31="Yes"),1,0),IF(AND(ISNUMBER(J480),$S$32="Yes"),1,0),IF(AND(ISNUMBER(J534),$S$33="Yes"),1,0),IF(AND(ISNUMBER(J588),$S$34="Yes"),1,0)))</f>
        <v>#DIV/0!</v>
      </c>
      <c r="AL46" s="79" t="e">
        <f>MIN('[1]Unit Adoption Calculations'!K90,SUM(IF($S$25="Yes",K102,),IF($S$26="Yes",K156,),IF($S$27="Yes",K210,),IF($S$28="Yes",K264,),IF($S$29="Yes",K318,),IF($S$30="Yes",K372,),IF($S$31="Yes",K426,),IF($S$32="Yes",K480,),IF($S$33="Yes",K534,),IF($S$34="Yes",K588,))/SUM(IF(AND(ISNUMBER(K102),$S$25="Yes"),1,0),IF(AND(ISNUMBER(K156),$S$26="Yes"),1,0),IF(AND(ISNUMBER(K210),$S$27="Yes"),1,0),IF(AND(ISNUMBER(K264),$S$28="Yes"),1,0),IF(AND(ISNUMBER(K318),$S$29="Yes"),1,0),IF(AND(ISNUMBER(K372),$S$30="Yes"),1,0),IF(AND(ISNUMBER(K426),$S$31="Yes"),1,0),IF(AND(ISNUMBER(K480),$S$32="Yes"),1,0),IF(AND(ISNUMBER(K534),$S$33="Yes"),1,0),IF(AND(ISNUMBER(K588),$S$34="Yes"),1,0)))</f>
        <v>#DIV/0!</v>
      </c>
      <c r="AM46" s="69"/>
      <c r="AQ46" s="64">
        <v>2035</v>
      </c>
      <c r="AR46" s="79">
        <f ca="1">MIN('[1]Unit Adoption Calculations'!B90,AC46+$AP$22*SQRT(SUM(IF(AND(ISNUMBER(B102),$S$25="Yes"),B102-AC46,)^2,IF(AND(ISNUMBER(B156),$S$26="Yes"),B156-AC46,)^2,IF(AND(ISNUMBER(B210),$S$27="Yes"),B210-AC46,)^2,IF(AND(ISNUMBER(B264),$S$28="Yes"),B264-AC46,)^2,IF(AND(ISNUMBER(B318),$S$29="Yes"),B318-AC46,)^2,IF(AND(ISNUMBER(B372),$S$30="Yes"),B372-AC46,)^2,IF(AND(ISNUMBER(B426),$S$31="Yes"),B426-AC46,)^2,IF(AND(ISNUMBER(B480),$S$32="Yes"),B480-AC46,)^2,IF(AND(ISNUMBER(B534),$S$33="Yes"),B534-AC46,)^2,IF(AND(ISNUMBER(B588),$S$34="Yes"),B588-AC46,)^2)/SUM(IF(AND(ISNUMBER(B102),$S$25="Yes"),1,0),IF(AND(ISNUMBER(B156),$S$26="Yes"),1,0),IF(AND(ISNUMBER(B210),$S$27="Yes"),1,0),IF(AND(ISNUMBER(B264),$S$28="Yes"),1,0),IF(AND(ISNUMBER(B318),$S$29="Yes"),1,0),IF(AND(ISNUMBER(B372),$S$30="Yes"),1,0),IF(AND(ISNUMBER(B426),$S$31="Yes"),1,0),IF(AND(ISNUMBER(B480),$S$32="Yes"),1,0),IF(AND(ISNUMBER(B534),$S$33="Yes"),1,0),IF(AND(ISNUMBER(B588),$S$34="Yes"),1,0))))</f>
        <v>373.47558217425626</v>
      </c>
      <c r="AS46" s="79">
        <f ca="1">MIN('[1]Unit Adoption Calculations'!C90,AD46+$AP$22*SQRT(SUM(IF(AND(ISNUMBER(C102),$S$25="Yes"),C102-AD46,)^2,IF(AND(ISNUMBER(C156),$S$26="Yes"),C156-AD46,)^2,IF(AND(ISNUMBER(C210),$S$27="Yes"),C210-AD46,)^2,IF(AND(ISNUMBER(C264),$S$28="Yes"),C264-AD46,)^2,IF(AND(ISNUMBER(C318),$S$29="Yes"),C318-AD46,)^2,IF(AND(ISNUMBER(C372),$S$30="Yes"),C372-AD46,)^2,IF(AND(ISNUMBER(C426),$S$31="Yes"),C426-AD46,)^2,IF(AND(ISNUMBER(C480),$S$32="Yes"),C480-AD46,)^2,IF(AND(ISNUMBER(C534),$S$33="Yes"),C534-AD46,)^2,IF(AND(ISNUMBER(C588),$S$34="Yes"),C588-AD46,)^2)/SUM(IF(AND(ISNUMBER(C102),$S$25="Yes"),1,0),IF(AND(ISNUMBER(C156),$S$26="Yes"),1,0),IF(AND(ISNUMBER(C210),$S$27="Yes"),1,0),IF(AND(ISNUMBER(C264),$S$28="Yes"),1,0),IF(AND(ISNUMBER(C318),$S$29="Yes"),1,0),IF(AND(ISNUMBER(C372),$S$30="Yes"),1,0),IF(AND(ISNUMBER(C426),$S$31="Yes"),1,0),IF(AND(ISNUMBER(C480),$S$32="Yes"),1,0),IF(AND(ISNUMBER(C534),$S$33="Yes"),1,0),IF(AND(ISNUMBER(C588),$S$34="Yes"),1,0))))</f>
        <v>175.0630170758036</v>
      </c>
      <c r="AT46" s="79">
        <f ca="1">MIN('[1]Unit Adoption Calculations'!D90,AE46+$AP$22*SQRT(SUM(IF(AND(ISNUMBER(D102),$S$25="Yes"),D102-AE46,)^2,IF(AND(ISNUMBER(D156),$S$26="Yes"),D156-AE46,)^2,IF(AND(ISNUMBER(D210),$S$27="Yes"),D210-AE46,)^2,IF(AND(ISNUMBER(D264),$S$28="Yes"),D264-AE46,)^2,IF(AND(ISNUMBER(D318),$S$29="Yes"),D318-AE46,)^2,IF(AND(ISNUMBER(D372),$S$30="Yes"),D372-AE46,)^2,IF(AND(ISNUMBER(D426),$S$31="Yes"),D426-AE46,)^2,IF(AND(ISNUMBER(D480),$S$32="Yes"),D480-AE46,)^2,IF(AND(ISNUMBER(D534),$S$33="Yes"),D534-AE46,)^2,IF(AND(ISNUMBER(D588),$S$34="Yes"),D588-AE46,)^2)/SUM(IF(AND(ISNUMBER(D102),$S$25="Yes"),1,0),IF(AND(ISNUMBER(D156),$S$26="Yes"),1,0),IF(AND(ISNUMBER(D210),$S$27="Yes"),1,0),IF(AND(ISNUMBER(D264),$S$28="Yes"),1,0),IF(AND(ISNUMBER(D318),$S$29="Yes"),1,0),IF(AND(ISNUMBER(D372),$S$30="Yes"),1,0),IF(AND(ISNUMBER(D426),$S$31="Yes"),1,0),IF(AND(ISNUMBER(D480),$S$32="Yes"),1,0),IF(AND(ISNUMBER(D534),$S$33="Yes"),1,0),IF(AND(ISNUMBER(D588),$S$34="Yes"),1,0))))</f>
        <v>0</v>
      </c>
      <c r="AU46" s="79">
        <f ca="1">MIN('[1]Unit Adoption Calculations'!E90,AF46+$AP$22*SQRT(SUM(IF(AND(ISNUMBER(E102),$S$25="Yes"),E102-AF46,)^2,IF(AND(ISNUMBER(E156),$S$26="Yes"),E156-AF46,)^2,IF(AND(ISNUMBER(E210),$S$27="Yes"),E210-AF46,)^2,IF(AND(ISNUMBER(E264),$S$28="Yes"),E264-AF46,)^2,IF(AND(ISNUMBER(E318),$S$29="Yes"),E318-AF46,)^2,IF(AND(ISNUMBER(E372),$S$30="Yes"),E372-AF46,)^2,IF(AND(ISNUMBER(E426),$S$31="Yes"),E426-AF46,)^2,IF(AND(ISNUMBER(E480),$S$32="Yes"),E480-AF46,)^2,IF(AND(ISNUMBER(E534),$S$33="Yes"),E534-AF46,)^2,IF(AND(ISNUMBER(E588),$S$34="Yes"),E588-AF46,)^2)/SUM(IF(AND(ISNUMBER(E102),$S$25="Yes"),1,0),IF(AND(ISNUMBER(E156),$S$26="Yes"),1,0),IF(AND(ISNUMBER(E210),$S$27="Yes"),1,0),IF(AND(ISNUMBER(E264),$S$28="Yes"),1,0),IF(AND(ISNUMBER(E318),$S$29="Yes"),1,0),IF(AND(ISNUMBER(E372),$S$30="Yes"),1,0),IF(AND(ISNUMBER(E426),$S$31="Yes"),1,0),IF(AND(ISNUMBER(E480),$S$32="Yes"),1,0),IF(AND(ISNUMBER(E534),$S$33="Yes"),1,0),IF(AND(ISNUMBER(E588),$S$34="Yes"),1,0))))</f>
        <v>84.436224028674971</v>
      </c>
      <c r="AV46" s="79">
        <f ca="1">MIN('[1]Unit Adoption Calculations'!F90,AG46+$AP$22*SQRT(SUM(IF(AND(ISNUMBER(F102),$S$25="Yes"),F102-AG46,)^2,IF(AND(ISNUMBER(F156),$S$26="Yes"),F156-AG46,)^2,IF(AND(ISNUMBER(F210),$S$27="Yes"),F210-AG46,)^2,IF(AND(ISNUMBER(F264),$S$28="Yes"),F264-AG46,)^2,IF(AND(ISNUMBER(F318),$S$29="Yes"),F318-AG46,)^2,IF(AND(ISNUMBER(F372),$S$30="Yes"),F372-AG46,)^2,IF(AND(ISNUMBER(F426),$S$31="Yes"),F426-AG46,)^2,IF(AND(ISNUMBER(F480),$S$32="Yes"),F480-AG46,)^2,IF(AND(ISNUMBER(F534),$S$33="Yes"),F534-AG46,)^2,IF(AND(ISNUMBER(F588),$S$34="Yes"),F588-AG46,)^2)/SUM(IF(AND(ISNUMBER(F102),$S$25="Yes"),1,0),IF(AND(ISNUMBER(F156),$S$26="Yes"),1,0),IF(AND(ISNUMBER(F210),$S$27="Yes"),1,0),IF(AND(ISNUMBER(F264),$S$28="Yes"),1,0),IF(AND(ISNUMBER(F318),$S$29="Yes"),1,0),IF(AND(ISNUMBER(F372),$S$30="Yes"),1,0),IF(AND(ISNUMBER(F426),$S$31="Yes"),1,0),IF(AND(ISNUMBER(F480),$S$32="Yes"),1,0),IF(AND(ISNUMBER(F534),$S$33="Yes"),1,0),IF(AND(ISNUMBER(F588),$S$34="Yes"),1,0))))</f>
        <v>42.504884323412398</v>
      </c>
      <c r="AW46" s="79">
        <f ca="1">MIN('[1]Unit Adoption Calculations'!G90,AH46+$AP$22*SQRT(SUM(IF(AND(ISNUMBER(G102),$S$25="Yes"),G102-AH46,)^2,IF(AND(ISNUMBER(G156),$S$26="Yes"),G156-AH46,)^2,IF(AND(ISNUMBER(G210),$S$27="Yes"),G210-AH46,)^2,IF(AND(ISNUMBER(G264),$S$28="Yes"),G264-AH46,)^2,IF(AND(ISNUMBER(G318),$S$29="Yes"),G318-AH46,)^2,IF(AND(ISNUMBER(G372),$S$30="Yes"),G372-AH46,)^2,IF(AND(ISNUMBER(G426),$S$31="Yes"),G426-AH46,)^2,IF(AND(ISNUMBER(G480),$S$32="Yes"),G480-AH46,)^2,IF(AND(ISNUMBER(G534),$S$33="Yes"),G534-AH46,)^2,IF(AND(ISNUMBER(G588),$S$34="Yes"),G588-AH46,)^2)/SUM(IF(AND(ISNUMBER(G102),$S$25="Yes"),1,0),IF(AND(ISNUMBER(G156),$S$26="Yes"),1,0),IF(AND(ISNUMBER(G210),$S$27="Yes"),1,0),IF(AND(ISNUMBER(G264),$S$28="Yes"),1,0),IF(AND(ISNUMBER(G318),$S$29="Yes"),1,0),IF(AND(ISNUMBER(G372),$S$30="Yes"),1,0),IF(AND(ISNUMBER(G426),$S$31="Yes"),1,0),IF(AND(ISNUMBER(G480),$S$32="Yes"),1,0),IF(AND(ISNUMBER(G534),$S$33="Yes"),1,0),IF(AND(ISNUMBER(G588),$S$34="Yes"),1,0))))</f>
        <v>164.11136880657955</v>
      </c>
      <c r="AX46" s="79" t="e">
        <f>MIN('[1]Unit Adoption Calculations'!H90,AI46+$AP$22*SQRT(SUM(IF(AND(ISNUMBER(H102),$S$25="Yes"),H102-AI46,)^2,IF(AND(ISNUMBER(H156),$S$26="Yes"),H156-AI46,)^2,IF(AND(ISNUMBER(H210),$S$27="Yes"),H210-AI46,)^2,IF(AND(ISNUMBER(H264),$S$28="Yes"),H264-AI46,)^2,IF(AND(ISNUMBER(H318),$S$29="Yes"),H318-AI46,)^2,IF(AND(ISNUMBER(H372),$S$30="Yes"),H372-AI46,)^2,IF(AND(ISNUMBER(H426),$S$31="Yes"),H426-AI46,)^2,IF(AND(ISNUMBER(H480),$S$32="Yes"),H480-AI46,)^2,IF(AND(ISNUMBER(H534),$S$33="Yes"),H534-AI46,)^2,IF(AND(ISNUMBER(H588),$S$34="Yes"),H588-AI46,)^2)/SUM(IF(AND(ISNUMBER(H102),$S$25="Yes"),1,0),IF(AND(ISNUMBER(H156),$S$26="Yes"),1,0),IF(AND(ISNUMBER(H210),$S$27="Yes"),1,0),IF(AND(ISNUMBER(H264),$S$28="Yes"),1,0),IF(AND(ISNUMBER(H318),$S$29="Yes"),1,0),IF(AND(ISNUMBER(H372),$S$30="Yes"),1,0),IF(AND(ISNUMBER(H426),$S$31="Yes"),1,0),IF(AND(ISNUMBER(H480),$S$32="Yes"),1,0),IF(AND(ISNUMBER(H534),$S$33="Yes"),1,0),IF(AND(ISNUMBER(H588),$S$34="Yes"),1,0))))</f>
        <v>#DIV/0!</v>
      </c>
      <c r="AY46" s="79" t="e">
        <f>MIN('[1]Unit Adoption Calculations'!I90,AJ46+$AP$22*SQRT(SUM(IF(AND(ISNUMBER(I102),$S$25="Yes"),I102-AJ46,)^2,IF(AND(ISNUMBER(I156),$S$26="Yes"),I156-AJ46,)^2,IF(AND(ISNUMBER(I210),$S$27="Yes"),I210-AJ46,)^2,IF(AND(ISNUMBER(I264),$S$28="Yes"),I264-AJ46,)^2,IF(AND(ISNUMBER(I318),$S$29="Yes"),I318-AJ46,)^2,IF(AND(ISNUMBER(I372),$S$30="Yes"),I372-AJ46,)^2,IF(AND(ISNUMBER(I426),$S$31="Yes"),I426-AJ46,)^2,IF(AND(ISNUMBER(I480),$S$32="Yes"),I480-AJ46,)^2,IF(AND(ISNUMBER(I534),$S$33="Yes"),I534-AJ46,)^2,IF(AND(ISNUMBER(I588),$S$34="Yes"),I588-AJ46,)^2)/SUM(IF(AND(ISNUMBER(I102),$S$25="Yes"),1,0),IF(AND(ISNUMBER(I156),$S$26="Yes"),1,0),IF(AND(ISNUMBER(I210),$S$27="Yes"),1,0),IF(AND(ISNUMBER(I264),$S$28="Yes"),1,0),IF(AND(ISNUMBER(I318),$S$29="Yes"),1,0),IF(AND(ISNUMBER(I372),$S$30="Yes"),1,0),IF(AND(ISNUMBER(I426),$S$31="Yes"),1,0),IF(AND(ISNUMBER(I480),$S$32="Yes"),1,0),IF(AND(ISNUMBER(I534),$S$33="Yes"),1,0),IF(AND(ISNUMBER(I588),$S$34="Yes"),1,0))))</f>
        <v>#DIV/0!</v>
      </c>
      <c r="AZ46" s="79" t="e">
        <f>MIN('[1]Unit Adoption Calculations'!J90,AK46+$AP$22*SQRT(SUM(IF(AND(ISNUMBER(J102),$S$25="Yes"),J102-AK46,)^2,IF(AND(ISNUMBER(J156),$S$26="Yes"),J156-AK46,)^2,IF(AND(ISNUMBER(J210),$S$27="Yes"),J210-AK46,)^2,IF(AND(ISNUMBER(J264),$S$28="Yes"),J264-AK46,)^2,IF(AND(ISNUMBER(J318),$S$29="Yes"),J318-AK46,)^2,IF(AND(ISNUMBER(J372),$S$30="Yes"),J372-AK46,)^2,IF(AND(ISNUMBER(J426),$S$31="Yes"),J426-AK46,)^2,IF(AND(ISNUMBER(J480),$S$32="Yes"),J480-AK46,)^2,IF(AND(ISNUMBER(J534),$S$33="Yes"),J534-AK46,)^2,IF(AND(ISNUMBER(J588),$S$34="Yes"),J588-AK46,)^2)/SUM(IF(AND(ISNUMBER(J102),$S$25="Yes"),1,0),IF(AND(ISNUMBER(J156),$S$26="Yes"),1,0),IF(AND(ISNUMBER(J210),$S$27="Yes"),1,0),IF(AND(ISNUMBER(J264),$S$28="Yes"),1,0),IF(AND(ISNUMBER(J318),$S$29="Yes"),1,0),IF(AND(ISNUMBER(J372),$S$30="Yes"),1,0),IF(AND(ISNUMBER(J426),$S$31="Yes"),1,0),IF(AND(ISNUMBER(J480),$S$32="Yes"),1,0),IF(AND(ISNUMBER(J534),$S$33="Yes"),1,0),IF(AND(ISNUMBER(J588),$S$34="Yes"),1,0))))</f>
        <v>#DIV/0!</v>
      </c>
      <c r="BA46" s="79" t="e">
        <f>MIN('[1]Unit Adoption Calculations'!K90,AL46+$AP$22*SQRT(SUM(IF(AND(ISNUMBER(K102),$S$25="Yes"),K102-AL46,)^2,IF(AND(ISNUMBER(K156),$S$26="Yes"),K156-AL46,)^2,IF(AND(ISNUMBER(K210),$S$27="Yes"),K210-AL46,)^2,IF(AND(ISNUMBER(K264),$S$28="Yes"),K264-AL46,)^2,IF(AND(ISNUMBER(K318),$S$29="Yes"),K318-AL46,)^2,IF(AND(ISNUMBER(K372),$S$30="Yes"),K372-AL46,)^2,IF(AND(ISNUMBER(K426),$S$31="Yes"),K426-AL46,)^2,IF(AND(ISNUMBER(K480),$S$32="Yes"),K480-AL46,)^2,IF(AND(ISNUMBER(K534),$S$33="Yes"),K534-AL46,)^2,IF(AND(ISNUMBER(K588),$S$34="Yes"),K588-AL46,)^2)/SUM(IF(AND(ISNUMBER(K102),$S$25="Yes"),1,0),IF(AND(ISNUMBER(K156),$S$26="Yes"),1,0),IF(AND(ISNUMBER(K210),$S$27="Yes"),1,0),IF(AND(ISNUMBER(K264),$S$28="Yes"),1,0),IF(AND(ISNUMBER(K318),$S$29="Yes"),1,0),IF(AND(ISNUMBER(K372),$S$30="Yes"),1,0),IF(AND(ISNUMBER(K426),$S$31="Yes"),1,0),IF(AND(ISNUMBER(K480),$S$32="Yes"),1,0),IF(AND(ISNUMBER(K534),$S$33="Yes"),1,0),IF(AND(ISNUMBER(K588),$S$34="Yes"),1,0))))</f>
        <v>#DIV/0!</v>
      </c>
      <c r="BJ46" s="88" t="s">
        <v>64</v>
      </c>
      <c r="BK46" s="95"/>
      <c r="BL46" s="87"/>
      <c r="BM46" s="87"/>
      <c r="BN46" s="87"/>
      <c r="BO46" s="87"/>
      <c r="BP46" s="87"/>
      <c r="BQ46" s="87"/>
      <c r="BR46" s="87"/>
      <c r="BS46" s="87"/>
      <c r="BT46" s="25"/>
      <c r="BU46" s="25"/>
      <c r="BV46" s="25"/>
      <c r="BW46" s="25"/>
      <c r="BX46" s="25"/>
    </row>
    <row r="47" spans="1:76" s="24" customFormat="1" ht="14" x14ac:dyDescent="0.15">
      <c r="A47" s="64">
        <v>2036</v>
      </c>
      <c r="B47" s="65">
        <f t="shared" ca="1" si="4"/>
        <v>376.43412643625982</v>
      </c>
      <c r="C47" s="66">
        <f t="shared" ca="1" si="4"/>
        <v>176.42376309835981</v>
      </c>
      <c r="D47" s="66">
        <f t="shared" ca="1" si="4"/>
        <v>0</v>
      </c>
      <c r="E47" s="66">
        <f t="shared" ca="1" si="4"/>
        <v>83.569794222632041</v>
      </c>
      <c r="F47" s="66">
        <f t="shared" ca="1" si="4"/>
        <v>42.28128114586076</v>
      </c>
      <c r="G47" s="66">
        <f t="shared" ca="1" si="4"/>
        <v>165.00862559384223</v>
      </c>
      <c r="H47" s="66" t="str">
        <f t="shared" ca="1" si="4"/>
        <v/>
      </c>
      <c r="I47" s="66" t="str">
        <f t="shared" ca="1" si="4"/>
        <v/>
      </c>
      <c r="J47" s="66" t="str">
        <f t="shared" ca="1" si="4"/>
        <v/>
      </c>
      <c r="K47" s="66" t="str">
        <f t="shared" ca="1" si="4"/>
        <v/>
      </c>
      <c r="AB47" s="64">
        <v>2036</v>
      </c>
      <c r="AC47" s="79">
        <f ca="1">MIN('[1]Unit Adoption Calculations'!B91,SUM(IF($S$25="Yes",B103,),IF($S$26="Yes",B157,),IF($S$27="Yes",B211,),IF($S$28="Yes",B265,),IF($S$29="Yes",B319,),IF($S$30="Yes",B373,),IF($S$31="Yes",B427,),IF($S$32="Yes",B481,),IF($S$33="Yes",B535,),IF($S$34="Yes",B589,))/SUM(IF(AND(ISNUMBER(B103),$S$25="Yes"),1,0),IF(AND(ISNUMBER(B157),$S$26="Yes"),1,0),IF(AND(ISNUMBER(B211),$S$27="Yes"),1,0),IF(AND(ISNUMBER(B265),$S$28="Yes"),1,0),IF(AND(ISNUMBER(B319),$S$29="Yes"),1,0),IF(AND(ISNUMBER(B373),$S$30="Yes"),1,0),IF(AND(ISNUMBER(B427),$S$31="Yes"),1,0),IF(AND(ISNUMBER(B481),$S$32="Yes"),1,0),IF(AND(ISNUMBER(B535),$S$33="Yes"),1,0),IF(AND(ISNUMBER(B589),$S$34="Yes"),1,0)))</f>
        <v>426.93284944187945</v>
      </c>
      <c r="AD47" s="79">
        <f ca="1">MIN('[1]Unit Adoption Calculations'!C91,SUM(IF($S$25="Yes",C103,),IF($S$26="Yes",C157,),IF($S$27="Yes",C211,),IF($S$28="Yes",C265,),IF($S$29="Yes",C319,),IF($S$30="Yes",C373,),IF($S$31="Yes",C427,),IF($S$32="Yes",C481,),IF($S$33="Yes",C535,),IF($S$34="Yes",C589,))/SUM(IF(AND(ISNUMBER(C103),$S$25="Yes"),1,0),IF(AND(ISNUMBER(C157),$S$26="Yes"),1,0),IF(AND(ISNUMBER(C211),$S$27="Yes"),1,0),IF(AND(ISNUMBER(C265),$S$28="Yes"),1,0),IF(AND(ISNUMBER(C319),$S$29="Yes"),1,0),IF(AND(ISNUMBER(C373),$S$30="Yes"),1,0),IF(AND(ISNUMBER(C427),$S$31="Yes"),1,0),IF(AND(ISNUMBER(C481),$S$32="Yes"),1,0),IF(AND(ISNUMBER(C535),$S$33="Yes"),1,0),IF(AND(ISNUMBER(C589),$S$34="Yes"),1,0)))</f>
        <v>178.19946834365351</v>
      </c>
      <c r="AE47" s="79">
        <f ca="1">MIN('[1]Unit Adoption Calculations'!D91,SUM(IF($S$25="Yes",D103,),IF($S$26="Yes",D157,),IF($S$27="Yes",D211,),IF($S$28="Yes",D265,),IF($S$29="Yes",D319,),IF($S$30="Yes",D373,),IF($S$31="Yes",D427,),IF($S$32="Yes",D481,),IF($S$33="Yes",D535,),IF($S$34="Yes",D589,))/SUM(IF(AND(ISNUMBER(D103),$S$25="Yes"),1,0),IF(AND(ISNUMBER(D157),$S$26="Yes"),1,0),IF(AND(ISNUMBER(D211),$S$27="Yes"),1,0),IF(AND(ISNUMBER(D265),$S$28="Yes"),1,0),IF(AND(ISNUMBER(D319),$S$29="Yes"),1,0),IF(AND(ISNUMBER(D373),$S$30="Yes"),1,0),IF(AND(ISNUMBER(D427),$S$31="Yes"),1,0),IF(AND(ISNUMBER(D481),$S$32="Yes"),1,0),IF(AND(ISNUMBER(D535),$S$33="Yes"),1,0),IF(AND(ISNUMBER(D589),$S$34="Yes"),1,0)))</f>
        <v>0</v>
      </c>
      <c r="AF47" s="79">
        <f ca="1">MIN('[1]Unit Adoption Calculations'!E91,SUM(IF($S$25="Yes",E103,),IF($S$26="Yes",E157,),IF($S$27="Yes",E211,),IF($S$28="Yes",E265,),IF($S$29="Yes",E319,),IF($S$30="Yes",E373,),IF($S$31="Yes",E427,),IF($S$32="Yes",E481,),IF($S$33="Yes",E535,),IF($S$34="Yes",E589,))/SUM(IF(AND(ISNUMBER(E103),$S$25="Yes"),1,0),IF(AND(ISNUMBER(E157),$S$26="Yes"),1,0),IF(AND(ISNUMBER(E211),$S$27="Yes"),1,0),IF(AND(ISNUMBER(E265),$S$28="Yes"),1,0),IF(AND(ISNUMBER(E319),$S$29="Yes"),1,0),IF(AND(ISNUMBER(E373),$S$30="Yes"),1,0),IF(AND(ISNUMBER(E427),$S$31="Yes"),1,0),IF(AND(ISNUMBER(E481),$S$32="Yes"),1,0),IF(AND(ISNUMBER(E535),$S$33="Yes"),1,0),IF(AND(ISNUMBER(E589),$S$34="Yes"),1,0)))</f>
        <v>88.986307427484249</v>
      </c>
      <c r="AG47" s="79">
        <f ca="1">MIN('[1]Unit Adoption Calculations'!F91,SUM(IF($S$25="Yes",F103,),IF($S$26="Yes",F157,),IF($S$27="Yes",F211,),IF($S$28="Yes",F265,),IF($S$29="Yes",F319,),IF($S$30="Yes",F373,),IF($S$31="Yes",F427,),IF($S$32="Yes",F481,),IF($S$33="Yes",F535,),IF($S$34="Yes",F589,))/SUM(IF(AND(ISNUMBER(F103),$S$25="Yes"),1,0),IF(AND(ISNUMBER(F157),$S$26="Yes"),1,0),IF(AND(ISNUMBER(F211),$S$27="Yes"),1,0),IF(AND(ISNUMBER(F265),$S$28="Yes"),1,0),IF(AND(ISNUMBER(F319),$S$29="Yes"),1,0),IF(AND(ISNUMBER(F373),$S$30="Yes"),1,0),IF(AND(ISNUMBER(F427),$S$31="Yes"),1,0),IF(AND(ISNUMBER(F481),$S$32="Yes"),1,0),IF(AND(ISNUMBER(F535),$S$33="Yes"),1,0),IF(AND(ISNUMBER(F589),$S$34="Yes"),1,0)))</f>
        <v>43.039237645156334</v>
      </c>
      <c r="AH47" s="79">
        <f ca="1">MIN('[1]Unit Adoption Calculations'!G91,SUM(IF($S$25="Yes",G103,),IF($S$26="Yes",G157,),IF($S$27="Yes",G211,),IF($S$28="Yes",G265,),IF($S$29="Yes",G319,),IF($S$30="Yes",G373,),IF($S$31="Yes",G427,),IF($S$32="Yes",G481,),IF($S$33="Yes",G535,),IF($S$34="Yes",G589,))/SUM(IF(AND(ISNUMBER(G103),$S$25="Yes"),1,0),IF(AND(ISNUMBER(G157),$S$26="Yes"),1,0),IF(AND(ISNUMBER(G211),$S$27="Yes"),1,0),IF(AND(ISNUMBER(G265),$S$28="Yes"),1,0),IF(AND(ISNUMBER(G319),$S$29="Yes"),1,0),IF(AND(ISNUMBER(G373),$S$30="Yes"),1,0),IF(AND(ISNUMBER(G427),$S$31="Yes"),1,0),IF(AND(ISNUMBER(G481),$S$32="Yes"),1,0),IF(AND(ISNUMBER(G535),$S$33="Yes"),1,0),IF(AND(ISNUMBER(G589),$S$34="Yes"),1,0)))</f>
        <v>166.96723184950952</v>
      </c>
      <c r="AI47" s="79" t="e">
        <f>MIN('[1]Unit Adoption Calculations'!H91,SUM(IF($S$25="Yes",H103,),IF($S$26="Yes",H157,),IF($S$27="Yes",H211,),IF($S$28="Yes",H265,),IF($S$29="Yes",H319,),IF($S$30="Yes",H373,),IF($S$31="Yes",H427,),IF($S$32="Yes",H481,),IF($S$33="Yes",H535,),IF($S$34="Yes",H589,))/SUM(IF(AND(ISNUMBER(H103),$S$25="Yes"),1,0),IF(AND(ISNUMBER(H157),$S$26="Yes"),1,0),IF(AND(ISNUMBER(H211),$S$27="Yes"),1,0),IF(AND(ISNUMBER(H265),$S$28="Yes"),1,0),IF(AND(ISNUMBER(H319),$S$29="Yes"),1,0),IF(AND(ISNUMBER(H373),$S$30="Yes"),1,0),IF(AND(ISNUMBER(H427),$S$31="Yes"),1,0),IF(AND(ISNUMBER(H481),$S$32="Yes"),1,0),IF(AND(ISNUMBER(H535),$S$33="Yes"),1,0),IF(AND(ISNUMBER(H589),$S$34="Yes"),1,0)))</f>
        <v>#DIV/0!</v>
      </c>
      <c r="AJ47" s="79" t="e">
        <f>MIN('[1]Unit Adoption Calculations'!I91,SUM(IF($S$25="Yes",I103,),IF($S$26="Yes",I157,),IF($S$27="Yes",I211,),IF($S$28="Yes",I265,),IF($S$29="Yes",I319,),IF($S$30="Yes",I373,),IF($S$31="Yes",I427,),IF($S$32="Yes",I481,),IF($S$33="Yes",I535,),IF($S$34="Yes",I589,))/SUM(IF(AND(ISNUMBER(I103),$S$25="Yes"),1,0),IF(AND(ISNUMBER(I157),$S$26="Yes"),1,0),IF(AND(ISNUMBER(I211),$S$27="Yes"),1,0),IF(AND(ISNUMBER(I265),$S$28="Yes"),1,0),IF(AND(ISNUMBER(I319),$S$29="Yes"),1,0),IF(AND(ISNUMBER(I373),$S$30="Yes"),1,0),IF(AND(ISNUMBER(I427),$S$31="Yes"),1,0),IF(AND(ISNUMBER(I481),$S$32="Yes"),1,0),IF(AND(ISNUMBER(I535),$S$33="Yes"),1,0),IF(AND(ISNUMBER(I589),$S$34="Yes"),1,0)))</f>
        <v>#DIV/0!</v>
      </c>
      <c r="AK47" s="79" t="e">
        <f>MIN('[1]Unit Adoption Calculations'!J91,SUM(IF($S$25="Yes",J103,),IF($S$26="Yes",J157,),IF($S$27="Yes",J211,),IF($S$28="Yes",J265,),IF($S$29="Yes",J319,),IF($S$30="Yes",J373,),IF($S$31="Yes",J427,),IF($S$32="Yes",J481,),IF($S$33="Yes",J535,),IF($S$34="Yes",J589,))/SUM(IF(AND(ISNUMBER(J103),$S$25="Yes"),1,0),IF(AND(ISNUMBER(J157),$S$26="Yes"),1,0),IF(AND(ISNUMBER(J211),$S$27="Yes"),1,0),IF(AND(ISNUMBER(J265),$S$28="Yes"),1,0),IF(AND(ISNUMBER(J319),$S$29="Yes"),1,0),IF(AND(ISNUMBER(J373),$S$30="Yes"),1,0),IF(AND(ISNUMBER(J427),$S$31="Yes"),1,0),IF(AND(ISNUMBER(J481),$S$32="Yes"),1,0),IF(AND(ISNUMBER(J535),$S$33="Yes"),1,0),IF(AND(ISNUMBER(J589),$S$34="Yes"),1,0)))</f>
        <v>#DIV/0!</v>
      </c>
      <c r="AL47" s="79" t="e">
        <f>MIN('[1]Unit Adoption Calculations'!K91,SUM(IF($S$25="Yes",K103,),IF($S$26="Yes",K157,),IF($S$27="Yes",K211,),IF($S$28="Yes",K265,),IF($S$29="Yes",K319,),IF($S$30="Yes",K373,),IF($S$31="Yes",K427,),IF($S$32="Yes",K481,),IF($S$33="Yes",K535,),IF($S$34="Yes",K589,))/SUM(IF(AND(ISNUMBER(K103),$S$25="Yes"),1,0),IF(AND(ISNUMBER(K157),$S$26="Yes"),1,0),IF(AND(ISNUMBER(K211),$S$27="Yes"),1,0),IF(AND(ISNUMBER(K265),$S$28="Yes"),1,0),IF(AND(ISNUMBER(K319),$S$29="Yes"),1,0),IF(AND(ISNUMBER(K373),$S$30="Yes"),1,0),IF(AND(ISNUMBER(K427),$S$31="Yes"),1,0),IF(AND(ISNUMBER(K481),$S$32="Yes"),1,0),IF(AND(ISNUMBER(K535),$S$33="Yes"),1,0),IF(AND(ISNUMBER(K589),$S$34="Yes"),1,0)))</f>
        <v>#DIV/0!</v>
      </c>
      <c r="AM47" s="69"/>
      <c r="AQ47" s="64">
        <v>2036</v>
      </c>
      <c r="AR47" s="79">
        <f ca="1">MIN('[1]Unit Adoption Calculations'!B91,AC47+$AP$22*SQRT(SUM(IF(AND(ISNUMBER(B103),$S$25="Yes"),B103-AC47,)^2,IF(AND(ISNUMBER(B157),$S$26="Yes"),B157-AC47,)^2,IF(AND(ISNUMBER(B211),$S$27="Yes"),B211-AC47,)^2,IF(AND(ISNUMBER(B265),$S$28="Yes"),B265-AC47,)^2,IF(AND(ISNUMBER(B319),$S$29="Yes"),B319-AC47,)^2,IF(AND(ISNUMBER(B373),$S$30="Yes"),B373-AC47,)^2,IF(AND(ISNUMBER(B427),$S$31="Yes"),B427-AC47,)^2,IF(AND(ISNUMBER(B481),$S$32="Yes"),B481-AC47,)^2,IF(AND(ISNUMBER(B535),$S$33="Yes"),B535-AC47,)^2,IF(AND(ISNUMBER(B589),$S$34="Yes"),B589-AC47,)^2)/SUM(IF(AND(ISNUMBER(B103),$S$25="Yes"),1,0),IF(AND(ISNUMBER(B157),$S$26="Yes"),1,0),IF(AND(ISNUMBER(B211),$S$27="Yes"),1,0),IF(AND(ISNUMBER(B265),$S$28="Yes"),1,0),IF(AND(ISNUMBER(B319),$S$29="Yes"),1,0),IF(AND(ISNUMBER(B373),$S$30="Yes"),1,0),IF(AND(ISNUMBER(B427),$S$31="Yes"),1,0),IF(AND(ISNUMBER(B481),$S$32="Yes"),1,0),IF(AND(ISNUMBER(B535),$S$33="Yes"),1,0),IF(AND(ISNUMBER(B589),$S$34="Yes"),1,0))))</f>
        <v>376.43412643625982</v>
      </c>
      <c r="AS47" s="79">
        <f ca="1">MIN('[1]Unit Adoption Calculations'!C91,AD47+$AP$22*SQRT(SUM(IF(AND(ISNUMBER(C103),$S$25="Yes"),C103-AD47,)^2,IF(AND(ISNUMBER(C157),$S$26="Yes"),C157-AD47,)^2,IF(AND(ISNUMBER(C211),$S$27="Yes"),C211-AD47,)^2,IF(AND(ISNUMBER(C265),$S$28="Yes"),C265-AD47,)^2,IF(AND(ISNUMBER(C319),$S$29="Yes"),C319-AD47,)^2,IF(AND(ISNUMBER(C373),$S$30="Yes"),C373-AD47,)^2,IF(AND(ISNUMBER(C427),$S$31="Yes"),C427-AD47,)^2,IF(AND(ISNUMBER(C481),$S$32="Yes"),C481-AD47,)^2,IF(AND(ISNUMBER(C535),$S$33="Yes"),C535-AD47,)^2,IF(AND(ISNUMBER(C589),$S$34="Yes"),C589-AD47,)^2)/SUM(IF(AND(ISNUMBER(C103),$S$25="Yes"),1,0),IF(AND(ISNUMBER(C157),$S$26="Yes"),1,0),IF(AND(ISNUMBER(C211),$S$27="Yes"),1,0),IF(AND(ISNUMBER(C265),$S$28="Yes"),1,0),IF(AND(ISNUMBER(C319),$S$29="Yes"),1,0),IF(AND(ISNUMBER(C373),$S$30="Yes"),1,0),IF(AND(ISNUMBER(C427),$S$31="Yes"),1,0),IF(AND(ISNUMBER(C481),$S$32="Yes"),1,0),IF(AND(ISNUMBER(C535),$S$33="Yes"),1,0),IF(AND(ISNUMBER(C589),$S$34="Yes"),1,0))))</f>
        <v>176.42376309835981</v>
      </c>
      <c r="AT47" s="79">
        <f ca="1">MIN('[1]Unit Adoption Calculations'!D91,AE47+$AP$22*SQRT(SUM(IF(AND(ISNUMBER(D103),$S$25="Yes"),D103-AE47,)^2,IF(AND(ISNUMBER(D157),$S$26="Yes"),D157-AE47,)^2,IF(AND(ISNUMBER(D211),$S$27="Yes"),D211-AE47,)^2,IF(AND(ISNUMBER(D265),$S$28="Yes"),D265-AE47,)^2,IF(AND(ISNUMBER(D319),$S$29="Yes"),D319-AE47,)^2,IF(AND(ISNUMBER(D373),$S$30="Yes"),D373-AE47,)^2,IF(AND(ISNUMBER(D427),$S$31="Yes"),D427-AE47,)^2,IF(AND(ISNUMBER(D481),$S$32="Yes"),D481-AE47,)^2,IF(AND(ISNUMBER(D535),$S$33="Yes"),D535-AE47,)^2,IF(AND(ISNUMBER(D589),$S$34="Yes"),D589-AE47,)^2)/SUM(IF(AND(ISNUMBER(D103),$S$25="Yes"),1,0),IF(AND(ISNUMBER(D157),$S$26="Yes"),1,0),IF(AND(ISNUMBER(D211),$S$27="Yes"),1,0),IF(AND(ISNUMBER(D265),$S$28="Yes"),1,0),IF(AND(ISNUMBER(D319),$S$29="Yes"),1,0),IF(AND(ISNUMBER(D373),$S$30="Yes"),1,0),IF(AND(ISNUMBER(D427),$S$31="Yes"),1,0),IF(AND(ISNUMBER(D481),$S$32="Yes"),1,0),IF(AND(ISNUMBER(D535),$S$33="Yes"),1,0),IF(AND(ISNUMBER(D589),$S$34="Yes"),1,0))))</f>
        <v>0</v>
      </c>
      <c r="AU47" s="79">
        <f ca="1">MIN('[1]Unit Adoption Calculations'!E91,AF47+$AP$22*SQRT(SUM(IF(AND(ISNUMBER(E103),$S$25="Yes"),E103-AF47,)^2,IF(AND(ISNUMBER(E157),$S$26="Yes"),E157-AF47,)^2,IF(AND(ISNUMBER(E211),$S$27="Yes"),E211-AF47,)^2,IF(AND(ISNUMBER(E265),$S$28="Yes"),E265-AF47,)^2,IF(AND(ISNUMBER(E319),$S$29="Yes"),E319-AF47,)^2,IF(AND(ISNUMBER(E373),$S$30="Yes"),E373-AF47,)^2,IF(AND(ISNUMBER(E427),$S$31="Yes"),E427-AF47,)^2,IF(AND(ISNUMBER(E481),$S$32="Yes"),E481-AF47,)^2,IF(AND(ISNUMBER(E535),$S$33="Yes"),E535-AF47,)^2,IF(AND(ISNUMBER(E589),$S$34="Yes"),E589-AF47,)^2)/SUM(IF(AND(ISNUMBER(E103),$S$25="Yes"),1,0),IF(AND(ISNUMBER(E157),$S$26="Yes"),1,0),IF(AND(ISNUMBER(E211),$S$27="Yes"),1,0),IF(AND(ISNUMBER(E265),$S$28="Yes"),1,0),IF(AND(ISNUMBER(E319),$S$29="Yes"),1,0),IF(AND(ISNUMBER(E373),$S$30="Yes"),1,0),IF(AND(ISNUMBER(E427),$S$31="Yes"),1,0),IF(AND(ISNUMBER(E481),$S$32="Yes"),1,0),IF(AND(ISNUMBER(E535),$S$33="Yes"),1,0),IF(AND(ISNUMBER(E589),$S$34="Yes"),1,0))))</f>
        <v>83.569794222632041</v>
      </c>
      <c r="AV47" s="79">
        <f ca="1">MIN('[1]Unit Adoption Calculations'!F91,AG47+$AP$22*SQRT(SUM(IF(AND(ISNUMBER(F103),$S$25="Yes"),F103-AG47,)^2,IF(AND(ISNUMBER(F157),$S$26="Yes"),F157-AG47,)^2,IF(AND(ISNUMBER(F211),$S$27="Yes"),F211-AG47,)^2,IF(AND(ISNUMBER(F265),$S$28="Yes"),F265-AG47,)^2,IF(AND(ISNUMBER(F319),$S$29="Yes"),F319-AG47,)^2,IF(AND(ISNUMBER(F373),$S$30="Yes"),F373-AG47,)^2,IF(AND(ISNUMBER(F427),$S$31="Yes"),F427-AG47,)^2,IF(AND(ISNUMBER(F481),$S$32="Yes"),F481-AG47,)^2,IF(AND(ISNUMBER(F535),$S$33="Yes"),F535-AG47,)^2,IF(AND(ISNUMBER(F589),$S$34="Yes"),F589-AG47,)^2)/SUM(IF(AND(ISNUMBER(F103),$S$25="Yes"),1,0),IF(AND(ISNUMBER(F157),$S$26="Yes"),1,0),IF(AND(ISNUMBER(F211),$S$27="Yes"),1,0),IF(AND(ISNUMBER(F265),$S$28="Yes"),1,0),IF(AND(ISNUMBER(F319),$S$29="Yes"),1,0),IF(AND(ISNUMBER(F373),$S$30="Yes"),1,0),IF(AND(ISNUMBER(F427),$S$31="Yes"),1,0),IF(AND(ISNUMBER(F481),$S$32="Yes"),1,0),IF(AND(ISNUMBER(F535),$S$33="Yes"),1,0),IF(AND(ISNUMBER(F589),$S$34="Yes"),1,0))))</f>
        <v>42.28128114586076</v>
      </c>
      <c r="AW47" s="79">
        <f ca="1">MIN('[1]Unit Adoption Calculations'!G91,AH47+$AP$22*SQRT(SUM(IF(AND(ISNUMBER(G103),$S$25="Yes"),G103-AH47,)^2,IF(AND(ISNUMBER(G157),$S$26="Yes"),G157-AH47,)^2,IF(AND(ISNUMBER(G211),$S$27="Yes"),G211-AH47,)^2,IF(AND(ISNUMBER(G265),$S$28="Yes"),G265-AH47,)^2,IF(AND(ISNUMBER(G319),$S$29="Yes"),G319-AH47,)^2,IF(AND(ISNUMBER(G373),$S$30="Yes"),G373-AH47,)^2,IF(AND(ISNUMBER(G427),$S$31="Yes"),G427-AH47,)^2,IF(AND(ISNUMBER(G481),$S$32="Yes"),G481-AH47,)^2,IF(AND(ISNUMBER(G535),$S$33="Yes"),G535-AH47,)^2,IF(AND(ISNUMBER(G589),$S$34="Yes"),G589-AH47,)^2)/SUM(IF(AND(ISNUMBER(G103),$S$25="Yes"),1,0),IF(AND(ISNUMBER(G157),$S$26="Yes"),1,0),IF(AND(ISNUMBER(G211),$S$27="Yes"),1,0),IF(AND(ISNUMBER(G265),$S$28="Yes"),1,0),IF(AND(ISNUMBER(G319),$S$29="Yes"),1,0),IF(AND(ISNUMBER(G373),$S$30="Yes"),1,0),IF(AND(ISNUMBER(G427),$S$31="Yes"),1,0),IF(AND(ISNUMBER(G481),$S$32="Yes"),1,0),IF(AND(ISNUMBER(G535),$S$33="Yes"),1,0),IF(AND(ISNUMBER(G589),$S$34="Yes"),1,0))))</f>
        <v>165.00862559384223</v>
      </c>
      <c r="AX47" s="79" t="e">
        <f>MIN('[1]Unit Adoption Calculations'!H91,AI47+$AP$22*SQRT(SUM(IF(AND(ISNUMBER(H103),$S$25="Yes"),H103-AI47,)^2,IF(AND(ISNUMBER(H157),$S$26="Yes"),H157-AI47,)^2,IF(AND(ISNUMBER(H211),$S$27="Yes"),H211-AI47,)^2,IF(AND(ISNUMBER(H265),$S$28="Yes"),H265-AI47,)^2,IF(AND(ISNUMBER(H319),$S$29="Yes"),H319-AI47,)^2,IF(AND(ISNUMBER(H373),$S$30="Yes"),H373-AI47,)^2,IF(AND(ISNUMBER(H427),$S$31="Yes"),H427-AI47,)^2,IF(AND(ISNUMBER(H481),$S$32="Yes"),H481-AI47,)^2,IF(AND(ISNUMBER(H535),$S$33="Yes"),H535-AI47,)^2,IF(AND(ISNUMBER(H589),$S$34="Yes"),H589-AI47,)^2)/SUM(IF(AND(ISNUMBER(H103),$S$25="Yes"),1,0),IF(AND(ISNUMBER(H157),$S$26="Yes"),1,0),IF(AND(ISNUMBER(H211),$S$27="Yes"),1,0),IF(AND(ISNUMBER(H265),$S$28="Yes"),1,0),IF(AND(ISNUMBER(H319),$S$29="Yes"),1,0),IF(AND(ISNUMBER(H373),$S$30="Yes"),1,0),IF(AND(ISNUMBER(H427),$S$31="Yes"),1,0),IF(AND(ISNUMBER(H481),$S$32="Yes"),1,0),IF(AND(ISNUMBER(H535),$S$33="Yes"),1,0),IF(AND(ISNUMBER(H589),$S$34="Yes"),1,0))))</f>
        <v>#DIV/0!</v>
      </c>
      <c r="AY47" s="79" t="e">
        <f>MIN('[1]Unit Adoption Calculations'!I91,AJ47+$AP$22*SQRT(SUM(IF(AND(ISNUMBER(I103),$S$25="Yes"),I103-AJ47,)^2,IF(AND(ISNUMBER(I157),$S$26="Yes"),I157-AJ47,)^2,IF(AND(ISNUMBER(I211),$S$27="Yes"),I211-AJ47,)^2,IF(AND(ISNUMBER(I265),$S$28="Yes"),I265-AJ47,)^2,IF(AND(ISNUMBER(I319),$S$29="Yes"),I319-AJ47,)^2,IF(AND(ISNUMBER(I373),$S$30="Yes"),I373-AJ47,)^2,IF(AND(ISNUMBER(I427),$S$31="Yes"),I427-AJ47,)^2,IF(AND(ISNUMBER(I481),$S$32="Yes"),I481-AJ47,)^2,IF(AND(ISNUMBER(I535),$S$33="Yes"),I535-AJ47,)^2,IF(AND(ISNUMBER(I589),$S$34="Yes"),I589-AJ47,)^2)/SUM(IF(AND(ISNUMBER(I103),$S$25="Yes"),1,0),IF(AND(ISNUMBER(I157),$S$26="Yes"),1,0),IF(AND(ISNUMBER(I211),$S$27="Yes"),1,0),IF(AND(ISNUMBER(I265),$S$28="Yes"),1,0),IF(AND(ISNUMBER(I319),$S$29="Yes"),1,0),IF(AND(ISNUMBER(I373),$S$30="Yes"),1,0),IF(AND(ISNUMBER(I427),$S$31="Yes"),1,0),IF(AND(ISNUMBER(I481),$S$32="Yes"),1,0),IF(AND(ISNUMBER(I535),$S$33="Yes"),1,0),IF(AND(ISNUMBER(I589),$S$34="Yes"),1,0))))</f>
        <v>#DIV/0!</v>
      </c>
      <c r="AZ47" s="79" t="e">
        <f>MIN('[1]Unit Adoption Calculations'!J91,AK47+$AP$22*SQRT(SUM(IF(AND(ISNUMBER(J103),$S$25="Yes"),J103-AK47,)^2,IF(AND(ISNUMBER(J157),$S$26="Yes"),J157-AK47,)^2,IF(AND(ISNUMBER(J211),$S$27="Yes"),J211-AK47,)^2,IF(AND(ISNUMBER(J265),$S$28="Yes"),J265-AK47,)^2,IF(AND(ISNUMBER(J319),$S$29="Yes"),J319-AK47,)^2,IF(AND(ISNUMBER(J373),$S$30="Yes"),J373-AK47,)^2,IF(AND(ISNUMBER(J427),$S$31="Yes"),J427-AK47,)^2,IF(AND(ISNUMBER(J481),$S$32="Yes"),J481-AK47,)^2,IF(AND(ISNUMBER(J535),$S$33="Yes"),J535-AK47,)^2,IF(AND(ISNUMBER(J589),$S$34="Yes"),J589-AK47,)^2)/SUM(IF(AND(ISNUMBER(J103),$S$25="Yes"),1,0),IF(AND(ISNUMBER(J157),$S$26="Yes"),1,0),IF(AND(ISNUMBER(J211),$S$27="Yes"),1,0),IF(AND(ISNUMBER(J265),$S$28="Yes"),1,0),IF(AND(ISNUMBER(J319),$S$29="Yes"),1,0),IF(AND(ISNUMBER(J373),$S$30="Yes"),1,0),IF(AND(ISNUMBER(J427),$S$31="Yes"),1,0),IF(AND(ISNUMBER(J481),$S$32="Yes"),1,0),IF(AND(ISNUMBER(J535),$S$33="Yes"),1,0),IF(AND(ISNUMBER(J589),$S$34="Yes"),1,0))))</f>
        <v>#DIV/0!</v>
      </c>
      <c r="BA47" s="79" t="e">
        <f>MIN('[1]Unit Adoption Calculations'!K91,AL47+$AP$22*SQRT(SUM(IF(AND(ISNUMBER(K103),$S$25="Yes"),K103-AL47,)^2,IF(AND(ISNUMBER(K157),$S$26="Yes"),K157-AL47,)^2,IF(AND(ISNUMBER(K211),$S$27="Yes"),K211-AL47,)^2,IF(AND(ISNUMBER(K265),$S$28="Yes"),K265-AL47,)^2,IF(AND(ISNUMBER(K319),$S$29="Yes"),K319-AL47,)^2,IF(AND(ISNUMBER(K373),$S$30="Yes"),K373-AL47,)^2,IF(AND(ISNUMBER(K427),$S$31="Yes"),K427-AL47,)^2,IF(AND(ISNUMBER(K481),$S$32="Yes"),K481-AL47,)^2,IF(AND(ISNUMBER(K535),$S$33="Yes"),K535-AL47,)^2,IF(AND(ISNUMBER(K589),$S$34="Yes"),K589-AL47,)^2)/SUM(IF(AND(ISNUMBER(K103),$S$25="Yes"),1,0),IF(AND(ISNUMBER(K157),$S$26="Yes"),1,0),IF(AND(ISNUMBER(K211),$S$27="Yes"),1,0),IF(AND(ISNUMBER(K265),$S$28="Yes"),1,0),IF(AND(ISNUMBER(K319),$S$29="Yes"),1,0),IF(AND(ISNUMBER(K373),$S$30="Yes"),1,0),IF(AND(ISNUMBER(K427),$S$31="Yes"),1,0),IF(AND(ISNUMBER(K481),$S$32="Yes"),1,0),IF(AND(ISNUMBER(K535),$S$33="Yes"),1,0),IF(AND(ISNUMBER(K589),$S$34="Yes"),1,0))))</f>
        <v>#DIV/0!</v>
      </c>
      <c r="BJ47" s="87"/>
      <c r="BK47" s="87"/>
      <c r="BL47" s="87"/>
      <c r="BM47" s="87"/>
      <c r="BN47" s="87"/>
      <c r="BO47" s="87"/>
      <c r="BP47" s="87"/>
      <c r="BQ47" s="87"/>
      <c r="BR47" s="87"/>
      <c r="BS47" s="87"/>
      <c r="BT47" s="25"/>
      <c r="BU47" s="25"/>
      <c r="BV47" s="25"/>
      <c r="BW47" s="25"/>
      <c r="BX47" s="25"/>
    </row>
    <row r="48" spans="1:76" s="24" customFormat="1" ht="14" x14ac:dyDescent="0.15">
      <c r="A48" s="64">
        <v>2037</v>
      </c>
      <c r="B48" s="65">
        <f t="shared" ca="1" si="4"/>
        <v>379.46390911661274</v>
      </c>
      <c r="C48" s="66">
        <f t="shared" ca="1" si="4"/>
        <v>177.78450912091603</v>
      </c>
      <c r="D48" s="66">
        <f t="shared" ca="1" si="4"/>
        <v>0</v>
      </c>
      <c r="E48" s="66">
        <f t="shared" ca="1" si="4"/>
        <v>82.875700286971181</v>
      </c>
      <c r="F48" s="66">
        <f t="shared" ca="1" si="4"/>
        <v>42.057677968309179</v>
      </c>
      <c r="G48" s="66">
        <f t="shared" ca="1" si="4"/>
        <v>165.90588238110513</v>
      </c>
      <c r="H48" s="66" t="str">
        <f t="shared" ca="1" si="4"/>
        <v/>
      </c>
      <c r="I48" s="66" t="str">
        <f t="shared" ca="1" si="4"/>
        <v/>
      </c>
      <c r="J48" s="66" t="str">
        <f t="shared" ca="1" si="4"/>
        <v/>
      </c>
      <c r="K48" s="66" t="str">
        <f t="shared" ca="1" si="4"/>
        <v/>
      </c>
      <c r="AB48" s="64">
        <v>2037</v>
      </c>
      <c r="AC48" s="79">
        <f ca="1">MIN('[1]Unit Adoption Calculations'!B92,SUM(IF($S$25="Yes",B104,),IF($S$26="Yes",B158,),IF($S$27="Yes",B212,),IF($S$28="Yes",B266,),IF($S$29="Yes",B320,),IF($S$30="Yes",B374,),IF($S$31="Yes",B428,),IF($S$32="Yes",B482,),IF($S$33="Yes",B536,),IF($S$34="Yes",B590,))/SUM(IF(AND(ISNUMBER(B104),$S$25="Yes"),1,0),IF(AND(ISNUMBER(B158),$S$26="Yes"),1,0),IF(AND(ISNUMBER(B212),$S$27="Yes"),1,0),IF(AND(ISNUMBER(B266),$S$28="Yes"),1,0),IF(AND(ISNUMBER(B320),$S$29="Yes"),1,0),IF(AND(ISNUMBER(B374),$S$30="Yes"),1,0),IF(AND(ISNUMBER(B428),$S$31="Yes"),1,0),IF(AND(ISNUMBER(B482),$S$32="Yes"),1,0),IF(AND(ISNUMBER(B536),$S$33="Yes"),1,0),IF(AND(ISNUMBER(B590),$S$34="Yes"),1,0)))</f>
        <v>430.0917824953043</v>
      </c>
      <c r="AD48" s="79">
        <f ca="1">MIN('[1]Unit Adoption Calculations'!C92,SUM(IF($S$25="Yes",C104,),IF($S$26="Yes",C158,),IF($S$27="Yes",C212,),IF($S$28="Yes",C266,),IF($S$29="Yes",C320,),IF($S$30="Yes",C374,),IF($S$31="Yes",C428,),IF($S$32="Yes",C482,),IF($S$33="Yes",C536,),IF($S$34="Yes",C590,))/SUM(IF(AND(ISNUMBER(C104),$S$25="Yes"),1,0),IF(AND(ISNUMBER(C158),$S$26="Yes"),1,0),IF(AND(ISNUMBER(C212),$S$27="Yes"),1,0),IF(AND(ISNUMBER(C266),$S$28="Yes"),1,0),IF(AND(ISNUMBER(C320),$S$29="Yes"),1,0),IF(AND(ISNUMBER(C374),$S$30="Yes"),1,0),IF(AND(ISNUMBER(C428),$S$31="Yes"),1,0),IF(AND(ISNUMBER(C482),$S$32="Yes"),1,0),IF(AND(ISNUMBER(C536),$S$33="Yes"),1,0),IF(AND(ISNUMBER(C590),$S$34="Yes"),1,0)))</f>
        <v>179.56021436620972</v>
      </c>
      <c r="AE48" s="79">
        <f ca="1">MIN('[1]Unit Adoption Calculations'!D92,SUM(IF($S$25="Yes",D104,),IF($S$26="Yes",D158,),IF($S$27="Yes",D212,),IF($S$28="Yes",D266,),IF($S$29="Yes",D320,),IF($S$30="Yes",D374,),IF($S$31="Yes",D428,),IF($S$32="Yes",D482,),IF($S$33="Yes",D536,),IF($S$34="Yes",D590,))/SUM(IF(AND(ISNUMBER(D104),$S$25="Yes"),1,0),IF(AND(ISNUMBER(D158),$S$26="Yes"),1,0),IF(AND(ISNUMBER(D212),$S$27="Yes"),1,0),IF(AND(ISNUMBER(D266),$S$28="Yes"),1,0),IF(AND(ISNUMBER(D320),$S$29="Yes"),1,0),IF(AND(ISNUMBER(D374),$S$30="Yes"),1,0),IF(AND(ISNUMBER(D428),$S$31="Yes"),1,0),IF(AND(ISNUMBER(D482),$S$32="Yes"),1,0),IF(AND(ISNUMBER(D536),$S$33="Yes"),1,0),IF(AND(ISNUMBER(D590),$S$34="Yes"),1,0)))</f>
        <v>0</v>
      </c>
      <c r="AF48" s="79">
        <f ca="1">MIN('[1]Unit Adoption Calculations'!E92,SUM(IF($S$25="Yes",E104,),IF($S$26="Yes",E158,),IF($S$27="Yes",E212,),IF($S$28="Yes",E266,),IF($S$29="Yes",E320,),IF($S$30="Yes",E374,),IF($S$31="Yes",E428,),IF($S$32="Yes",E482,),IF($S$33="Yes",E536,),IF($S$34="Yes",E590,))/SUM(IF(AND(ISNUMBER(E104),$S$25="Yes"),1,0),IF(AND(ISNUMBER(E158),$S$26="Yes"),1,0),IF(AND(ISNUMBER(E212),$S$27="Yes"),1,0),IF(AND(ISNUMBER(E266),$S$28="Yes"),1,0),IF(AND(ISNUMBER(E320),$S$29="Yes"),1,0),IF(AND(ISNUMBER(E374),$S$30="Yes"),1,0),IF(AND(ISNUMBER(E428),$S$31="Yes"),1,0),IF(AND(ISNUMBER(E482),$S$32="Yes"),1,0),IF(AND(ISNUMBER(E536),$S$33="Yes"),1,0),IF(AND(ISNUMBER(E590),$S$34="Yes"),1,0)))</f>
        <v>88.986307427484249</v>
      </c>
      <c r="AG48" s="79">
        <f ca="1">MIN('[1]Unit Adoption Calculations'!F92,SUM(IF($S$25="Yes",F104,),IF($S$26="Yes",F158,),IF($S$27="Yes",F212,),IF($S$28="Yes",F266,),IF($S$29="Yes",F320,),IF($S$30="Yes",F374,),IF($S$31="Yes",F428,),IF($S$32="Yes",F482,),IF($S$33="Yes",F536,),IF($S$34="Yes",F590,))/SUM(IF(AND(ISNUMBER(F104),$S$25="Yes"),1,0),IF(AND(ISNUMBER(F158),$S$26="Yes"),1,0),IF(AND(ISNUMBER(F212),$S$27="Yes"),1,0),IF(AND(ISNUMBER(F266),$S$28="Yes"),1,0),IF(AND(ISNUMBER(F320),$S$29="Yes"),1,0),IF(AND(ISNUMBER(F374),$S$30="Yes"),1,0),IF(AND(ISNUMBER(F428),$S$31="Yes"),1,0),IF(AND(ISNUMBER(F482),$S$32="Yes"),1,0),IF(AND(ISNUMBER(F536),$S$33="Yes"),1,0),IF(AND(ISNUMBER(F590),$S$34="Yes"),1,0)))</f>
        <v>42.815634467604866</v>
      </c>
      <c r="AH48" s="79">
        <f ca="1">MIN('[1]Unit Adoption Calculations'!G92,SUM(IF($S$25="Yes",G104,),IF($S$26="Yes",G158,),IF($S$27="Yes",G212,),IF($S$28="Yes",G266,),IF($S$29="Yes",G320,),IF($S$30="Yes",G374,),IF($S$31="Yes",G428,),IF($S$32="Yes",G482,),IF($S$33="Yes",G536,),IF($S$34="Yes",G590,))/SUM(IF(AND(ISNUMBER(G104),$S$25="Yes"),1,0),IF(AND(ISNUMBER(G158),$S$26="Yes"),1,0),IF(AND(ISNUMBER(G212),$S$27="Yes"),1,0),IF(AND(ISNUMBER(G266),$S$28="Yes"),1,0),IF(AND(ISNUMBER(G320),$S$29="Yes"),1,0),IF(AND(ISNUMBER(G374),$S$30="Yes"),1,0),IF(AND(ISNUMBER(G428),$S$31="Yes"),1,0),IF(AND(ISNUMBER(G482),$S$32="Yes"),1,0),IF(AND(ISNUMBER(G536),$S$33="Yes"),1,0),IF(AND(ISNUMBER(G590),$S$34="Yes"),1,0)))</f>
        <v>167.86448863677333</v>
      </c>
      <c r="AI48" s="79" t="e">
        <f>MIN('[1]Unit Adoption Calculations'!H92,SUM(IF($S$25="Yes",H104,),IF($S$26="Yes",H158,),IF($S$27="Yes",H212,),IF($S$28="Yes",H266,),IF($S$29="Yes",H320,),IF($S$30="Yes",H374,),IF($S$31="Yes",H428,),IF($S$32="Yes",H482,),IF($S$33="Yes",H536,),IF($S$34="Yes",H590,))/SUM(IF(AND(ISNUMBER(H104),$S$25="Yes"),1,0),IF(AND(ISNUMBER(H158),$S$26="Yes"),1,0),IF(AND(ISNUMBER(H212),$S$27="Yes"),1,0),IF(AND(ISNUMBER(H266),$S$28="Yes"),1,0),IF(AND(ISNUMBER(H320),$S$29="Yes"),1,0),IF(AND(ISNUMBER(H374),$S$30="Yes"),1,0),IF(AND(ISNUMBER(H428),$S$31="Yes"),1,0),IF(AND(ISNUMBER(H482),$S$32="Yes"),1,0),IF(AND(ISNUMBER(H536),$S$33="Yes"),1,0),IF(AND(ISNUMBER(H590),$S$34="Yes"),1,0)))</f>
        <v>#DIV/0!</v>
      </c>
      <c r="AJ48" s="79" t="e">
        <f>MIN('[1]Unit Adoption Calculations'!I92,SUM(IF($S$25="Yes",I104,),IF($S$26="Yes",I158,),IF($S$27="Yes",I212,),IF($S$28="Yes",I266,),IF($S$29="Yes",I320,),IF($S$30="Yes",I374,),IF($S$31="Yes",I428,),IF($S$32="Yes",I482,),IF($S$33="Yes",I536,),IF($S$34="Yes",I590,))/SUM(IF(AND(ISNUMBER(I104),$S$25="Yes"),1,0),IF(AND(ISNUMBER(I158),$S$26="Yes"),1,0),IF(AND(ISNUMBER(I212),$S$27="Yes"),1,0),IF(AND(ISNUMBER(I266),$S$28="Yes"),1,0),IF(AND(ISNUMBER(I320),$S$29="Yes"),1,0),IF(AND(ISNUMBER(I374),$S$30="Yes"),1,0),IF(AND(ISNUMBER(I428),$S$31="Yes"),1,0),IF(AND(ISNUMBER(I482),$S$32="Yes"),1,0),IF(AND(ISNUMBER(I536),$S$33="Yes"),1,0),IF(AND(ISNUMBER(I590),$S$34="Yes"),1,0)))</f>
        <v>#DIV/0!</v>
      </c>
      <c r="AK48" s="79" t="e">
        <f>MIN('[1]Unit Adoption Calculations'!J92,SUM(IF($S$25="Yes",J104,),IF($S$26="Yes",J158,),IF($S$27="Yes",J212,),IF($S$28="Yes",J266,),IF($S$29="Yes",J320,),IF($S$30="Yes",J374,),IF($S$31="Yes",J428,),IF($S$32="Yes",J482,),IF($S$33="Yes",J536,),IF($S$34="Yes",J590,))/SUM(IF(AND(ISNUMBER(J104),$S$25="Yes"),1,0),IF(AND(ISNUMBER(J158),$S$26="Yes"),1,0),IF(AND(ISNUMBER(J212),$S$27="Yes"),1,0),IF(AND(ISNUMBER(J266),$S$28="Yes"),1,0),IF(AND(ISNUMBER(J320),$S$29="Yes"),1,0),IF(AND(ISNUMBER(J374),$S$30="Yes"),1,0),IF(AND(ISNUMBER(J428),$S$31="Yes"),1,0),IF(AND(ISNUMBER(J482),$S$32="Yes"),1,0),IF(AND(ISNUMBER(J536),$S$33="Yes"),1,0),IF(AND(ISNUMBER(J590),$S$34="Yes"),1,0)))</f>
        <v>#DIV/0!</v>
      </c>
      <c r="AL48" s="79" t="e">
        <f>MIN('[1]Unit Adoption Calculations'!K92,SUM(IF($S$25="Yes",K104,),IF($S$26="Yes",K158,),IF($S$27="Yes",K212,),IF($S$28="Yes",K266,),IF($S$29="Yes",K320,),IF($S$30="Yes",K374,),IF($S$31="Yes",K428,),IF($S$32="Yes",K482,),IF($S$33="Yes",K536,),IF($S$34="Yes",K590,))/SUM(IF(AND(ISNUMBER(K104),$S$25="Yes"),1,0),IF(AND(ISNUMBER(K158),$S$26="Yes"),1,0),IF(AND(ISNUMBER(K212),$S$27="Yes"),1,0),IF(AND(ISNUMBER(K266),$S$28="Yes"),1,0),IF(AND(ISNUMBER(K320),$S$29="Yes"),1,0),IF(AND(ISNUMBER(K374),$S$30="Yes"),1,0),IF(AND(ISNUMBER(K428),$S$31="Yes"),1,0),IF(AND(ISNUMBER(K482),$S$32="Yes"),1,0),IF(AND(ISNUMBER(K536),$S$33="Yes"),1,0),IF(AND(ISNUMBER(K590),$S$34="Yes"),1,0)))</f>
        <v>#DIV/0!</v>
      </c>
      <c r="AM48" s="69"/>
      <c r="AQ48" s="64">
        <v>2037</v>
      </c>
      <c r="AR48" s="79">
        <f ca="1">MIN('[1]Unit Adoption Calculations'!B92,AC48+$AP$22*SQRT(SUM(IF(AND(ISNUMBER(B104),$S$25="Yes"),B104-AC48,)^2,IF(AND(ISNUMBER(B158),$S$26="Yes"),B158-AC48,)^2,IF(AND(ISNUMBER(B212),$S$27="Yes"),B212-AC48,)^2,IF(AND(ISNUMBER(B266),$S$28="Yes"),B266-AC48,)^2,IF(AND(ISNUMBER(B320),$S$29="Yes"),B320-AC48,)^2,IF(AND(ISNUMBER(B374),$S$30="Yes"),B374-AC48,)^2,IF(AND(ISNUMBER(B428),$S$31="Yes"),B428-AC48,)^2,IF(AND(ISNUMBER(B482),$S$32="Yes"),B482-AC48,)^2,IF(AND(ISNUMBER(B536),$S$33="Yes"),B536-AC48,)^2,IF(AND(ISNUMBER(B590),$S$34="Yes"),B590-AC48,)^2)/SUM(IF(AND(ISNUMBER(B104),$S$25="Yes"),1,0),IF(AND(ISNUMBER(B158),$S$26="Yes"),1,0),IF(AND(ISNUMBER(B212),$S$27="Yes"),1,0),IF(AND(ISNUMBER(B266),$S$28="Yes"),1,0),IF(AND(ISNUMBER(B320),$S$29="Yes"),1,0),IF(AND(ISNUMBER(B374),$S$30="Yes"),1,0),IF(AND(ISNUMBER(B428),$S$31="Yes"),1,0),IF(AND(ISNUMBER(B482),$S$32="Yes"),1,0),IF(AND(ISNUMBER(B536),$S$33="Yes"),1,0),IF(AND(ISNUMBER(B590),$S$34="Yes"),1,0))))</f>
        <v>379.46390911661274</v>
      </c>
      <c r="AS48" s="79">
        <f ca="1">MIN('[1]Unit Adoption Calculations'!C92,AD48+$AP$22*SQRT(SUM(IF(AND(ISNUMBER(C104),$S$25="Yes"),C104-AD48,)^2,IF(AND(ISNUMBER(C158),$S$26="Yes"),C158-AD48,)^2,IF(AND(ISNUMBER(C212),$S$27="Yes"),C212-AD48,)^2,IF(AND(ISNUMBER(C266),$S$28="Yes"),C266-AD48,)^2,IF(AND(ISNUMBER(C320),$S$29="Yes"),C320-AD48,)^2,IF(AND(ISNUMBER(C374),$S$30="Yes"),C374-AD48,)^2,IF(AND(ISNUMBER(C428),$S$31="Yes"),C428-AD48,)^2,IF(AND(ISNUMBER(C482),$S$32="Yes"),C482-AD48,)^2,IF(AND(ISNUMBER(C536),$S$33="Yes"),C536-AD48,)^2,IF(AND(ISNUMBER(C590),$S$34="Yes"),C590-AD48,)^2)/SUM(IF(AND(ISNUMBER(C104),$S$25="Yes"),1,0),IF(AND(ISNUMBER(C158),$S$26="Yes"),1,0),IF(AND(ISNUMBER(C212),$S$27="Yes"),1,0),IF(AND(ISNUMBER(C266),$S$28="Yes"),1,0),IF(AND(ISNUMBER(C320),$S$29="Yes"),1,0),IF(AND(ISNUMBER(C374),$S$30="Yes"),1,0),IF(AND(ISNUMBER(C428),$S$31="Yes"),1,0),IF(AND(ISNUMBER(C482),$S$32="Yes"),1,0),IF(AND(ISNUMBER(C536),$S$33="Yes"),1,0),IF(AND(ISNUMBER(C590),$S$34="Yes"),1,0))))</f>
        <v>177.78450912091603</v>
      </c>
      <c r="AT48" s="79">
        <f ca="1">MIN('[1]Unit Adoption Calculations'!D92,AE48+$AP$22*SQRT(SUM(IF(AND(ISNUMBER(D104),$S$25="Yes"),D104-AE48,)^2,IF(AND(ISNUMBER(D158),$S$26="Yes"),D158-AE48,)^2,IF(AND(ISNUMBER(D212),$S$27="Yes"),D212-AE48,)^2,IF(AND(ISNUMBER(D266),$S$28="Yes"),D266-AE48,)^2,IF(AND(ISNUMBER(D320),$S$29="Yes"),D320-AE48,)^2,IF(AND(ISNUMBER(D374),$S$30="Yes"),D374-AE48,)^2,IF(AND(ISNUMBER(D428),$S$31="Yes"),D428-AE48,)^2,IF(AND(ISNUMBER(D482),$S$32="Yes"),D482-AE48,)^2,IF(AND(ISNUMBER(D536),$S$33="Yes"),D536-AE48,)^2,IF(AND(ISNUMBER(D590),$S$34="Yes"),D590-AE48,)^2)/SUM(IF(AND(ISNUMBER(D104),$S$25="Yes"),1,0),IF(AND(ISNUMBER(D158),$S$26="Yes"),1,0),IF(AND(ISNUMBER(D212),$S$27="Yes"),1,0),IF(AND(ISNUMBER(D266),$S$28="Yes"),1,0),IF(AND(ISNUMBER(D320),$S$29="Yes"),1,0),IF(AND(ISNUMBER(D374),$S$30="Yes"),1,0),IF(AND(ISNUMBER(D428),$S$31="Yes"),1,0),IF(AND(ISNUMBER(D482),$S$32="Yes"),1,0),IF(AND(ISNUMBER(D536),$S$33="Yes"),1,0),IF(AND(ISNUMBER(D590),$S$34="Yes"),1,0))))</f>
        <v>0</v>
      </c>
      <c r="AU48" s="79">
        <f ca="1">MIN('[1]Unit Adoption Calculations'!E92,AF48+$AP$22*SQRT(SUM(IF(AND(ISNUMBER(E104),$S$25="Yes"),E104-AF48,)^2,IF(AND(ISNUMBER(E158),$S$26="Yes"),E158-AF48,)^2,IF(AND(ISNUMBER(E212),$S$27="Yes"),E212-AF48,)^2,IF(AND(ISNUMBER(E266),$S$28="Yes"),E266-AF48,)^2,IF(AND(ISNUMBER(E320),$S$29="Yes"),E320-AF48,)^2,IF(AND(ISNUMBER(E374),$S$30="Yes"),E374-AF48,)^2,IF(AND(ISNUMBER(E428),$S$31="Yes"),E428-AF48,)^2,IF(AND(ISNUMBER(E482),$S$32="Yes"),E482-AF48,)^2,IF(AND(ISNUMBER(E536),$S$33="Yes"),E536-AF48,)^2,IF(AND(ISNUMBER(E590),$S$34="Yes"),E590-AF48,)^2)/SUM(IF(AND(ISNUMBER(E104),$S$25="Yes"),1,0),IF(AND(ISNUMBER(E158),$S$26="Yes"),1,0),IF(AND(ISNUMBER(E212),$S$27="Yes"),1,0),IF(AND(ISNUMBER(E266),$S$28="Yes"),1,0),IF(AND(ISNUMBER(E320),$S$29="Yes"),1,0),IF(AND(ISNUMBER(E374),$S$30="Yes"),1,0),IF(AND(ISNUMBER(E428),$S$31="Yes"),1,0),IF(AND(ISNUMBER(E482),$S$32="Yes"),1,0),IF(AND(ISNUMBER(E536),$S$33="Yes"),1,0),IF(AND(ISNUMBER(E590),$S$34="Yes"),1,0))))</f>
        <v>82.875700286971181</v>
      </c>
      <c r="AV48" s="79">
        <f ca="1">MIN('[1]Unit Adoption Calculations'!F92,AG48+$AP$22*SQRT(SUM(IF(AND(ISNUMBER(F104),$S$25="Yes"),F104-AG48,)^2,IF(AND(ISNUMBER(F158),$S$26="Yes"),F158-AG48,)^2,IF(AND(ISNUMBER(F212),$S$27="Yes"),F212-AG48,)^2,IF(AND(ISNUMBER(F266),$S$28="Yes"),F266-AG48,)^2,IF(AND(ISNUMBER(F320),$S$29="Yes"),F320-AG48,)^2,IF(AND(ISNUMBER(F374),$S$30="Yes"),F374-AG48,)^2,IF(AND(ISNUMBER(F428),$S$31="Yes"),F428-AG48,)^2,IF(AND(ISNUMBER(F482),$S$32="Yes"),F482-AG48,)^2,IF(AND(ISNUMBER(F536),$S$33="Yes"),F536-AG48,)^2,IF(AND(ISNUMBER(F590),$S$34="Yes"),F590-AG48,)^2)/SUM(IF(AND(ISNUMBER(F104),$S$25="Yes"),1,0),IF(AND(ISNUMBER(F158),$S$26="Yes"),1,0),IF(AND(ISNUMBER(F212),$S$27="Yes"),1,0),IF(AND(ISNUMBER(F266),$S$28="Yes"),1,0),IF(AND(ISNUMBER(F320),$S$29="Yes"),1,0),IF(AND(ISNUMBER(F374),$S$30="Yes"),1,0),IF(AND(ISNUMBER(F428),$S$31="Yes"),1,0),IF(AND(ISNUMBER(F482),$S$32="Yes"),1,0),IF(AND(ISNUMBER(F536),$S$33="Yes"),1,0),IF(AND(ISNUMBER(F590),$S$34="Yes"),1,0))))</f>
        <v>42.057677968309179</v>
      </c>
      <c r="AW48" s="79">
        <f ca="1">MIN('[1]Unit Adoption Calculations'!G92,AH48+$AP$22*SQRT(SUM(IF(AND(ISNUMBER(G104),$S$25="Yes"),G104-AH48,)^2,IF(AND(ISNUMBER(G158),$S$26="Yes"),G158-AH48,)^2,IF(AND(ISNUMBER(G212),$S$27="Yes"),G212-AH48,)^2,IF(AND(ISNUMBER(G266),$S$28="Yes"),G266-AH48,)^2,IF(AND(ISNUMBER(G320),$S$29="Yes"),G320-AH48,)^2,IF(AND(ISNUMBER(G374),$S$30="Yes"),G374-AH48,)^2,IF(AND(ISNUMBER(G428),$S$31="Yes"),G428-AH48,)^2,IF(AND(ISNUMBER(G482),$S$32="Yes"),G482-AH48,)^2,IF(AND(ISNUMBER(G536),$S$33="Yes"),G536-AH48,)^2,IF(AND(ISNUMBER(G590),$S$34="Yes"),G590-AH48,)^2)/SUM(IF(AND(ISNUMBER(G104),$S$25="Yes"),1,0),IF(AND(ISNUMBER(G158),$S$26="Yes"),1,0),IF(AND(ISNUMBER(G212),$S$27="Yes"),1,0),IF(AND(ISNUMBER(G266),$S$28="Yes"),1,0),IF(AND(ISNUMBER(G320),$S$29="Yes"),1,0),IF(AND(ISNUMBER(G374),$S$30="Yes"),1,0),IF(AND(ISNUMBER(G428),$S$31="Yes"),1,0),IF(AND(ISNUMBER(G482),$S$32="Yes"),1,0),IF(AND(ISNUMBER(G536),$S$33="Yes"),1,0),IF(AND(ISNUMBER(G590),$S$34="Yes"),1,0))))</f>
        <v>165.90588238110513</v>
      </c>
      <c r="AX48" s="79" t="e">
        <f>MIN('[1]Unit Adoption Calculations'!H92,AI48+$AP$22*SQRT(SUM(IF(AND(ISNUMBER(H104),$S$25="Yes"),H104-AI48,)^2,IF(AND(ISNUMBER(H158),$S$26="Yes"),H158-AI48,)^2,IF(AND(ISNUMBER(H212),$S$27="Yes"),H212-AI48,)^2,IF(AND(ISNUMBER(H266),$S$28="Yes"),H266-AI48,)^2,IF(AND(ISNUMBER(H320),$S$29="Yes"),H320-AI48,)^2,IF(AND(ISNUMBER(H374),$S$30="Yes"),H374-AI48,)^2,IF(AND(ISNUMBER(H428),$S$31="Yes"),H428-AI48,)^2,IF(AND(ISNUMBER(H482),$S$32="Yes"),H482-AI48,)^2,IF(AND(ISNUMBER(H536),$S$33="Yes"),H536-AI48,)^2,IF(AND(ISNUMBER(H590),$S$34="Yes"),H590-AI48,)^2)/SUM(IF(AND(ISNUMBER(H104),$S$25="Yes"),1,0),IF(AND(ISNUMBER(H158),$S$26="Yes"),1,0),IF(AND(ISNUMBER(H212),$S$27="Yes"),1,0),IF(AND(ISNUMBER(H266),$S$28="Yes"),1,0),IF(AND(ISNUMBER(H320),$S$29="Yes"),1,0),IF(AND(ISNUMBER(H374),$S$30="Yes"),1,0),IF(AND(ISNUMBER(H428),$S$31="Yes"),1,0),IF(AND(ISNUMBER(H482),$S$32="Yes"),1,0),IF(AND(ISNUMBER(H536),$S$33="Yes"),1,0),IF(AND(ISNUMBER(H590),$S$34="Yes"),1,0))))</f>
        <v>#DIV/0!</v>
      </c>
      <c r="AY48" s="79" t="e">
        <f>MIN('[1]Unit Adoption Calculations'!I92,AJ48+$AP$22*SQRT(SUM(IF(AND(ISNUMBER(I104),$S$25="Yes"),I104-AJ48,)^2,IF(AND(ISNUMBER(I158),$S$26="Yes"),I158-AJ48,)^2,IF(AND(ISNUMBER(I212),$S$27="Yes"),I212-AJ48,)^2,IF(AND(ISNUMBER(I266),$S$28="Yes"),I266-AJ48,)^2,IF(AND(ISNUMBER(I320),$S$29="Yes"),I320-AJ48,)^2,IF(AND(ISNUMBER(I374),$S$30="Yes"),I374-AJ48,)^2,IF(AND(ISNUMBER(I428),$S$31="Yes"),I428-AJ48,)^2,IF(AND(ISNUMBER(I482),$S$32="Yes"),I482-AJ48,)^2,IF(AND(ISNUMBER(I536),$S$33="Yes"),I536-AJ48,)^2,IF(AND(ISNUMBER(I590),$S$34="Yes"),I590-AJ48,)^2)/SUM(IF(AND(ISNUMBER(I104),$S$25="Yes"),1,0),IF(AND(ISNUMBER(I158),$S$26="Yes"),1,0),IF(AND(ISNUMBER(I212),$S$27="Yes"),1,0),IF(AND(ISNUMBER(I266),$S$28="Yes"),1,0),IF(AND(ISNUMBER(I320),$S$29="Yes"),1,0),IF(AND(ISNUMBER(I374),$S$30="Yes"),1,0),IF(AND(ISNUMBER(I428),$S$31="Yes"),1,0),IF(AND(ISNUMBER(I482),$S$32="Yes"),1,0),IF(AND(ISNUMBER(I536),$S$33="Yes"),1,0),IF(AND(ISNUMBER(I590),$S$34="Yes"),1,0))))</f>
        <v>#DIV/0!</v>
      </c>
      <c r="AZ48" s="79" t="e">
        <f>MIN('[1]Unit Adoption Calculations'!J92,AK48+$AP$22*SQRT(SUM(IF(AND(ISNUMBER(J104),$S$25="Yes"),J104-AK48,)^2,IF(AND(ISNUMBER(J158),$S$26="Yes"),J158-AK48,)^2,IF(AND(ISNUMBER(J212),$S$27="Yes"),J212-AK48,)^2,IF(AND(ISNUMBER(J266),$S$28="Yes"),J266-AK48,)^2,IF(AND(ISNUMBER(J320),$S$29="Yes"),J320-AK48,)^2,IF(AND(ISNUMBER(J374),$S$30="Yes"),J374-AK48,)^2,IF(AND(ISNUMBER(J428),$S$31="Yes"),J428-AK48,)^2,IF(AND(ISNUMBER(J482),$S$32="Yes"),J482-AK48,)^2,IF(AND(ISNUMBER(J536),$S$33="Yes"),J536-AK48,)^2,IF(AND(ISNUMBER(J590),$S$34="Yes"),J590-AK48,)^2)/SUM(IF(AND(ISNUMBER(J104),$S$25="Yes"),1,0),IF(AND(ISNUMBER(J158),$S$26="Yes"),1,0),IF(AND(ISNUMBER(J212),$S$27="Yes"),1,0),IF(AND(ISNUMBER(J266),$S$28="Yes"),1,0),IF(AND(ISNUMBER(J320),$S$29="Yes"),1,0),IF(AND(ISNUMBER(J374),$S$30="Yes"),1,0),IF(AND(ISNUMBER(J428),$S$31="Yes"),1,0),IF(AND(ISNUMBER(J482),$S$32="Yes"),1,0),IF(AND(ISNUMBER(J536),$S$33="Yes"),1,0),IF(AND(ISNUMBER(J590),$S$34="Yes"),1,0))))</f>
        <v>#DIV/0!</v>
      </c>
      <c r="BA48" s="79" t="e">
        <f>MIN('[1]Unit Adoption Calculations'!K92,AL48+$AP$22*SQRT(SUM(IF(AND(ISNUMBER(K104),$S$25="Yes"),K104-AL48,)^2,IF(AND(ISNUMBER(K158),$S$26="Yes"),K158-AL48,)^2,IF(AND(ISNUMBER(K212),$S$27="Yes"),K212-AL48,)^2,IF(AND(ISNUMBER(K266),$S$28="Yes"),K266-AL48,)^2,IF(AND(ISNUMBER(K320),$S$29="Yes"),K320-AL48,)^2,IF(AND(ISNUMBER(K374),$S$30="Yes"),K374-AL48,)^2,IF(AND(ISNUMBER(K428),$S$31="Yes"),K428-AL48,)^2,IF(AND(ISNUMBER(K482),$S$32="Yes"),K482-AL48,)^2,IF(AND(ISNUMBER(K536),$S$33="Yes"),K536-AL48,)^2,IF(AND(ISNUMBER(K590),$S$34="Yes"),K590-AL48,)^2)/SUM(IF(AND(ISNUMBER(K104),$S$25="Yes"),1,0),IF(AND(ISNUMBER(K158),$S$26="Yes"),1,0),IF(AND(ISNUMBER(K212),$S$27="Yes"),1,0),IF(AND(ISNUMBER(K266),$S$28="Yes"),1,0),IF(AND(ISNUMBER(K320),$S$29="Yes"),1,0),IF(AND(ISNUMBER(K374),$S$30="Yes"),1,0),IF(AND(ISNUMBER(K428),$S$31="Yes"),1,0),IF(AND(ISNUMBER(K482),$S$32="Yes"),1,0),IF(AND(ISNUMBER(K536),$S$33="Yes"),1,0),IF(AND(ISNUMBER(K590),$S$34="Yes"),1,0))))</f>
        <v>#DIV/0!</v>
      </c>
      <c r="BJ48" s="87"/>
      <c r="BK48" s="87"/>
      <c r="BL48" s="87"/>
      <c r="BM48" s="87"/>
      <c r="BN48" s="87"/>
      <c r="BO48" s="87"/>
      <c r="BP48" s="87"/>
      <c r="BQ48" s="87"/>
      <c r="BR48" s="87"/>
      <c r="BS48" s="87"/>
      <c r="BT48" s="25"/>
      <c r="BU48" s="25"/>
      <c r="BV48" s="25"/>
      <c r="BW48" s="25"/>
      <c r="BX48" s="25"/>
    </row>
    <row r="49" spans="1:76" s="24" customFormat="1" ht="14" x14ac:dyDescent="0.15">
      <c r="A49" s="64">
        <v>2038</v>
      </c>
      <c r="B49" s="65">
        <f t="shared" ca="1" si="4"/>
        <v>382.47225856290441</v>
      </c>
      <c r="C49" s="66">
        <f t="shared" ca="1" si="4"/>
        <v>179.1452551434727</v>
      </c>
      <c r="D49" s="66">
        <f t="shared" ca="1" si="4"/>
        <v>0</v>
      </c>
      <c r="E49" s="66">
        <f t="shared" ca="1" si="4"/>
        <v>82.18016422063171</v>
      </c>
      <c r="F49" s="66">
        <f t="shared" ca="1" si="4"/>
        <v>41.834074790757541</v>
      </c>
      <c r="G49" s="66">
        <f t="shared" ca="1" si="4"/>
        <v>166.80313916836781</v>
      </c>
      <c r="H49" s="66" t="str">
        <f t="shared" ca="1" si="4"/>
        <v/>
      </c>
      <c r="I49" s="66" t="str">
        <f t="shared" ca="1" si="4"/>
        <v/>
      </c>
      <c r="J49" s="66" t="str">
        <f t="shared" ca="1" si="4"/>
        <v/>
      </c>
      <c r="K49" s="66" t="str">
        <f t="shared" ca="1" si="4"/>
        <v/>
      </c>
      <c r="AB49" s="64">
        <v>2038</v>
      </c>
      <c r="AC49" s="79">
        <f ca="1">MIN('[1]Unit Adoption Calculations'!B93,SUM(IF($S$25="Yes",B105,),IF($S$26="Yes",B159,),IF($S$27="Yes",B213,),IF($S$28="Yes",B267,),IF($S$29="Yes",B321,),IF($S$30="Yes",B375,),IF($S$31="Yes",B429,),IF($S$32="Yes",B483,),IF($S$33="Yes",B537,),IF($S$34="Yes",B591,))/SUM(IF(AND(ISNUMBER(B105),$S$25="Yes"),1,0),IF(AND(ISNUMBER(B159),$S$26="Yes"),1,0),IF(AND(ISNUMBER(B213),$S$27="Yes"),1,0),IF(AND(ISNUMBER(B267),$S$28="Yes"),1,0),IF(AND(ISNUMBER(B321),$S$29="Yes"),1,0),IF(AND(ISNUMBER(B375),$S$30="Yes"),1,0),IF(AND(ISNUMBER(B429),$S$31="Yes"),1,0),IF(AND(ISNUMBER(B483),$S$32="Yes"),1,0),IF(AND(ISNUMBER(B537),$S$33="Yes"),1,0),IF(AND(ISNUMBER(B591),$S$34="Yes"),1,0)))</f>
        <v>433.25071554872846</v>
      </c>
      <c r="AD49" s="79">
        <f ca="1">MIN('[1]Unit Adoption Calculations'!C93,SUM(IF($S$25="Yes",C105,),IF($S$26="Yes",C159,),IF($S$27="Yes",C213,),IF($S$28="Yes",C267,),IF($S$29="Yes",C321,),IF($S$30="Yes",C375,),IF($S$31="Yes",C429,),IF($S$32="Yes",C483,),IF($S$33="Yes",C537,),IF($S$34="Yes",C591,))/SUM(IF(AND(ISNUMBER(C105),$S$25="Yes"),1,0),IF(AND(ISNUMBER(C159),$S$26="Yes"),1,0),IF(AND(ISNUMBER(C213),$S$27="Yes"),1,0),IF(AND(ISNUMBER(C267),$S$28="Yes"),1,0),IF(AND(ISNUMBER(C321),$S$29="Yes"),1,0),IF(AND(ISNUMBER(C375),$S$30="Yes"),1,0),IF(AND(ISNUMBER(C429),$S$31="Yes"),1,0),IF(AND(ISNUMBER(C483),$S$32="Yes"),1,0),IF(AND(ISNUMBER(C537),$S$33="Yes"),1,0),IF(AND(ISNUMBER(C591),$S$34="Yes"),1,0)))</f>
        <v>180.92096038876571</v>
      </c>
      <c r="AE49" s="79">
        <f ca="1">MIN('[1]Unit Adoption Calculations'!D93,SUM(IF($S$25="Yes",D105,),IF($S$26="Yes",D159,),IF($S$27="Yes",D213,),IF($S$28="Yes",D267,),IF($S$29="Yes",D321,),IF($S$30="Yes",D375,),IF($S$31="Yes",D429,),IF($S$32="Yes",D483,),IF($S$33="Yes",D537,),IF($S$34="Yes",D591,))/SUM(IF(AND(ISNUMBER(D105),$S$25="Yes"),1,0),IF(AND(ISNUMBER(D159),$S$26="Yes"),1,0),IF(AND(ISNUMBER(D213),$S$27="Yes"),1,0),IF(AND(ISNUMBER(D267),$S$28="Yes"),1,0),IF(AND(ISNUMBER(D321),$S$29="Yes"),1,0),IF(AND(ISNUMBER(D375),$S$30="Yes"),1,0),IF(AND(ISNUMBER(D429),$S$31="Yes"),1,0),IF(AND(ISNUMBER(D483),$S$32="Yes"),1,0),IF(AND(ISNUMBER(D537),$S$33="Yes"),1,0),IF(AND(ISNUMBER(D591),$S$34="Yes"),1,0)))</f>
        <v>0</v>
      </c>
      <c r="AF49" s="79">
        <f ca="1">MIN('[1]Unit Adoption Calculations'!E93,SUM(IF($S$25="Yes",E105,),IF($S$26="Yes",E159,),IF($S$27="Yes",E213,),IF($S$28="Yes",E267,),IF($S$29="Yes",E321,),IF($S$30="Yes",E375,),IF($S$31="Yes",E429,),IF($S$32="Yes",E483,),IF($S$33="Yes",E537,),IF($S$34="Yes",E591,))/SUM(IF(AND(ISNUMBER(E105),$S$25="Yes"),1,0),IF(AND(ISNUMBER(E159),$S$26="Yes"),1,0),IF(AND(ISNUMBER(E213),$S$27="Yes"),1,0),IF(AND(ISNUMBER(E267),$S$28="Yes"),1,0),IF(AND(ISNUMBER(E321),$S$29="Yes"),1,0),IF(AND(ISNUMBER(E375),$S$30="Yes"),1,0),IF(AND(ISNUMBER(E429),$S$31="Yes"),1,0),IF(AND(ISNUMBER(E483),$S$32="Yes"),1,0),IF(AND(ISNUMBER(E537),$S$33="Yes"),1,0),IF(AND(ISNUMBER(E591),$S$34="Yes"),1,0)))</f>
        <v>88.986307427484249</v>
      </c>
      <c r="AG49" s="79">
        <f ca="1">MIN('[1]Unit Adoption Calculations'!F93,SUM(IF($S$25="Yes",F105,),IF($S$26="Yes",F159,),IF($S$27="Yes",F213,),IF($S$28="Yes",F267,),IF($S$29="Yes",F321,),IF($S$30="Yes",F375,),IF($S$31="Yes",F429,),IF($S$32="Yes",F483,),IF($S$33="Yes",F537,),IF($S$34="Yes",F591,))/SUM(IF(AND(ISNUMBER(F105),$S$25="Yes"),1,0),IF(AND(ISNUMBER(F159),$S$26="Yes"),1,0),IF(AND(ISNUMBER(F213),$S$27="Yes"),1,0),IF(AND(ISNUMBER(F267),$S$28="Yes"),1,0),IF(AND(ISNUMBER(F321),$S$29="Yes"),1,0),IF(AND(ISNUMBER(F375),$S$30="Yes"),1,0),IF(AND(ISNUMBER(F429),$S$31="Yes"),1,0),IF(AND(ISNUMBER(F483),$S$32="Yes"),1,0),IF(AND(ISNUMBER(F537),$S$33="Yes"),1,0),IF(AND(ISNUMBER(F591),$S$34="Yes"),1,0)))</f>
        <v>42.592031290053569</v>
      </c>
      <c r="AH49" s="79">
        <f ca="1">MIN('[1]Unit Adoption Calculations'!G93,SUM(IF($S$25="Yes",G105,),IF($S$26="Yes",G159,),IF($S$27="Yes",G213,),IF($S$28="Yes",G267,),IF($S$29="Yes",G321,),IF($S$30="Yes",G375,),IF($S$31="Yes",G429,),IF($S$32="Yes",G483,),IF($S$33="Yes",G537,),IF($S$34="Yes",G591,))/SUM(IF(AND(ISNUMBER(G105),$S$25="Yes"),1,0),IF(AND(ISNUMBER(G159),$S$26="Yes"),1,0),IF(AND(ISNUMBER(G213),$S$27="Yes"),1,0),IF(AND(ISNUMBER(G267),$S$28="Yes"),1,0),IF(AND(ISNUMBER(G321),$S$29="Yes"),1,0),IF(AND(ISNUMBER(G375),$S$30="Yes"),1,0),IF(AND(ISNUMBER(G429),$S$31="Yes"),1,0),IF(AND(ISNUMBER(G483),$S$32="Yes"),1,0),IF(AND(ISNUMBER(G537),$S$33="Yes"),1,0),IF(AND(ISNUMBER(G591),$S$34="Yes"),1,0)))</f>
        <v>168.76174542403601</v>
      </c>
      <c r="AI49" s="79" t="e">
        <f>MIN('[1]Unit Adoption Calculations'!H93,SUM(IF($S$25="Yes",H105,),IF($S$26="Yes",H159,),IF($S$27="Yes",H213,),IF($S$28="Yes",H267,),IF($S$29="Yes",H321,),IF($S$30="Yes",H375,),IF($S$31="Yes",H429,),IF($S$32="Yes",H483,),IF($S$33="Yes",H537,),IF($S$34="Yes",H591,))/SUM(IF(AND(ISNUMBER(H105),$S$25="Yes"),1,0),IF(AND(ISNUMBER(H159),$S$26="Yes"),1,0),IF(AND(ISNUMBER(H213),$S$27="Yes"),1,0),IF(AND(ISNUMBER(H267),$S$28="Yes"),1,0),IF(AND(ISNUMBER(H321),$S$29="Yes"),1,0),IF(AND(ISNUMBER(H375),$S$30="Yes"),1,0),IF(AND(ISNUMBER(H429),$S$31="Yes"),1,0),IF(AND(ISNUMBER(H483),$S$32="Yes"),1,0),IF(AND(ISNUMBER(H537),$S$33="Yes"),1,0),IF(AND(ISNUMBER(H591),$S$34="Yes"),1,0)))</f>
        <v>#DIV/0!</v>
      </c>
      <c r="AJ49" s="79" t="e">
        <f>MIN('[1]Unit Adoption Calculations'!I93,SUM(IF($S$25="Yes",I105,),IF($S$26="Yes",I159,),IF($S$27="Yes",I213,),IF($S$28="Yes",I267,),IF($S$29="Yes",I321,),IF($S$30="Yes",I375,),IF($S$31="Yes",I429,),IF($S$32="Yes",I483,),IF($S$33="Yes",I537,),IF($S$34="Yes",I591,))/SUM(IF(AND(ISNUMBER(I105),$S$25="Yes"),1,0),IF(AND(ISNUMBER(I159),$S$26="Yes"),1,0),IF(AND(ISNUMBER(I213),$S$27="Yes"),1,0),IF(AND(ISNUMBER(I267),$S$28="Yes"),1,0),IF(AND(ISNUMBER(I321),$S$29="Yes"),1,0),IF(AND(ISNUMBER(I375),$S$30="Yes"),1,0),IF(AND(ISNUMBER(I429),$S$31="Yes"),1,0),IF(AND(ISNUMBER(I483),$S$32="Yes"),1,0),IF(AND(ISNUMBER(I537),$S$33="Yes"),1,0),IF(AND(ISNUMBER(I591),$S$34="Yes"),1,0)))</f>
        <v>#DIV/0!</v>
      </c>
      <c r="AK49" s="79" t="e">
        <f>MIN('[1]Unit Adoption Calculations'!J93,SUM(IF($S$25="Yes",J105,),IF($S$26="Yes",J159,),IF($S$27="Yes",J213,),IF($S$28="Yes",J267,),IF($S$29="Yes",J321,),IF($S$30="Yes",J375,),IF($S$31="Yes",J429,),IF($S$32="Yes",J483,),IF($S$33="Yes",J537,),IF($S$34="Yes",J591,))/SUM(IF(AND(ISNUMBER(J105),$S$25="Yes"),1,0),IF(AND(ISNUMBER(J159),$S$26="Yes"),1,0),IF(AND(ISNUMBER(J213),$S$27="Yes"),1,0),IF(AND(ISNUMBER(J267),$S$28="Yes"),1,0),IF(AND(ISNUMBER(J321),$S$29="Yes"),1,0),IF(AND(ISNUMBER(J375),$S$30="Yes"),1,0),IF(AND(ISNUMBER(J429),$S$31="Yes"),1,0),IF(AND(ISNUMBER(J483),$S$32="Yes"),1,0),IF(AND(ISNUMBER(J537),$S$33="Yes"),1,0),IF(AND(ISNUMBER(J591),$S$34="Yes"),1,0)))</f>
        <v>#DIV/0!</v>
      </c>
      <c r="AL49" s="79" t="e">
        <f>MIN('[1]Unit Adoption Calculations'!K93,SUM(IF($S$25="Yes",K105,),IF($S$26="Yes",K159,),IF($S$27="Yes",K213,),IF($S$28="Yes",K267,),IF($S$29="Yes",K321,),IF($S$30="Yes",K375,),IF($S$31="Yes",K429,),IF($S$32="Yes",K483,),IF($S$33="Yes",K537,),IF($S$34="Yes",K591,))/SUM(IF(AND(ISNUMBER(K105),$S$25="Yes"),1,0),IF(AND(ISNUMBER(K159),$S$26="Yes"),1,0),IF(AND(ISNUMBER(K213),$S$27="Yes"),1,0),IF(AND(ISNUMBER(K267),$S$28="Yes"),1,0),IF(AND(ISNUMBER(K321),$S$29="Yes"),1,0),IF(AND(ISNUMBER(K375),$S$30="Yes"),1,0),IF(AND(ISNUMBER(K429),$S$31="Yes"),1,0),IF(AND(ISNUMBER(K483),$S$32="Yes"),1,0),IF(AND(ISNUMBER(K537),$S$33="Yes"),1,0),IF(AND(ISNUMBER(K591),$S$34="Yes"),1,0)))</f>
        <v>#DIV/0!</v>
      </c>
      <c r="AM49" s="69"/>
      <c r="AQ49" s="64">
        <v>2038</v>
      </c>
      <c r="AR49" s="79">
        <f ca="1">MIN('[1]Unit Adoption Calculations'!B93,AC49+$AP$22*SQRT(SUM(IF(AND(ISNUMBER(B105),$S$25="Yes"),B105-AC49,)^2,IF(AND(ISNUMBER(B159),$S$26="Yes"),B159-AC49,)^2,IF(AND(ISNUMBER(B213),$S$27="Yes"),B213-AC49,)^2,IF(AND(ISNUMBER(B267),$S$28="Yes"),B267-AC49,)^2,IF(AND(ISNUMBER(B321),$S$29="Yes"),B321-AC49,)^2,IF(AND(ISNUMBER(B375),$S$30="Yes"),B375-AC49,)^2,IF(AND(ISNUMBER(B429),$S$31="Yes"),B429-AC49,)^2,IF(AND(ISNUMBER(B483),$S$32="Yes"),B483-AC49,)^2,IF(AND(ISNUMBER(B537),$S$33="Yes"),B537-AC49,)^2,IF(AND(ISNUMBER(B591),$S$34="Yes"),B591-AC49,)^2)/SUM(IF(AND(ISNUMBER(B105),$S$25="Yes"),1,0),IF(AND(ISNUMBER(B159),$S$26="Yes"),1,0),IF(AND(ISNUMBER(B213),$S$27="Yes"),1,0),IF(AND(ISNUMBER(B267),$S$28="Yes"),1,0),IF(AND(ISNUMBER(B321),$S$29="Yes"),1,0),IF(AND(ISNUMBER(B375),$S$30="Yes"),1,0),IF(AND(ISNUMBER(B429),$S$31="Yes"),1,0),IF(AND(ISNUMBER(B483),$S$32="Yes"),1,0),IF(AND(ISNUMBER(B537),$S$33="Yes"),1,0),IF(AND(ISNUMBER(B591),$S$34="Yes"),1,0))))</f>
        <v>382.47225856290441</v>
      </c>
      <c r="AS49" s="79">
        <f ca="1">MIN('[1]Unit Adoption Calculations'!C93,AD49+$AP$22*SQRT(SUM(IF(AND(ISNUMBER(C105),$S$25="Yes"),C105-AD49,)^2,IF(AND(ISNUMBER(C159),$S$26="Yes"),C159-AD49,)^2,IF(AND(ISNUMBER(C213),$S$27="Yes"),C213-AD49,)^2,IF(AND(ISNUMBER(C267),$S$28="Yes"),C267-AD49,)^2,IF(AND(ISNUMBER(C321),$S$29="Yes"),C321-AD49,)^2,IF(AND(ISNUMBER(C375),$S$30="Yes"),C375-AD49,)^2,IF(AND(ISNUMBER(C429),$S$31="Yes"),C429-AD49,)^2,IF(AND(ISNUMBER(C483),$S$32="Yes"),C483-AD49,)^2,IF(AND(ISNUMBER(C537),$S$33="Yes"),C537-AD49,)^2,IF(AND(ISNUMBER(C591),$S$34="Yes"),C591-AD49,)^2)/SUM(IF(AND(ISNUMBER(C105),$S$25="Yes"),1,0),IF(AND(ISNUMBER(C159),$S$26="Yes"),1,0),IF(AND(ISNUMBER(C213),$S$27="Yes"),1,0),IF(AND(ISNUMBER(C267),$S$28="Yes"),1,0),IF(AND(ISNUMBER(C321),$S$29="Yes"),1,0),IF(AND(ISNUMBER(C375),$S$30="Yes"),1,0),IF(AND(ISNUMBER(C429),$S$31="Yes"),1,0),IF(AND(ISNUMBER(C483),$S$32="Yes"),1,0),IF(AND(ISNUMBER(C537),$S$33="Yes"),1,0),IF(AND(ISNUMBER(C591),$S$34="Yes"),1,0))))</f>
        <v>179.1452551434727</v>
      </c>
      <c r="AT49" s="79">
        <f ca="1">MIN('[1]Unit Adoption Calculations'!D93,AE49+$AP$22*SQRT(SUM(IF(AND(ISNUMBER(D105),$S$25="Yes"),D105-AE49,)^2,IF(AND(ISNUMBER(D159),$S$26="Yes"),D159-AE49,)^2,IF(AND(ISNUMBER(D213),$S$27="Yes"),D213-AE49,)^2,IF(AND(ISNUMBER(D267),$S$28="Yes"),D267-AE49,)^2,IF(AND(ISNUMBER(D321),$S$29="Yes"),D321-AE49,)^2,IF(AND(ISNUMBER(D375),$S$30="Yes"),D375-AE49,)^2,IF(AND(ISNUMBER(D429),$S$31="Yes"),D429-AE49,)^2,IF(AND(ISNUMBER(D483),$S$32="Yes"),D483-AE49,)^2,IF(AND(ISNUMBER(D537),$S$33="Yes"),D537-AE49,)^2,IF(AND(ISNUMBER(D591),$S$34="Yes"),D591-AE49,)^2)/SUM(IF(AND(ISNUMBER(D105),$S$25="Yes"),1,0),IF(AND(ISNUMBER(D159),$S$26="Yes"),1,0),IF(AND(ISNUMBER(D213),$S$27="Yes"),1,0),IF(AND(ISNUMBER(D267),$S$28="Yes"),1,0),IF(AND(ISNUMBER(D321),$S$29="Yes"),1,0),IF(AND(ISNUMBER(D375),$S$30="Yes"),1,0),IF(AND(ISNUMBER(D429),$S$31="Yes"),1,0),IF(AND(ISNUMBER(D483),$S$32="Yes"),1,0),IF(AND(ISNUMBER(D537),$S$33="Yes"),1,0),IF(AND(ISNUMBER(D591),$S$34="Yes"),1,0))))</f>
        <v>0</v>
      </c>
      <c r="AU49" s="79">
        <f ca="1">MIN('[1]Unit Adoption Calculations'!E93,AF49+$AP$22*SQRT(SUM(IF(AND(ISNUMBER(E105),$S$25="Yes"),E105-AF49,)^2,IF(AND(ISNUMBER(E159),$S$26="Yes"),E159-AF49,)^2,IF(AND(ISNUMBER(E213),$S$27="Yes"),E213-AF49,)^2,IF(AND(ISNUMBER(E267),$S$28="Yes"),E267-AF49,)^2,IF(AND(ISNUMBER(E321),$S$29="Yes"),E321-AF49,)^2,IF(AND(ISNUMBER(E375),$S$30="Yes"),E375-AF49,)^2,IF(AND(ISNUMBER(E429),$S$31="Yes"),E429-AF49,)^2,IF(AND(ISNUMBER(E483),$S$32="Yes"),E483-AF49,)^2,IF(AND(ISNUMBER(E537),$S$33="Yes"),E537-AF49,)^2,IF(AND(ISNUMBER(E591),$S$34="Yes"),E591-AF49,)^2)/SUM(IF(AND(ISNUMBER(E105),$S$25="Yes"),1,0),IF(AND(ISNUMBER(E159),$S$26="Yes"),1,0),IF(AND(ISNUMBER(E213),$S$27="Yes"),1,0),IF(AND(ISNUMBER(E267),$S$28="Yes"),1,0),IF(AND(ISNUMBER(E321),$S$29="Yes"),1,0),IF(AND(ISNUMBER(E375),$S$30="Yes"),1,0),IF(AND(ISNUMBER(E429),$S$31="Yes"),1,0),IF(AND(ISNUMBER(E483),$S$32="Yes"),1,0),IF(AND(ISNUMBER(E537),$S$33="Yes"),1,0),IF(AND(ISNUMBER(E591),$S$34="Yes"),1,0))))</f>
        <v>82.18016422063171</v>
      </c>
      <c r="AV49" s="79">
        <f ca="1">MIN('[1]Unit Adoption Calculations'!F93,AG49+$AP$22*SQRT(SUM(IF(AND(ISNUMBER(F105),$S$25="Yes"),F105-AG49,)^2,IF(AND(ISNUMBER(F159),$S$26="Yes"),F159-AG49,)^2,IF(AND(ISNUMBER(F213),$S$27="Yes"),F213-AG49,)^2,IF(AND(ISNUMBER(F267),$S$28="Yes"),F267-AG49,)^2,IF(AND(ISNUMBER(F321),$S$29="Yes"),F321-AG49,)^2,IF(AND(ISNUMBER(F375),$S$30="Yes"),F375-AG49,)^2,IF(AND(ISNUMBER(F429),$S$31="Yes"),F429-AG49,)^2,IF(AND(ISNUMBER(F483),$S$32="Yes"),F483-AG49,)^2,IF(AND(ISNUMBER(F537),$S$33="Yes"),F537-AG49,)^2,IF(AND(ISNUMBER(F591),$S$34="Yes"),F591-AG49,)^2)/SUM(IF(AND(ISNUMBER(F105),$S$25="Yes"),1,0),IF(AND(ISNUMBER(F159),$S$26="Yes"),1,0),IF(AND(ISNUMBER(F213),$S$27="Yes"),1,0),IF(AND(ISNUMBER(F267),$S$28="Yes"),1,0),IF(AND(ISNUMBER(F321),$S$29="Yes"),1,0),IF(AND(ISNUMBER(F375),$S$30="Yes"),1,0),IF(AND(ISNUMBER(F429),$S$31="Yes"),1,0),IF(AND(ISNUMBER(F483),$S$32="Yes"),1,0),IF(AND(ISNUMBER(F537),$S$33="Yes"),1,0),IF(AND(ISNUMBER(F591),$S$34="Yes"),1,0))))</f>
        <v>41.834074790757541</v>
      </c>
      <c r="AW49" s="79">
        <f ca="1">MIN('[1]Unit Adoption Calculations'!G93,AH49+$AP$22*SQRT(SUM(IF(AND(ISNUMBER(G105),$S$25="Yes"),G105-AH49,)^2,IF(AND(ISNUMBER(G159),$S$26="Yes"),G159-AH49,)^2,IF(AND(ISNUMBER(G213),$S$27="Yes"),G213-AH49,)^2,IF(AND(ISNUMBER(G267),$S$28="Yes"),G267-AH49,)^2,IF(AND(ISNUMBER(G321),$S$29="Yes"),G321-AH49,)^2,IF(AND(ISNUMBER(G375),$S$30="Yes"),G375-AH49,)^2,IF(AND(ISNUMBER(G429),$S$31="Yes"),G429-AH49,)^2,IF(AND(ISNUMBER(G483),$S$32="Yes"),G483-AH49,)^2,IF(AND(ISNUMBER(G537),$S$33="Yes"),G537-AH49,)^2,IF(AND(ISNUMBER(G591),$S$34="Yes"),G591-AH49,)^2)/SUM(IF(AND(ISNUMBER(G105),$S$25="Yes"),1,0),IF(AND(ISNUMBER(G159),$S$26="Yes"),1,0),IF(AND(ISNUMBER(G213),$S$27="Yes"),1,0),IF(AND(ISNUMBER(G267),$S$28="Yes"),1,0),IF(AND(ISNUMBER(G321),$S$29="Yes"),1,0),IF(AND(ISNUMBER(G375),$S$30="Yes"),1,0),IF(AND(ISNUMBER(G429),$S$31="Yes"),1,0),IF(AND(ISNUMBER(G483),$S$32="Yes"),1,0),IF(AND(ISNUMBER(G537),$S$33="Yes"),1,0),IF(AND(ISNUMBER(G591),$S$34="Yes"),1,0))))</f>
        <v>166.80313916836781</v>
      </c>
      <c r="AX49" s="79" t="e">
        <f>MIN('[1]Unit Adoption Calculations'!H93,AI49+$AP$22*SQRT(SUM(IF(AND(ISNUMBER(H105),$S$25="Yes"),H105-AI49,)^2,IF(AND(ISNUMBER(H159),$S$26="Yes"),H159-AI49,)^2,IF(AND(ISNUMBER(H213),$S$27="Yes"),H213-AI49,)^2,IF(AND(ISNUMBER(H267),$S$28="Yes"),H267-AI49,)^2,IF(AND(ISNUMBER(H321),$S$29="Yes"),H321-AI49,)^2,IF(AND(ISNUMBER(H375),$S$30="Yes"),H375-AI49,)^2,IF(AND(ISNUMBER(H429),$S$31="Yes"),H429-AI49,)^2,IF(AND(ISNUMBER(H483),$S$32="Yes"),H483-AI49,)^2,IF(AND(ISNUMBER(H537),$S$33="Yes"),H537-AI49,)^2,IF(AND(ISNUMBER(H591),$S$34="Yes"),H591-AI49,)^2)/SUM(IF(AND(ISNUMBER(H105),$S$25="Yes"),1,0),IF(AND(ISNUMBER(H159),$S$26="Yes"),1,0),IF(AND(ISNUMBER(H213),$S$27="Yes"),1,0),IF(AND(ISNUMBER(H267),$S$28="Yes"),1,0),IF(AND(ISNUMBER(H321),$S$29="Yes"),1,0),IF(AND(ISNUMBER(H375),$S$30="Yes"),1,0),IF(AND(ISNUMBER(H429),$S$31="Yes"),1,0),IF(AND(ISNUMBER(H483),$S$32="Yes"),1,0),IF(AND(ISNUMBER(H537),$S$33="Yes"),1,0),IF(AND(ISNUMBER(H591),$S$34="Yes"),1,0))))</f>
        <v>#DIV/0!</v>
      </c>
      <c r="AY49" s="79" t="e">
        <f>MIN('[1]Unit Adoption Calculations'!I93,AJ49+$AP$22*SQRT(SUM(IF(AND(ISNUMBER(I105),$S$25="Yes"),I105-AJ49,)^2,IF(AND(ISNUMBER(I159),$S$26="Yes"),I159-AJ49,)^2,IF(AND(ISNUMBER(I213),$S$27="Yes"),I213-AJ49,)^2,IF(AND(ISNUMBER(I267),$S$28="Yes"),I267-AJ49,)^2,IF(AND(ISNUMBER(I321),$S$29="Yes"),I321-AJ49,)^2,IF(AND(ISNUMBER(I375),$S$30="Yes"),I375-AJ49,)^2,IF(AND(ISNUMBER(I429),$S$31="Yes"),I429-AJ49,)^2,IF(AND(ISNUMBER(I483),$S$32="Yes"),I483-AJ49,)^2,IF(AND(ISNUMBER(I537),$S$33="Yes"),I537-AJ49,)^2,IF(AND(ISNUMBER(I591),$S$34="Yes"),I591-AJ49,)^2)/SUM(IF(AND(ISNUMBER(I105),$S$25="Yes"),1,0),IF(AND(ISNUMBER(I159),$S$26="Yes"),1,0),IF(AND(ISNUMBER(I213),$S$27="Yes"),1,0),IF(AND(ISNUMBER(I267),$S$28="Yes"),1,0),IF(AND(ISNUMBER(I321),$S$29="Yes"),1,0),IF(AND(ISNUMBER(I375),$S$30="Yes"),1,0),IF(AND(ISNUMBER(I429),$S$31="Yes"),1,0),IF(AND(ISNUMBER(I483),$S$32="Yes"),1,0),IF(AND(ISNUMBER(I537),$S$33="Yes"),1,0),IF(AND(ISNUMBER(I591),$S$34="Yes"),1,0))))</f>
        <v>#DIV/0!</v>
      </c>
      <c r="AZ49" s="79" t="e">
        <f>MIN('[1]Unit Adoption Calculations'!J93,AK49+$AP$22*SQRT(SUM(IF(AND(ISNUMBER(J105),$S$25="Yes"),J105-AK49,)^2,IF(AND(ISNUMBER(J159),$S$26="Yes"),J159-AK49,)^2,IF(AND(ISNUMBER(J213),$S$27="Yes"),J213-AK49,)^2,IF(AND(ISNUMBER(J267),$S$28="Yes"),J267-AK49,)^2,IF(AND(ISNUMBER(J321),$S$29="Yes"),J321-AK49,)^2,IF(AND(ISNUMBER(J375),$S$30="Yes"),J375-AK49,)^2,IF(AND(ISNUMBER(J429),$S$31="Yes"),J429-AK49,)^2,IF(AND(ISNUMBER(J483),$S$32="Yes"),J483-AK49,)^2,IF(AND(ISNUMBER(J537),$S$33="Yes"),J537-AK49,)^2,IF(AND(ISNUMBER(J591),$S$34="Yes"),J591-AK49,)^2)/SUM(IF(AND(ISNUMBER(J105),$S$25="Yes"),1,0),IF(AND(ISNUMBER(J159),$S$26="Yes"),1,0),IF(AND(ISNUMBER(J213),$S$27="Yes"),1,0),IF(AND(ISNUMBER(J267),$S$28="Yes"),1,0),IF(AND(ISNUMBER(J321),$S$29="Yes"),1,0),IF(AND(ISNUMBER(J375),$S$30="Yes"),1,0),IF(AND(ISNUMBER(J429),$S$31="Yes"),1,0),IF(AND(ISNUMBER(J483),$S$32="Yes"),1,0),IF(AND(ISNUMBER(J537),$S$33="Yes"),1,0),IF(AND(ISNUMBER(J591),$S$34="Yes"),1,0))))</f>
        <v>#DIV/0!</v>
      </c>
      <c r="BA49" s="79" t="e">
        <f>MIN('[1]Unit Adoption Calculations'!K93,AL49+$AP$22*SQRT(SUM(IF(AND(ISNUMBER(K105),$S$25="Yes"),K105-AL49,)^2,IF(AND(ISNUMBER(K159),$S$26="Yes"),K159-AL49,)^2,IF(AND(ISNUMBER(K213),$S$27="Yes"),K213-AL49,)^2,IF(AND(ISNUMBER(K267),$S$28="Yes"),K267-AL49,)^2,IF(AND(ISNUMBER(K321),$S$29="Yes"),K321-AL49,)^2,IF(AND(ISNUMBER(K375),$S$30="Yes"),K375-AL49,)^2,IF(AND(ISNUMBER(K429),$S$31="Yes"),K429-AL49,)^2,IF(AND(ISNUMBER(K483),$S$32="Yes"),K483-AL49,)^2,IF(AND(ISNUMBER(K537),$S$33="Yes"),K537-AL49,)^2,IF(AND(ISNUMBER(K591),$S$34="Yes"),K591-AL49,)^2)/SUM(IF(AND(ISNUMBER(K105),$S$25="Yes"),1,0),IF(AND(ISNUMBER(K159),$S$26="Yes"),1,0),IF(AND(ISNUMBER(K213),$S$27="Yes"),1,0),IF(AND(ISNUMBER(K267),$S$28="Yes"),1,0),IF(AND(ISNUMBER(K321),$S$29="Yes"),1,0),IF(AND(ISNUMBER(K375),$S$30="Yes"),1,0),IF(AND(ISNUMBER(K429),$S$31="Yes"),1,0),IF(AND(ISNUMBER(K483),$S$32="Yes"),1,0),IF(AND(ISNUMBER(K537),$S$33="Yes"),1,0),IF(AND(ISNUMBER(K591),$S$34="Yes"),1,0))))</f>
        <v>#DIV/0!</v>
      </c>
      <c r="BJ49" s="87"/>
      <c r="BK49" s="87"/>
      <c r="BL49" s="87"/>
      <c r="BM49" s="87"/>
      <c r="BN49" s="87"/>
      <c r="BO49" s="87"/>
      <c r="BP49" s="87"/>
      <c r="BQ49" s="87"/>
      <c r="BR49" s="87"/>
      <c r="BS49" s="87"/>
      <c r="BT49" s="25"/>
      <c r="BU49" s="25"/>
      <c r="BV49" s="25"/>
      <c r="BW49" s="25"/>
      <c r="BX49" s="25"/>
    </row>
    <row r="50" spans="1:76" s="24" customFormat="1" ht="14" x14ac:dyDescent="0.15">
      <c r="A50" s="64">
        <v>2039</v>
      </c>
      <c r="B50" s="65">
        <f t="shared" ca="1" si="4"/>
        <v>385.45936481260463</v>
      </c>
      <c r="C50" s="66">
        <f t="shared" ca="1" si="4"/>
        <v>180.50600116602891</v>
      </c>
      <c r="D50" s="66">
        <f t="shared" ca="1" si="4"/>
        <v>0</v>
      </c>
      <c r="E50" s="66">
        <f t="shared" ca="1" si="4"/>
        <v>81.483587088978481</v>
      </c>
      <c r="F50" s="66">
        <f t="shared" ca="1" si="4"/>
        <v>41.610471613205959</v>
      </c>
      <c r="G50" s="66">
        <f t="shared" ca="1" si="4"/>
        <v>167.70039595563071</v>
      </c>
      <c r="H50" s="66" t="str">
        <f t="shared" ca="1" si="4"/>
        <v/>
      </c>
      <c r="I50" s="66" t="str">
        <f t="shared" ca="1" si="4"/>
        <v/>
      </c>
      <c r="J50" s="66" t="str">
        <f t="shared" ca="1" si="4"/>
        <v/>
      </c>
      <c r="K50" s="66" t="str">
        <f t="shared" ca="1" si="4"/>
        <v/>
      </c>
      <c r="AB50" s="64">
        <v>2039</v>
      </c>
      <c r="AC50" s="79">
        <f ca="1">MIN('[1]Unit Adoption Calculations'!B94,SUM(IF($S$25="Yes",B106,),IF($S$26="Yes",B160,),IF($S$27="Yes",B214,),IF($S$28="Yes",B268,),IF($S$29="Yes",B322,),IF($S$30="Yes",B376,),IF($S$31="Yes",B430,),IF($S$32="Yes",B484,),IF($S$33="Yes",B538,),IF($S$34="Yes",B592,))/SUM(IF(AND(ISNUMBER(B106),$S$25="Yes"),1,0),IF(AND(ISNUMBER(B160),$S$26="Yes"),1,0),IF(AND(ISNUMBER(B214),$S$27="Yes"),1,0),IF(AND(ISNUMBER(B268),$S$28="Yes"),1,0),IF(AND(ISNUMBER(B322),$S$29="Yes"),1,0),IF(AND(ISNUMBER(B376),$S$30="Yes"),1,0),IF(AND(ISNUMBER(B430),$S$31="Yes"),1,0),IF(AND(ISNUMBER(B484),$S$32="Yes"),1,0),IF(AND(ISNUMBER(B538),$S$33="Yes"),1,0),IF(AND(ISNUMBER(B592),$S$34="Yes"),1,0)))</f>
        <v>436.40964860215252</v>
      </c>
      <c r="AD50" s="79">
        <f ca="1">MIN('[1]Unit Adoption Calculations'!C94,SUM(IF($S$25="Yes",C106,),IF($S$26="Yes",C160,),IF($S$27="Yes",C214,),IF($S$28="Yes",C268,),IF($S$29="Yes",C322,),IF($S$30="Yes",C376,),IF($S$31="Yes",C430,),IF($S$32="Yes",C484,),IF($S$33="Yes",C538,),IF($S$34="Yes",C592,))/SUM(IF(AND(ISNUMBER(C106),$S$25="Yes"),1,0),IF(AND(ISNUMBER(C160),$S$26="Yes"),1,0),IF(AND(ISNUMBER(C214),$S$27="Yes"),1,0),IF(AND(ISNUMBER(C268),$S$28="Yes"),1,0),IF(AND(ISNUMBER(C322),$S$29="Yes"),1,0),IF(AND(ISNUMBER(C376),$S$30="Yes"),1,0),IF(AND(ISNUMBER(C430),$S$31="Yes"),1,0),IF(AND(ISNUMBER(C484),$S$32="Yes"),1,0),IF(AND(ISNUMBER(C538),$S$33="Yes"),1,0),IF(AND(ISNUMBER(C592),$S$34="Yes"),1,0)))</f>
        <v>182.28170641132215</v>
      </c>
      <c r="AE50" s="79">
        <f ca="1">MIN('[1]Unit Adoption Calculations'!D94,SUM(IF($S$25="Yes",D106,),IF($S$26="Yes",D160,),IF($S$27="Yes",D214,),IF($S$28="Yes",D268,),IF($S$29="Yes",D322,),IF($S$30="Yes",D376,),IF($S$31="Yes",D430,),IF($S$32="Yes",D484,),IF($S$33="Yes",D538,),IF($S$34="Yes",D592,))/SUM(IF(AND(ISNUMBER(D106),$S$25="Yes"),1,0),IF(AND(ISNUMBER(D160),$S$26="Yes"),1,0),IF(AND(ISNUMBER(D214),$S$27="Yes"),1,0),IF(AND(ISNUMBER(D268),$S$28="Yes"),1,0),IF(AND(ISNUMBER(D322),$S$29="Yes"),1,0),IF(AND(ISNUMBER(D376),$S$30="Yes"),1,0),IF(AND(ISNUMBER(D430),$S$31="Yes"),1,0),IF(AND(ISNUMBER(D484),$S$32="Yes"),1,0),IF(AND(ISNUMBER(D538),$S$33="Yes"),1,0),IF(AND(ISNUMBER(D592),$S$34="Yes"),1,0)))</f>
        <v>0</v>
      </c>
      <c r="AF50" s="79">
        <f ca="1">MIN('[1]Unit Adoption Calculations'!E94,SUM(IF($S$25="Yes",E106,),IF($S$26="Yes",E160,),IF($S$27="Yes",E214,),IF($S$28="Yes",E268,),IF($S$29="Yes",E322,),IF($S$30="Yes",E376,),IF($S$31="Yes",E430,),IF($S$32="Yes",E484,),IF($S$33="Yes",E538,),IF($S$34="Yes",E592,))/SUM(IF(AND(ISNUMBER(E106),$S$25="Yes"),1,0),IF(AND(ISNUMBER(E160),$S$26="Yes"),1,0),IF(AND(ISNUMBER(E214),$S$27="Yes"),1,0),IF(AND(ISNUMBER(E268),$S$28="Yes"),1,0),IF(AND(ISNUMBER(E322),$S$29="Yes"),1,0),IF(AND(ISNUMBER(E376),$S$30="Yes"),1,0),IF(AND(ISNUMBER(E430),$S$31="Yes"),1,0),IF(AND(ISNUMBER(E484),$S$32="Yes"),1,0),IF(AND(ISNUMBER(E538),$S$33="Yes"),1,0),IF(AND(ISNUMBER(E592),$S$34="Yes"),1,0)))</f>
        <v>88.986307427484249</v>
      </c>
      <c r="AG50" s="79">
        <f ca="1">MIN('[1]Unit Adoption Calculations'!F94,SUM(IF($S$25="Yes",F106,),IF($S$26="Yes",F160,),IF($S$27="Yes",F214,),IF($S$28="Yes",F268,),IF($S$29="Yes",F322,),IF($S$30="Yes",F376,),IF($S$31="Yes",F430,),IF($S$32="Yes",F484,),IF($S$33="Yes",F538,),IF($S$34="Yes",F592,))/SUM(IF(AND(ISNUMBER(F106),$S$25="Yes"),1,0),IF(AND(ISNUMBER(F160),$S$26="Yes"),1,0),IF(AND(ISNUMBER(F214),$S$27="Yes"),1,0),IF(AND(ISNUMBER(F268),$S$28="Yes"),1,0),IF(AND(ISNUMBER(F322),$S$29="Yes"),1,0),IF(AND(ISNUMBER(F376),$S$30="Yes"),1,0),IF(AND(ISNUMBER(F430),$S$31="Yes"),1,0),IF(AND(ISNUMBER(F484),$S$32="Yes"),1,0),IF(AND(ISNUMBER(F538),$S$33="Yes"),1,0),IF(AND(ISNUMBER(F592),$S$34="Yes"),1,0)))</f>
        <v>42.368428112501647</v>
      </c>
      <c r="AH50" s="79">
        <f ca="1">MIN('[1]Unit Adoption Calculations'!G94,SUM(IF($S$25="Yes",G106,),IF($S$26="Yes",G160,),IF($S$27="Yes",G214,),IF($S$28="Yes",G268,),IF($S$29="Yes",G322,),IF($S$30="Yes",G376,),IF($S$31="Yes",G430,),IF($S$32="Yes",G484,),IF($S$33="Yes",G538,),IF($S$34="Yes",G592,))/SUM(IF(AND(ISNUMBER(G106),$S$25="Yes"),1,0),IF(AND(ISNUMBER(G160),$S$26="Yes"),1,0),IF(AND(ISNUMBER(G214),$S$27="Yes"),1,0),IF(AND(ISNUMBER(G268),$S$28="Yes"),1,0),IF(AND(ISNUMBER(G322),$S$29="Yes"),1,0),IF(AND(ISNUMBER(G376),$S$30="Yes"),1,0),IF(AND(ISNUMBER(G430),$S$31="Yes"),1,0),IF(AND(ISNUMBER(G484),$S$32="Yes"),1,0),IF(AND(ISNUMBER(G538),$S$33="Yes"),1,0),IF(AND(ISNUMBER(G592),$S$34="Yes"),1,0)))</f>
        <v>169.65900221129868</v>
      </c>
      <c r="AI50" s="79" t="e">
        <f>MIN('[1]Unit Adoption Calculations'!H94,SUM(IF($S$25="Yes",H106,),IF($S$26="Yes",H160,),IF($S$27="Yes",H214,),IF($S$28="Yes",H268,),IF($S$29="Yes",H322,),IF($S$30="Yes",H376,),IF($S$31="Yes",H430,),IF($S$32="Yes",H484,),IF($S$33="Yes",H538,),IF($S$34="Yes",H592,))/SUM(IF(AND(ISNUMBER(H106),$S$25="Yes"),1,0),IF(AND(ISNUMBER(H160),$S$26="Yes"),1,0),IF(AND(ISNUMBER(H214),$S$27="Yes"),1,0),IF(AND(ISNUMBER(H268),$S$28="Yes"),1,0),IF(AND(ISNUMBER(H322),$S$29="Yes"),1,0),IF(AND(ISNUMBER(H376),$S$30="Yes"),1,0),IF(AND(ISNUMBER(H430),$S$31="Yes"),1,0),IF(AND(ISNUMBER(H484),$S$32="Yes"),1,0),IF(AND(ISNUMBER(H538),$S$33="Yes"),1,0),IF(AND(ISNUMBER(H592),$S$34="Yes"),1,0)))</f>
        <v>#DIV/0!</v>
      </c>
      <c r="AJ50" s="79" t="e">
        <f>MIN('[1]Unit Adoption Calculations'!I94,SUM(IF($S$25="Yes",I106,),IF($S$26="Yes",I160,),IF($S$27="Yes",I214,),IF($S$28="Yes",I268,),IF($S$29="Yes",I322,),IF($S$30="Yes",I376,),IF($S$31="Yes",I430,),IF($S$32="Yes",I484,),IF($S$33="Yes",I538,),IF($S$34="Yes",I592,))/SUM(IF(AND(ISNUMBER(I106),$S$25="Yes"),1,0),IF(AND(ISNUMBER(I160),$S$26="Yes"),1,0),IF(AND(ISNUMBER(I214),$S$27="Yes"),1,0),IF(AND(ISNUMBER(I268),$S$28="Yes"),1,0),IF(AND(ISNUMBER(I322),$S$29="Yes"),1,0),IF(AND(ISNUMBER(I376),$S$30="Yes"),1,0),IF(AND(ISNUMBER(I430),$S$31="Yes"),1,0),IF(AND(ISNUMBER(I484),$S$32="Yes"),1,0),IF(AND(ISNUMBER(I538),$S$33="Yes"),1,0),IF(AND(ISNUMBER(I592),$S$34="Yes"),1,0)))</f>
        <v>#DIV/0!</v>
      </c>
      <c r="AK50" s="79" t="e">
        <f>MIN('[1]Unit Adoption Calculations'!J94,SUM(IF($S$25="Yes",J106,),IF($S$26="Yes",J160,),IF($S$27="Yes",J214,),IF($S$28="Yes",J268,),IF($S$29="Yes",J322,),IF($S$30="Yes",J376,),IF($S$31="Yes",J430,),IF($S$32="Yes",J484,),IF($S$33="Yes",J538,),IF($S$34="Yes",J592,))/SUM(IF(AND(ISNUMBER(J106),$S$25="Yes"),1,0),IF(AND(ISNUMBER(J160),$S$26="Yes"),1,0),IF(AND(ISNUMBER(J214),$S$27="Yes"),1,0),IF(AND(ISNUMBER(J268),$S$28="Yes"),1,0),IF(AND(ISNUMBER(J322),$S$29="Yes"),1,0),IF(AND(ISNUMBER(J376),$S$30="Yes"),1,0),IF(AND(ISNUMBER(J430),$S$31="Yes"),1,0),IF(AND(ISNUMBER(J484),$S$32="Yes"),1,0),IF(AND(ISNUMBER(J538),$S$33="Yes"),1,0),IF(AND(ISNUMBER(J592),$S$34="Yes"),1,0)))</f>
        <v>#DIV/0!</v>
      </c>
      <c r="AL50" s="79" t="e">
        <f>MIN('[1]Unit Adoption Calculations'!K94,SUM(IF($S$25="Yes",K106,),IF($S$26="Yes",K160,),IF($S$27="Yes",K214,),IF($S$28="Yes",K268,),IF($S$29="Yes",K322,),IF($S$30="Yes",K376,),IF($S$31="Yes",K430,),IF($S$32="Yes",K484,),IF($S$33="Yes",K538,),IF($S$34="Yes",K592,))/SUM(IF(AND(ISNUMBER(K106),$S$25="Yes"),1,0),IF(AND(ISNUMBER(K160),$S$26="Yes"),1,0),IF(AND(ISNUMBER(K214),$S$27="Yes"),1,0),IF(AND(ISNUMBER(K268),$S$28="Yes"),1,0),IF(AND(ISNUMBER(K322),$S$29="Yes"),1,0),IF(AND(ISNUMBER(K376),$S$30="Yes"),1,0),IF(AND(ISNUMBER(K430),$S$31="Yes"),1,0),IF(AND(ISNUMBER(K484),$S$32="Yes"),1,0),IF(AND(ISNUMBER(K538),$S$33="Yes"),1,0),IF(AND(ISNUMBER(K592),$S$34="Yes"),1,0)))</f>
        <v>#DIV/0!</v>
      </c>
      <c r="AM50" s="69"/>
      <c r="AQ50" s="64">
        <v>2039</v>
      </c>
      <c r="AR50" s="79">
        <f ca="1">MIN('[1]Unit Adoption Calculations'!B94,AC50+$AP$22*SQRT(SUM(IF(AND(ISNUMBER(B106),$S$25="Yes"),B106-AC50,)^2,IF(AND(ISNUMBER(B160),$S$26="Yes"),B160-AC50,)^2,IF(AND(ISNUMBER(B214),$S$27="Yes"),B214-AC50,)^2,IF(AND(ISNUMBER(B268),$S$28="Yes"),B268-AC50,)^2,IF(AND(ISNUMBER(B322),$S$29="Yes"),B322-AC50,)^2,IF(AND(ISNUMBER(B376),$S$30="Yes"),B376-AC50,)^2,IF(AND(ISNUMBER(B430),$S$31="Yes"),B430-AC50,)^2,IF(AND(ISNUMBER(B484),$S$32="Yes"),B484-AC50,)^2,IF(AND(ISNUMBER(B538),$S$33="Yes"),B538-AC50,)^2,IF(AND(ISNUMBER(B592),$S$34="Yes"),B592-AC50,)^2)/SUM(IF(AND(ISNUMBER(B106),$S$25="Yes"),1,0),IF(AND(ISNUMBER(B160),$S$26="Yes"),1,0),IF(AND(ISNUMBER(B214),$S$27="Yes"),1,0),IF(AND(ISNUMBER(B268),$S$28="Yes"),1,0),IF(AND(ISNUMBER(B322),$S$29="Yes"),1,0),IF(AND(ISNUMBER(B376),$S$30="Yes"),1,0),IF(AND(ISNUMBER(B430),$S$31="Yes"),1,0),IF(AND(ISNUMBER(B484),$S$32="Yes"),1,0),IF(AND(ISNUMBER(B538),$S$33="Yes"),1,0),IF(AND(ISNUMBER(B592),$S$34="Yes"),1,0))))</f>
        <v>385.45936481260463</v>
      </c>
      <c r="AS50" s="79">
        <f ca="1">MIN('[1]Unit Adoption Calculations'!C94,AD50+$AP$22*SQRT(SUM(IF(AND(ISNUMBER(C106),$S$25="Yes"),C106-AD50,)^2,IF(AND(ISNUMBER(C160),$S$26="Yes"),C160-AD50,)^2,IF(AND(ISNUMBER(C214),$S$27="Yes"),C214-AD50,)^2,IF(AND(ISNUMBER(C268),$S$28="Yes"),C268-AD50,)^2,IF(AND(ISNUMBER(C322),$S$29="Yes"),C322-AD50,)^2,IF(AND(ISNUMBER(C376),$S$30="Yes"),C376-AD50,)^2,IF(AND(ISNUMBER(C430),$S$31="Yes"),C430-AD50,)^2,IF(AND(ISNUMBER(C484),$S$32="Yes"),C484-AD50,)^2,IF(AND(ISNUMBER(C538),$S$33="Yes"),C538-AD50,)^2,IF(AND(ISNUMBER(C592),$S$34="Yes"),C592-AD50,)^2)/SUM(IF(AND(ISNUMBER(C106),$S$25="Yes"),1,0),IF(AND(ISNUMBER(C160),$S$26="Yes"),1,0),IF(AND(ISNUMBER(C214),$S$27="Yes"),1,0),IF(AND(ISNUMBER(C268),$S$28="Yes"),1,0),IF(AND(ISNUMBER(C322),$S$29="Yes"),1,0),IF(AND(ISNUMBER(C376),$S$30="Yes"),1,0),IF(AND(ISNUMBER(C430),$S$31="Yes"),1,0),IF(AND(ISNUMBER(C484),$S$32="Yes"),1,0),IF(AND(ISNUMBER(C538),$S$33="Yes"),1,0),IF(AND(ISNUMBER(C592),$S$34="Yes"),1,0))))</f>
        <v>180.50600116602891</v>
      </c>
      <c r="AT50" s="79">
        <f ca="1">MIN('[1]Unit Adoption Calculations'!D94,AE50+$AP$22*SQRT(SUM(IF(AND(ISNUMBER(D106),$S$25="Yes"),D106-AE50,)^2,IF(AND(ISNUMBER(D160),$S$26="Yes"),D160-AE50,)^2,IF(AND(ISNUMBER(D214),$S$27="Yes"),D214-AE50,)^2,IF(AND(ISNUMBER(D268),$S$28="Yes"),D268-AE50,)^2,IF(AND(ISNUMBER(D322),$S$29="Yes"),D322-AE50,)^2,IF(AND(ISNUMBER(D376),$S$30="Yes"),D376-AE50,)^2,IF(AND(ISNUMBER(D430),$S$31="Yes"),D430-AE50,)^2,IF(AND(ISNUMBER(D484),$S$32="Yes"),D484-AE50,)^2,IF(AND(ISNUMBER(D538),$S$33="Yes"),D538-AE50,)^2,IF(AND(ISNUMBER(D592),$S$34="Yes"),D592-AE50,)^2)/SUM(IF(AND(ISNUMBER(D106),$S$25="Yes"),1,0),IF(AND(ISNUMBER(D160),$S$26="Yes"),1,0),IF(AND(ISNUMBER(D214),$S$27="Yes"),1,0),IF(AND(ISNUMBER(D268),$S$28="Yes"),1,0),IF(AND(ISNUMBER(D322),$S$29="Yes"),1,0),IF(AND(ISNUMBER(D376),$S$30="Yes"),1,0),IF(AND(ISNUMBER(D430),$S$31="Yes"),1,0),IF(AND(ISNUMBER(D484),$S$32="Yes"),1,0),IF(AND(ISNUMBER(D538),$S$33="Yes"),1,0),IF(AND(ISNUMBER(D592),$S$34="Yes"),1,0))))</f>
        <v>0</v>
      </c>
      <c r="AU50" s="79">
        <f ca="1">MIN('[1]Unit Adoption Calculations'!E94,AF50+$AP$22*SQRT(SUM(IF(AND(ISNUMBER(E106),$S$25="Yes"),E106-AF50,)^2,IF(AND(ISNUMBER(E160),$S$26="Yes"),E160-AF50,)^2,IF(AND(ISNUMBER(E214),$S$27="Yes"),E214-AF50,)^2,IF(AND(ISNUMBER(E268),$S$28="Yes"),E268-AF50,)^2,IF(AND(ISNUMBER(E322),$S$29="Yes"),E322-AF50,)^2,IF(AND(ISNUMBER(E376),$S$30="Yes"),E376-AF50,)^2,IF(AND(ISNUMBER(E430),$S$31="Yes"),E430-AF50,)^2,IF(AND(ISNUMBER(E484),$S$32="Yes"),E484-AF50,)^2,IF(AND(ISNUMBER(E538),$S$33="Yes"),E538-AF50,)^2,IF(AND(ISNUMBER(E592),$S$34="Yes"),E592-AF50,)^2)/SUM(IF(AND(ISNUMBER(E106),$S$25="Yes"),1,0),IF(AND(ISNUMBER(E160),$S$26="Yes"),1,0),IF(AND(ISNUMBER(E214),$S$27="Yes"),1,0),IF(AND(ISNUMBER(E268),$S$28="Yes"),1,0),IF(AND(ISNUMBER(E322),$S$29="Yes"),1,0),IF(AND(ISNUMBER(E376),$S$30="Yes"),1,0),IF(AND(ISNUMBER(E430),$S$31="Yes"),1,0),IF(AND(ISNUMBER(E484),$S$32="Yes"),1,0),IF(AND(ISNUMBER(E538),$S$33="Yes"),1,0),IF(AND(ISNUMBER(E592),$S$34="Yes"),1,0))))</f>
        <v>81.483587088978481</v>
      </c>
      <c r="AV50" s="79">
        <f ca="1">MIN('[1]Unit Adoption Calculations'!F94,AG50+$AP$22*SQRT(SUM(IF(AND(ISNUMBER(F106),$S$25="Yes"),F106-AG50,)^2,IF(AND(ISNUMBER(F160),$S$26="Yes"),F160-AG50,)^2,IF(AND(ISNUMBER(F214),$S$27="Yes"),F214-AG50,)^2,IF(AND(ISNUMBER(F268),$S$28="Yes"),F268-AG50,)^2,IF(AND(ISNUMBER(F322),$S$29="Yes"),F322-AG50,)^2,IF(AND(ISNUMBER(F376),$S$30="Yes"),F376-AG50,)^2,IF(AND(ISNUMBER(F430),$S$31="Yes"),F430-AG50,)^2,IF(AND(ISNUMBER(F484),$S$32="Yes"),F484-AG50,)^2,IF(AND(ISNUMBER(F538),$S$33="Yes"),F538-AG50,)^2,IF(AND(ISNUMBER(F592),$S$34="Yes"),F592-AG50,)^2)/SUM(IF(AND(ISNUMBER(F106),$S$25="Yes"),1,0),IF(AND(ISNUMBER(F160),$S$26="Yes"),1,0),IF(AND(ISNUMBER(F214),$S$27="Yes"),1,0),IF(AND(ISNUMBER(F268),$S$28="Yes"),1,0),IF(AND(ISNUMBER(F322),$S$29="Yes"),1,0),IF(AND(ISNUMBER(F376),$S$30="Yes"),1,0),IF(AND(ISNUMBER(F430),$S$31="Yes"),1,0),IF(AND(ISNUMBER(F484),$S$32="Yes"),1,0),IF(AND(ISNUMBER(F538),$S$33="Yes"),1,0),IF(AND(ISNUMBER(F592),$S$34="Yes"),1,0))))</f>
        <v>41.610471613205959</v>
      </c>
      <c r="AW50" s="79">
        <f ca="1">MIN('[1]Unit Adoption Calculations'!G94,AH50+$AP$22*SQRT(SUM(IF(AND(ISNUMBER(G106),$S$25="Yes"),G106-AH50,)^2,IF(AND(ISNUMBER(G160),$S$26="Yes"),G160-AH50,)^2,IF(AND(ISNUMBER(G214),$S$27="Yes"),G214-AH50,)^2,IF(AND(ISNUMBER(G268),$S$28="Yes"),G268-AH50,)^2,IF(AND(ISNUMBER(G322),$S$29="Yes"),G322-AH50,)^2,IF(AND(ISNUMBER(G376),$S$30="Yes"),G376-AH50,)^2,IF(AND(ISNUMBER(G430),$S$31="Yes"),G430-AH50,)^2,IF(AND(ISNUMBER(G484),$S$32="Yes"),G484-AH50,)^2,IF(AND(ISNUMBER(G538),$S$33="Yes"),G538-AH50,)^2,IF(AND(ISNUMBER(G592),$S$34="Yes"),G592-AH50,)^2)/SUM(IF(AND(ISNUMBER(G106),$S$25="Yes"),1,0),IF(AND(ISNUMBER(G160),$S$26="Yes"),1,0),IF(AND(ISNUMBER(G214),$S$27="Yes"),1,0),IF(AND(ISNUMBER(G268),$S$28="Yes"),1,0),IF(AND(ISNUMBER(G322),$S$29="Yes"),1,0),IF(AND(ISNUMBER(G376),$S$30="Yes"),1,0),IF(AND(ISNUMBER(G430),$S$31="Yes"),1,0),IF(AND(ISNUMBER(G484),$S$32="Yes"),1,0),IF(AND(ISNUMBER(G538),$S$33="Yes"),1,0),IF(AND(ISNUMBER(G592),$S$34="Yes"),1,0))))</f>
        <v>167.70039595563071</v>
      </c>
      <c r="AX50" s="79" t="e">
        <f>MIN('[1]Unit Adoption Calculations'!H94,AI50+$AP$22*SQRT(SUM(IF(AND(ISNUMBER(H106),$S$25="Yes"),H106-AI50,)^2,IF(AND(ISNUMBER(H160),$S$26="Yes"),H160-AI50,)^2,IF(AND(ISNUMBER(H214),$S$27="Yes"),H214-AI50,)^2,IF(AND(ISNUMBER(H268),$S$28="Yes"),H268-AI50,)^2,IF(AND(ISNUMBER(H322),$S$29="Yes"),H322-AI50,)^2,IF(AND(ISNUMBER(H376),$S$30="Yes"),H376-AI50,)^2,IF(AND(ISNUMBER(H430),$S$31="Yes"),H430-AI50,)^2,IF(AND(ISNUMBER(H484),$S$32="Yes"),H484-AI50,)^2,IF(AND(ISNUMBER(H538),$S$33="Yes"),H538-AI50,)^2,IF(AND(ISNUMBER(H592),$S$34="Yes"),H592-AI50,)^2)/SUM(IF(AND(ISNUMBER(H106),$S$25="Yes"),1,0),IF(AND(ISNUMBER(H160),$S$26="Yes"),1,0),IF(AND(ISNUMBER(H214),$S$27="Yes"),1,0),IF(AND(ISNUMBER(H268),$S$28="Yes"),1,0),IF(AND(ISNUMBER(H322),$S$29="Yes"),1,0),IF(AND(ISNUMBER(H376),$S$30="Yes"),1,0),IF(AND(ISNUMBER(H430),$S$31="Yes"),1,0),IF(AND(ISNUMBER(H484),$S$32="Yes"),1,0),IF(AND(ISNUMBER(H538),$S$33="Yes"),1,0),IF(AND(ISNUMBER(H592),$S$34="Yes"),1,0))))</f>
        <v>#DIV/0!</v>
      </c>
      <c r="AY50" s="79" t="e">
        <f>MIN('[1]Unit Adoption Calculations'!I94,AJ50+$AP$22*SQRT(SUM(IF(AND(ISNUMBER(I106),$S$25="Yes"),I106-AJ50,)^2,IF(AND(ISNUMBER(I160),$S$26="Yes"),I160-AJ50,)^2,IF(AND(ISNUMBER(I214),$S$27="Yes"),I214-AJ50,)^2,IF(AND(ISNUMBER(I268),$S$28="Yes"),I268-AJ50,)^2,IF(AND(ISNUMBER(I322),$S$29="Yes"),I322-AJ50,)^2,IF(AND(ISNUMBER(I376),$S$30="Yes"),I376-AJ50,)^2,IF(AND(ISNUMBER(I430),$S$31="Yes"),I430-AJ50,)^2,IF(AND(ISNUMBER(I484),$S$32="Yes"),I484-AJ50,)^2,IF(AND(ISNUMBER(I538),$S$33="Yes"),I538-AJ50,)^2,IF(AND(ISNUMBER(I592),$S$34="Yes"),I592-AJ50,)^2)/SUM(IF(AND(ISNUMBER(I106),$S$25="Yes"),1,0),IF(AND(ISNUMBER(I160),$S$26="Yes"),1,0),IF(AND(ISNUMBER(I214),$S$27="Yes"),1,0),IF(AND(ISNUMBER(I268),$S$28="Yes"),1,0),IF(AND(ISNUMBER(I322),$S$29="Yes"),1,0),IF(AND(ISNUMBER(I376),$S$30="Yes"),1,0),IF(AND(ISNUMBER(I430),$S$31="Yes"),1,0),IF(AND(ISNUMBER(I484),$S$32="Yes"),1,0),IF(AND(ISNUMBER(I538),$S$33="Yes"),1,0),IF(AND(ISNUMBER(I592),$S$34="Yes"),1,0))))</f>
        <v>#DIV/0!</v>
      </c>
      <c r="AZ50" s="79" t="e">
        <f>MIN('[1]Unit Adoption Calculations'!J94,AK50+$AP$22*SQRT(SUM(IF(AND(ISNUMBER(J106),$S$25="Yes"),J106-AK50,)^2,IF(AND(ISNUMBER(J160),$S$26="Yes"),J160-AK50,)^2,IF(AND(ISNUMBER(J214),$S$27="Yes"),J214-AK50,)^2,IF(AND(ISNUMBER(J268),$S$28="Yes"),J268-AK50,)^2,IF(AND(ISNUMBER(J322),$S$29="Yes"),J322-AK50,)^2,IF(AND(ISNUMBER(J376),$S$30="Yes"),J376-AK50,)^2,IF(AND(ISNUMBER(J430),$S$31="Yes"),J430-AK50,)^2,IF(AND(ISNUMBER(J484),$S$32="Yes"),J484-AK50,)^2,IF(AND(ISNUMBER(J538),$S$33="Yes"),J538-AK50,)^2,IF(AND(ISNUMBER(J592),$S$34="Yes"),J592-AK50,)^2)/SUM(IF(AND(ISNUMBER(J106),$S$25="Yes"),1,0),IF(AND(ISNUMBER(J160),$S$26="Yes"),1,0),IF(AND(ISNUMBER(J214),$S$27="Yes"),1,0),IF(AND(ISNUMBER(J268),$S$28="Yes"),1,0),IF(AND(ISNUMBER(J322),$S$29="Yes"),1,0),IF(AND(ISNUMBER(J376),$S$30="Yes"),1,0),IF(AND(ISNUMBER(J430),$S$31="Yes"),1,0),IF(AND(ISNUMBER(J484),$S$32="Yes"),1,0),IF(AND(ISNUMBER(J538),$S$33="Yes"),1,0),IF(AND(ISNUMBER(J592),$S$34="Yes"),1,0))))</f>
        <v>#DIV/0!</v>
      </c>
      <c r="BA50" s="79" t="e">
        <f>MIN('[1]Unit Adoption Calculations'!K94,AL50+$AP$22*SQRT(SUM(IF(AND(ISNUMBER(K106),$S$25="Yes"),K106-AL50,)^2,IF(AND(ISNUMBER(K160),$S$26="Yes"),K160-AL50,)^2,IF(AND(ISNUMBER(K214),$S$27="Yes"),K214-AL50,)^2,IF(AND(ISNUMBER(K268),$S$28="Yes"),K268-AL50,)^2,IF(AND(ISNUMBER(K322),$S$29="Yes"),K322-AL50,)^2,IF(AND(ISNUMBER(K376),$S$30="Yes"),K376-AL50,)^2,IF(AND(ISNUMBER(K430),$S$31="Yes"),K430-AL50,)^2,IF(AND(ISNUMBER(K484),$S$32="Yes"),K484-AL50,)^2,IF(AND(ISNUMBER(K538),$S$33="Yes"),K538-AL50,)^2,IF(AND(ISNUMBER(K592),$S$34="Yes"),K592-AL50,)^2)/SUM(IF(AND(ISNUMBER(K106),$S$25="Yes"),1,0),IF(AND(ISNUMBER(K160),$S$26="Yes"),1,0),IF(AND(ISNUMBER(K214),$S$27="Yes"),1,0),IF(AND(ISNUMBER(K268),$S$28="Yes"),1,0),IF(AND(ISNUMBER(K322),$S$29="Yes"),1,0),IF(AND(ISNUMBER(K376),$S$30="Yes"),1,0),IF(AND(ISNUMBER(K430),$S$31="Yes"),1,0),IF(AND(ISNUMBER(K484),$S$32="Yes"),1,0),IF(AND(ISNUMBER(K538),$S$33="Yes"),1,0),IF(AND(ISNUMBER(K592),$S$34="Yes"),1,0))))</f>
        <v>#DIV/0!</v>
      </c>
      <c r="BJ50" s="87"/>
      <c r="BK50" s="87"/>
      <c r="BL50" s="87"/>
      <c r="BM50" s="87"/>
      <c r="BN50" s="87"/>
      <c r="BO50" s="87"/>
      <c r="BP50" s="87"/>
      <c r="BQ50" s="87"/>
      <c r="BR50" s="87"/>
      <c r="BS50" s="87"/>
      <c r="BT50" s="25"/>
      <c r="BU50" s="25"/>
      <c r="BV50" s="25"/>
      <c r="BW50" s="25"/>
      <c r="BX50" s="25"/>
    </row>
    <row r="51" spans="1:76" s="24" customFormat="1" ht="14" x14ac:dyDescent="0.15">
      <c r="A51" s="64">
        <v>2040</v>
      </c>
      <c r="B51" s="65">
        <f t="shared" ca="1" si="4"/>
        <v>388.42544197905971</v>
      </c>
      <c r="C51" s="66">
        <f t="shared" ca="1" si="4"/>
        <v>181.86674718858512</v>
      </c>
      <c r="D51" s="66">
        <f t="shared" ca="1" si="4"/>
        <v>0</v>
      </c>
      <c r="E51" s="66">
        <f t="shared" ca="1" si="4"/>
        <v>80.786234195944246</v>
      </c>
      <c r="F51" s="66">
        <f t="shared" ca="1" si="4"/>
        <v>41.386868435654321</v>
      </c>
      <c r="G51" s="66">
        <f t="shared" ca="1" si="4"/>
        <v>168.59765274289339</v>
      </c>
      <c r="H51" s="66" t="str">
        <f t="shared" ca="1" si="4"/>
        <v/>
      </c>
      <c r="I51" s="66" t="str">
        <f t="shared" ca="1" si="4"/>
        <v/>
      </c>
      <c r="J51" s="66" t="str">
        <f t="shared" ca="1" si="4"/>
        <v/>
      </c>
      <c r="K51" s="66" t="str">
        <f t="shared" ca="1" si="4"/>
        <v/>
      </c>
      <c r="AB51" s="64">
        <v>2040</v>
      </c>
      <c r="AC51" s="79">
        <f ca="1">MIN('[1]Unit Adoption Calculations'!B95,SUM(IF($S$25="Yes",B107,),IF($S$26="Yes",B161,),IF($S$27="Yes",B215,),IF($S$28="Yes",B269,),IF($S$29="Yes",B323,),IF($S$30="Yes",B377,),IF($S$31="Yes",B431,),IF($S$32="Yes",B485,),IF($S$33="Yes",B539,),IF($S$34="Yes",B593,))/SUM(IF(AND(ISNUMBER(B107),$S$25="Yes"),1,0),IF(AND(ISNUMBER(B161),$S$26="Yes"),1,0),IF(AND(ISNUMBER(B215),$S$27="Yes"),1,0),IF(AND(ISNUMBER(B269),$S$28="Yes"),1,0),IF(AND(ISNUMBER(B323),$S$29="Yes"),1,0),IF(AND(ISNUMBER(B377),$S$30="Yes"),1,0),IF(AND(ISNUMBER(B431),$S$31="Yes"),1,0),IF(AND(ISNUMBER(B485),$S$32="Yes"),1,0),IF(AND(ISNUMBER(B539),$S$33="Yes"),1,0),IF(AND(ISNUMBER(B593),$S$34="Yes"),1,0)))</f>
        <v>439.56858165557662</v>
      </c>
      <c r="AD51" s="79">
        <f ca="1">MIN('[1]Unit Adoption Calculations'!C95,SUM(IF($S$25="Yes",C107,),IF($S$26="Yes",C161,),IF($S$27="Yes",C215,),IF($S$28="Yes",C269,),IF($S$29="Yes",C323,),IF($S$30="Yes",C377,),IF($S$31="Yes",C431,),IF($S$32="Yes",C485,),IF($S$33="Yes",C539,),IF($S$34="Yes",C593,))/SUM(IF(AND(ISNUMBER(C107),$S$25="Yes"),1,0),IF(AND(ISNUMBER(C161),$S$26="Yes"),1,0),IF(AND(ISNUMBER(C215),$S$27="Yes"),1,0),IF(AND(ISNUMBER(C269),$S$28="Yes"),1,0),IF(AND(ISNUMBER(C323),$S$29="Yes"),1,0),IF(AND(ISNUMBER(C377),$S$30="Yes"),1,0),IF(AND(ISNUMBER(C431),$S$31="Yes"),1,0),IF(AND(ISNUMBER(C485),$S$32="Yes"),1,0),IF(AND(ISNUMBER(C539),$S$33="Yes"),1,0),IF(AND(ISNUMBER(C593),$S$34="Yes"),1,0)))</f>
        <v>183.64245243387882</v>
      </c>
      <c r="AE51" s="79">
        <f ca="1">MIN('[1]Unit Adoption Calculations'!D95,SUM(IF($S$25="Yes",D107,),IF($S$26="Yes",D161,),IF($S$27="Yes",D215,),IF($S$28="Yes",D269,),IF($S$29="Yes",D323,),IF($S$30="Yes",D377,),IF($S$31="Yes",D431,),IF($S$32="Yes",D485,),IF($S$33="Yes",D539,),IF($S$34="Yes",D593,))/SUM(IF(AND(ISNUMBER(D107),$S$25="Yes"),1,0),IF(AND(ISNUMBER(D161),$S$26="Yes"),1,0),IF(AND(ISNUMBER(D215),$S$27="Yes"),1,0),IF(AND(ISNUMBER(D269),$S$28="Yes"),1,0),IF(AND(ISNUMBER(D323),$S$29="Yes"),1,0),IF(AND(ISNUMBER(D377),$S$30="Yes"),1,0),IF(AND(ISNUMBER(D431),$S$31="Yes"),1,0),IF(AND(ISNUMBER(D485),$S$32="Yes"),1,0),IF(AND(ISNUMBER(D539),$S$33="Yes"),1,0),IF(AND(ISNUMBER(D593),$S$34="Yes"),1,0)))</f>
        <v>0</v>
      </c>
      <c r="AF51" s="79">
        <f ca="1">MIN('[1]Unit Adoption Calculations'!E95,SUM(IF($S$25="Yes",E107,),IF($S$26="Yes",E161,),IF($S$27="Yes",E215,),IF($S$28="Yes",E269,),IF($S$29="Yes",E323,),IF($S$30="Yes",E377,),IF($S$31="Yes",E431,),IF($S$32="Yes",E485,),IF($S$33="Yes",E539,),IF($S$34="Yes",E593,))/SUM(IF(AND(ISNUMBER(E107),$S$25="Yes"),1,0),IF(AND(ISNUMBER(E161),$S$26="Yes"),1,0),IF(AND(ISNUMBER(E215),$S$27="Yes"),1,0),IF(AND(ISNUMBER(E269),$S$28="Yes"),1,0),IF(AND(ISNUMBER(E323),$S$29="Yes"),1,0),IF(AND(ISNUMBER(E377),$S$30="Yes"),1,0),IF(AND(ISNUMBER(E431),$S$31="Yes"),1,0),IF(AND(ISNUMBER(E485),$S$32="Yes"),1,0),IF(AND(ISNUMBER(E539),$S$33="Yes"),1,0),IF(AND(ISNUMBER(E593),$S$34="Yes"),1,0)))</f>
        <v>88.986307427484249</v>
      </c>
      <c r="AG51" s="79">
        <f ca="1">MIN('[1]Unit Adoption Calculations'!F95,SUM(IF($S$25="Yes",F107,),IF($S$26="Yes",F161,),IF($S$27="Yes",F215,),IF($S$28="Yes",F269,),IF($S$29="Yes",F323,),IF($S$30="Yes",F377,),IF($S$31="Yes",F431,),IF($S$32="Yes",F485,),IF($S$33="Yes",F539,),IF($S$34="Yes",F593,))/SUM(IF(AND(ISNUMBER(F107),$S$25="Yes"),1,0),IF(AND(ISNUMBER(F161),$S$26="Yes"),1,0),IF(AND(ISNUMBER(F215),$S$27="Yes"),1,0),IF(AND(ISNUMBER(F269),$S$28="Yes"),1,0),IF(AND(ISNUMBER(F323),$S$29="Yes"),1,0),IF(AND(ISNUMBER(F377),$S$30="Yes"),1,0),IF(AND(ISNUMBER(F431),$S$31="Yes"),1,0),IF(AND(ISNUMBER(F485),$S$32="Yes"),1,0),IF(AND(ISNUMBER(F539),$S$33="Yes"),1,0),IF(AND(ISNUMBER(F593),$S$34="Yes"),1,0)))</f>
        <v>42.144824934950009</v>
      </c>
      <c r="AH51" s="79">
        <f ca="1">MIN('[1]Unit Adoption Calculations'!G95,SUM(IF($S$25="Yes",G107,),IF($S$26="Yes",G161,),IF($S$27="Yes",G215,),IF($S$28="Yes",G269,),IF($S$29="Yes",G323,),IF($S$30="Yes",G377,),IF($S$31="Yes",G431,),IF($S$32="Yes",G485,),IF($S$33="Yes",G539,),IF($S$34="Yes",G593,))/SUM(IF(AND(ISNUMBER(G107),$S$25="Yes"),1,0),IF(AND(ISNUMBER(G161),$S$26="Yes"),1,0),IF(AND(ISNUMBER(G215),$S$27="Yes"),1,0),IF(AND(ISNUMBER(G269),$S$28="Yes"),1,0),IF(AND(ISNUMBER(G323),$S$29="Yes"),1,0),IF(AND(ISNUMBER(G377),$S$30="Yes"),1,0),IF(AND(ISNUMBER(G431),$S$31="Yes"),1,0),IF(AND(ISNUMBER(G485),$S$32="Yes"),1,0),IF(AND(ISNUMBER(G539),$S$33="Yes"),1,0),IF(AND(ISNUMBER(G593),$S$34="Yes"),1,0)))</f>
        <v>170.55625899856136</v>
      </c>
      <c r="AI51" s="79" t="e">
        <f>MIN('[1]Unit Adoption Calculations'!H95,SUM(IF($S$25="Yes",H107,),IF($S$26="Yes",H161,),IF($S$27="Yes",H215,),IF($S$28="Yes",H269,),IF($S$29="Yes",H323,),IF($S$30="Yes",H377,),IF($S$31="Yes",H431,),IF($S$32="Yes",H485,),IF($S$33="Yes",H539,),IF($S$34="Yes",H593,))/SUM(IF(AND(ISNUMBER(H107),$S$25="Yes"),1,0),IF(AND(ISNUMBER(H161),$S$26="Yes"),1,0),IF(AND(ISNUMBER(H215),$S$27="Yes"),1,0),IF(AND(ISNUMBER(H269),$S$28="Yes"),1,0),IF(AND(ISNUMBER(H323),$S$29="Yes"),1,0),IF(AND(ISNUMBER(H377),$S$30="Yes"),1,0),IF(AND(ISNUMBER(H431),$S$31="Yes"),1,0),IF(AND(ISNUMBER(H485),$S$32="Yes"),1,0),IF(AND(ISNUMBER(H539),$S$33="Yes"),1,0),IF(AND(ISNUMBER(H593),$S$34="Yes"),1,0)))</f>
        <v>#DIV/0!</v>
      </c>
      <c r="AJ51" s="79" t="e">
        <f>MIN('[1]Unit Adoption Calculations'!I95,SUM(IF($S$25="Yes",I107,),IF($S$26="Yes",I161,),IF($S$27="Yes",I215,),IF($S$28="Yes",I269,),IF($S$29="Yes",I323,),IF($S$30="Yes",I377,),IF($S$31="Yes",I431,),IF($S$32="Yes",I485,),IF($S$33="Yes",I539,),IF($S$34="Yes",I593,))/SUM(IF(AND(ISNUMBER(I107),$S$25="Yes"),1,0),IF(AND(ISNUMBER(I161),$S$26="Yes"),1,0),IF(AND(ISNUMBER(I215),$S$27="Yes"),1,0),IF(AND(ISNUMBER(I269),$S$28="Yes"),1,0),IF(AND(ISNUMBER(I323),$S$29="Yes"),1,0),IF(AND(ISNUMBER(I377),$S$30="Yes"),1,0),IF(AND(ISNUMBER(I431),$S$31="Yes"),1,0),IF(AND(ISNUMBER(I485),$S$32="Yes"),1,0),IF(AND(ISNUMBER(I539),$S$33="Yes"),1,0),IF(AND(ISNUMBER(I593),$S$34="Yes"),1,0)))</f>
        <v>#DIV/0!</v>
      </c>
      <c r="AK51" s="79" t="e">
        <f>MIN('[1]Unit Adoption Calculations'!J95,SUM(IF($S$25="Yes",J107,),IF($S$26="Yes",J161,),IF($S$27="Yes",J215,),IF($S$28="Yes",J269,),IF($S$29="Yes",J323,),IF($S$30="Yes",J377,),IF($S$31="Yes",J431,),IF($S$32="Yes",J485,),IF($S$33="Yes",J539,),IF($S$34="Yes",J593,))/SUM(IF(AND(ISNUMBER(J107),$S$25="Yes"),1,0),IF(AND(ISNUMBER(J161),$S$26="Yes"),1,0),IF(AND(ISNUMBER(J215),$S$27="Yes"),1,0),IF(AND(ISNUMBER(J269),$S$28="Yes"),1,0),IF(AND(ISNUMBER(J323),$S$29="Yes"),1,0),IF(AND(ISNUMBER(J377),$S$30="Yes"),1,0),IF(AND(ISNUMBER(J431),$S$31="Yes"),1,0),IF(AND(ISNUMBER(J485),$S$32="Yes"),1,0),IF(AND(ISNUMBER(J539),$S$33="Yes"),1,0),IF(AND(ISNUMBER(J593),$S$34="Yes"),1,0)))</f>
        <v>#DIV/0!</v>
      </c>
      <c r="AL51" s="79" t="e">
        <f>MIN('[1]Unit Adoption Calculations'!K95,SUM(IF($S$25="Yes",K107,),IF($S$26="Yes",K161,),IF($S$27="Yes",K215,),IF($S$28="Yes",K269,),IF($S$29="Yes",K323,),IF($S$30="Yes",K377,),IF($S$31="Yes",K431,),IF($S$32="Yes",K485,),IF($S$33="Yes",K539,),IF($S$34="Yes",K593,))/SUM(IF(AND(ISNUMBER(K107),$S$25="Yes"),1,0),IF(AND(ISNUMBER(K161),$S$26="Yes"),1,0),IF(AND(ISNUMBER(K215),$S$27="Yes"),1,0),IF(AND(ISNUMBER(K269),$S$28="Yes"),1,0),IF(AND(ISNUMBER(K323),$S$29="Yes"),1,0),IF(AND(ISNUMBER(K377),$S$30="Yes"),1,0),IF(AND(ISNUMBER(K431),$S$31="Yes"),1,0),IF(AND(ISNUMBER(K485),$S$32="Yes"),1,0),IF(AND(ISNUMBER(K539),$S$33="Yes"),1,0),IF(AND(ISNUMBER(K593),$S$34="Yes"),1,0)))</f>
        <v>#DIV/0!</v>
      </c>
      <c r="AM51" s="69"/>
      <c r="AQ51" s="64">
        <v>2040</v>
      </c>
      <c r="AR51" s="79">
        <f ca="1">MIN('[1]Unit Adoption Calculations'!B95,AC51+$AP$22*SQRT(SUM(IF(AND(ISNUMBER(B107),$S$25="Yes"),B107-AC51,)^2,IF(AND(ISNUMBER(B161),$S$26="Yes"),B161-AC51,)^2,IF(AND(ISNUMBER(B215),$S$27="Yes"),B215-AC51,)^2,IF(AND(ISNUMBER(B269),$S$28="Yes"),B269-AC51,)^2,IF(AND(ISNUMBER(B323),$S$29="Yes"),B323-AC51,)^2,IF(AND(ISNUMBER(B377),$S$30="Yes"),B377-AC51,)^2,IF(AND(ISNUMBER(B431),$S$31="Yes"),B431-AC51,)^2,IF(AND(ISNUMBER(B485),$S$32="Yes"),B485-AC51,)^2,IF(AND(ISNUMBER(B539),$S$33="Yes"),B539-AC51,)^2,IF(AND(ISNUMBER(B593),$S$34="Yes"),B593-AC51,)^2)/SUM(IF(AND(ISNUMBER(B107),$S$25="Yes"),1,0),IF(AND(ISNUMBER(B161),$S$26="Yes"),1,0),IF(AND(ISNUMBER(B215),$S$27="Yes"),1,0),IF(AND(ISNUMBER(B269),$S$28="Yes"),1,0),IF(AND(ISNUMBER(B323),$S$29="Yes"),1,0),IF(AND(ISNUMBER(B377),$S$30="Yes"),1,0),IF(AND(ISNUMBER(B431),$S$31="Yes"),1,0),IF(AND(ISNUMBER(B485),$S$32="Yes"),1,0),IF(AND(ISNUMBER(B539),$S$33="Yes"),1,0),IF(AND(ISNUMBER(B593),$S$34="Yes"),1,0))))</f>
        <v>388.42544197905971</v>
      </c>
      <c r="AS51" s="79">
        <f ca="1">MIN('[1]Unit Adoption Calculations'!C95,AD51+$AP$22*SQRT(SUM(IF(AND(ISNUMBER(C107),$S$25="Yes"),C107-AD51,)^2,IF(AND(ISNUMBER(C161),$S$26="Yes"),C161-AD51,)^2,IF(AND(ISNUMBER(C215),$S$27="Yes"),C215-AD51,)^2,IF(AND(ISNUMBER(C269),$S$28="Yes"),C269-AD51,)^2,IF(AND(ISNUMBER(C323),$S$29="Yes"),C323-AD51,)^2,IF(AND(ISNUMBER(C377),$S$30="Yes"),C377-AD51,)^2,IF(AND(ISNUMBER(C431),$S$31="Yes"),C431-AD51,)^2,IF(AND(ISNUMBER(C485),$S$32="Yes"),C485-AD51,)^2,IF(AND(ISNUMBER(C539),$S$33="Yes"),C539-AD51,)^2,IF(AND(ISNUMBER(C593),$S$34="Yes"),C593-AD51,)^2)/SUM(IF(AND(ISNUMBER(C107),$S$25="Yes"),1,0),IF(AND(ISNUMBER(C161),$S$26="Yes"),1,0),IF(AND(ISNUMBER(C215),$S$27="Yes"),1,0),IF(AND(ISNUMBER(C269),$S$28="Yes"),1,0),IF(AND(ISNUMBER(C323),$S$29="Yes"),1,0),IF(AND(ISNUMBER(C377),$S$30="Yes"),1,0),IF(AND(ISNUMBER(C431),$S$31="Yes"),1,0),IF(AND(ISNUMBER(C485),$S$32="Yes"),1,0),IF(AND(ISNUMBER(C539),$S$33="Yes"),1,0),IF(AND(ISNUMBER(C593),$S$34="Yes"),1,0))))</f>
        <v>181.86674718858512</v>
      </c>
      <c r="AT51" s="79">
        <f ca="1">MIN('[1]Unit Adoption Calculations'!D95,AE51+$AP$22*SQRT(SUM(IF(AND(ISNUMBER(D107),$S$25="Yes"),D107-AE51,)^2,IF(AND(ISNUMBER(D161),$S$26="Yes"),D161-AE51,)^2,IF(AND(ISNUMBER(D215),$S$27="Yes"),D215-AE51,)^2,IF(AND(ISNUMBER(D269),$S$28="Yes"),D269-AE51,)^2,IF(AND(ISNUMBER(D323),$S$29="Yes"),D323-AE51,)^2,IF(AND(ISNUMBER(D377),$S$30="Yes"),D377-AE51,)^2,IF(AND(ISNUMBER(D431),$S$31="Yes"),D431-AE51,)^2,IF(AND(ISNUMBER(D485),$S$32="Yes"),D485-AE51,)^2,IF(AND(ISNUMBER(D539),$S$33="Yes"),D539-AE51,)^2,IF(AND(ISNUMBER(D593),$S$34="Yes"),D593-AE51,)^2)/SUM(IF(AND(ISNUMBER(D107),$S$25="Yes"),1,0),IF(AND(ISNUMBER(D161),$S$26="Yes"),1,0),IF(AND(ISNUMBER(D215),$S$27="Yes"),1,0),IF(AND(ISNUMBER(D269),$S$28="Yes"),1,0),IF(AND(ISNUMBER(D323),$S$29="Yes"),1,0),IF(AND(ISNUMBER(D377),$S$30="Yes"),1,0),IF(AND(ISNUMBER(D431),$S$31="Yes"),1,0),IF(AND(ISNUMBER(D485),$S$32="Yes"),1,0),IF(AND(ISNUMBER(D539),$S$33="Yes"),1,0),IF(AND(ISNUMBER(D593),$S$34="Yes"),1,0))))</f>
        <v>0</v>
      </c>
      <c r="AU51" s="79">
        <f ca="1">MIN('[1]Unit Adoption Calculations'!E95,AF51+$AP$22*SQRT(SUM(IF(AND(ISNUMBER(E107),$S$25="Yes"),E107-AF51,)^2,IF(AND(ISNUMBER(E161),$S$26="Yes"),E161-AF51,)^2,IF(AND(ISNUMBER(E215),$S$27="Yes"),E215-AF51,)^2,IF(AND(ISNUMBER(E269),$S$28="Yes"),E269-AF51,)^2,IF(AND(ISNUMBER(E323),$S$29="Yes"),E323-AF51,)^2,IF(AND(ISNUMBER(E377),$S$30="Yes"),E377-AF51,)^2,IF(AND(ISNUMBER(E431),$S$31="Yes"),E431-AF51,)^2,IF(AND(ISNUMBER(E485),$S$32="Yes"),E485-AF51,)^2,IF(AND(ISNUMBER(E539),$S$33="Yes"),E539-AF51,)^2,IF(AND(ISNUMBER(E593),$S$34="Yes"),E593-AF51,)^2)/SUM(IF(AND(ISNUMBER(E107),$S$25="Yes"),1,0),IF(AND(ISNUMBER(E161),$S$26="Yes"),1,0),IF(AND(ISNUMBER(E215),$S$27="Yes"),1,0),IF(AND(ISNUMBER(E269),$S$28="Yes"),1,0),IF(AND(ISNUMBER(E323),$S$29="Yes"),1,0),IF(AND(ISNUMBER(E377),$S$30="Yes"),1,0),IF(AND(ISNUMBER(E431),$S$31="Yes"),1,0),IF(AND(ISNUMBER(E485),$S$32="Yes"),1,0),IF(AND(ISNUMBER(E539),$S$33="Yes"),1,0),IF(AND(ISNUMBER(E593),$S$34="Yes"),1,0))))</f>
        <v>80.786234195944246</v>
      </c>
      <c r="AV51" s="79">
        <f ca="1">MIN('[1]Unit Adoption Calculations'!F95,AG51+$AP$22*SQRT(SUM(IF(AND(ISNUMBER(F107),$S$25="Yes"),F107-AG51,)^2,IF(AND(ISNUMBER(F161),$S$26="Yes"),F161-AG51,)^2,IF(AND(ISNUMBER(F215),$S$27="Yes"),F215-AG51,)^2,IF(AND(ISNUMBER(F269),$S$28="Yes"),F269-AG51,)^2,IF(AND(ISNUMBER(F323),$S$29="Yes"),F323-AG51,)^2,IF(AND(ISNUMBER(F377),$S$30="Yes"),F377-AG51,)^2,IF(AND(ISNUMBER(F431),$S$31="Yes"),F431-AG51,)^2,IF(AND(ISNUMBER(F485),$S$32="Yes"),F485-AG51,)^2,IF(AND(ISNUMBER(F539),$S$33="Yes"),F539-AG51,)^2,IF(AND(ISNUMBER(F593),$S$34="Yes"),F593-AG51,)^2)/SUM(IF(AND(ISNUMBER(F107),$S$25="Yes"),1,0),IF(AND(ISNUMBER(F161),$S$26="Yes"),1,0),IF(AND(ISNUMBER(F215),$S$27="Yes"),1,0),IF(AND(ISNUMBER(F269),$S$28="Yes"),1,0),IF(AND(ISNUMBER(F323),$S$29="Yes"),1,0),IF(AND(ISNUMBER(F377),$S$30="Yes"),1,0),IF(AND(ISNUMBER(F431),$S$31="Yes"),1,0),IF(AND(ISNUMBER(F485),$S$32="Yes"),1,0),IF(AND(ISNUMBER(F539),$S$33="Yes"),1,0),IF(AND(ISNUMBER(F593),$S$34="Yes"),1,0))))</f>
        <v>41.386868435654321</v>
      </c>
      <c r="AW51" s="79">
        <f ca="1">MIN('[1]Unit Adoption Calculations'!G95,AH51+$AP$22*SQRT(SUM(IF(AND(ISNUMBER(G107),$S$25="Yes"),G107-AH51,)^2,IF(AND(ISNUMBER(G161),$S$26="Yes"),G161-AH51,)^2,IF(AND(ISNUMBER(G215),$S$27="Yes"),G215-AH51,)^2,IF(AND(ISNUMBER(G269),$S$28="Yes"),G269-AH51,)^2,IF(AND(ISNUMBER(G323),$S$29="Yes"),G323-AH51,)^2,IF(AND(ISNUMBER(G377),$S$30="Yes"),G377-AH51,)^2,IF(AND(ISNUMBER(G431),$S$31="Yes"),G431-AH51,)^2,IF(AND(ISNUMBER(G485),$S$32="Yes"),G485-AH51,)^2,IF(AND(ISNUMBER(G539),$S$33="Yes"),G539-AH51,)^2,IF(AND(ISNUMBER(G593),$S$34="Yes"),G593-AH51,)^2)/SUM(IF(AND(ISNUMBER(G107),$S$25="Yes"),1,0),IF(AND(ISNUMBER(G161),$S$26="Yes"),1,0),IF(AND(ISNUMBER(G215),$S$27="Yes"),1,0),IF(AND(ISNUMBER(G269),$S$28="Yes"),1,0),IF(AND(ISNUMBER(G323),$S$29="Yes"),1,0),IF(AND(ISNUMBER(G377),$S$30="Yes"),1,0),IF(AND(ISNUMBER(G431),$S$31="Yes"),1,0),IF(AND(ISNUMBER(G485),$S$32="Yes"),1,0),IF(AND(ISNUMBER(G539),$S$33="Yes"),1,0),IF(AND(ISNUMBER(G593),$S$34="Yes"),1,0))))</f>
        <v>168.59765274289339</v>
      </c>
      <c r="AX51" s="79" t="e">
        <f>MIN('[1]Unit Adoption Calculations'!H95,AI51+$AP$22*SQRT(SUM(IF(AND(ISNUMBER(H107),$S$25="Yes"),H107-AI51,)^2,IF(AND(ISNUMBER(H161),$S$26="Yes"),H161-AI51,)^2,IF(AND(ISNUMBER(H215),$S$27="Yes"),H215-AI51,)^2,IF(AND(ISNUMBER(H269),$S$28="Yes"),H269-AI51,)^2,IF(AND(ISNUMBER(H323),$S$29="Yes"),H323-AI51,)^2,IF(AND(ISNUMBER(H377),$S$30="Yes"),H377-AI51,)^2,IF(AND(ISNUMBER(H431),$S$31="Yes"),H431-AI51,)^2,IF(AND(ISNUMBER(H485),$S$32="Yes"),H485-AI51,)^2,IF(AND(ISNUMBER(H539),$S$33="Yes"),H539-AI51,)^2,IF(AND(ISNUMBER(H593),$S$34="Yes"),H593-AI51,)^2)/SUM(IF(AND(ISNUMBER(H107),$S$25="Yes"),1,0),IF(AND(ISNUMBER(H161),$S$26="Yes"),1,0),IF(AND(ISNUMBER(H215),$S$27="Yes"),1,0),IF(AND(ISNUMBER(H269),$S$28="Yes"),1,0),IF(AND(ISNUMBER(H323),$S$29="Yes"),1,0),IF(AND(ISNUMBER(H377),$S$30="Yes"),1,0),IF(AND(ISNUMBER(H431),$S$31="Yes"),1,0),IF(AND(ISNUMBER(H485),$S$32="Yes"),1,0),IF(AND(ISNUMBER(H539),$S$33="Yes"),1,0),IF(AND(ISNUMBER(H593),$S$34="Yes"),1,0))))</f>
        <v>#DIV/0!</v>
      </c>
      <c r="AY51" s="79" t="e">
        <f>MIN('[1]Unit Adoption Calculations'!I95,AJ51+$AP$22*SQRT(SUM(IF(AND(ISNUMBER(I107),$S$25="Yes"),I107-AJ51,)^2,IF(AND(ISNUMBER(I161),$S$26="Yes"),I161-AJ51,)^2,IF(AND(ISNUMBER(I215),$S$27="Yes"),I215-AJ51,)^2,IF(AND(ISNUMBER(I269),$S$28="Yes"),I269-AJ51,)^2,IF(AND(ISNUMBER(I323),$S$29="Yes"),I323-AJ51,)^2,IF(AND(ISNUMBER(I377),$S$30="Yes"),I377-AJ51,)^2,IF(AND(ISNUMBER(I431),$S$31="Yes"),I431-AJ51,)^2,IF(AND(ISNUMBER(I485),$S$32="Yes"),I485-AJ51,)^2,IF(AND(ISNUMBER(I539),$S$33="Yes"),I539-AJ51,)^2,IF(AND(ISNUMBER(I593),$S$34="Yes"),I593-AJ51,)^2)/SUM(IF(AND(ISNUMBER(I107),$S$25="Yes"),1,0),IF(AND(ISNUMBER(I161),$S$26="Yes"),1,0),IF(AND(ISNUMBER(I215),$S$27="Yes"),1,0),IF(AND(ISNUMBER(I269),$S$28="Yes"),1,0),IF(AND(ISNUMBER(I323),$S$29="Yes"),1,0),IF(AND(ISNUMBER(I377),$S$30="Yes"),1,0),IF(AND(ISNUMBER(I431),$S$31="Yes"),1,0),IF(AND(ISNUMBER(I485),$S$32="Yes"),1,0),IF(AND(ISNUMBER(I539),$S$33="Yes"),1,0),IF(AND(ISNUMBER(I593),$S$34="Yes"),1,0))))</f>
        <v>#DIV/0!</v>
      </c>
      <c r="AZ51" s="79" t="e">
        <f>MIN('[1]Unit Adoption Calculations'!J95,AK51+$AP$22*SQRT(SUM(IF(AND(ISNUMBER(J107),$S$25="Yes"),J107-AK51,)^2,IF(AND(ISNUMBER(J161),$S$26="Yes"),J161-AK51,)^2,IF(AND(ISNUMBER(J215),$S$27="Yes"),J215-AK51,)^2,IF(AND(ISNUMBER(J269),$S$28="Yes"),J269-AK51,)^2,IF(AND(ISNUMBER(J323),$S$29="Yes"),J323-AK51,)^2,IF(AND(ISNUMBER(J377),$S$30="Yes"),J377-AK51,)^2,IF(AND(ISNUMBER(J431),$S$31="Yes"),J431-AK51,)^2,IF(AND(ISNUMBER(J485),$S$32="Yes"),J485-AK51,)^2,IF(AND(ISNUMBER(J539),$S$33="Yes"),J539-AK51,)^2,IF(AND(ISNUMBER(J593),$S$34="Yes"),J593-AK51,)^2)/SUM(IF(AND(ISNUMBER(J107),$S$25="Yes"),1,0),IF(AND(ISNUMBER(J161),$S$26="Yes"),1,0),IF(AND(ISNUMBER(J215),$S$27="Yes"),1,0),IF(AND(ISNUMBER(J269),$S$28="Yes"),1,0),IF(AND(ISNUMBER(J323),$S$29="Yes"),1,0),IF(AND(ISNUMBER(J377),$S$30="Yes"),1,0),IF(AND(ISNUMBER(J431),$S$31="Yes"),1,0),IF(AND(ISNUMBER(J485),$S$32="Yes"),1,0),IF(AND(ISNUMBER(J539),$S$33="Yes"),1,0),IF(AND(ISNUMBER(J593),$S$34="Yes"),1,0))))</f>
        <v>#DIV/0!</v>
      </c>
      <c r="BA51" s="79" t="e">
        <f>MIN('[1]Unit Adoption Calculations'!K95,AL51+$AP$22*SQRT(SUM(IF(AND(ISNUMBER(K107),$S$25="Yes"),K107-AL51,)^2,IF(AND(ISNUMBER(K161),$S$26="Yes"),K161-AL51,)^2,IF(AND(ISNUMBER(K215),$S$27="Yes"),K215-AL51,)^2,IF(AND(ISNUMBER(K269),$S$28="Yes"),K269-AL51,)^2,IF(AND(ISNUMBER(K323),$S$29="Yes"),K323-AL51,)^2,IF(AND(ISNUMBER(K377),$S$30="Yes"),K377-AL51,)^2,IF(AND(ISNUMBER(K431),$S$31="Yes"),K431-AL51,)^2,IF(AND(ISNUMBER(K485),$S$32="Yes"),K485-AL51,)^2,IF(AND(ISNUMBER(K539),$S$33="Yes"),K539-AL51,)^2,IF(AND(ISNUMBER(K593),$S$34="Yes"),K593-AL51,)^2)/SUM(IF(AND(ISNUMBER(K107),$S$25="Yes"),1,0),IF(AND(ISNUMBER(K161),$S$26="Yes"),1,0),IF(AND(ISNUMBER(K215),$S$27="Yes"),1,0),IF(AND(ISNUMBER(K269),$S$28="Yes"),1,0),IF(AND(ISNUMBER(K323),$S$29="Yes"),1,0),IF(AND(ISNUMBER(K377),$S$30="Yes"),1,0),IF(AND(ISNUMBER(K431),$S$31="Yes"),1,0),IF(AND(ISNUMBER(K485),$S$32="Yes"),1,0),IF(AND(ISNUMBER(K539),$S$33="Yes"),1,0),IF(AND(ISNUMBER(K593),$S$34="Yes"),1,0))))</f>
        <v>#DIV/0!</v>
      </c>
      <c r="BJ51" s="87"/>
      <c r="BK51" s="87"/>
      <c r="BL51" s="87"/>
      <c r="BM51" s="87"/>
      <c r="BN51" s="87"/>
      <c r="BO51" s="87"/>
      <c r="BP51" s="87"/>
      <c r="BQ51" s="87"/>
      <c r="BR51" s="87"/>
      <c r="BS51" s="87"/>
      <c r="BT51" s="25"/>
      <c r="BU51" s="25"/>
      <c r="BV51" s="25"/>
      <c r="BW51" s="25"/>
      <c r="BX51" s="25"/>
    </row>
    <row r="52" spans="1:76" s="24" customFormat="1" ht="14" x14ac:dyDescent="0.15">
      <c r="A52" s="64">
        <v>2041</v>
      </c>
      <c r="B52" s="65">
        <f t="shared" ca="1" si="4"/>
        <v>391.37072696804228</v>
      </c>
      <c r="C52" s="66">
        <f t="shared" ca="1" si="4"/>
        <v>183.22749321114134</v>
      </c>
      <c r="D52" s="66">
        <f t="shared" ca="1" si="4"/>
        <v>0</v>
      </c>
      <c r="E52" s="66">
        <f t="shared" ca="1" si="4"/>
        <v>80.088287932868738</v>
      </c>
      <c r="F52" s="66">
        <f t="shared" ca="1" si="4"/>
        <v>41.163265258102683</v>
      </c>
      <c r="G52" s="66">
        <f t="shared" ca="1" si="4"/>
        <v>169.49490953015606</v>
      </c>
      <c r="H52" s="66" t="str">
        <f t="shared" ca="1" si="4"/>
        <v/>
      </c>
      <c r="I52" s="66" t="str">
        <f t="shared" ca="1" si="4"/>
        <v/>
      </c>
      <c r="J52" s="66" t="str">
        <f t="shared" ca="1" si="4"/>
        <v/>
      </c>
      <c r="K52" s="66" t="str">
        <f t="shared" ca="1" si="4"/>
        <v/>
      </c>
      <c r="AB52" s="64">
        <v>2041</v>
      </c>
      <c r="AC52" s="79">
        <f ca="1">MIN('[1]Unit Adoption Calculations'!B96,SUM(IF($S$25="Yes",B108,),IF($S$26="Yes",B162,),IF($S$27="Yes",B216,),IF($S$28="Yes",B270,),IF($S$29="Yes",B324,),IF($S$30="Yes",B378,),IF($S$31="Yes",B432,),IF($S$32="Yes",B486,),IF($S$33="Yes",B540,),IF($S$34="Yes",B594,))/SUM(IF(AND(ISNUMBER(B108),$S$25="Yes"),1,0),IF(AND(ISNUMBER(B162),$S$26="Yes"),1,0),IF(AND(ISNUMBER(B216),$S$27="Yes"),1,0),IF(AND(ISNUMBER(B270),$S$28="Yes"),1,0),IF(AND(ISNUMBER(B324),$S$29="Yes"),1,0),IF(AND(ISNUMBER(B378),$S$30="Yes"),1,0),IF(AND(ISNUMBER(B432),$S$31="Yes"),1,0),IF(AND(ISNUMBER(B486),$S$32="Yes"),1,0),IF(AND(ISNUMBER(B540),$S$33="Yes"),1,0),IF(AND(ISNUMBER(B594),$S$34="Yes"),1,0)))</f>
        <v>442.72751470900084</v>
      </c>
      <c r="AD52" s="79">
        <f ca="1">MIN('[1]Unit Adoption Calculations'!C96,SUM(IF($S$25="Yes",C108,),IF($S$26="Yes",C162,),IF($S$27="Yes",C216,),IF($S$28="Yes",C270,),IF($S$29="Yes",C324,),IF($S$30="Yes",C378,),IF($S$31="Yes",C432,),IF($S$32="Yes",C486,),IF($S$33="Yes",C540,),IF($S$34="Yes",C594,))/SUM(IF(AND(ISNUMBER(C108),$S$25="Yes"),1,0),IF(AND(ISNUMBER(C162),$S$26="Yes"),1,0),IF(AND(ISNUMBER(C216),$S$27="Yes"),1,0),IF(AND(ISNUMBER(C270),$S$28="Yes"),1,0),IF(AND(ISNUMBER(C324),$S$29="Yes"),1,0),IF(AND(ISNUMBER(C378),$S$30="Yes"),1,0),IF(AND(ISNUMBER(C432),$S$31="Yes"),1,0),IF(AND(ISNUMBER(C486),$S$32="Yes"),1,0),IF(AND(ISNUMBER(C540),$S$33="Yes"),1,0),IF(AND(ISNUMBER(C594),$S$34="Yes"),1,0)))</f>
        <v>185.00319845643435</v>
      </c>
      <c r="AE52" s="79">
        <f ca="1">MIN('[1]Unit Adoption Calculations'!D96,SUM(IF($S$25="Yes",D108,),IF($S$26="Yes",D162,),IF($S$27="Yes",D216,),IF($S$28="Yes",D270,),IF($S$29="Yes",D324,),IF($S$30="Yes",D378,),IF($S$31="Yes",D432,),IF($S$32="Yes",D486,),IF($S$33="Yes",D540,),IF($S$34="Yes",D594,))/SUM(IF(AND(ISNUMBER(D108),$S$25="Yes"),1,0),IF(AND(ISNUMBER(D162),$S$26="Yes"),1,0),IF(AND(ISNUMBER(D216),$S$27="Yes"),1,0),IF(AND(ISNUMBER(D270),$S$28="Yes"),1,0),IF(AND(ISNUMBER(D324),$S$29="Yes"),1,0),IF(AND(ISNUMBER(D378),$S$30="Yes"),1,0),IF(AND(ISNUMBER(D432),$S$31="Yes"),1,0),IF(AND(ISNUMBER(D486),$S$32="Yes"),1,0),IF(AND(ISNUMBER(D540),$S$33="Yes"),1,0),IF(AND(ISNUMBER(D594),$S$34="Yes"),1,0)))</f>
        <v>0</v>
      </c>
      <c r="AF52" s="79">
        <f ca="1">MIN('[1]Unit Adoption Calculations'!E96,SUM(IF($S$25="Yes",E108,),IF($S$26="Yes",E162,),IF($S$27="Yes",E216,),IF($S$28="Yes",E270,),IF($S$29="Yes",E324,),IF($S$30="Yes",E378,),IF($S$31="Yes",E432,),IF($S$32="Yes",E486,),IF($S$33="Yes",E540,),IF($S$34="Yes",E594,))/SUM(IF(AND(ISNUMBER(E108),$S$25="Yes"),1,0),IF(AND(ISNUMBER(E162),$S$26="Yes"),1,0),IF(AND(ISNUMBER(E216),$S$27="Yes"),1,0),IF(AND(ISNUMBER(E270),$S$28="Yes"),1,0),IF(AND(ISNUMBER(E324),$S$29="Yes"),1,0),IF(AND(ISNUMBER(E378),$S$30="Yes"),1,0),IF(AND(ISNUMBER(E432),$S$31="Yes"),1,0),IF(AND(ISNUMBER(E486),$S$32="Yes"),1,0),IF(AND(ISNUMBER(E540),$S$33="Yes"),1,0),IF(AND(ISNUMBER(E594),$S$34="Yes"),1,0)))</f>
        <v>88.986307427484249</v>
      </c>
      <c r="AG52" s="79">
        <f ca="1">MIN('[1]Unit Adoption Calculations'!F96,SUM(IF($S$25="Yes",F108,),IF($S$26="Yes",F162,),IF($S$27="Yes",F216,),IF($S$28="Yes",F270,),IF($S$29="Yes",F324,),IF($S$30="Yes",F378,),IF($S$31="Yes",F432,),IF($S$32="Yes",F486,),IF($S$33="Yes",F540,),IF($S$34="Yes",F594,))/SUM(IF(AND(ISNUMBER(F108),$S$25="Yes"),1,0),IF(AND(ISNUMBER(F162),$S$26="Yes"),1,0),IF(AND(ISNUMBER(F216),$S$27="Yes"),1,0),IF(AND(ISNUMBER(F270),$S$28="Yes"),1,0),IF(AND(ISNUMBER(F324),$S$29="Yes"),1,0),IF(AND(ISNUMBER(F378),$S$30="Yes"),1,0),IF(AND(ISNUMBER(F432),$S$31="Yes"),1,0),IF(AND(ISNUMBER(F486),$S$32="Yes"),1,0),IF(AND(ISNUMBER(F540),$S$33="Yes"),1,0),IF(AND(ISNUMBER(F594),$S$34="Yes"),1,0)))</f>
        <v>41.921221757398712</v>
      </c>
      <c r="AH52" s="79">
        <f ca="1">MIN('[1]Unit Adoption Calculations'!G96,SUM(IF($S$25="Yes",G108,),IF($S$26="Yes",G162,),IF($S$27="Yes",G216,),IF($S$28="Yes",G270,),IF($S$29="Yes",G324,),IF($S$30="Yes",G378,),IF($S$31="Yes",G432,),IF($S$32="Yes",G486,),IF($S$33="Yes",G540,),IF($S$34="Yes",G594,))/SUM(IF(AND(ISNUMBER(G108),$S$25="Yes"),1,0),IF(AND(ISNUMBER(G162),$S$26="Yes"),1,0),IF(AND(ISNUMBER(G216),$S$27="Yes"),1,0),IF(AND(ISNUMBER(G270),$S$28="Yes"),1,0),IF(AND(ISNUMBER(G324),$S$29="Yes"),1,0),IF(AND(ISNUMBER(G378),$S$30="Yes"),1,0),IF(AND(ISNUMBER(G432),$S$31="Yes"),1,0),IF(AND(ISNUMBER(G486),$S$32="Yes"),1,0),IF(AND(ISNUMBER(G540),$S$33="Yes"),1,0),IF(AND(ISNUMBER(G594),$S$34="Yes"),1,0)))</f>
        <v>171.45351578582472</v>
      </c>
      <c r="AI52" s="79" t="e">
        <f>MIN('[1]Unit Adoption Calculations'!H96,SUM(IF($S$25="Yes",H108,),IF($S$26="Yes",H162,),IF($S$27="Yes",H216,),IF($S$28="Yes",H270,),IF($S$29="Yes",H324,),IF($S$30="Yes",H378,),IF($S$31="Yes",H432,),IF($S$32="Yes",H486,),IF($S$33="Yes",H540,),IF($S$34="Yes",H594,))/SUM(IF(AND(ISNUMBER(H108),$S$25="Yes"),1,0),IF(AND(ISNUMBER(H162),$S$26="Yes"),1,0),IF(AND(ISNUMBER(H216),$S$27="Yes"),1,0),IF(AND(ISNUMBER(H270),$S$28="Yes"),1,0),IF(AND(ISNUMBER(H324),$S$29="Yes"),1,0),IF(AND(ISNUMBER(H378),$S$30="Yes"),1,0),IF(AND(ISNUMBER(H432),$S$31="Yes"),1,0),IF(AND(ISNUMBER(H486),$S$32="Yes"),1,0),IF(AND(ISNUMBER(H540),$S$33="Yes"),1,0),IF(AND(ISNUMBER(H594),$S$34="Yes"),1,0)))</f>
        <v>#DIV/0!</v>
      </c>
      <c r="AJ52" s="79" t="e">
        <f>MIN('[1]Unit Adoption Calculations'!I96,SUM(IF($S$25="Yes",I108,),IF($S$26="Yes",I162,),IF($S$27="Yes",I216,),IF($S$28="Yes",I270,),IF($S$29="Yes",I324,),IF($S$30="Yes",I378,),IF($S$31="Yes",I432,),IF($S$32="Yes",I486,),IF($S$33="Yes",I540,),IF($S$34="Yes",I594,))/SUM(IF(AND(ISNUMBER(I108),$S$25="Yes"),1,0),IF(AND(ISNUMBER(I162),$S$26="Yes"),1,0),IF(AND(ISNUMBER(I216),$S$27="Yes"),1,0),IF(AND(ISNUMBER(I270),$S$28="Yes"),1,0),IF(AND(ISNUMBER(I324),$S$29="Yes"),1,0),IF(AND(ISNUMBER(I378),$S$30="Yes"),1,0),IF(AND(ISNUMBER(I432),$S$31="Yes"),1,0),IF(AND(ISNUMBER(I486),$S$32="Yes"),1,0),IF(AND(ISNUMBER(I540),$S$33="Yes"),1,0),IF(AND(ISNUMBER(I594),$S$34="Yes"),1,0)))</f>
        <v>#DIV/0!</v>
      </c>
      <c r="AK52" s="79" t="e">
        <f>MIN('[1]Unit Adoption Calculations'!J96,SUM(IF($S$25="Yes",J108,),IF($S$26="Yes",J162,),IF($S$27="Yes",J216,),IF($S$28="Yes",J270,),IF($S$29="Yes",J324,),IF($S$30="Yes",J378,),IF($S$31="Yes",J432,),IF($S$32="Yes",J486,),IF($S$33="Yes",J540,),IF($S$34="Yes",J594,))/SUM(IF(AND(ISNUMBER(J108),$S$25="Yes"),1,0),IF(AND(ISNUMBER(J162),$S$26="Yes"),1,0),IF(AND(ISNUMBER(J216),$S$27="Yes"),1,0),IF(AND(ISNUMBER(J270),$S$28="Yes"),1,0),IF(AND(ISNUMBER(J324),$S$29="Yes"),1,0),IF(AND(ISNUMBER(J378),$S$30="Yes"),1,0),IF(AND(ISNUMBER(J432),$S$31="Yes"),1,0),IF(AND(ISNUMBER(J486),$S$32="Yes"),1,0),IF(AND(ISNUMBER(J540),$S$33="Yes"),1,0),IF(AND(ISNUMBER(J594),$S$34="Yes"),1,0)))</f>
        <v>#DIV/0!</v>
      </c>
      <c r="AL52" s="79" t="e">
        <f>MIN('[1]Unit Adoption Calculations'!K96,SUM(IF($S$25="Yes",K108,),IF($S$26="Yes",K162,),IF($S$27="Yes",K216,),IF($S$28="Yes",K270,),IF($S$29="Yes",K324,),IF($S$30="Yes",K378,),IF($S$31="Yes",K432,),IF($S$32="Yes",K486,),IF($S$33="Yes",K540,),IF($S$34="Yes",K594,))/SUM(IF(AND(ISNUMBER(K108),$S$25="Yes"),1,0),IF(AND(ISNUMBER(K162),$S$26="Yes"),1,0),IF(AND(ISNUMBER(K216),$S$27="Yes"),1,0),IF(AND(ISNUMBER(K270),$S$28="Yes"),1,0),IF(AND(ISNUMBER(K324),$S$29="Yes"),1,0),IF(AND(ISNUMBER(K378),$S$30="Yes"),1,0),IF(AND(ISNUMBER(K432),$S$31="Yes"),1,0),IF(AND(ISNUMBER(K486),$S$32="Yes"),1,0),IF(AND(ISNUMBER(K540),$S$33="Yes"),1,0),IF(AND(ISNUMBER(K594),$S$34="Yes"),1,0)))</f>
        <v>#DIV/0!</v>
      </c>
      <c r="AM52" s="69"/>
      <c r="AQ52" s="64">
        <v>2041</v>
      </c>
      <c r="AR52" s="79">
        <f ca="1">MIN('[1]Unit Adoption Calculations'!B96,AC52+$AP$22*SQRT(SUM(IF(AND(ISNUMBER(B108),$S$25="Yes"),B108-AC52,)^2,IF(AND(ISNUMBER(B162),$S$26="Yes"),B162-AC52,)^2,IF(AND(ISNUMBER(B216),$S$27="Yes"),B216-AC52,)^2,IF(AND(ISNUMBER(B270),$S$28="Yes"),B270-AC52,)^2,IF(AND(ISNUMBER(B324),$S$29="Yes"),B324-AC52,)^2,IF(AND(ISNUMBER(B378),$S$30="Yes"),B378-AC52,)^2,IF(AND(ISNUMBER(B432),$S$31="Yes"),B432-AC52,)^2,IF(AND(ISNUMBER(B486),$S$32="Yes"),B486-AC52,)^2,IF(AND(ISNUMBER(B540),$S$33="Yes"),B540-AC52,)^2,IF(AND(ISNUMBER(B594),$S$34="Yes"),B594-AC52,)^2)/SUM(IF(AND(ISNUMBER(B108),$S$25="Yes"),1,0),IF(AND(ISNUMBER(B162),$S$26="Yes"),1,0),IF(AND(ISNUMBER(B216),$S$27="Yes"),1,0),IF(AND(ISNUMBER(B270),$S$28="Yes"),1,0),IF(AND(ISNUMBER(B324),$S$29="Yes"),1,0),IF(AND(ISNUMBER(B378),$S$30="Yes"),1,0),IF(AND(ISNUMBER(B432),$S$31="Yes"),1,0),IF(AND(ISNUMBER(B486),$S$32="Yes"),1,0),IF(AND(ISNUMBER(B540),$S$33="Yes"),1,0),IF(AND(ISNUMBER(B594),$S$34="Yes"),1,0))))</f>
        <v>391.37072696804228</v>
      </c>
      <c r="AS52" s="79">
        <f ca="1">MIN('[1]Unit Adoption Calculations'!C96,AD52+$AP$22*SQRT(SUM(IF(AND(ISNUMBER(C108),$S$25="Yes"),C108-AD52,)^2,IF(AND(ISNUMBER(C162),$S$26="Yes"),C162-AD52,)^2,IF(AND(ISNUMBER(C216),$S$27="Yes"),C216-AD52,)^2,IF(AND(ISNUMBER(C270),$S$28="Yes"),C270-AD52,)^2,IF(AND(ISNUMBER(C324),$S$29="Yes"),C324-AD52,)^2,IF(AND(ISNUMBER(C378),$S$30="Yes"),C378-AD52,)^2,IF(AND(ISNUMBER(C432),$S$31="Yes"),C432-AD52,)^2,IF(AND(ISNUMBER(C486),$S$32="Yes"),C486-AD52,)^2,IF(AND(ISNUMBER(C540),$S$33="Yes"),C540-AD52,)^2,IF(AND(ISNUMBER(C594),$S$34="Yes"),C594-AD52,)^2)/SUM(IF(AND(ISNUMBER(C108),$S$25="Yes"),1,0),IF(AND(ISNUMBER(C162),$S$26="Yes"),1,0),IF(AND(ISNUMBER(C216),$S$27="Yes"),1,0),IF(AND(ISNUMBER(C270),$S$28="Yes"),1,0),IF(AND(ISNUMBER(C324),$S$29="Yes"),1,0),IF(AND(ISNUMBER(C378),$S$30="Yes"),1,0),IF(AND(ISNUMBER(C432),$S$31="Yes"),1,0),IF(AND(ISNUMBER(C486),$S$32="Yes"),1,0),IF(AND(ISNUMBER(C540),$S$33="Yes"),1,0),IF(AND(ISNUMBER(C594),$S$34="Yes"),1,0))))</f>
        <v>183.22749321114134</v>
      </c>
      <c r="AT52" s="79">
        <f ca="1">MIN('[1]Unit Adoption Calculations'!D96,AE52+$AP$22*SQRT(SUM(IF(AND(ISNUMBER(D108),$S$25="Yes"),D108-AE52,)^2,IF(AND(ISNUMBER(D162),$S$26="Yes"),D162-AE52,)^2,IF(AND(ISNUMBER(D216),$S$27="Yes"),D216-AE52,)^2,IF(AND(ISNUMBER(D270),$S$28="Yes"),D270-AE52,)^2,IF(AND(ISNUMBER(D324),$S$29="Yes"),D324-AE52,)^2,IF(AND(ISNUMBER(D378),$S$30="Yes"),D378-AE52,)^2,IF(AND(ISNUMBER(D432),$S$31="Yes"),D432-AE52,)^2,IF(AND(ISNUMBER(D486),$S$32="Yes"),D486-AE52,)^2,IF(AND(ISNUMBER(D540),$S$33="Yes"),D540-AE52,)^2,IF(AND(ISNUMBER(D594),$S$34="Yes"),D594-AE52,)^2)/SUM(IF(AND(ISNUMBER(D108),$S$25="Yes"),1,0),IF(AND(ISNUMBER(D162),$S$26="Yes"),1,0),IF(AND(ISNUMBER(D216),$S$27="Yes"),1,0),IF(AND(ISNUMBER(D270),$S$28="Yes"),1,0),IF(AND(ISNUMBER(D324),$S$29="Yes"),1,0),IF(AND(ISNUMBER(D378),$S$30="Yes"),1,0),IF(AND(ISNUMBER(D432),$S$31="Yes"),1,0),IF(AND(ISNUMBER(D486),$S$32="Yes"),1,0),IF(AND(ISNUMBER(D540),$S$33="Yes"),1,0),IF(AND(ISNUMBER(D594),$S$34="Yes"),1,0))))</f>
        <v>0</v>
      </c>
      <c r="AU52" s="79">
        <f ca="1">MIN('[1]Unit Adoption Calculations'!E96,AF52+$AP$22*SQRT(SUM(IF(AND(ISNUMBER(E108),$S$25="Yes"),E108-AF52,)^2,IF(AND(ISNUMBER(E162),$S$26="Yes"),E162-AF52,)^2,IF(AND(ISNUMBER(E216),$S$27="Yes"),E216-AF52,)^2,IF(AND(ISNUMBER(E270),$S$28="Yes"),E270-AF52,)^2,IF(AND(ISNUMBER(E324),$S$29="Yes"),E324-AF52,)^2,IF(AND(ISNUMBER(E378),$S$30="Yes"),E378-AF52,)^2,IF(AND(ISNUMBER(E432),$S$31="Yes"),E432-AF52,)^2,IF(AND(ISNUMBER(E486),$S$32="Yes"),E486-AF52,)^2,IF(AND(ISNUMBER(E540),$S$33="Yes"),E540-AF52,)^2,IF(AND(ISNUMBER(E594),$S$34="Yes"),E594-AF52,)^2)/SUM(IF(AND(ISNUMBER(E108),$S$25="Yes"),1,0),IF(AND(ISNUMBER(E162),$S$26="Yes"),1,0),IF(AND(ISNUMBER(E216),$S$27="Yes"),1,0),IF(AND(ISNUMBER(E270),$S$28="Yes"),1,0),IF(AND(ISNUMBER(E324),$S$29="Yes"),1,0),IF(AND(ISNUMBER(E378),$S$30="Yes"),1,0),IF(AND(ISNUMBER(E432),$S$31="Yes"),1,0),IF(AND(ISNUMBER(E486),$S$32="Yes"),1,0),IF(AND(ISNUMBER(E540),$S$33="Yes"),1,0),IF(AND(ISNUMBER(E594),$S$34="Yes"),1,0))))</f>
        <v>80.088287932868738</v>
      </c>
      <c r="AV52" s="79">
        <f ca="1">MIN('[1]Unit Adoption Calculations'!F96,AG52+$AP$22*SQRT(SUM(IF(AND(ISNUMBER(F108),$S$25="Yes"),F108-AG52,)^2,IF(AND(ISNUMBER(F162),$S$26="Yes"),F162-AG52,)^2,IF(AND(ISNUMBER(F216),$S$27="Yes"),F216-AG52,)^2,IF(AND(ISNUMBER(F270),$S$28="Yes"),F270-AG52,)^2,IF(AND(ISNUMBER(F324),$S$29="Yes"),F324-AG52,)^2,IF(AND(ISNUMBER(F378),$S$30="Yes"),F378-AG52,)^2,IF(AND(ISNUMBER(F432),$S$31="Yes"),F432-AG52,)^2,IF(AND(ISNUMBER(F486),$S$32="Yes"),F486-AG52,)^2,IF(AND(ISNUMBER(F540),$S$33="Yes"),F540-AG52,)^2,IF(AND(ISNUMBER(F594),$S$34="Yes"),F594-AG52,)^2)/SUM(IF(AND(ISNUMBER(F108),$S$25="Yes"),1,0),IF(AND(ISNUMBER(F162),$S$26="Yes"),1,0),IF(AND(ISNUMBER(F216),$S$27="Yes"),1,0),IF(AND(ISNUMBER(F270),$S$28="Yes"),1,0),IF(AND(ISNUMBER(F324),$S$29="Yes"),1,0),IF(AND(ISNUMBER(F378),$S$30="Yes"),1,0),IF(AND(ISNUMBER(F432),$S$31="Yes"),1,0),IF(AND(ISNUMBER(F486),$S$32="Yes"),1,0),IF(AND(ISNUMBER(F540),$S$33="Yes"),1,0),IF(AND(ISNUMBER(F594),$S$34="Yes"),1,0))))</f>
        <v>41.163265258102683</v>
      </c>
      <c r="AW52" s="79">
        <f ca="1">MIN('[1]Unit Adoption Calculations'!G96,AH52+$AP$22*SQRT(SUM(IF(AND(ISNUMBER(G108),$S$25="Yes"),G108-AH52,)^2,IF(AND(ISNUMBER(G162),$S$26="Yes"),G162-AH52,)^2,IF(AND(ISNUMBER(G216),$S$27="Yes"),G216-AH52,)^2,IF(AND(ISNUMBER(G270),$S$28="Yes"),G270-AH52,)^2,IF(AND(ISNUMBER(G324),$S$29="Yes"),G324-AH52,)^2,IF(AND(ISNUMBER(G378),$S$30="Yes"),G378-AH52,)^2,IF(AND(ISNUMBER(G432),$S$31="Yes"),G432-AH52,)^2,IF(AND(ISNUMBER(G486),$S$32="Yes"),G486-AH52,)^2,IF(AND(ISNUMBER(G540),$S$33="Yes"),G540-AH52,)^2,IF(AND(ISNUMBER(G594),$S$34="Yes"),G594-AH52,)^2)/SUM(IF(AND(ISNUMBER(G108),$S$25="Yes"),1,0),IF(AND(ISNUMBER(G162),$S$26="Yes"),1,0),IF(AND(ISNUMBER(G216),$S$27="Yes"),1,0),IF(AND(ISNUMBER(G270),$S$28="Yes"),1,0),IF(AND(ISNUMBER(G324),$S$29="Yes"),1,0),IF(AND(ISNUMBER(G378),$S$30="Yes"),1,0),IF(AND(ISNUMBER(G432),$S$31="Yes"),1,0),IF(AND(ISNUMBER(G486),$S$32="Yes"),1,0),IF(AND(ISNUMBER(G540),$S$33="Yes"),1,0),IF(AND(ISNUMBER(G594),$S$34="Yes"),1,0))))</f>
        <v>169.49490953015606</v>
      </c>
      <c r="AX52" s="79" t="e">
        <f>MIN('[1]Unit Adoption Calculations'!H96,AI52+$AP$22*SQRT(SUM(IF(AND(ISNUMBER(H108),$S$25="Yes"),H108-AI52,)^2,IF(AND(ISNUMBER(H162),$S$26="Yes"),H162-AI52,)^2,IF(AND(ISNUMBER(H216),$S$27="Yes"),H216-AI52,)^2,IF(AND(ISNUMBER(H270),$S$28="Yes"),H270-AI52,)^2,IF(AND(ISNUMBER(H324),$S$29="Yes"),H324-AI52,)^2,IF(AND(ISNUMBER(H378),$S$30="Yes"),H378-AI52,)^2,IF(AND(ISNUMBER(H432),$S$31="Yes"),H432-AI52,)^2,IF(AND(ISNUMBER(H486),$S$32="Yes"),H486-AI52,)^2,IF(AND(ISNUMBER(H540),$S$33="Yes"),H540-AI52,)^2,IF(AND(ISNUMBER(H594),$S$34="Yes"),H594-AI52,)^2)/SUM(IF(AND(ISNUMBER(H108),$S$25="Yes"),1,0),IF(AND(ISNUMBER(H162),$S$26="Yes"),1,0),IF(AND(ISNUMBER(H216),$S$27="Yes"),1,0),IF(AND(ISNUMBER(H270),$S$28="Yes"),1,0),IF(AND(ISNUMBER(H324),$S$29="Yes"),1,0),IF(AND(ISNUMBER(H378),$S$30="Yes"),1,0),IF(AND(ISNUMBER(H432),$S$31="Yes"),1,0),IF(AND(ISNUMBER(H486),$S$32="Yes"),1,0),IF(AND(ISNUMBER(H540),$S$33="Yes"),1,0),IF(AND(ISNUMBER(H594),$S$34="Yes"),1,0))))</f>
        <v>#DIV/0!</v>
      </c>
      <c r="AY52" s="79" t="e">
        <f>MIN('[1]Unit Adoption Calculations'!I96,AJ52+$AP$22*SQRT(SUM(IF(AND(ISNUMBER(I108),$S$25="Yes"),I108-AJ52,)^2,IF(AND(ISNUMBER(I162),$S$26="Yes"),I162-AJ52,)^2,IF(AND(ISNUMBER(I216),$S$27="Yes"),I216-AJ52,)^2,IF(AND(ISNUMBER(I270),$S$28="Yes"),I270-AJ52,)^2,IF(AND(ISNUMBER(I324),$S$29="Yes"),I324-AJ52,)^2,IF(AND(ISNUMBER(I378),$S$30="Yes"),I378-AJ52,)^2,IF(AND(ISNUMBER(I432),$S$31="Yes"),I432-AJ52,)^2,IF(AND(ISNUMBER(I486),$S$32="Yes"),I486-AJ52,)^2,IF(AND(ISNUMBER(I540),$S$33="Yes"),I540-AJ52,)^2,IF(AND(ISNUMBER(I594),$S$34="Yes"),I594-AJ52,)^2)/SUM(IF(AND(ISNUMBER(I108),$S$25="Yes"),1,0),IF(AND(ISNUMBER(I162),$S$26="Yes"),1,0),IF(AND(ISNUMBER(I216),$S$27="Yes"),1,0),IF(AND(ISNUMBER(I270),$S$28="Yes"),1,0),IF(AND(ISNUMBER(I324),$S$29="Yes"),1,0),IF(AND(ISNUMBER(I378),$S$30="Yes"),1,0),IF(AND(ISNUMBER(I432),$S$31="Yes"),1,0),IF(AND(ISNUMBER(I486),$S$32="Yes"),1,0),IF(AND(ISNUMBER(I540),$S$33="Yes"),1,0),IF(AND(ISNUMBER(I594),$S$34="Yes"),1,0))))</f>
        <v>#DIV/0!</v>
      </c>
      <c r="AZ52" s="79" t="e">
        <f>MIN('[1]Unit Adoption Calculations'!J96,AK52+$AP$22*SQRT(SUM(IF(AND(ISNUMBER(J108),$S$25="Yes"),J108-AK52,)^2,IF(AND(ISNUMBER(J162),$S$26="Yes"),J162-AK52,)^2,IF(AND(ISNUMBER(J216),$S$27="Yes"),J216-AK52,)^2,IF(AND(ISNUMBER(J270),$S$28="Yes"),J270-AK52,)^2,IF(AND(ISNUMBER(J324),$S$29="Yes"),J324-AK52,)^2,IF(AND(ISNUMBER(J378),$S$30="Yes"),J378-AK52,)^2,IF(AND(ISNUMBER(J432),$S$31="Yes"),J432-AK52,)^2,IF(AND(ISNUMBER(J486),$S$32="Yes"),J486-AK52,)^2,IF(AND(ISNUMBER(J540),$S$33="Yes"),J540-AK52,)^2,IF(AND(ISNUMBER(J594),$S$34="Yes"),J594-AK52,)^2)/SUM(IF(AND(ISNUMBER(J108),$S$25="Yes"),1,0),IF(AND(ISNUMBER(J162),$S$26="Yes"),1,0),IF(AND(ISNUMBER(J216),$S$27="Yes"),1,0),IF(AND(ISNUMBER(J270),$S$28="Yes"),1,0),IF(AND(ISNUMBER(J324),$S$29="Yes"),1,0),IF(AND(ISNUMBER(J378),$S$30="Yes"),1,0),IF(AND(ISNUMBER(J432),$S$31="Yes"),1,0),IF(AND(ISNUMBER(J486),$S$32="Yes"),1,0),IF(AND(ISNUMBER(J540),$S$33="Yes"),1,0),IF(AND(ISNUMBER(J594),$S$34="Yes"),1,0))))</f>
        <v>#DIV/0!</v>
      </c>
      <c r="BA52" s="79" t="e">
        <f>MIN('[1]Unit Adoption Calculations'!K96,AL52+$AP$22*SQRT(SUM(IF(AND(ISNUMBER(K108),$S$25="Yes"),K108-AL52,)^2,IF(AND(ISNUMBER(K162),$S$26="Yes"),K162-AL52,)^2,IF(AND(ISNUMBER(K216),$S$27="Yes"),K216-AL52,)^2,IF(AND(ISNUMBER(K270),$S$28="Yes"),K270-AL52,)^2,IF(AND(ISNUMBER(K324),$S$29="Yes"),K324-AL52,)^2,IF(AND(ISNUMBER(K378),$S$30="Yes"),K378-AL52,)^2,IF(AND(ISNUMBER(K432),$S$31="Yes"),K432-AL52,)^2,IF(AND(ISNUMBER(K486),$S$32="Yes"),K486-AL52,)^2,IF(AND(ISNUMBER(K540),$S$33="Yes"),K540-AL52,)^2,IF(AND(ISNUMBER(K594),$S$34="Yes"),K594-AL52,)^2)/SUM(IF(AND(ISNUMBER(K108),$S$25="Yes"),1,0),IF(AND(ISNUMBER(K162),$S$26="Yes"),1,0),IF(AND(ISNUMBER(K216),$S$27="Yes"),1,0),IF(AND(ISNUMBER(K270),$S$28="Yes"),1,0),IF(AND(ISNUMBER(K324),$S$29="Yes"),1,0),IF(AND(ISNUMBER(K378),$S$30="Yes"),1,0),IF(AND(ISNUMBER(K432),$S$31="Yes"),1,0),IF(AND(ISNUMBER(K486),$S$32="Yes"),1,0),IF(AND(ISNUMBER(K540),$S$33="Yes"),1,0),IF(AND(ISNUMBER(K594),$S$34="Yes"),1,0))))</f>
        <v>#DIV/0!</v>
      </c>
      <c r="BJ52" s="87"/>
      <c r="BK52" s="87"/>
      <c r="BL52" s="87"/>
      <c r="BM52" s="87"/>
      <c r="BN52" s="87"/>
      <c r="BO52" s="87"/>
      <c r="BP52" s="87"/>
      <c r="BQ52" s="87"/>
      <c r="BR52" s="87"/>
      <c r="BS52" s="87"/>
      <c r="BT52" s="25"/>
      <c r="BU52" s="25"/>
      <c r="BV52" s="25"/>
      <c r="BW52" s="25"/>
      <c r="BX52" s="25"/>
    </row>
    <row r="53" spans="1:76" s="24" customFormat="1" ht="14" x14ac:dyDescent="0.15">
      <c r="A53" s="64">
        <v>2042</v>
      </c>
      <c r="B53" s="65">
        <f t="shared" ca="1" si="4"/>
        <v>394.29547809204615</v>
      </c>
      <c r="C53" s="66">
        <f t="shared" ca="1" si="4"/>
        <v>184.588239233698</v>
      </c>
      <c r="D53" s="66">
        <f t="shared" ca="1" si="4"/>
        <v>0</v>
      </c>
      <c r="E53" s="66">
        <f t="shared" ca="1" si="4"/>
        <v>79.389877765904956</v>
      </c>
      <c r="F53" s="66">
        <f t="shared" ca="1" si="4"/>
        <v>40.939662080551102</v>
      </c>
      <c r="G53" s="66">
        <f t="shared" ca="1" si="4"/>
        <v>170.39216631741897</v>
      </c>
      <c r="H53" s="66" t="str">
        <f t="shared" ca="1" si="4"/>
        <v/>
      </c>
      <c r="I53" s="66" t="str">
        <f t="shared" ca="1" si="4"/>
        <v/>
      </c>
      <c r="J53" s="66" t="str">
        <f t="shared" ca="1" si="4"/>
        <v/>
      </c>
      <c r="K53" s="66" t="str">
        <f t="shared" ca="1" si="4"/>
        <v/>
      </c>
      <c r="AB53" s="64">
        <v>2042</v>
      </c>
      <c r="AC53" s="79">
        <f ca="1">MIN('[1]Unit Adoption Calculations'!B97,SUM(IF($S$25="Yes",B109,),IF($S$26="Yes",B163,),IF($S$27="Yes",B217,),IF($S$28="Yes",B271,),IF($S$29="Yes",B325,),IF($S$30="Yes",B379,),IF($S$31="Yes",B433,),IF($S$32="Yes",B487,),IF($S$33="Yes",B541,),IF($S$34="Yes",B595,))/SUM(IF(AND(ISNUMBER(B109),$S$25="Yes"),1,0),IF(AND(ISNUMBER(B163),$S$26="Yes"),1,0),IF(AND(ISNUMBER(B217),$S$27="Yes"),1,0),IF(AND(ISNUMBER(B271),$S$28="Yes"),1,0),IF(AND(ISNUMBER(B325),$S$29="Yes"),1,0),IF(AND(ISNUMBER(B379),$S$30="Yes"),1,0),IF(AND(ISNUMBER(B433),$S$31="Yes"),1,0),IF(AND(ISNUMBER(B487),$S$32="Yes"),1,0),IF(AND(ISNUMBER(B541),$S$33="Yes"),1,0),IF(AND(ISNUMBER(B595),$S$34="Yes"),1,0)))</f>
        <v>445.88644776242529</v>
      </c>
      <c r="AD53" s="79">
        <f ca="1">MIN('[1]Unit Adoption Calculations'!C97,SUM(IF($S$25="Yes",C109,),IF($S$26="Yes",C163,),IF($S$27="Yes",C217,),IF($S$28="Yes",C271,),IF($S$29="Yes",C325,),IF($S$30="Yes",C379,),IF($S$31="Yes",C433,),IF($S$32="Yes",C487,),IF($S$33="Yes",C541,),IF($S$34="Yes",C595,))/SUM(IF(AND(ISNUMBER(C109),$S$25="Yes"),1,0),IF(AND(ISNUMBER(C163),$S$26="Yes"),1,0),IF(AND(ISNUMBER(C217),$S$27="Yes"),1,0),IF(AND(ISNUMBER(C271),$S$28="Yes"),1,0),IF(AND(ISNUMBER(C325),$S$29="Yes"),1,0),IF(AND(ISNUMBER(C379),$S$30="Yes"),1,0),IF(AND(ISNUMBER(C433),$S$31="Yes"),1,0),IF(AND(ISNUMBER(C487),$S$32="Yes"),1,0),IF(AND(ISNUMBER(C541),$S$33="Yes"),1,0),IF(AND(ISNUMBER(C595),$S$34="Yes"),1,0)))</f>
        <v>186.3639444789917</v>
      </c>
      <c r="AE53" s="79">
        <f ca="1">MIN('[1]Unit Adoption Calculations'!D97,SUM(IF($S$25="Yes",D109,),IF($S$26="Yes",D163,),IF($S$27="Yes",D217,),IF($S$28="Yes",D271,),IF($S$29="Yes",D325,),IF($S$30="Yes",D379,),IF($S$31="Yes",D433,),IF($S$32="Yes",D487,),IF($S$33="Yes",D541,),IF($S$34="Yes",D595,))/SUM(IF(AND(ISNUMBER(D109),$S$25="Yes"),1,0),IF(AND(ISNUMBER(D163),$S$26="Yes"),1,0),IF(AND(ISNUMBER(D217),$S$27="Yes"),1,0),IF(AND(ISNUMBER(D271),$S$28="Yes"),1,0),IF(AND(ISNUMBER(D325),$S$29="Yes"),1,0),IF(AND(ISNUMBER(D379),$S$30="Yes"),1,0),IF(AND(ISNUMBER(D433),$S$31="Yes"),1,0),IF(AND(ISNUMBER(D487),$S$32="Yes"),1,0),IF(AND(ISNUMBER(D541),$S$33="Yes"),1,0),IF(AND(ISNUMBER(D595),$S$34="Yes"),1,0)))</f>
        <v>0</v>
      </c>
      <c r="AF53" s="79">
        <f ca="1">MIN('[1]Unit Adoption Calculations'!E97,SUM(IF($S$25="Yes",E109,),IF($S$26="Yes",E163,),IF($S$27="Yes",E217,),IF($S$28="Yes",E271,),IF($S$29="Yes",E325,),IF($S$30="Yes",E379,),IF($S$31="Yes",E433,),IF($S$32="Yes",E487,),IF($S$33="Yes",E541,),IF($S$34="Yes",E595,))/SUM(IF(AND(ISNUMBER(E109),$S$25="Yes"),1,0),IF(AND(ISNUMBER(E163),$S$26="Yes"),1,0),IF(AND(ISNUMBER(E217),$S$27="Yes"),1,0),IF(AND(ISNUMBER(E271),$S$28="Yes"),1,0),IF(AND(ISNUMBER(E325),$S$29="Yes"),1,0),IF(AND(ISNUMBER(E379),$S$30="Yes"),1,0),IF(AND(ISNUMBER(E433),$S$31="Yes"),1,0),IF(AND(ISNUMBER(E487),$S$32="Yes"),1,0),IF(AND(ISNUMBER(E541),$S$33="Yes"),1,0),IF(AND(ISNUMBER(E595),$S$34="Yes"),1,0)))</f>
        <v>88.986307427484249</v>
      </c>
      <c r="AG53" s="79">
        <f ca="1">MIN('[1]Unit Adoption Calculations'!F97,SUM(IF($S$25="Yes",F109,),IF($S$26="Yes",F163,),IF($S$27="Yes",F217,),IF($S$28="Yes",F271,),IF($S$29="Yes",F325,),IF($S$30="Yes",F379,),IF($S$31="Yes",F433,),IF($S$32="Yes",F487,),IF($S$33="Yes",F541,),IF($S$34="Yes",F595,))/SUM(IF(AND(ISNUMBER(F109),$S$25="Yes"),1,0),IF(AND(ISNUMBER(F163),$S$26="Yes"),1,0),IF(AND(ISNUMBER(F217),$S$27="Yes"),1,0),IF(AND(ISNUMBER(F271),$S$28="Yes"),1,0),IF(AND(ISNUMBER(F325),$S$29="Yes"),1,0),IF(AND(ISNUMBER(F379),$S$30="Yes"),1,0),IF(AND(ISNUMBER(F433),$S$31="Yes"),1,0),IF(AND(ISNUMBER(F487),$S$32="Yes"),1,0),IF(AND(ISNUMBER(F541),$S$33="Yes"),1,0),IF(AND(ISNUMBER(F595),$S$34="Yes"),1,0)))</f>
        <v>41.697618579846676</v>
      </c>
      <c r="AH53" s="79">
        <f ca="1">MIN('[1]Unit Adoption Calculations'!G97,SUM(IF($S$25="Yes",G109,),IF($S$26="Yes",G163,),IF($S$27="Yes",G217,),IF($S$28="Yes",G271,),IF($S$29="Yes",G325,),IF($S$30="Yes",G379,),IF($S$31="Yes",G433,),IF($S$32="Yes",G487,),IF($S$33="Yes",G541,),IF($S$34="Yes",G595,))/SUM(IF(AND(ISNUMBER(G109),$S$25="Yes"),1,0),IF(AND(ISNUMBER(G163),$S$26="Yes"),1,0),IF(AND(ISNUMBER(G217),$S$27="Yes"),1,0),IF(AND(ISNUMBER(G271),$S$28="Yes"),1,0),IF(AND(ISNUMBER(G325),$S$29="Yes"),1,0),IF(AND(ISNUMBER(G379),$S$30="Yes"),1,0),IF(AND(ISNUMBER(G433),$S$31="Yes"),1,0),IF(AND(ISNUMBER(G487),$S$32="Yes"),1,0),IF(AND(ISNUMBER(G541),$S$33="Yes"),1,0),IF(AND(ISNUMBER(G595),$S$34="Yes"),1,0)))</f>
        <v>172.35077257308717</v>
      </c>
      <c r="AI53" s="79" t="e">
        <f>MIN('[1]Unit Adoption Calculations'!H97,SUM(IF($S$25="Yes",H109,),IF($S$26="Yes",H163,),IF($S$27="Yes",H217,),IF($S$28="Yes",H271,),IF($S$29="Yes",H325,),IF($S$30="Yes",H379,),IF($S$31="Yes",H433,),IF($S$32="Yes",H487,),IF($S$33="Yes",H541,),IF($S$34="Yes",H595,))/SUM(IF(AND(ISNUMBER(H109),$S$25="Yes"),1,0),IF(AND(ISNUMBER(H163),$S$26="Yes"),1,0),IF(AND(ISNUMBER(H217),$S$27="Yes"),1,0),IF(AND(ISNUMBER(H271),$S$28="Yes"),1,0),IF(AND(ISNUMBER(H325),$S$29="Yes"),1,0),IF(AND(ISNUMBER(H379),$S$30="Yes"),1,0),IF(AND(ISNUMBER(H433),$S$31="Yes"),1,0),IF(AND(ISNUMBER(H487),$S$32="Yes"),1,0),IF(AND(ISNUMBER(H541),$S$33="Yes"),1,0),IF(AND(ISNUMBER(H595),$S$34="Yes"),1,0)))</f>
        <v>#DIV/0!</v>
      </c>
      <c r="AJ53" s="79" t="e">
        <f>MIN('[1]Unit Adoption Calculations'!I97,SUM(IF($S$25="Yes",I109,),IF($S$26="Yes",I163,),IF($S$27="Yes",I217,),IF($S$28="Yes",I271,),IF($S$29="Yes",I325,),IF($S$30="Yes",I379,),IF($S$31="Yes",I433,),IF($S$32="Yes",I487,),IF($S$33="Yes",I541,),IF($S$34="Yes",I595,))/SUM(IF(AND(ISNUMBER(I109),$S$25="Yes"),1,0),IF(AND(ISNUMBER(I163),$S$26="Yes"),1,0),IF(AND(ISNUMBER(I217),$S$27="Yes"),1,0),IF(AND(ISNUMBER(I271),$S$28="Yes"),1,0),IF(AND(ISNUMBER(I325),$S$29="Yes"),1,0),IF(AND(ISNUMBER(I379),$S$30="Yes"),1,0),IF(AND(ISNUMBER(I433),$S$31="Yes"),1,0),IF(AND(ISNUMBER(I487),$S$32="Yes"),1,0),IF(AND(ISNUMBER(I541),$S$33="Yes"),1,0),IF(AND(ISNUMBER(I595),$S$34="Yes"),1,0)))</f>
        <v>#DIV/0!</v>
      </c>
      <c r="AK53" s="79" t="e">
        <f>MIN('[1]Unit Adoption Calculations'!J97,SUM(IF($S$25="Yes",J109,),IF($S$26="Yes",J163,),IF($S$27="Yes",J217,),IF($S$28="Yes",J271,),IF($S$29="Yes",J325,),IF($S$30="Yes",J379,),IF($S$31="Yes",J433,),IF($S$32="Yes",J487,),IF($S$33="Yes",J541,),IF($S$34="Yes",J595,))/SUM(IF(AND(ISNUMBER(J109),$S$25="Yes"),1,0),IF(AND(ISNUMBER(J163),$S$26="Yes"),1,0),IF(AND(ISNUMBER(J217),$S$27="Yes"),1,0),IF(AND(ISNUMBER(J271),$S$28="Yes"),1,0),IF(AND(ISNUMBER(J325),$S$29="Yes"),1,0),IF(AND(ISNUMBER(J379),$S$30="Yes"),1,0),IF(AND(ISNUMBER(J433),$S$31="Yes"),1,0),IF(AND(ISNUMBER(J487),$S$32="Yes"),1,0),IF(AND(ISNUMBER(J541),$S$33="Yes"),1,0),IF(AND(ISNUMBER(J595),$S$34="Yes"),1,0)))</f>
        <v>#DIV/0!</v>
      </c>
      <c r="AL53" s="79" t="e">
        <f>MIN('[1]Unit Adoption Calculations'!K97,SUM(IF($S$25="Yes",K109,),IF($S$26="Yes",K163,),IF($S$27="Yes",K217,),IF($S$28="Yes",K271,),IF($S$29="Yes",K325,),IF($S$30="Yes",K379,),IF($S$31="Yes",K433,),IF($S$32="Yes",K487,),IF($S$33="Yes",K541,),IF($S$34="Yes",K595,))/SUM(IF(AND(ISNUMBER(K109),$S$25="Yes"),1,0),IF(AND(ISNUMBER(K163),$S$26="Yes"),1,0),IF(AND(ISNUMBER(K217),$S$27="Yes"),1,0),IF(AND(ISNUMBER(K271),$S$28="Yes"),1,0),IF(AND(ISNUMBER(K325),$S$29="Yes"),1,0),IF(AND(ISNUMBER(K379),$S$30="Yes"),1,0),IF(AND(ISNUMBER(K433),$S$31="Yes"),1,0),IF(AND(ISNUMBER(K487),$S$32="Yes"),1,0),IF(AND(ISNUMBER(K541),$S$33="Yes"),1,0),IF(AND(ISNUMBER(K595),$S$34="Yes"),1,0)))</f>
        <v>#DIV/0!</v>
      </c>
      <c r="AM53" s="69"/>
      <c r="AQ53" s="64">
        <v>2042</v>
      </c>
      <c r="AR53" s="79">
        <f ca="1">MIN('[1]Unit Adoption Calculations'!B97,AC53+$AP$22*SQRT(SUM(IF(AND(ISNUMBER(B109),$S$25="Yes"),B109-AC53,)^2,IF(AND(ISNUMBER(B163),$S$26="Yes"),B163-AC53,)^2,IF(AND(ISNUMBER(B217),$S$27="Yes"),B217-AC53,)^2,IF(AND(ISNUMBER(B271),$S$28="Yes"),B271-AC53,)^2,IF(AND(ISNUMBER(B325),$S$29="Yes"),B325-AC53,)^2,IF(AND(ISNUMBER(B379),$S$30="Yes"),B379-AC53,)^2,IF(AND(ISNUMBER(B433),$S$31="Yes"),B433-AC53,)^2,IF(AND(ISNUMBER(B487),$S$32="Yes"),B487-AC53,)^2,IF(AND(ISNUMBER(B541),$S$33="Yes"),B541-AC53,)^2,IF(AND(ISNUMBER(B595),$S$34="Yes"),B595-AC53,)^2)/SUM(IF(AND(ISNUMBER(B109),$S$25="Yes"),1,0),IF(AND(ISNUMBER(B163),$S$26="Yes"),1,0),IF(AND(ISNUMBER(B217),$S$27="Yes"),1,0),IF(AND(ISNUMBER(B271),$S$28="Yes"),1,0),IF(AND(ISNUMBER(B325),$S$29="Yes"),1,0),IF(AND(ISNUMBER(B379),$S$30="Yes"),1,0),IF(AND(ISNUMBER(B433),$S$31="Yes"),1,0),IF(AND(ISNUMBER(B487),$S$32="Yes"),1,0),IF(AND(ISNUMBER(B541),$S$33="Yes"),1,0),IF(AND(ISNUMBER(B595),$S$34="Yes"),1,0))))</f>
        <v>394.29547809204615</v>
      </c>
      <c r="AS53" s="79">
        <f ca="1">MIN('[1]Unit Adoption Calculations'!C97,AD53+$AP$22*SQRT(SUM(IF(AND(ISNUMBER(C109),$S$25="Yes"),C109-AD53,)^2,IF(AND(ISNUMBER(C163),$S$26="Yes"),C163-AD53,)^2,IF(AND(ISNUMBER(C217),$S$27="Yes"),C217-AD53,)^2,IF(AND(ISNUMBER(C271),$S$28="Yes"),C271-AD53,)^2,IF(AND(ISNUMBER(C325),$S$29="Yes"),C325-AD53,)^2,IF(AND(ISNUMBER(C379),$S$30="Yes"),C379-AD53,)^2,IF(AND(ISNUMBER(C433),$S$31="Yes"),C433-AD53,)^2,IF(AND(ISNUMBER(C487),$S$32="Yes"),C487-AD53,)^2,IF(AND(ISNUMBER(C541),$S$33="Yes"),C541-AD53,)^2,IF(AND(ISNUMBER(C595),$S$34="Yes"),C595-AD53,)^2)/SUM(IF(AND(ISNUMBER(C109),$S$25="Yes"),1,0),IF(AND(ISNUMBER(C163),$S$26="Yes"),1,0),IF(AND(ISNUMBER(C217),$S$27="Yes"),1,0),IF(AND(ISNUMBER(C271),$S$28="Yes"),1,0),IF(AND(ISNUMBER(C325),$S$29="Yes"),1,0),IF(AND(ISNUMBER(C379),$S$30="Yes"),1,0),IF(AND(ISNUMBER(C433),$S$31="Yes"),1,0),IF(AND(ISNUMBER(C487),$S$32="Yes"),1,0),IF(AND(ISNUMBER(C541),$S$33="Yes"),1,0),IF(AND(ISNUMBER(C595),$S$34="Yes"),1,0))))</f>
        <v>184.588239233698</v>
      </c>
      <c r="AT53" s="79">
        <f ca="1">MIN('[1]Unit Adoption Calculations'!D97,AE53+$AP$22*SQRT(SUM(IF(AND(ISNUMBER(D109),$S$25="Yes"),D109-AE53,)^2,IF(AND(ISNUMBER(D163),$S$26="Yes"),D163-AE53,)^2,IF(AND(ISNUMBER(D217),$S$27="Yes"),D217-AE53,)^2,IF(AND(ISNUMBER(D271),$S$28="Yes"),D271-AE53,)^2,IF(AND(ISNUMBER(D325),$S$29="Yes"),D325-AE53,)^2,IF(AND(ISNUMBER(D379),$S$30="Yes"),D379-AE53,)^2,IF(AND(ISNUMBER(D433),$S$31="Yes"),D433-AE53,)^2,IF(AND(ISNUMBER(D487),$S$32="Yes"),D487-AE53,)^2,IF(AND(ISNUMBER(D541),$S$33="Yes"),D541-AE53,)^2,IF(AND(ISNUMBER(D595),$S$34="Yes"),D595-AE53,)^2)/SUM(IF(AND(ISNUMBER(D109),$S$25="Yes"),1,0),IF(AND(ISNUMBER(D163),$S$26="Yes"),1,0),IF(AND(ISNUMBER(D217),$S$27="Yes"),1,0),IF(AND(ISNUMBER(D271),$S$28="Yes"),1,0),IF(AND(ISNUMBER(D325),$S$29="Yes"),1,0),IF(AND(ISNUMBER(D379),$S$30="Yes"),1,0),IF(AND(ISNUMBER(D433),$S$31="Yes"),1,0),IF(AND(ISNUMBER(D487),$S$32="Yes"),1,0),IF(AND(ISNUMBER(D541),$S$33="Yes"),1,0),IF(AND(ISNUMBER(D595),$S$34="Yes"),1,0))))</f>
        <v>0</v>
      </c>
      <c r="AU53" s="79">
        <f ca="1">MIN('[1]Unit Adoption Calculations'!E97,AF53+$AP$22*SQRT(SUM(IF(AND(ISNUMBER(E109),$S$25="Yes"),E109-AF53,)^2,IF(AND(ISNUMBER(E163),$S$26="Yes"),E163-AF53,)^2,IF(AND(ISNUMBER(E217),$S$27="Yes"),E217-AF53,)^2,IF(AND(ISNUMBER(E271),$S$28="Yes"),E271-AF53,)^2,IF(AND(ISNUMBER(E325),$S$29="Yes"),E325-AF53,)^2,IF(AND(ISNUMBER(E379),$S$30="Yes"),E379-AF53,)^2,IF(AND(ISNUMBER(E433),$S$31="Yes"),E433-AF53,)^2,IF(AND(ISNUMBER(E487),$S$32="Yes"),E487-AF53,)^2,IF(AND(ISNUMBER(E541),$S$33="Yes"),E541-AF53,)^2,IF(AND(ISNUMBER(E595),$S$34="Yes"),E595-AF53,)^2)/SUM(IF(AND(ISNUMBER(E109),$S$25="Yes"),1,0),IF(AND(ISNUMBER(E163),$S$26="Yes"),1,0),IF(AND(ISNUMBER(E217),$S$27="Yes"),1,0),IF(AND(ISNUMBER(E271),$S$28="Yes"),1,0),IF(AND(ISNUMBER(E325),$S$29="Yes"),1,0),IF(AND(ISNUMBER(E379),$S$30="Yes"),1,0),IF(AND(ISNUMBER(E433),$S$31="Yes"),1,0),IF(AND(ISNUMBER(E487),$S$32="Yes"),1,0),IF(AND(ISNUMBER(E541),$S$33="Yes"),1,0),IF(AND(ISNUMBER(E595),$S$34="Yes"),1,0))))</f>
        <v>79.389877765904956</v>
      </c>
      <c r="AV53" s="79">
        <f ca="1">MIN('[1]Unit Adoption Calculations'!F97,AG53+$AP$22*SQRT(SUM(IF(AND(ISNUMBER(F109),$S$25="Yes"),F109-AG53,)^2,IF(AND(ISNUMBER(F163),$S$26="Yes"),F163-AG53,)^2,IF(AND(ISNUMBER(F217),$S$27="Yes"),F217-AG53,)^2,IF(AND(ISNUMBER(F271),$S$28="Yes"),F271-AG53,)^2,IF(AND(ISNUMBER(F325),$S$29="Yes"),F325-AG53,)^2,IF(AND(ISNUMBER(F379),$S$30="Yes"),F379-AG53,)^2,IF(AND(ISNUMBER(F433),$S$31="Yes"),F433-AG53,)^2,IF(AND(ISNUMBER(F487),$S$32="Yes"),F487-AG53,)^2,IF(AND(ISNUMBER(F541),$S$33="Yes"),F541-AG53,)^2,IF(AND(ISNUMBER(F595),$S$34="Yes"),F595-AG53,)^2)/SUM(IF(AND(ISNUMBER(F109),$S$25="Yes"),1,0),IF(AND(ISNUMBER(F163),$S$26="Yes"),1,0),IF(AND(ISNUMBER(F217),$S$27="Yes"),1,0),IF(AND(ISNUMBER(F271),$S$28="Yes"),1,0),IF(AND(ISNUMBER(F325),$S$29="Yes"),1,0),IF(AND(ISNUMBER(F379),$S$30="Yes"),1,0),IF(AND(ISNUMBER(F433),$S$31="Yes"),1,0),IF(AND(ISNUMBER(F487),$S$32="Yes"),1,0),IF(AND(ISNUMBER(F541),$S$33="Yes"),1,0),IF(AND(ISNUMBER(F595),$S$34="Yes"),1,0))))</f>
        <v>40.939662080551102</v>
      </c>
      <c r="AW53" s="79">
        <f ca="1">MIN('[1]Unit Adoption Calculations'!G97,AH53+$AP$22*SQRT(SUM(IF(AND(ISNUMBER(G109),$S$25="Yes"),G109-AH53,)^2,IF(AND(ISNUMBER(G163),$S$26="Yes"),G163-AH53,)^2,IF(AND(ISNUMBER(G217),$S$27="Yes"),G217-AH53,)^2,IF(AND(ISNUMBER(G271),$S$28="Yes"),G271-AH53,)^2,IF(AND(ISNUMBER(G325),$S$29="Yes"),G325-AH53,)^2,IF(AND(ISNUMBER(G379),$S$30="Yes"),G379-AH53,)^2,IF(AND(ISNUMBER(G433),$S$31="Yes"),G433-AH53,)^2,IF(AND(ISNUMBER(G487),$S$32="Yes"),G487-AH53,)^2,IF(AND(ISNUMBER(G541),$S$33="Yes"),G541-AH53,)^2,IF(AND(ISNUMBER(G595),$S$34="Yes"),G595-AH53,)^2)/SUM(IF(AND(ISNUMBER(G109),$S$25="Yes"),1,0),IF(AND(ISNUMBER(G163),$S$26="Yes"),1,0),IF(AND(ISNUMBER(G217),$S$27="Yes"),1,0),IF(AND(ISNUMBER(G271),$S$28="Yes"),1,0),IF(AND(ISNUMBER(G325),$S$29="Yes"),1,0),IF(AND(ISNUMBER(G379),$S$30="Yes"),1,0),IF(AND(ISNUMBER(G433),$S$31="Yes"),1,0),IF(AND(ISNUMBER(G487),$S$32="Yes"),1,0),IF(AND(ISNUMBER(G541),$S$33="Yes"),1,0),IF(AND(ISNUMBER(G595),$S$34="Yes"),1,0))))</f>
        <v>170.39216631741897</v>
      </c>
      <c r="AX53" s="79" t="e">
        <f>MIN('[1]Unit Adoption Calculations'!H97,AI53+$AP$22*SQRT(SUM(IF(AND(ISNUMBER(H109),$S$25="Yes"),H109-AI53,)^2,IF(AND(ISNUMBER(H163),$S$26="Yes"),H163-AI53,)^2,IF(AND(ISNUMBER(H217),$S$27="Yes"),H217-AI53,)^2,IF(AND(ISNUMBER(H271),$S$28="Yes"),H271-AI53,)^2,IF(AND(ISNUMBER(H325),$S$29="Yes"),H325-AI53,)^2,IF(AND(ISNUMBER(H379),$S$30="Yes"),H379-AI53,)^2,IF(AND(ISNUMBER(H433),$S$31="Yes"),H433-AI53,)^2,IF(AND(ISNUMBER(H487),$S$32="Yes"),H487-AI53,)^2,IF(AND(ISNUMBER(H541),$S$33="Yes"),H541-AI53,)^2,IF(AND(ISNUMBER(H595),$S$34="Yes"),H595-AI53,)^2)/SUM(IF(AND(ISNUMBER(H109),$S$25="Yes"),1,0),IF(AND(ISNUMBER(H163),$S$26="Yes"),1,0),IF(AND(ISNUMBER(H217),$S$27="Yes"),1,0),IF(AND(ISNUMBER(H271),$S$28="Yes"),1,0),IF(AND(ISNUMBER(H325),$S$29="Yes"),1,0),IF(AND(ISNUMBER(H379),$S$30="Yes"),1,0),IF(AND(ISNUMBER(H433),$S$31="Yes"),1,0),IF(AND(ISNUMBER(H487),$S$32="Yes"),1,0),IF(AND(ISNUMBER(H541),$S$33="Yes"),1,0),IF(AND(ISNUMBER(H595),$S$34="Yes"),1,0))))</f>
        <v>#DIV/0!</v>
      </c>
      <c r="AY53" s="79" t="e">
        <f>MIN('[1]Unit Adoption Calculations'!I97,AJ53+$AP$22*SQRT(SUM(IF(AND(ISNUMBER(I109),$S$25="Yes"),I109-AJ53,)^2,IF(AND(ISNUMBER(I163),$S$26="Yes"),I163-AJ53,)^2,IF(AND(ISNUMBER(I217),$S$27="Yes"),I217-AJ53,)^2,IF(AND(ISNUMBER(I271),$S$28="Yes"),I271-AJ53,)^2,IF(AND(ISNUMBER(I325),$S$29="Yes"),I325-AJ53,)^2,IF(AND(ISNUMBER(I379),$S$30="Yes"),I379-AJ53,)^2,IF(AND(ISNUMBER(I433),$S$31="Yes"),I433-AJ53,)^2,IF(AND(ISNUMBER(I487),$S$32="Yes"),I487-AJ53,)^2,IF(AND(ISNUMBER(I541),$S$33="Yes"),I541-AJ53,)^2,IF(AND(ISNUMBER(I595),$S$34="Yes"),I595-AJ53,)^2)/SUM(IF(AND(ISNUMBER(I109),$S$25="Yes"),1,0),IF(AND(ISNUMBER(I163),$S$26="Yes"),1,0),IF(AND(ISNUMBER(I217),$S$27="Yes"),1,0),IF(AND(ISNUMBER(I271),$S$28="Yes"),1,0),IF(AND(ISNUMBER(I325),$S$29="Yes"),1,0),IF(AND(ISNUMBER(I379),$S$30="Yes"),1,0),IF(AND(ISNUMBER(I433),$S$31="Yes"),1,0),IF(AND(ISNUMBER(I487),$S$32="Yes"),1,0),IF(AND(ISNUMBER(I541),$S$33="Yes"),1,0),IF(AND(ISNUMBER(I595),$S$34="Yes"),1,0))))</f>
        <v>#DIV/0!</v>
      </c>
      <c r="AZ53" s="79" t="e">
        <f>MIN('[1]Unit Adoption Calculations'!J97,AK53+$AP$22*SQRT(SUM(IF(AND(ISNUMBER(J109),$S$25="Yes"),J109-AK53,)^2,IF(AND(ISNUMBER(J163),$S$26="Yes"),J163-AK53,)^2,IF(AND(ISNUMBER(J217),$S$27="Yes"),J217-AK53,)^2,IF(AND(ISNUMBER(J271),$S$28="Yes"),J271-AK53,)^2,IF(AND(ISNUMBER(J325),$S$29="Yes"),J325-AK53,)^2,IF(AND(ISNUMBER(J379),$S$30="Yes"),J379-AK53,)^2,IF(AND(ISNUMBER(J433),$S$31="Yes"),J433-AK53,)^2,IF(AND(ISNUMBER(J487),$S$32="Yes"),J487-AK53,)^2,IF(AND(ISNUMBER(J541),$S$33="Yes"),J541-AK53,)^2,IF(AND(ISNUMBER(J595),$S$34="Yes"),J595-AK53,)^2)/SUM(IF(AND(ISNUMBER(J109),$S$25="Yes"),1,0),IF(AND(ISNUMBER(J163),$S$26="Yes"),1,0),IF(AND(ISNUMBER(J217),$S$27="Yes"),1,0),IF(AND(ISNUMBER(J271),$S$28="Yes"),1,0),IF(AND(ISNUMBER(J325),$S$29="Yes"),1,0),IF(AND(ISNUMBER(J379),$S$30="Yes"),1,0),IF(AND(ISNUMBER(J433),$S$31="Yes"),1,0),IF(AND(ISNUMBER(J487),$S$32="Yes"),1,0),IF(AND(ISNUMBER(J541),$S$33="Yes"),1,0),IF(AND(ISNUMBER(J595),$S$34="Yes"),1,0))))</f>
        <v>#DIV/0!</v>
      </c>
      <c r="BA53" s="79" t="e">
        <f>MIN('[1]Unit Adoption Calculations'!K97,AL53+$AP$22*SQRT(SUM(IF(AND(ISNUMBER(K109),$S$25="Yes"),K109-AL53,)^2,IF(AND(ISNUMBER(K163),$S$26="Yes"),K163-AL53,)^2,IF(AND(ISNUMBER(K217),$S$27="Yes"),K217-AL53,)^2,IF(AND(ISNUMBER(K271),$S$28="Yes"),K271-AL53,)^2,IF(AND(ISNUMBER(K325),$S$29="Yes"),K325-AL53,)^2,IF(AND(ISNUMBER(K379),$S$30="Yes"),K379-AL53,)^2,IF(AND(ISNUMBER(K433),$S$31="Yes"),K433-AL53,)^2,IF(AND(ISNUMBER(K487),$S$32="Yes"),K487-AL53,)^2,IF(AND(ISNUMBER(K541),$S$33="Yes"),K541-AL53,)^2,IF(AND(ISNUMBER(K595),$S$34="Yes"),K595-AL53,)^2)/SUM(IF(AND(ISNUMBER(K109),$S$25="Yes"),1,0),IF(AND(ISNUMBER(K163),$S$26="Yes"),1,0),IF(AND(ISNUMBER(K217),$S$27="Yes"),1,0),IF(AND(ISNUMBER(K271),$S$28="Yes"),1,0),IF(AND(ISNUMBER(K325),$S$29="Yes"),1,0),IF(AND(ISNUMBER(K379),$S$30="Yes"),1,0),IF(AND(ISNUMBER(K433),$S$31="Yes"),1,0),IF(AND(ISNUMBER(K487),$S$32="Yes"),1,0),IF(AND(ISNUMBER(K541),$S$33="Yes"),1,0),IF(AND(ISNUMBER(K595),$S$34="Yes"),1,0))))</f>
        <v>#DIV/0!</v>
      </c>
      <c r="BJ53" s="87"/>
      <c r="BK53" s="87"/>
      <c r="BL53" s="87"/>
      <c r="BM53" s="87"/>
      <c r="BN53" s="87"/>
      <c r="BO53" s="87"/>
      <c r="BP53" s="87"/>
      <c r="BQ53" s="87"/>
      <c r="BR53" s="87"/>
      <c r="BS53" s="87"/>
      <c r="BT53" s="25"/>
      <c r="BU53" s="25"/>
      <c r="BV53" s="25"/>
      <c r="BW53" s="25"/>
      <c r="BX53" s="25"/>
    </row>
    <row r="54" spans="1:76" s="24" customFormat="1" ht="14" x14ac:dyDescent="0.15">
      <c r="A54" s="64">
        <v>2043</v>
      </c>
      <c r="B54" s="65">
        <f t="shared" ca="1" si="4"/>
        <v>397.19997360024331</v>
      </c>
      <c r="C54" s="66">
        <f t="shared" ca="1" si="4"/>
        <v>185.94898525625422</v>
      </c>
      <c r="D54" s="66">
        <f t="shared" ca="1" si="4"/>
        <v>0</v>
      </c>
      <c r="E54" s="66">
        <f t="shared" ca="1" si="4"/>
        <v>78.691098106063464</v>
      </c>
      <c r="F54" s="66">
        <f t="shared" ca="1" si="4"/>
        <v>40.716058902999464</v>
      </c>
      <c r="G54" s="66">
        <f t="shared" ca="1" si="4"/>
        <v>171.28942310468165</v>
      </c>
      <c r="H54" s="66" t="str">
        <f t="shared" ca="1" si="4"/>
        <v/>
      </c>
      <c r="I54" s="66" t="str">
        <f t="shared" ca="1" si="4"/>
        <v/>
      </c>
      <c r="J54" s="66" t="str">
        <f t="shared" ca="1" si="4"/>
        <v/>
      </c>
      <c r="K54" s="66" t="str">
        <f t="shared" ca="1" si="4"/>
        <v/>
      </c>
      <c r="AB54" s="64">
        <v>2043</v>
      </c>
      <c r="AC54" s="79">
        <f ca="1">MIN('[1]Unit Adoption Calculations'!B98,SUM(IF($S$25="Yes",B110,),IF($S$26="Yes",B164,),IF($S$27="Yes",B218,),IF($S$28="Yes",B272,),IF($S$29="Yes",B326,),IF($S$30="Yes",B380,),IF($S$31="Yes",B434,),IF($S$32="Yes",B488,),IF($S$33="Yes",B542,),IF($S$34="Yes",B596,))/SUM(IF(AND(ISNUMBER(B110),$S$25="Yes"),1,0),IF(AND(ISNUMBER(B164),$S$26="Yes"),1,0),IF(AND(ISNUMBER(B218),$S$27="Yes"),1,0),IF(AND(ISNUMBER(B272),$S$28="Yes"),1,0),IF(AND(ISNUMBER(B326),$S$29="Yes"),1,0),IF(AND(ISNUMBER(B380),$S$30="Yes"),1,0),IF(AND(ISNUMBER(B434),$S$31="Yes"),1,0),IF(AND(ISNUMBER(B488),$S$32="Yes"),1,0),IF(AND(ISNUMBER(B542),$S$33="Yes"),1,0),IF(AND(ISNUMBER(B596),$S$34="Yes"),1,0)))</f>
        <v>449.04538081584889</v>
      </c>
      <c r="AD54" s="79">
        <f ca="1">MIN('[1]Unit Adoption Calculations'!C98,SUM(IF($S$25="Yes",C110,),IF($S$26="Yes",C164,),IF($S$27="Yes",C218,),IF($S$28="Yes",C272,),IF($S$29="Yes",C326,),IF($S$30="Yes",C380,),IF($S$31="Yes",C434,),IF($S$32="Yes",C488,),IF($S$33="Yes",C542,),IF($S$34="Yes",C596,))/SUM(IF(AND(ISNUMBER(C110),$S$25="Yes"),1,0),IF(AND(ISNUMBER(C164),$S$26="Yes"),1,0),IF(AND(ISNUMBER(C218),$S$27="Yes"),1,0),IF(AND(ISNUMBER(C272),$S$28="Yes"),1,0),IF(AND(ISNUMBER(C326),$S$29="Yes"),1,0),IF(AND(ISNUMBER(C380),$S$30="Yes"),1,0),IF(AND(ISNUMBER(C434),$S$31="Yes"),1,0),IF(AND(ISNUMBER(C488),$S$32="Yes"),1,0),IF(AND(ISNUMBER(C542),$S$33="Yes"),1,0),IF(AND(ISNUMBER(C596),$S$34="Yes"),1,0)))</f>
        <v>187.72469050154746</v>
      </c>
      <c r="AE54" s="79">
        <f ca="1">MIN('[1]Unit Adoption Calculations'!D98,SUM(IF($S$25="Yes",D110,),IF($S$26="Yes",D164,),IF($S$27="Yes",D218,),IF($S$28="Yes",D272,),IF($S$29="Yes",D326,),IF($S$30="Yes",D380,),IF($S$31="Yes",D434,),IF($S$32="Yes",D488,),IF($S$33="Yes",D542,),IF($S$34="Yes",D596,))/SUM(IF(AND(ISNUMBER(D110),$S$25="Yes"),1,0),IF(AND(ISNUMBER(D164),$S$26="Yes"),1,0),IF(AND(ISNUMBER(D218),$S$27="Yes"),1,0),IF(AND(ISNUMBER(D272),$S$28="Yes"),1,0),IF(AND(ISNUMBER(D326),$S$29="Yes"),1,0),IF(AND(ISNUMBER(D380),$S$30="Yes"),1,0),IF(AND(ISNUMBER(D434),$S$31="Yes"),1,0),IF(AND(ISNUMBER(D488),$S$32="Yes"),1,0),IF(AND(ISNUMBER(D542),$S$33="Yes"),1,0),IF(AND(ISNUMBER(D596),$S$34="Yes"),1,0)))</f>
        <v>0</v>
      </c>
      <c r="AF54" s="79">
        <f ca="1">MIN('[1]Unit Adoption Calculations'!E98,SUM(IF($S$25="Yes",E110,),IF($S$26="Yes",E164,),IF($S$27="Yes",E218,),IF($S$28="Yes",E272,),IF($S$29="Yes",E326,),IF($S$30="Yes",E380,),IF($S$31="Yes",E434,),IF($S$32="Yes",E488,),IF($S$33="Yes",E542,),IF($S$34="Yes",E596,))/SUM(IF(AND(ISNUMBER(E110),$S$25="Yes"),1,0),IF(AND(ISNUMBER(E164),$S$26="Yes"),1,0),IF(AND(ISNUMBER(E218),$S$27="Yes"),1,0),IF(AND(ISNUMBER(E272),$S$28="Yes"),1,0),IF(AND(ISNUMBER(E326),$S$29="Yes"),1,0),IF(AND(ISNUMBER(E380),$S$30="Yes"),1,0),IF(AND(ISNUMBER(E434),$S$31="Yes"),1,0),IF(AND(ISNUMBER(E488),$S$32="Yes"),1,0),IF(AND(ISNUMBER(E542),$S$33="Yes"),1,0),IF(AND(ISNUMBER(E596),$S$34="Yes"),1,0)))</f>
        <v>88.986307427484249</v>
      </c>
      <c r="AG54" s="79">
        <f ca="1">MIN('[1]Unit Adoption Calculations'!F98,SUM(IF($S$25="Yes",F110,),IF($S$26="Yes",F164,),IF($S$27="Yes",F218,),IF($S$28="Yes",F272,),IF($S$29="Yes",F326,),IF($S$30="Yes",F380,),IF($S$31="Yes",F434,),IF($S$32="Yes",F488,),IF($S$33="Yes",F542,),IF($S$34="Yes",F596,))/SUM(IF(AND(ISNUMBER(F110),$S$25="Yes"),1,0),IF(AND(ISNUMBER(F164),$S$26="Yes"),1,0),IF(AND(ISNUMBER(F218),$S$27="Yes"),1,0),IF(AND(ISNUMBER(F272),$S$28="Yes"),1,0),IF(AND(ISNUMBER(F326),$S$29="Yes"),1,0),IF(AND(ISNUMBER(F380),$S$30="Yes"),1,0),IF(AND(ISNUMBER(F434),$S$31="Yes"),1,0),IF(AND(ISNUMBER(F488),$S$32="Yes"),1,0),IF(AND(ISNUMBER(F542),$S$33="Yes"),1,0),IF(AND(ISNUMBER(F596),$S$34="Yes"),1,0)))</f>
        <v>41.474015402295265</v>
      </c>
      <c r="AH54" s="79">
        <f ca="1">MIN('[1]Unit Adoption Calculations'!G98,SUM(IF($S$25="Yes",G110,),IF($S$26="Yes",G164,),IF($S$27="Yes",G218,),IF($S$28="Yes",G272,),IF($S$29="Yes",G326,),IF($S$30="Yes",G380,),IF($S$31="Yes",G434,),IF($S$32="Yes",G488,),IF($S$33="Yes",G542,),IF($S$34="Yes",G596,))/SUM(IF(AND(ISNUMBER(G110),$S$25="Yes"),1,0),IF(AND(ISNUMBER(G164),$S$26="Yes"),1,0),IF(AND(ISNUMBER(G218),$S$27="Yes"),1,0),IF(AND(ISNUMBER(G272),$S$28="Yes"),1,0),IF(AND(ISNUMBER(G326),$S$29="Yes"),1,0),IF(AND(ISNUMBER(G380),$S$30="Yes"),1,0),IF(AND(ISNUMBER(G434),$S$31="Yes"),1,0),IF(AND(ISNUMBER(G488),$S$32="Yes"),1,0),IF(AND(ISNUMBER(G542),$S$33="Yes"),1,0),IF(AND(ISNUMBER(G596),$S$34="Yes"),1,0)))</f>
        <v>173.24802936034962</v>
      </c>
      <c r="AI54" s="79" t="e">
        <f>MIN('[1]Unit Adoption Calculations'!H98,SUM(IF($S$25="Yes",H110,),IF($S$26="Yes",H164,),IF($S$27="Yes",H218,),IF($S$28="Yes",H272,),IF($S$29="Yes",H326,),IF($S$30="Yes",H380,),IF($S$31="Yes",H434,),IF($S$32="Yes",H488,),IF($S$33="Yes",H542,),IF($S$34="Yes",H596,))/SUM(IF(AND(ISNUMBER(H110),$S$25="Yes"),1,0),IF(AND(ISNUMBER(H164),$S$26="Yes"),1,0),IF(AND(ISNUMBER(H218),$S$27="Yes"),1,0),IF(AND(ISNUMBER(H272),$S$28="Yes"),1,0),IF(AND(ISNUMBER(H326),$S$29="Yes"),1,0),IF(AND(ISNUMBER(H380),$S$30="Yes"),1,0),IF(AND(ISNUMBER(H434),$S$31="Yes"),1,0),IF(AND(ISNUMBER(H488),$S$32="Yes"),1,0),IF(AND(ISNUMBER(H542),$S$33="Yes"),1,0),IF(AND(ISNUMBER(H596),$S$34="Yes"),1,0)))</f>
        <v>#DIV/0!</v>
      </c>
      <c r="AJ54" s="79" t="e">
        <f>MIN('[1]Unit Adoption Calculations'!I98,SUM(IF($S$25="Yes",I110,),IF($S$26="Yes",I164,),IF($S$27="Yes",I218,),IF($S$28="Yes",I272,),IF($S$29="Yes",I326,),IF($S$30="Yes",I380,),IF($S$31="Yes",I434,),IF($S$32="Yes",I488,),IF($S$33="Yes",I542,),IF($S$34="Yes",I596,))/SUM(IF(AND(ISNUMBER(I110),$S$25="Yes"),1,0),IF(AND(ISNUMBER(I164),$S$26="Yes"),1,0),IF(AND(ISNUMBER(I218),$S$27="Yes"),1,0),IF(AND(ISNUMBER(I272),$S$28="Yes"),1,0),IF(AND(ISNUMBER(I326),$S$29="Yes"),1,0),IF(AND(ISNUMBER(I380),$S$30="Yes"),1,0),IF(AND(ISNUMBER(I434),$S$31="Yes"),1,0),IF(AND(ISNUMBER(I488),$S$32="Yes"),1,0),IF(AND(ISNUMBER(I542),$S$33="Yes"),1,0),IF(AND(ISNUMBER(I596),$S$34="Yes"),1,0)))</f>
        <v>#DIV/0!</v>
      </c>
      <c r="AK54" s="79" t="e">
        <f>MIN('[1]Unit Adoption Calculations'!J98,SUM(IF($S$25="Yes",J110,),IF($S$26="Yes",J164,),IF($S$27="Yes",J218,),IF($S$28="Yes",J272,),IF($S$29="Yes",J326,),IF($S$30="Yes",J380,),IF($S$31="Yes",J434,),IF($S$32="Yes",J488,),IF($S$33="Yes",J542,),IF($S$34="Yes",J596,))/SUM(IF(AND(ISNUMBER(J110),$S$25="Yes"),1,0),IF(AND(ISNUMBER(J164),$S$26="Yes"),1,0),IF(AND(ISNUMBER(J218),$S$27="Yes"),1,0),IF(AND(ISNUMBER(J272),$S$28="Yes"),1,0),IF(AND(ISNUMBER(J326),$S$29="Yes"),1,0),IF(AND(ISNUMBER(J380),$S$30="Yes"),1,0),IF(AND(ISNUMBER(J434),$S$31="Yes"),1,0),IF(AND(ISNUMBER(J488),$S$32="Yes"),1,0),IF(AND(ISNUMBER(J542),$S$33="Yes"),1,0),IF(AND(ISNUMBER(J596),$S$34="Yes"),1,0)))</f>
        <v>#DIV/0!</v>
      </c>
      <c r="AL54" s="79" t="e">
        <f>MIN('[1]Unit Adoption Calculations'!K98,SUM(IF($S$25="Yes",K110,),IF($S$26="Yes",K164,),IF($S$27="Yes",K218,),IF($S$28="Yes",K272,),IF($S$29="Yes",K326,),IF($S$30="Yes",K380,),IF($S$31="Yes",K434,),IF($S$32="Yes",K488,),IF($S$33="Yes",K542,),IF($S$34="Yes",K596,))/SUM(IF(AND(ISNUMBER(K110),$S$25="Yes"),1,0),IF(AND(ISNUMBER(K164),$S$26="Yes"),1,0),IF(AND(ISNUMBER(K218),$S$27="Yes"),1,0),IF(AND(ISNUMBER(K272),$S$28="Yes"),1,0),IF(AND(ISNUMBER(K326),$S$29="Yes"),1,0),IF(AND(ISNUMBER(K380),$S$30="Yes"),1,0),IF(AND(ISNUMBER(K434),$S$31="Yes"),1,0),IF(AND(ISNUMBER(K488),$S$32="Yes"),1,0),IF(AND(ISNUMBER(K542),$S$33="Yes"),1,0),IF(AND(ISNUMBER(K596),$S$34="Yes"),1,0)))</f>
        <v>#DIV/0!</v>
      </c>
      <c r="AM54" s="69"/>
      <c r="AQ54" s="64">
        <v>2043</v>
      </c>
      <c r="AR54" s="79">
        <f ca="1">MIN('[1]Unit Adoption Calculations'!B98,AC54+$AP$22*SQRT(SUM(IF(AND(ISNUMBER(B110),$S$25="Yes"),B110-AC54,)^2,IF(AND(ISNUMBER(B164),$S$26="Yes"),B164-AC54,)^2,IF(AND(ISNUMBER(B218),$S$27="Yes"),B218-AC54,)^2,IF(AND(ISNUMBER(B272),$S$28="Yes"),B272-AC54,)^2,IF(AND(ISNUMBER(B326),$S$29="Yes"),B326-AC54,)^2,IF(AND(ISNUMBER(B380),$S$30="Yes"),B380-AC54,)^2,IF(AND(ISNUMBER(B434),$S$31="Yes"),B434-AC54,)^2,IF(AND(ISNUMBER(B488),$S$32="Yes"),B488-AC54,)^2,IF(AND(ISNUMBER(B542),$S$33="Yes"),B542-AC54,)^2,IF(AND(ISNUMBER(B596),$S$34="Yes"),B596-AC54,)^2)/SUM(IF(AND(ISNUMBER(B110),$S$25="Yes"),1,0),IF(AND(ISNUMBER(B164),$S$26="Yes"),1,0),IF(AND(ISNUMBER(B218),$S$27="Yes"),1,0),IF(AND(ISNUMBER(B272),$S$28="Yes"),1,0),IF(AND(ISNUMBER(B326),$S$29="Yes"),1,0),IF(AND(ISNUMBER(B380),$S$30="Yes"),1,0),IF(AND(ISNUMBER(B434),$S$31="Yes"),1,0),IF(AND(ISNUMBER(B488),$S$32="Yes"),1,0),IF(AND(ISNUMBER(B542),$S$33="Yes"),1,0),IF(AND(ISNUMBER(B596),$S$34="Yes"),1,0))))</f>
        <v>397.19997360024331</v>
      </c>
      <c r="AS54" s="79">
        <f ca="1">MIN('[1]Unit Adoption Calculations'!C98,AD54+$AP$22*SQRT(SUM(IF(AND(ISNUMBER(C110),$S$25="Yes"),C110-AD54,)^2,IF(AND(ISNUMBER(C164),$S$26="Yes"),C164-AD54,)^2,IF(AND(ISNUMBER(C218),$S$27="Yes"),C218-AD54,)^2,IF(AND(ISNUMBER(C272),$S$28="Yes"),C272-AD54,)^2,IF(AND(ISNUMBER(C326),$S$29="Yes"),C326-AD54,)^2,IF(AND(ISNUMBER(C380),$S$30="Yes"),C380-AD54,)^2,IF(AND(ISNUMBER(C434),$S$31="Yes"),C434-AD54,)^2,IF(AND(ISNUMBER(C488),$S$32="Yes"),C488-AD54,)^2,IF(AND(ISNUMBER(C542),$S$33="Yes"),C542-AD54,)^2,IF(AND(ISNUMBER(C596),$S$34="Yes"),C596-AD54,)^2)/SUM(IF(AND(ISNUMBER(C110),$S$25="Yes"),1,0),IF(AND(ISNUMBER(C164),$S$26="Yes"),1,0),IF(AND(ISNUMBER(C218),$S$27="Yes"),1,0),IF(AND(ISNUMBER(C272),$S$28="Yes"),1,0),IF(AND(ISNUMBER(C326),$S$29="Yes"),1,0),IF(AND(ISNUMBER(C380),$S$30="Yes"),1,0),IF(AND(ISNUMBER(C434),$S$31="Yes"),1,0),IF(AND(ISNUMBER(C488),$S$32="Yes"),1,0),IF(AND(ISNUMBER(C542),$S$33="Yes"),1,0),IF(AND(ISNUMBER(C596),$S$34="Yes"),1,0))))</f>
        <v>185.94898525625422</v>
      </c>
      <c r="AT54" s="79">
        <f ca="1">MIN('[1]Unit Adoption Calculations'!D98,AE54+$AP$22*SQRT(SUM(IF(AND(ISNUMBER(D110),$S$25="Yes"),D110-AE54,)^2,IF(AND(ISNUMBER(D164),$S$26="Yes"),D164-AE54,)^2,IF(AND(ISNUMBER(D218),$S$27="Yes"),D218-AE54,)^2,IF(AND(ISNUMBER(D272),$S$28="Yes"),D272-AE54,)^2,IF(AND(ISNUMBER(D326),$S$29="Yes"),D326-AE54,)^2,IF(AND(ISNUMBER(D380),$S$30="Yes"),D380-AE54,)^2,IF(AND(ISNUMBER(D434),$S$31="Yes"),D434-AE54,)^2,IF(AND(ISNUMBER(D488),$S$32="Yes"),D488-AE54,)^2,IF(AND(ISNUMBER(D542),$S$33="Yes"),D542-AE54,)^2,IF(AND(ISNUMBER(D596),$S$34="Yes"),D596-AE54,)^2)/SUM(IF(AND(ISNUMBER(D110),$S$25="Yes"),1,0),IF(AND(ISNUMBER(D164),$S$26="Yes"),1,0),IF(AND(ISNUMBER(D218),$S$27="Yes"),1,0),IF(AND(ISNUMBER(D272),$S$28="Yes"),1,0),IF(AND(ISNUMBER(D326),$S$29="Yes"),1,0),IF(AND(ISNUMBER(D380),$S$30="Yes"),1,0),IF(AND(ISNUMBER(D434),$S$31="Yes"),1,0),IF(AND(ISNUMBER(D488),$S$32="Yes"),1,0),IF(AND(ISNUMBER(D542),$S$33="Yes"),1,0),IF(AND(ISNUMBER(D596),$S$34="Yes"),1,0))))</f>
        <v>0</v>
      </c>
      <c r="AU54" s="79">
        <f ca="1">MIN('[1]Unit Adoption Calculations'!E98,AF54+$AP$22*SQRT(SUM(IF(AND(ISNUMBER(E110),$S$25="Yes"),E110-AF54,)^2,IF(AND(ISNUMBER(E164),$S$26="Yes"),E164-AF54,)^2,IF(AND(ISNUMBER(E218),$S$27="Yes"),E218-AF54,)^2,IF(AND(ISNUMBER(E272),$S$28="Yes"),E272-AF54,)^2,IF(AND(ISNUMBER(E326),$S$29="Yes"),E326-AF54,)^2,IF(AND(ISNUMBER(E380),$S$30="Yes"),E380-AF54,)^2,IF(AND(ISNUMBER(E434),$S$31="Yes"),E434-AF54,)^2,IF(AND(ISNUMBER(E488),$S$32="Yes"),E488-AF54,)^2,IF(AND(ISNUMBER(E542),$S$33="Yes"),E542-AF54,)^2,IF(AND(ISNUMBER(E596),$S$34="Yes"),E596-AF54,)^2)/SUM(IF(AND(ISNUMBER(E110),$S$25="Yes"),1,0),IF(AND(ISNUMBER(E164),$S$26="Yes"),1,0),IF(AND(ISNUMBER(E218),$S$27="Yes"),1,0),IF(AND(ISNUMBER(E272),$S$28="Yes"),1,0),IF(AND(ISNUMBER(E326),$S$29="Yes"),1,0),IF(AND(ISNUMBER(E380),$S$30="Yes"),1,0),IF(AND(ISNUMBER(E434),$S$31="Yes"),1,0),IF(AND(ISNUMBER(E488),$S$32="Yes"),1,0),IF(AND(ISNUMBER(E542),$S$33="Yes"),1,0),IF(AND(ISNUMBER(E596),$S$34="Yes"),1,0))))</f>
        <v>78.691098106063464</v>
      </c>
      <c r="AV54" s="79">
        <f ca="1">MIN('[1]Unit Adoption Calculations'!F98,AG54+$AP$22*SQRT(SUM(IF(AND(ISNUMBER(F110),$S$25="Yes"),F110-AG54,)^2,IF(AND(ISNUMBER(F164),$S$26="Yes"),F164-AG54,)^2,IF(AND(ISNUMBER(F218),$S$27="Yes"),F218-AG54,)^2,IF(AND(ISNUMBER(F272),$S$28="Yes"),F272-AG54,)^2,IF(AND(ISNUMBER(F326),$S$29="Yes"),F326-AG54,)^2,IF(AND(ISNUMBER(F380),$S$30="Yes"),F380-AG54,)^2,IF(AND(ISNUMBER(F434),$S$31="Yes"),F434-AG54,)^2,IF(AND(ISNUMBER(F488),$S$32="Yes"),F488-AG54,)^2,IF(AND(ISNUMBER(F542),$S$33="Yes"),F542-AG54,)^2,IF(AND(ISNUMBER(F596),$S$34="Yes"),F596-AG54,)^2)/SUM(IF(AND(ISNUMBER(F110),$S$25="Yes"),1,0),IF(AND(ISNUMBER(F164),$S$26="Yes"),1,0),IF(AND(ISNUMBER(F218),$S$27="Yes"),1,0),IF(AND(ISNUMBER(F272),$S$28="Yes"),1,0),IF(AND(ISNUMBER(F326),$S$29="Yes"),1,0),IF(AND(ISNUMBER(F380),$S$30="Yes"),1,0),IF(AND(ISNUMBER(F434),$S$31="Yes"),1,0),IF(AND(ISNUMBER(F488),$S$32="Yes"),1,0),IF(AND(ISNUMBER(F542),$S$33="Yes"),1,0),IF(AND(ISNUMBER(F596),$S$34="Yes"),1,0))))</f>
        <v>40.716058902999464</v>
      </c>
      <c r="AW54" s="79">
        <f ca="1">MIN('[1]Unit Adoption Calculations'!G98,AH54+$AP$22*SQRT(SUM(IF(AND(ISNUMBER(G110),$S$25="Yes"),G110-AH54,)^2,IF(AND(ISNUMBER(G164),$S$26="Yes"),G164-AH54,)^2,IF(AND(ISNUMBER(G218),$S$27="Yes"),G218-AH54,)^2,IF(AND(ISNUMBER(G272),$S$28="Yes"),G272-AH54,)^2,IF(AND(ISNUMBER(G326),$S$29="Yes"),G326-AH54,)^2,IF(AND(ISNUMBER(G380),$S$30="Yes"),G380-AH54,)^2,IF(AND(ISNUMBER(G434),$S$31="Yes"),G434-AH54,)^2,IF(AND(ISNUMBER(G488),$S$32="Yes"),G488-AH54,)^2,IF(AND(ISNUMBER(G542),$S$33="Yes"),G542-AH54,)^2,IF(AND(ISNUMBER(G596),$S$34="Yes"),G596-AH54,)^2)/SUM(IF(AND(ISNUMBER(G110),$S$25="Yes"),1,0),IF(AND(ISNUMBER(G164),$S$26="Yes"),1,0),IF(AND(ISNUMBER(G218),$S$27="Yes"),1,0),IF(AND(ISNUMBER(G272),$S$28="Yes"),1,0),IF(AND(ISNUMBER(G326),$S$29="Yes"),1,0),IF(AND(ISNUMBER(G380),$S$30="Yes"),1,0),IF(AND(ISNUMBER(G434),$S$31="Yes"),1,0),IF(AND(ISNUMBER(G488),$S$32="Yes"),1,0),IF(AND(ISNUMBER(G542),$S$33="Yes"),1,0),IF(AND(ISNUMBER(G596),$S$34="Yes"),1,0))))</f>
        <v>171.28942310468165</v>
      </c>
      <c r="AX54" s="79" t="e">
        <f>MIN('[1]Unit Adoption Calculations'!H98,AI54+$AP$22*SQRT(SUM(IF(AND(ISNUMBER(H110),$S$25="Yes"),H110-AI54,)^2,IF(AND(ISNUMBER(H164),$S$26="Yes"),H164-AI54,)^2,IF(AND(ISNUMBER(H218),$S$27="Yes"),H218-AI54,)^2,IF(AND(ISNUMBER(H272),$S$28="Yes"),H272-AI54,)^2,IF(AND(ISNUMBER(H326),$S$29="Yes"),H326-AI54,)^2,IF(AND(ISNUMBER(H380),$S$30="Yes"),H380-AI54,)^2,IF(AND(ISNUMBER(H434),$S$31="Yes"),H434-AI54,)^2,IF(AND(ISNUMBER(H488),$S$32="Yes"),H488-AI54,)^2,IF(AND(ISNUMBER(H542),$S$33="Yes"),H542-AI54,)^2,IF(AND(ISNUMBER(H596),$S$34="Yes"),H596-AI54,)^2)/SUM(IF(AND(ISNUMBER(H110),$S$25="Yes"),1,0),IF(AND(ISNUMBER(H164),$S$26="Yes"),1,0),IF(AND(ISNUMBER(H218),$S$27="Yes"),1,0),IF(AND(ISNUMBER(H272),$S$28="Yes"),1,0),IF(AND(ISNUMBER(H326),$S$29="Yes"),1,0),IF(AND(ISNUMBER(H380),$S$30="Yes"),1,0),IF(AND(ISNUMBER(H434),$S$31="Yes"),1,0),IF(AND(ISNUMBER(H488),$S$32="Yes"),1,0),IF(AND(ISNUMBER(H542),$S$33="Yes"),1,0),IF(AND(ISNUMBER(H596),$S$34="Yes"),1,0))))</f>
        <v>#DIV/0!</v>
      </c>
      <c r="AY54" s="79" t="e">
        <f>MIN('[1]Unit Adoption Calculations'!I98,AJ54+$AP$22*SQRT(SUM(IF(AND(ISNUMBER(I110),$S$25="Yes"),I110-AJ54,)^2,IF(AND(ISNUMBER(I164),$S$26="Yes"),I164-AJ54,)^2,IF(AND(ISNUMBER(I218),$S$27="Yes"),I218-AJ54,)^2,IF(AND(ISNUMBER(I272),$S$28="Yes"),I272-AJ54,)^2,IF(AND(ISNUMBER(I326),$S$29="Yes"),I326-AJ54,)^2,IF(AND(ISNUMBER(I380),$S$30="Yes"),I380-AJ54,)^2,IF(AND(ISNUMBER(I434),$S$31="Yes"),I434-AJ54,)^2,IF(AND(ISNUMBER(I488),$S$32="Yes"),I488-AJ54,)^2,IF(AND(ISNUMBER(I542),$S$33="Yes"),I542-AJ54,)^2,IF(AND(ISNUMBER(I596),$S$34="Yes"),I596-AJ54,)^2)/SUM(IF(AND(ISNUMBER(I110),$S$25="Yes"),1,0),IF(AND(ISNUMBER(I164),$S$26="Yes"),1,0),IF(AND(ISNUMBER(I218),$S$27="Yes"),1,0),IF(AND(ISNUMBER(I272),$S$28="Yes"),1,0),IF(AND(ISNUMBER(I326),$S$29="Yes"),1,0),IF(AND(ISNUMBER(I380),$S$30="Yes"),1,0),IF(AND(ISNUMBER(I434),$S$31="Yes"),1,0),IF(AND(ISNUMBER(I488),$S$32="Yes"),1,0),IF(AND(ISNUMBER(I542),$S$33="Yes"),1,0),IF(AND(ISNUMBER(I596),$S$34="Yes"),1,0))))</f>
        <v>#DIV/0!</v>
      </c>
      <c r="AZ54" s="79" t="e">
        <f>MIN('[1]Unit Adoption Calculations'!J98,AK54+$AP$22*SQRT(SUM(IF(AND(ISNUMBER(J110),$S$25="Yes"),J110-AK54,)^2,IF(AND(ISNUMBER(J164),$S$26="Yes"),J164-AK54,)^2,IF(AND(ISNUMBER(J218),$S$27="Yes"),J218-AK54,)^2,IF(AND(ISNUMBER(J272),$S$28="Yes"),J272-AK54,)^2,IF(AND(ISNUMBER(J326),$S$29="Yes"),J326-AK54,)^2,IF(AND(ISNUMBER(J380),$S$30="Yes"),J380-AK54,)^2,IF(AND(ISNUMBER(J434),$S$31="Yes"),J434-AK54,)^2,IF(AND(ISNUMBER(J488),$S$32="Yes"),J488-AK54,)^2,IF(AND(ISNUMBER(J542),$S$33="Yes"),J542-AK54,)^2,IF(AND(ISNUMBER(J596),$S$34="Yes"),J596-AK54,)^2)/SUM(IF(AND(ISNUMBER(J110),$S$25="Yes"),1,0),IF(AND(ISNUMBER(J164),$S$26="Yes"),1,0),IF(AND(ISNUMBER(J218),$S$27="Yes"),1,0),IF(AND(ISNUMBER(J272),$S$28="Yes"),1,0),IF(AND(ISNUMBER(J326),$S$29="Yes"),1,0),IF(AND(ISNUMBER(J380),$S$30="Yes"),1,0),IF(AND(ISNUMBER(J434),$S$31="Yes"),1,0),IF(AND(ISNUMBER(J488),$S$32="Yes"),1,0),IF(AND(ISNUMBER(J542),$S$33="Yes"),1,0),IF(AND(ISNUMBER(J596),$S$34="Yes"),1,0))))</f>
        <v>#DIV/0!</v>
      </c>
      <c r="BA54" s="79" t="e">
        <f>MIN('[1]Unit Adoption Calculations'!K98,AL54+$AP$22*SQRT(SUM(IF(AND(ISNUMBER(K110),$S$25="Yes"),K110-AL54,)^2,IF(AND(ISNUMBER(K164),$S$26="Yes"),K164-AL54,)^2,IF(AND(ISNUMBER(K218),$S$27="Yes"),K218-AL54,)^2,IF(AND(ISNUMBER(K272),$S$28="Yes"),K272-AL54,)^2,IF(AND(ISNUMBER(K326),$S$29="Yes"),K326-AL54,)^2,IF(AND(ISNUMBER(K380),$S$30="Yes"),K380-AL54,)^2,IF(AND(ISNUMBER(K434),$S$31="Yes"),K434-AL54,)^2,IF(AND(ISNUMBER(K488),$S$32="Yes"),K488-AL54,)^2,IF(AND(ISNUMBER(K542),$S$33="Yes"),K542-AL54,)^2,IF(AND(ISNUMBER(K596),$S$34="Yes"),K596-AL54,)^2)/SUM(IF(AND(ISNUMBER(K110),$S$25="Yes"),1,0),IF(AND(ISNUMBER(K164),$S$26="Yes"),1,0),IF(AND(ISNUMBER(K218),$S$27="Yes"),1,0),IF(AND(ISNUMBER(K272),$S$28="Yes"),1,0),IF(AND(ISNUMBER(K326),$S$29="Yes"),1,0),IF(AND(ISNUMBER(K380),$S$30="Yes"),1,0),IF(AND(ISNUMBER(K434),$S$31="Yes"),1,0),IF(AND(ISNUMBER(K488),$S$32="Yes"),1,0),IF(AND(ISNUMBER(K542),$S$33="Yes"),1,0),IF(AND(ISNUMBER(K596),$S$34="Yes"),1,0))))</f>
        <v>#DIV/0!</v>
      </c>
      <c r="BJ54" s="87"/>
      <c r="BK54" s="87"/>
      <c r="BL54" s="87"/>
      <c r="BM54" s="87"/>
      <c r="BN54" s="87"/>
      <c r="BO54" s="87"/>
      <c r="BP54" s="87"/>
      <c r="BQ54" s="87"/>
      <c r="BR54" s="87"/>
      <c r="BS54" s="87"/>
      <c r="BT54" s="25"/>
      <c r="BU54" s="25"/>
      <c r="BV54" s="25"/>
      <c r="BW54" s="25"/>
      <c r="BX54" s="25"/>
    </row>
    <row r="55" spans="1:76" s="24" customFormat="1" ht="14" x14ac:dyDescent="0.15">
      <c r="A55" s="64">
        <v>2044</v>
      </c>
      <c r="B55" s="65">
        <f t="shared" ref="B55:K70" ca="1" si="5">IFERROR(IF($A$19=$O$22,AC55,IF($A$19=$O$25,B111,IF($A$19=$O$26,B165,IF($A$19=$O$27,B219,IF($A$19=$O$28,B273,IF($A$19=$O$29,B327,IF($A$19=$O$30,B381,IF($A$19=$O$31,B435,IF($A$19=$O$32,B489,IF($A$19=$O$33,B543,IF($A$19=$O$34,B597,AR55))))))))))),"")</f>
        <v>400.08451014232219</v>
      </c>
      <c r="C55" s="66">
        <f t="shared" ca="1" si="5"/>
        <v>187.30973127881043</v>
      </c>
      <c r="D55" s="66">
        <f t="shared" ca="1" si="5"/>
        <v>0</v>
      </c>
      <c r="E55" s="66">
        <f t="shared" ca="1" si="5"/>
        <v>77.992019406277393</v>
      </c>
      <c r="F55" s="66">
        <f t="shared" ca="1" si="5"/>
        <v>40.492455725447826</v>
      </c>
      <c r="G55" s="66">
        <f t="shared" ca="1" si="5"/>
        <v>172.18667989194432</v>
      </c>
      <c r="H55" s="66" t="str">
        <f t="shared" ca="1" si="5"/>
        <v/>
      </c>
      <c r="I55" s="66" t="str">
        <f t="shared" ca="1" si="5"/>
        <v/>
      </c>
      <c r="J55" s="66" t="str">
        <f t="shared" ca="1" si="5"/>
        <v/>
      </c>
      <c r="K55" s="66" t="str">
        <f t="shared" ca="1" si="5"/>
        <v/>
      </c>
      <c r="AB55" s="64">
        <v>2044</v>
      </c>
      <c r="AC55" s="79">
        <f ca="1">MIN('[1]Unit Adoption Calculations'!B99,SUM(IF($S$25="Yes",B111,),IF($S$26="Yes",B165,),IF($S$27="Yes",B219,),IF($S$28="Yes",B273,),IF($S$29="Yes",B327,),IF($S$30="Yes",B381,),IF($S$31="Yes",B435,),IF($S$32="Yes",B489,),IF($S$33="Yes",B543,),IF($S$34="Yes",B597,))/SUM(IF(AND(ISNUMBER(B111),$S$25="Yes"),1,0),IF(AND(ISNUMBER(B165),$S$26="Yes"),1,0),IF(AND(ISNUMBER(B219),$S$27="Yes"),1,0),IF(AND(ISNUMBER(B273),$S$28="Yes"),1,0),IF(AND(ISNUMBER(B327),$S$29="Yes"),1,0),IF(AND(ISNUMBER(B381),$S$30="Yes"),1,0),IF(AND(ISNUMBER(B435),$S$31="Yes"),1,0),IF(AND(ISNUMBER(B489),$S$32="Yes"),1,0),IF(AND(ISNUMBER(B543),$S$33="Yes"),1,0),IF(AND(ISNUMBER(B597),$S$34="Yes"),1,0)))</f>
        <v>452.20431386927305</v>
      </c>
      <c r="AD55" s="79">
        <f ca="1">MIN('[1]Unit Adoption Calculations'!C99,SUM(IF($S$25="Yes",C111,),IF($S$26="Yes",C165,),IF($S$27="Yes",C219,),IF($S$28="Yes",C273,),IF($S$29="Yes",C327,),IF($S$30="Yes",C381,),IF($S$31="Yes",C435,),IF($S$32="Yes",C489,),IF($S$33="Yes",C543,),IF($S$34="Yes",C597,))/SUM(IF(AND(ISNUMBER(C111),$S$25="Yes"),1,0),IF(AND(ISNUMBER(C165),$S$26="Yes"),1,0),IF(AND(ISNUMBER(C219),$S$27="Yes"),1,0),IF(AND(ISNUMBER(C273),$S$28="Yes"),1,0),IF(AND(ISNUMBER(C327),$S$29="Yes"),1,0),IF(AND(ISNUMBER(C381),$S$30="Yes"),1,0),IF(AND(ISNUMBER(C435),$S$31="Yes"),1,0),IF(AND(ISNUMBER(C489),$S$32="Yes"),1,0),IF(AND(ISNUMBER(C543),$S$33="Yes"),1,0),IF(AND(ISNUMBER(C597),$S$34="Yes"),1,0)))</f>
        <v>189.08543652410322</v>
      </c>
      <c r="AE55" s="79">
        <f ca="1">MIN('[1]Unit Adoption Calculations'!D99,SUM(IF($S$25="Yes",D111,),IF($S$26="Yes",D165,),IF($S$27="Yes",D219,),IF($S$28="Yes",D273,),IF($S$29="Yes",D327,),IF($S$30="Yes",D381,),IF($S$31="Yes",D435,),IF($S$32="Yes",D489,),IF($S$33="Yes",D543,),IF($S$34="Yes",D597,))/SUM(IF(AND(ISNUMBER(D111),$S$25="Yes"),1,0),IF(AND(ISNUMBER(D165),$S$26="Yes"),1,0),IF(AND(ISNUMBER(D219),$S$27="Yes"),1,0),IF(AND(ISNUMBER(D273),$S$28="Yes"),1,0),IF(AND(ISNUMBER(D327),$S$29="Yes"),1,0),IF(AND(ISNUMBER(D381),$S$30="Yes"),1,0),IF(AND(ISNUMBER(D435),$S$31="Yes"),1,0),IF(AND(ISNUMBER(D489),$S$32="Yes"),1,0),IF(AND(ISNUMBER(D543),$S$33="Yes"),1,0),IF(AND(ISNUMBER(D597),$S$34="Yes"),1,0)))</f>
        <v>0</v>
      </c>
      <c r="AF55" s="79">
        <f ca="1">MIN('[1]Unit Adoption Calculations'!E99,SUM(IF($S$25="Yes",E111,),IF($S$26="Yes",E165,),IF($S$27="Yes",E219,),IF($S$28="Yes",E273,),IF($S$29="Yes",E327,),IF($S$30="Yes",E381,),IF($S$31="Yes",E435,),IF($S$32="Yes",E489,),IF($S$33="Yes",E543,),IF($S$34="Yes",E597,))/SUM(IF(AND(ISNUMBER(E111),$S$25="Yes"),1,0),IF(AND(ISNUMBER(E165),$S$26="Yes"),1,0),IF(AND(ISNUMBER(E219),$S$27="Yes"),1,0),IF(AND(ISNUMBER(E273),$S$28="Yes"),1,0),IF(AND(ISNUMBER(E327),$S$29="Yes"),1,0),IF(AND(ISNUMBER(E381),$S$30="Yes"),1,0),IF(AND(ISNUMBER(E435),$S$31="Yes"),1,0),IF(AND(ISNUMBER(E489),$S$32="Yes"),1,0),IF(AND(ISNUMBER(E543),$S$33="Yes"),1,0),IF(AND(ISNUMBER(E597),$S$34="Yes"),1,0)))</f>
        <v>88.986307427484249</v>
      </c>
      <c r="AG55" s="79">
        <f ca="1">MIN('[1]Unit Adoption Calculations'!F99,SUM(IF($S$25="Yes",F111,),IF($S$26="Yes",F165,),IF($S$27="Yes",F219,),IF($S$28="Yes",F273,),IF($S$29="Yes",F327,),IF($S$30="Yes",F381,),IF($S$31="Yes",F435,),IF($S$32="Yes",F489,),IF($S$33="Yes",F543,),IF($S$34="Yes",F597,))/SUM(IF(AND(ISNUMBER(F111),$S$25="Yes"),1,0),IF(AND(ISNUMBER(F165),$S$26="Yes"),1,0),IF(AND(ISNUMBER(F219),$S$27="Yes"),1,0),IF(AND(ISNUMBER(F273),$S$28="Yes"),1,0),IF(AND(ISNUMBER(F327),$S$29="Yes"),1,0),IF(AND(ISNUMBER(F381),$S$30="Yes"),1,0),IF(AND(ISNUMBER(F435),$S$31="Yes"),1,0),IF(AND(ISNUMBER(F489),$S$32="Yes"),1,0),IF(AND(ISNUMBER(F543),$S$33="Yes"),1,0),IF(AND(ISNUMBER(F597),$S$34="Yes"),1,0)))</f>
        <v>41.250412224743741</v>
      </c>
      <c r="AH55" s="79">
        <f ca="1">MIN('[1]Unit Adoption Calculations'!G99,SUM(IF($S$25="Yes",G111,),IF($S$26="Yes",G165,),IF($S$27="Yes",G219,),IF($S$28="Yes",G273,),IF($S$29="Yes",G327,),IF($S$30="Yes",G381,),IF($S$31="Yes",G435,),IF($S$32="Yes",G489,),IF($S$33="Yes",G543,),IF($S$34="Yes",G597,))/SUM(IF(AND(ISNUMBER(G111),$S$25="Yes"),1,0),IF(AND(ISNUMBER(G165),$S$26="Yes"),1,0),IF(AND(ISNUMBER(G219),$S$27="Yes"),1,0),IF(AND(ISNUMBER(G273),$S$28="Yes"),1,0),IF(AND(ISNUMBER(G327),$S$29="Yes"),1,0),IF(AND(ISNUMBER(G381),$S$30="Yes"),1,0),IF(AND(ISNUMBER(G435),$S$31="Yes"),1,0),IF(AND(ISNUMBER(G489),$S$32="Yes"),1,0),IF(AND(ISNUMBER(G543),$S$33="Yes"),1,0),IF(AND(ISNUMBER(G597),$S$34="Yes"),1,0)))</f>
        <v>174.14528614761252</v>
      </c>
      <c r="AI55" s="79" t="e">
        <f>MIN('[1]Unit Adoption Calculations'!H99,SUM(IF($S$25="Yes",H111,),IF($S$26="Yes",H165,),IF($S$27="Yes",H219,),IF($S$28="Yes",H273,),IF($S$29="Yes",H327,),IF($S$30="Yes",H381,),IF($S$31="Yes",H435,),IF($S$32="Yes",H489,),IF($S$33="Yes",H543,),IF($S$34="Yes",H597,))/SUM(IF(AND(ISNUMBER(H111),$S$25="Yes"),1,0),IF(AND(ISNUMBER(H165),$S$26="Yes"),1,0),IF(AND(ISNUMBER(H219),$S$27="Yes"),1,0),IF(AND(ISNUMBER(H273),$S$28="Yes"),1,0),IF(AND(ISNUMBER(H327),$S$29="Yes"),1,0),IF(AND(ISNUMBER(H381),$S$30="Yes"),1,0),IF(AND(ISNUMBER(H435),$S$31="Yes"),1,0),IF(AND(ISNUMBER(H489),$S$32="Yes"),1,0),IF(AND(ISNUMBER(H543),$S$33="Yes"),1,0),IF(AND(ISNUMBER(H597),$S$34="Yes"),1,0)))</f>
        <v>#DIV/0!</v>
      </c>
      <c r="AJ55" s="79" t="e">
        <f>MIN('[1]Unit Adoption Calculations'!I99,SUM(IF($S$25="Yes",I111,),IF($S$26="Yes",I165,),IF($S$27="Yes",I219,),IF($S$28="Yes",I273,),IF($S$29="Yes",I327,),IF($S$30="Yes",I381,),IF($S$31="Yes",I435,),IF($S$32="Yes",I489,),IF($S$33="Yes",I543,),IF($S$34="Yes",I597,))/SUM(IF(AND(ISNUMBER(I111),$S$25="Yes"),1,0),IF(AND(ISNUMBER(I165),$S$26="Yes"),1,0),IF(AND(ISNUMBER(I219),$S$27="Yes"),1,0),IF(AND(ISNUMBER(I273),$S$28="Yes"),1,0),IF(AND(ISNUMBER(I327),$S$29="Yes"),1,0),IF(AND(ISNUMBER(I381),$S$30="Yes"),1,0),IF(AND(ISNUMBER(I435),$S$31="Yes"),1,0),IF(AND(ISNUMBER(I489),$S$32="Yes"),1,0),IF(AND(ISNUMBER(I543),$S$33="Yes"),1,0),IF(AND(ISNUMBER(I597),$S$34="Yes"),1,0)))</f>
        <v>#DIV/0!</v>
      </c>
      <c r="AK55" s="79" t="e">
        <f>MIN('[1]Unit Adoption Calculations'!J99,SUM(IF($S$25="Yes",J111,),IF($S$26="Yes",J165,),IF($S$27="Yes",J219,),IF($S$28="Yes",J273,),IF($S$29="Yes",J327,),IF($S$30="Yes",J381,),IF($S$31="Yes",J435,),IF($S$32="Yes",J489,),IF($S$33="Yes",J543,),IF($S$34="Yes",J597,))/SUM(IF(AND(ISNUMBER(J111),$S$25="Yes"),1,0),IF(AND(ISNUMBER(J165),$S$26="Yes"),1,0),IF(AND(ISNUMBER(J219),$S$27="Yes"),1,0),IF(AND(ISNUMBER(J273),$S$28="Yes"),1,0),IF(AND(ISNUMBER(J327),$S$29="Yes"),1,0),IF(AND(ISNUMBER(J381),$S$30="Yes"),1,0),IF(AND(ISNUMBER(J435),$S$31="Yes"),1,0),IF(AND(ISNUMBER(J489),$S$32="Yes"),1,0),IF(AND(ISNUMBER(J543),$S$33="Yes"),1,0),IF(AND(ISNUMBER(J597),$S$34="Yes"),1,0)))</f>
        <v>#DIV/0!</v>
      </c>
      <c r="AL55" s="79" t="e">
        <f>MIN('[1]Unit Adoption Calculations'!K99,SUM(IF($S$25="Yes",K111,),IF($S$26="Yes",K165,),IF($S$27="Yes",K219,),IF($S$28="Yes",K273,),IF($S$29="Yes",K327,),IF($S$30="Yes",K381,),IF($S$31="Yes",K435,),IF($S$32="Yes",K489,),IF($S$33="Yes",K543,),IF($S$34="Yes",K597,))/SUM(IF(AND(ISNUMBER(K111),$S$25="Yes"),1,0),IF(AND(ISNUMBER(K165),$S$26="Yes"),1,0),IF(AND(ISNUMBER(K219),$S$27="Yes"),1,0),IF(AND(ISNUMBER(K273),$S$28="Yes"),1,0),IF(AND(ISNUMBER(K327),$S$29="Yes"),1,0),IF(AND(ISNUMBER(K381),$S$30="Yes"),1,0),IF(AND(ISNUMBER(K435),$S$31="Yes"),1,0),IF(AND(ISNUMBER(K489),$S$32="Yes"),1,0),IF(AND(ISNUMBER(K543),$S$33="Yes"),1,0),IF(AND(ISNUMBER(K597),$S$34="Yes"),1,0)))</f>
        <v>#DIV/0!</v>
      </c>
      <c r="AM55" s="69"/>
      <c r="AQ55" s="64">
        <v>2044</v>
      </c>
      <c r="AR55" s="79">
        <f ca="1">MIN('[1]Unit Adoption Calculations'!B99,AC55+$AP$22*SQRT(SUM(IF(AND(ISNUMBER(B111),$S$25="Yes"),B111-AC55,)^2,IF(AND(ISNUMBER(B165),$S$26="Yes"),B165-AC55,)^2,IF(AND(ISNUMBER(B219),$S$27="Yes"),B219-AC55,)^2,IF(AND(ISNUMBER(B273),$S$28="Yes"),B273-AC55,)^2,IF(AND(ISNUMBER(B327),$S$29="Yes"),B327-AC55,)^2,IF(AND(ISNUMBER(B381),$S$30="Yes"),B381-AC55,)^2,IF(AND(ISNUMBER(B435),$S$31="Yes"),B435-AC55,)^2,IF(AND(ISNUMBER(B489),$S$32="Yes"),B489-AC55,)^2,IF(AND(ISNUMBER(B543),$S$33="Yes"),B543-AC55,)^2,IF(AND(ISNUMBER(B597),$S$34="Yes"),B597-AC55,)^2)/SUM(IF(AND(ISNUMBER(B111),$S$25="Yes"),1,0),IF(AND(ISNUMBER(B165),$S$26="Yes"),1,0),IF(AND(ISNUMBER(B219),$S$27="Yes"),1,0),IF(AND(ISNUMBER(B273),$S$28="Yes"),1,0),IF(AND(ISNUMBER(B327),$S$29="Yes"),1,0),IF(AND(ISNUMBER(B381),$S$30="Yes"),1,0),IF(AND(ISNUMBER(B435),$S$31="Yes"),1,0),IF(AND(ISNUMBER(B489),$S$32="Yes"),1,0),IF(AND(ISNUMBER(B543),$S$33="Yes"),1,0),IF(AND(ISNUMBER(B597),$S$34="Yes"),1,0))))</f>
        <v>400.08451014232219</v>
      </c>
      <c r="AS55" s="79">
        <f ca="1">MIN('[1]Unit Adoption Calculations'!C99,AD55+$AP$22*SQRT(SUM(IF(AND(ISNUMBER(C111),$S$25="Yes"),C111-AD55,)^2,IF(AND(ISNUMBER(C165),$S$26="Yes"),C165-AD55,)^2,IF(AND(ISNUMBER(C219),$S$27="Yes"),C219-AD55,)^2,IF(AND(ISNUMBER(C273),$S$28="Yes"),C273-AD55,)^2,IF(AND(ISNUMBER(C327),$S$29="Yes"),C327-AD55,)^2,IF(AND(ISNUMBER(C381),$S$30="Yes"),C381-AD55,)^2,IF(AND(ISNUMBER(C435),$S$31="Yes"),C435-AD55,)^2,IF(AND(ISNUMBER(C489),$S$32="Yes"),C489-AD55,)^2,IF(AND(ISNUMBER(C543),$S$33="Yes"),C543-AD55,)^2,IF(AND(ISNUMBER(C597),$S$34="Yes"),C597-AD55,)^2)/SUM(IF(AND(ISNUMBER(C111),$S$25="Yes"),1,0),IF(AND(ISNUMBER(C165),$S$26="Yes"),1,0),IF(AND(ISNUMBER(C219),$S$27="Yes"),1,0),IF(AND(ISNUMBER(C273),$S$28="Yes"),1,0),IF(AND(ISNUMBER(C327),$S$29="Yes"),1,0),IF(AND(ISNUMBER(C381),$S$30="Yes"),1,0),IF(AND(ISNUMBER(C435),$S$31="Yes"),1,0),IF(AND(ISNUMBER(C489),$S$32="Yes"),1,0),IF(AND(ISNUMBER(C543),$S$33="Yes"),1,0),IF(AND(ISNUMBER(C597),$S$34="Yes"),1,0))))</f>
        <v>187.30973127881043</v>
      </c>
      <c r="AT55" s="79">
        <f ca="1">MIN('[1]Unit Adoption Calculations'!D99,AE55+$AP$22*SQRT(SUM(IF(AND(ISNUMBER(D111),$S$25="Yes"),D111-AE55,)^2,IF(AND(ISNUMBER(D165),$S$26="Yes"),D165-AE55,)^2,IF(AND(ISNUMBER(D219),$S$27="Yes"),D219-AE55,)^2,IF(AND(ISNUMBER(D273),$S$28="Yes"),D273-AE55,)^2,IF(AND(ISNUMBER(D327),$S$29="Yes"),D327-AE55,)^2,IF(AND(ISNUMBER(D381),$S$30="Yes"),D381-AE55,)^2,IF(AND(ISNUMBER(D435),$S$31="Yes"),D435-AE55,)^2,IF(AND(ISNUMBER(D489),$S$32="Yes"),D489-AE55,)^2,IF(AND(ISNUMBER(D543),$S$33="Yes"),D543-AE55,)^2,IF(AND(ISNUMBER(D597),$S$34="Yes"),D597-AE55,)^2)/SUM(IF(AND(ISNUMBER(D111),$S$25="Yes"),1,0),IF(AND(ISNUMBER(D165),$S$26="Yes"),1,0),IF(AND(ISNUMBER(D219),$S$27="Yes"),1,0),IF(AND(ISNUMBER(D273),$S$28="Yes"),1,0),IF(AND(ISNUMBER(D327),$S$29="Yes"),1,0),IF(AND(ISNUMBER(D381),$S$30="Yes"),1,0),IF(AND(ISNUMBER(D435),$S$31="Yes"),1,0),IF(AND(ISNUMBER(D489),$S$32="Yes"),1,0),IF(AND(ISNUMBER(D543),$S$33="Yes"),1,0),IF(AND(ISNUMBER(D597),$S$34="Yes"),1,0))))</f>
        <v>0</v>
      </c>
      <c r="AU55" s="79">
        <f ca="1">MIN('[1]Unit Adoption Calculations'!E99,AF55+$AP$22*SQRT(SUM(IF(AND(ISNUMBER(E111),$S$25="Yes"),E111-AF55,)^2,IF(AND(ISNUMBER(E165),$S$26="Yes"),E165-AF55,)^2,IF(AND(ISNUMBER(E219),$S$27="Yes"),E219-AF55,)^2,IF(AND(ISNUMBER(E273),$S$28="Yes"),E273-AF55,)^2,IF(AND(ISNUMBER(E327),$S$29="Yes"),E327-AF55,)^2,IF(AND(ISNUMBER(E381),$S$30="Yes"),E381-AF55,)^2,IF(AND(ISNUMBER(E435),$S$31="Yes"),E435-AF55,)^2,IF(AND(ISNUMBER(E489),$S$32="Yes"),E489-AF55,)^2,IF(AND(ISNUMBER(E543),$S$33="Yes"),E543-AF55,)^2,IF(AND(ISNUMBER(E597),$S$34="Yes"),E597-AF55,)^2)/SUM(IF(AND(ISNUMBER(E111),$S$25="Yes"),1,0),IF(AND(ISNUMBER(E165),$S$26="Yes"),1,0),IF(AND(ISNUMBER(E219),$S$27="Yes"),1,0),IF(AND(ISNUMBER(E273),$S$28="Yes"),1,0),IF(AND(ISNUMBER(E327),$S$29="Yes"),1,0),IF(AND(ISNUMBER(E381),$S$30="Yes"),1,0),IF(AND(ISNUMBER(E435),$S$31="Yes"),1,0),IF(AND(ISNUMBER(E489),$S$32="Yes"),1,0),IF(AND(ISNUMBER(E543),$S$33="Yes"),1,0),IF(AND(ISNUMBER(E597),$S$34="Yes"),1,0))))</f>
        <v>77.992019406277393</v>
      </c>
      <c r="AV55" s="79">
        <f ca="1">MIN('[1]Unit Adoption Calculations'!F99,AG55+$AP$22*SQRT(SUM(IF(AND(ISNUMBER(F111),$S$25="Yes"),F111-AG55,)^2,IF(AND(ISNUMBER(F165),$S$26="Yes"),F165-AG55,)^2,IF(AND(ISNUMBER(F219),$S$27="Yes"),F219-AG55,)^2,IF(AND(ISNUMBER(F273),$S$28="Yes"),F273-AG55,)^2,IF(AND(ISNUMBER(F327),$S$29="Yes"),F327-AG55,)^2,IF(AND(ISNUMBER(F381),$S$30="Yes"),F381-AG55,)^2,IF(AND(ISNUMBER(F435),$S$31="Yes"),F435-AG55,)^2,IF(AND(ISNUMBER(F489),$S$32="Yes"),F489-AG55,)^2,IF(AND(ISNUMBER(F543),$S$33="Yes"),F543-AG55,)^2,IF(AND(ISNUMBER(F597),$S$34="Yes"),F597-AG55,)^2)/SUM(IF(AND(ISNUMBER(F111),$S$25="Yes"),1,0),IF(AND(ISNUMBER(F165),$S$26="Yes"),1,0),IF(AND(ISNUMBER(F219),$S$27="Yes"),1,0),IF(AND(ISNUMBER(F273),$S$28="Yes"),1,0),IF(AND(ISNUMBER(F327),$S$29="Yes"),1,0),IF(AND(ISNUMBER(F381),$S$30="Yes"),1,0),IF(AND(ISNUMBER(F435),$S$31="Yes"),1,0),IF(AND(ISNUMBER(F489),$S$32="Yes"),1,0),IF(AND(ISNUMBER(F543),$S$33="Yes"),1,0),IF(AND(ISNUMBER(F597),$S$34="Yes"),1,0))))</f>
        <v>40.492455725447826</v>
      </c>
      <c r="AW55" s="79">
        <f ca="1">MIN('[1]Unit Adoption Calculations'!G99,AH55+$AP$22*SQRT(SUM(IF(AND(ISNUMBER(G111),$S$25="Yes"),G111-AH55,)^2,IF(AND(ISNUMBER(G165),$S$26="Yes"),G165-AH55,)^2,IF(AND(ISNUMBER(G219),$S$27="Yes"),G219-AH55,)^2,IF(AND(ISNUMBER(G273),$S$28="Yes"),G273-AH55,)^2,IF(AND(ISNUMBER(G327),$S$29="Yes"),G327-AH55,)^2,IF(AND(ISNUMBER(G381),$S$30="Yes"),G381-AH55,)^2,IF(AND(ISNUMBER(G435),$S$31="Yes"),G435-AH55,)^2,IF(AND(ISNUMBER(G489),$S$32="Yes"),G489-AH55,)^2,IF(AND(ISNUMBER(G543),$S$33="Yes"),G543-AH55,)^2,IF(AND(ISNUMBER(G597),$S$34="Yes"),G597-AH55,)^2)/SUM(IF(AND(ISNUMBER(G111),$S$25="Yes"),1,0),IF(AND(ISNUMBER(G165),$S$26="Yes"),1,0),IF(AND(ISNUMBER(G219),$S$27="Yes"),1,0),IF(AND(ISNUMBER(G273),$S$28="Yes"),1,0),IF(AND(ISNUMBER(G327),$S$29="Yes"),1,0),IF(AND(ISNUMBER(G381),$S$30="Yes"),1,0),IF(AND(ISNUMBER(G435),$S$31="Yes"),1,0),IF(AND(ISNUMBER(G489),$S$32="Yes"),1,0),IF(AND(ISNUMBER(G543),$S$33="Yes"),1,0),IF(AND(ISNUMBER(G597),$S$34="Yes"),1,0))))</f>
        <v>172.18667989194432</v>
      </c>
      <c r="AX55" s="79" t="e">
        <f>MIN('[1]Unit Adoption Calculations'!H99,AI55+$AP$22*SQRT(SUM(IF(AND(ISNUMBER(H111),$S$25="Yes"),H111-AI55,)^2,IF(AND(ISNUMBER(H165),$S$26="Yes"),H165-AI55,)^2,IF(AND(ISNUMBER(H219),$S$27="Yes"),H219-AI55,)^2,IF(AND(ISNUMBER(H273),$S$28="Yes"),H273-AI55,)^2,IF(AND(ISNUMBER(H327),$S$29="Yes"),H327-AI55,)^2,IF(AND(ISNUMBER(H381),$S$30="Yes"),H381-AI55,)^2,IF(AND(ISNUMBER(H435),$S$31="Yes"),H435-AI55,)^2,IF(AND(ISNUMBER(H489),$S$32="Yes"),H489-AI55,)^2,IF(AND(ISNUMBER(H543),$S$33="Yes"),H543-AI55,)^2,IF(AND(ISNUMBER(H597),$S$34="Yes"),H597-AI55,)^2)/SUM(IF(AND(ISNUMBER(H111),$S$25="Yes"),1,0),IF(AND(ISNUMBER(H165),$S$26="Yes"),1,0),IF(AND(ISNUMBER(H219),$S$27="Yes"),1,0),IF(AND(ISNUMBER(H273),$S$28="Yes"),1,0),IF(AND(ISNUMBER(H327),$S$29="Yes"),1,0),IF(AND(ISNUMBER(H381),$S$30="Yes"),1,0),IF(AND(ISNUMBER(H435),$S$31="Yes"),1,0),IF(AND(ISNUMBER(H489),$S$32="Yes"),1,0),IF(AND(ISNUMBER(H543),$S$33="Yes"),1,0),IF(AND(ISNUMBER(H597),$S$34="Yes"),1,0))))</f>
        <v>#DIV/0!</v>
      </c>
      <c r="AY55" s="79" t="e">
        <f>MIN('[1]Unit Adoption Calculations'!I99,AJ55+$AP$22*SQRT(SUM(IF(AND(ISNUMBER(I111),$S$25="Yes"),I111-AJ55,)^2,IF(AND(ISNUMBER(I165),$S$26="Yes"),I165-AJ55,)^2,IF(AND(ISNUMBER(I219),$S$27="Yes"),I219-AJ55,)^2,IF(AND(ISNUMBER(I273),$S$28="Yes"),I273-AJ55,)^2,IF(AND(ISNUMBER(I327),$S$29="Yes"),I327-AJ55,)^2,IF(AND(ISNUMBER(I381),$S$30="Yes"),I381-AJ55,)^2,IF(AND(ISNUMBER(I435),$S$31="Yes"),I435-AJ55,)^2,IF(AND(ISNUMBER(I489),$S$32="Yes"),I489-AJ55,)^2,IF(AND(ISNUMBER(I543),$S$33="Yes"),I543-AJ55,)^2,IF(AND(ISNUMBER(I597),$S$34="Yes"),I597-AJ55,)^2)/SUM(IF(AND(ISNUMBER(I111),$S$25="Yes"),1,0),IF(AND(ISNUMBER(I165),$S$26="Yes"),1,0),IF(AND(ISNUMBER(I219),$S$27="Yes"),1,0),IF(AND(ISNUMBER(I273),$S$28="Yes"),1,0),IF(AND(ISNUMBER(I327),$S$29="Yes"),1,0),IF(AND(ISNUMBER(I381),$S$30="Yes"),1,0),IF(AND(ISNUMBER(I435),$S$31="Yes"),1,0),IF(AND(ISNUMBER(I489),$S$32="Yes"),1,0),IF(AND(ISNUMBER(I543),$S$33="Yes"),1,0),IF(AND(ISNUMBER(I597),$S$34="Yes"),1,0))))</f>
        <v>#DIV/0!</v>
      </c>
      <c r="AZ55" s="79" t="e">
        <f>MIN('[1]Unit Adoption Calculations'!J99,AK55+$AP$22*SQRT(SUM(IF(AND(ISNUMBER(J111),$S$25="Yes"),J111-AK55,)^2,IF(AND(ISNUMBER(J165),$S$26="Yes"),J165-AK55,)^2,IF(AND(ISNUMBER(J219),$S$27="Yes"),J219-AK55,)^2,IF(AND(ISNUMBER(J273),$S$28="Yes"),J273-AK55,)^2,IF(AND(ISNUMBER(J327),$S$29="Yes"),J327-AK55,)^2,IF(AND(ISNUMBER(J381),$S$30="Yes"),J381-AK55,)^2,IF(AND(ISNUMBER(J435),$S$31="Yes"),J435-AK55,)^2,IF(AND(ISNUMBER(J489),$S$32="Yes"),J489-AK55,)^2,IF(AND(ISNUMBER(J543),$S$33="Yes"),J543-AK55,)^2,IF(AND(ISNUMBER(J597),$S$34="Yes"),J597-AK55,)^2)/SUM(IF(AND(ISNUMBER(J111),$S$25="Yes"),1,0),IF(AND(ISNUMBER(J165),$S$26="Yes"),1,0),IF(AND(ISNUMBER(J219),$S$27="Yes"),1,0),IF(AND(ISNUMBER(J273),$S$28="Yes"),1,0),IF(AND(ISNUMBER(J327),$S$29="Yes"),1,0),IF(AND(ISNUMBER(J381),$S$30="Yes"),1,0),IF(AND(ISNUMBER(J435),$S$31="Yes"),1,0),IF(AND(ISNUMBER(J489),$S$32="Yes"),1,0),IF(AND(ISNUMBER(J543),$S$33="Yes"),1,0),IF(AND(ISNUMBER(J597),$S$34="Yes"),1,0))))</f>
        <v>#DIV/0!</v>
      </c>
      <c r="BA55" s="79" t="e">
        <f>MIN('[1]Unit Adoption Calculations'!K99,AL55+$AP$22*SQRT(SUM(IF(AND(ISNUMBER(K111),$S$25="Yes"),K111-AL55,)^2,IF(AND(ISNUMBER(K165),$S$26="Yes"),K165-AL55,)^2,IF(AND(ISNUMBER(K219),$S$27="Yes"),K219-AL55,)^2,IF(AND(ISNUMBER(K273),$S$28="Yes"),K273-AL55,)^2,IF(AND(ISNUMBER(K327),$S$29="Yes"),K327-AL55,)^2,IF(AND(ISNUMBER(K381),$S$30="Yes"),K381-AL55,)^2,IF(AND(ISNUMBER(K435),$S$31="Yes"),K435-AL55,)^2,IF(AND(ISNUMBER(K489),$S$32="Yes"),K489-AL55,)^2,IF(AND(ISNUMBER(K543),$S$33="Yes"),K543-AL55,)^2,IF(AND(ISNUMBER(K597),$S$34="Yes"),K597-AL55,)^2)/SUM(IF(AND(ISNUMBER(K111),$S$25="Yes"),1,0),IF(AND(ISNUMBER(K165),$S$26="Yes"),1,0),IF(AND(ISNUMBER(K219),$S$27="Yes"),1,0),IF(AND(ISNUMBER(K273),$S$28="Yes"),1,0),IF(AND(ISNUMBER(K327),$S$29="Yes"),1,0),IF(AND(ISNUMBER(K381),$S$30="Yes"),1,0),IF(AND(ISNUMBER(K435),$S$31="Yes"),1,0),IF(AND(ISNUMBER(K489),$S$32="Yes"),1,0),IF(AND(ISNUMBER(K543),$S$33="Yes"),1,0),IF(AND(ISNUMBER(K597),$S$34="Yes"),1,0))))</f>
        <v>#DIV/0!</v>
      </c>
      <c r="BJ55" s="87"/>
      <c r="BK55" s="87"/>
      <c r="BL55" s="87"/>
      <c r="BM55" s="87"/>
      <c r="BN55" s="87"/>
      <c r="BO55" s="87"/>
      <c r="BP55" s="87"/>
      <c r="BQ55" s="87"/>
      <c r="BR55" s="87"/>
      <c r="BS55" s="87"/>
      <c r="BT55" s="25"/>
      <c r="BU55" s="25"/>
      <c r="BV55" s="25"/>
      <c r="BW55" s="25"/>
      <c r="BX55" s="25"/>
    </row>
    <row r="56" spans="1:76" s="24" customFormat="1" ht="14" x14ac:dyDescent="0.15">
      <c r="A56" s="64">
        <v>2045</v>
      </c>
      <c r="B56" s="65">
        <f t="shared" ca="1" si="5"/>
        <v>402.94940118436398</v>
      </c>
      <c r="C56" s="66">
        <f t="shared" ca="1" si="5"/>
        <v>188.67047730136665</v>
      </c>
      <c r="D56" s="66">
        <f t="shared" ca="1" si="5"/>
        <v>0</v>
      </c>
      <c r="E56" s="66">
        <f t="shared" ca="1" si="5"/>
        <v>77.292695298899659</v>
      </c>
      <c r="F56" s="66">
        <f t="shared" ca="1" si="5"/>
        <v>40.268852547896245</v>
      </c>
      <c r="G56" s="66">
        <f t="shared" ca="1" si="5"/>
        <v>173.08393667920723</v>
      </c>
      <c r="H56" s="66" t="str">
        <f t="shared" ca="1" si="5"/>
        <v/>
      </c>
      <c r="I56" s="66" t="str">
        <f t="shared" ca="1" si="5"/>
        <v/>
      </c>
      <c r="J56" s="66" t="str">
        <f t="shared" ca="1" si="5"/>
        <v/>
      </c>
      <c r="K56" s="66" t="str">
        <f t="shared" ca="1" si="5"/>
        <v/>
      </c>
      <c r="AB56" s="64">
        <v>2045</v>
      </c>
      <c r="AC56" s="79">
        <f ca="1">MIN('[1]Unit Adoption Calculations'!B100,SUM(IF($S$25="Yes",B112,),IF($S$26="Yes",B166,),IF($S$27="Yes",B220,),IF($S$28="Yes",B274,),IF($S$29="Yes",B328,),IF($S$30="Yes",B382,),IF($S$31="Yes",B436,),IF($S$32="Yes",B490,),IF($S$33="Yes",B544,),IF($S$34="Yes",B598,))/SUM(IF(AND(ISNUMBER(B112),$S$25="Yes"),1,0),IF(AND(ISNUMBER(B166),$S$26="Yes"),1,0),IF(AND(ISNUMBER(B220),$S$27="Yes"),1,0),IF(AND(ISNUMBER(B274),$S$28="Yes"),1,0),IF(AND(ISNUMBER(B328),$S$29="Yes"),1,0),IF(AND(ISNUMBER(B382),$S$30="Yes"),1,0),IF(AND(ISNUMBER(B436),$S$31="Yes"),1,0),IF(AND(ISNUMBER(B490),$S$32="Yes"),1,0),IF(AND(ISNUMBER(B544),$S$33="Yes"),1,0),IF(AND(ISNUMBER(B598),$S$34="Yes"),1,0)))</f>
        <v>455.36324692269727</v>
      </c>
      <c r="AD56" s="79">
        <f ca="1">MIN('[1]Unit Adoption Calculations'!C100,SUM(IF($S$25="Yes",C112,),IF($S$26="Yes",C166,),IF($S$27="Yes",C220,),IF($S$28="Yes",C274,),IF($S$29="Yes",C328,),IF($S$30="Yes",C382,),IF($S$31="Yes",C436,),IF($S$32="Yes",C490,),IF($S$33="Yes",C544,),IF($S$34="Yes",C598,))/SUM(IF(AND(ISNUMBER(C112),$S$25="Yes"),1,0),IF(AND(ISNUMBER(C166),$S$26="Yes"),1,0),IF(AND(ISNUMBER(C220),$S$27="Yes"),1,0),IF(AND(ISNUMBER(C274),$S$28="Yes"),1,0),IF(AND(ISNUMBER(C328),$S$29="Yes"),1,0),IF(AND(ISNUMBER(C382),$S$30="Yes"),1,0),IF(AND(ISNUMBER(C436),$S$31="Yes"),1,0),IF(AND(ISNUMBER(C490),$S$32="Yes"),1,0),IF(AND(ISNUMBER(C544),$S$33="Yes"),1,0),IF(AND(ISNUMBER(C598),$S$34="Yes"),1,0)))</f>
        <v>190.44618254666034</v>
      </c>
      <c r="AE56" s="79">
        <f ca="1">MIN('[1]Unit Adoption Calculations'!D100,SUM(IF($S$25="Yes",D112,),IF($S$26="Yes",D166,),IF($S$27="Yes",D220,),IF($S$28="Yes",D274,),IF($S$29="Yes",D328,),IF($S$30="Yes",D382,),IF($S$31="Yes",D436,),IF($S$32="Yes",D490,),IF($S$33="Yes",D544,),IF($S$34="Yes",D598,))/SUM(IF(AND(ISNUMBER(D112),$S$25="Yes"),1,0),IF(AND(ISNUMBER(D166),$S$26="Yes"),1,0),IF(AND(ISNUMBER(D220),$S$27="Yes"),1,0),IF(AND(ISNUMBER(D274),$S$28="Yes"),1,0),IF(AND(ISNUMBER(D328),$S$29="Yes"),1,0),IF(AND(ISNUMBER(D382),$S$30="Yes"),1,0),IF(AND(ISNUMBER(D436),$S$31="Yes"),1,0),IF(AND(ISNUMBER(D490),$S$32="Yes"),1,0),IF(AND(ISNUMBER(D544),$S$33="Yes"),1,0),IF(AND(ISNUMBER(D598),$S$34="Yes"),1,0)))</f>
        <v>0</v>
      </c>
      <c r="AF56" s="79">
        <f ca="1">MIN('[1]Unit Adoption Calculations'!E100,SUM(IF($S$25="Yes",E112,),IF($S$26="Yes",E166,),IF($S$27="Yes",E220,),IF($S$28="Yes",E274,),IF($S$29="Yes",E328,),IF($S$30="Yes",E382,),IF($S$31="Yes",E436,),IF($S$32="Yes",E490,),IF($S$33="Yes",E544,),IF($S$34="Yes",E598,))/SUM(IF(AND(ISNUMBER(E112),$S$25="Yes"),1,0),IF(AND(ISNUMBER(E166),$S$26="Yes"),1,0),IF(AND(ISNUMBER(E220),$S$27="Yes"),1,0),IF(AND(ISNUMBER(E274),$S$28="Yes"),1,0),IF(AND(ISNUMBER(E328),$S$29="Yes"),1,0),IF(AND(ISNUMBER(E382),$S$30="Yes"),1,0),IF(AND(ISNUMBER(E436),$S$31="Yes"),1,0),IF(AND(ISNUMBER(E490),$S$32="Yes"),1,0),IF(AND(ISNUMBER(E544),$S$33="Yes"),1,0),IF(AND(ISNUMBER(E598),$S$34="Yes"),1,0)))</f>
        <v>88.986307427484249</v>
      </c>
      <c r="AG56" s="79">
        <f ca="1">MIN('[1]Unit Adoption Calculations'!F100,SUM(IF($S$25="Yes",F112,),IF($S$26="Yes",F166,),IF($S$27="Yes",F220,),IF($S$28="Yes",F274,),IF($S$29="Yes",F328,),IF($S$30="Yes",F382,),IF($S$31="Yes",F436,),IF($S$32="Yes",F490,),IF($S$33="Yes",F544,),IF($S$34="Yes",F598,))/SUM(IF(AND(ISNUMBER(F112),$S$25="Yes"),1,0),IF(AND(ISNUMBER(F166),$S$26="Yes"),1,0),IF(AND(ISNUMBER(F220),$S$27="Yes"),1,0),IF(AND(ISNUMBER(F274),$S$28="Yes"),1,0),IF(AND(ISNUMBER(F328),$S$29="Yes"),1,0),IF(AND(ISNUMBER(F382),$S$30="Yes"),1,0),IF(AND(ISNUMBER(F436),$S$31="Yes"),1,0),IF(AND(ISNUMBER(F490),$S$32="Yes"),1,0),IF(AND(ISNUMBER(F544),$S$33="Yes"),1,0),IF(AND(ISNUMBER(F598),$S$34="Yes"),1,0)))</f>
        <v>41.026809047191932</v>
      </c>
      <c r="AH56" s="79">
        <f ca="1">MIN('[1]Unit Adoption Calculations'!G100,SUM(IF($S$25="Yes",G112,),IF($S$26="Yes",G166,),IF($S$27="Yes",G220,),IF($S$28="Yes",G274,),IF($S$29="Yes",G328,),IF($S$30="Yes",G382,),IF($S$31="Yes",G436,),IF($S$32="Yes",G490,),IF($S$33="Yes",G544,),IF($S$34="Yes",G598,))/SUM(IF(AND(ISNUMBER(G112),$S$25="Yes"),1,0),IF(AND(ISNUMBER(G166),$S$26="Yes"),1,0),IF(AND(ISNUMBER(G220),$S$27="Yes"),1,0),IF(AND(ISNUMBER(G274),$S$28="Yes"),1,0),IF(AND(ISNUMBER(G328),$S$29="Yes"),1,0),IF(AND(ISNUMBER(G382),$S$30="Yes"),1,0),IF(AND(ISNUMBER(G436),$S$31="Yes"),1,0),IF(AND(ISNUMBER(G490),$S$32="Yes"),1,0),IF(AND(ISNUMBER(G544),$S$33="Yes"),1,0),IF(AND(ISNUMBER(G598),$S$34="Yes"),1,0)))</f>
        <v>175.04254293487543</v>
      </c>
      <c r="AI56" s="79" t="e">
        <f>MIN('[1]Unit Adoption Calculations'!H100,SUM(IF($S$25="Yes",H112,),IF($S$26="Yes",H166,),IF($S$27="Yes",H220,),IF($S$28="Yes",H274,),IF($S$29="Yes",H328,),IF($S$30="Yes",H382,),IF($S$31="Yes",H436,),IF($S$32="Yes",H490,),IF($S$33="Yes",H544,),IF($S$34="Yes",H598,))/SUM(IF(AND(ISNUMBER(H112),$S$25="Yes"),1,0),IF(AND(ISNUMBER(H166),$S$26="Yes"),1,0),IF(AND(ISNUMBER(H220),$S$27="Yes"),1,0),IF(AND(ISNUMBER(H274),$S$28="Yes"),1,0),IF(AND(ISNUMBER(H328),$S$29="Yes"),1,0),IF(AND(ISNUMBER(H382),$S$30="Yes"),1,0),IF(AND(ISNUMBER(H436),$S$31="Yes"),1,0),IF(AND(ISNUMBER(H490),$S$32="Yes"),1,0),IF(AND(ISNUMBER(H544),$S$33="Yes"),1,0),IF(AND(ISNUMBER(H598),$S$34="Yes"),1,0)))</f>
        <v>#DIV/0!</v>
      </c>
      <c r="AJ56" s="79" t="e">
        <f>MIN('[1]Unit Adoption Calculations'!I100,SUM(IF($S$25="Yes",I112,),IF($S$26="Yes",I166,),IF($S$27="Yes",I220,),IF($S$28="Yes",I274,),IF($S$29="Yes",I328,),IF($S$30="Yes",I382,),IF($S$31="Yes",I436,),IF($S$32="Yes",I490,),IF($S$33="Yes",I544,),IF($S$34="Yes",I598,))/SUM(IF(AND(ISNUMBER(I112),$S$25="Yes"),1,0),IF(AND(ISNUMBER(I166),$S$26="Yes"),1,0),IF(AND(ISNUMBER(I220),$S$27="Yes"),1,0),IF(AND(ISNUMBER(I274),$S$28="Yes"),1,0),IF(AND(ISNUMBER(I328),$S$29="Yes"),1,0),IF(AND(ISNUMBER(I382),$S$30="Yes"),1,0),IF(AND(ISNUMBER(I436),$S$31="Yes"),1,0),IF(AND(ISNUMBER(I490),$S$32="Yes"),1,0),IF(AND(ISNUMBER(I544),$S$33="Yes"),1,0),IF(AND(ISNUMBER(I598),$S$34="Yes"),1,0)))</f>
        <v>#DIV/0!</v>
      </c>
      <c r="AK56" s="79" t="e">
        <f>MIN('[1]Unit Adoption Calculations'!J100,SUM(IF($S$25="Yes",J112,),IF($S$26="Yes",J166,),IF($S$27="Yes",J220,),IF($S$28="Yes",J274,),IF($S$29="Yes",J328,),IF($S$30="Yes",J382,),IF($S$31="Yes",J436,),IF($S$32="Yes",J490,),IF($S$33="Yes",J544,),IF($S$34="Yes",J598,))/SUM(IF(AND(ISNUMBER(J112),$S$25="Yes"),1,0),IF(AND(ISNUMBER(J166),$S$26="Yes"),1,0),IF(AND(ISNUMBER(J220),$S$27="Yes"),1,0),IF(AND(ISNUMBER(J274),$S$28="Yes"),1,0),IF(AND(ISNUMBER(J328),$S$29="Yes"),1,0),IF(AND(ISNUMBER(J382),$S$30="Yes"),1,0),IF(AND(ISNUMBER(J436),$S$31="Yes"),1,0),IF(AND(ISNUMBER(J490),$S$32="Yes"),1,0),IF(AND(ISNUMBER(J544),$S$33="Yes"),1,0),IF(AND(ISNUMBER(J598),$S$34="Yes"),1,0)))</f>
        <v>#DIV/0!</v>
      </c>
      <c r="AL56" s="79" t="e">
        <f>MIN('[1]Unit Adoption Calculations'!K100,SUM(IF($S$25="Yes",K112,),IF($S$26="Yes",K166,),IF($S$27="Yes",K220,),IF($S$28="Yes",K274,),IF($S$29="Yes",K328,),IF($S$30="Yes",K382,),IF($S$31="Yes",K436,),IF($S$32="Yes",K490,),IF($S$33="Yes",K544,),IF($S$34="Yes",K598,))/SUM(IF(AND(ISNUMBER(K112),$S$25="Yes"),1,0),IF(AND(ISNUMBER(K166),$S$26="Yes"),1,0),IF(AND(ISNUMBER(K220),$S$27="Yes"),1,0),IF(AND(ISNUMBER(K274),$S$28="Yes"),1,0),IF(AND(ISNUMBER(K328),$S$29="Yes"),1,0),IF(AND(ISNUMBER(K382),$S$30="Yes"),1,0),IF(AND(ISNUMBER(K436),$S$31="Yes"),1,0),IF(AND(ISNUMBER(K490),$S$32="Yes"),1,0),IF(AND(ISNUMBER(K544),$S$33="Yes"),1,0),IF(AND(ISNUMBER(K598),$S$34="Yes"),1,0)))</f>
        <v>#DIV/0!</v>
      </c>
      <c r="AM56" s="69"/>
      <c r="AQ56" s="64">
        <v>2045</v>
      </c>
      <c r="AR56" s="79">
        <f ca="1">MIN('[1]Unit Adoption Calculations'!B100,AC56+$AP$22*SQRT(SUM(IF(AND(ISNUMBER(B112),$S$25="Yes"),B112-AC56,)^2,IF(AND(ISNUMBER(B166),$S$26="Yes"),B166-AC56,)^2,IF(AND(ISNUMBER(B220),$S$27="Yes"),B220-AC56,)^2,IF(AND(ISNUMBER(B274),$S$28="Yes"),B274-AC56,)^2,IF(AND(ISNUMBER(B328),$S$29="Yes"),B328-AC56,)^2,IF(AND(ISNUMBER(B382),$S$30="Yes"),B382-AC56,)^2,IF(AND(ISNUMBER(B436),$S$31="Yes"),B436-AC56,)^2,IF(AND(ISNUMBER(B490),$S$32="Yes"),B490-AC56,)^2,IF(AND(ISNUMBER(B544),$S$33="Yes"),B544-AC56,)^2,IF(AND(ISNUMBER(B598),$S$34="Yes"),B598-AC56,)^2)/SUM(IF(AND(ISNUMBER(B112),$S$25="Yes"),1,0),IF(AND(ISNUMBER(B166),$S$26="Yes"),1,0),IF(AND(ISNUMBER(B220),$S$27="Yes"),1,0),IF(AND(ISNUMBER(B274),$S$28="Yes"),1,0),IF(AND(ISNUMBER(B328),$S$29="Yes"),1,0),IF(AND(ISNUMBER(B382),$S$30="Yes"),1,0),IF(AND(ISNUMBER(B436),$S$31="Yes"),1,0),IF(AND(ISNUMBER(B490),$S$32="Yes"),1,0),IF(AND(ISNUMBER(B544),$S$33="Yes"),1,0),IF(AND(ISNUMBER(B598),$S$34="Yes"),1,0))))</f>
        <v>402.94940118436398</v>
      </c>
      <c r="AS56" s="79">
        <f ca="1">MIN('[1]Unit Adoption Calculations'!C100,AD56+$AP$22*SQRT(SUM(IF(AND(ISNUMBER(C112),$S$25="Yes"),C112-AD56,)^2,IF(AND(ISNUMBER(C166),$S$26="Yes"),C166-AD56,)^2,IF(AND(ISNUMBER(C220),$S$27="Yes"),C220-AD56,)^2,IF(AND(ISNUMBER(C274),$S$28="Yes"),C274-AD56,)^2,IF(AND(ISNUMBER(C328),$S$29="Yes"),C328-AD56,)^2,IF(AND(ISNUMBER(C382),$S$30="Yes"),C382-AD56,)^2,IF(AND(ISNUMBER(C436),$S$31="Yes"),C436-AD56,)^2,IF(AND(ISNUMBER(C490),$S$32="Yes"),C490-AD56,)^2,IF(AND(ISNUMBER(C544),$S$33="Yes"),C544-AD56,)^2,IF(AND(ISNUMBER(C598),$S$34="Yes"),C598-AD56,)^2)/SUM(IF(AND(ISNUMBER(C112),$S$25="Yes"),1,0),IF(AND(ISNUMBER(C166),$S$26="Yes"),1,0),IF(AND(ISNUMBER(C220),$S$27="Yes"),1,0),IF(AND(ISNUMBER(C274),$S$28="Yes"),1,0),IF(AND(ISNUMBER(C328),$S$29="Yes"),1,0),IF(AND(ISNUMBER(C382),$S$30="Yes"),1,0),IF(AND(ISNUMBER(C436),$S$31="Yes"),1,0),IF(AND(ISNUMBER(C490),$S$32="Yes"),1,0),IF(AND(ISNUMBER(C544),$S$33="Yes"),1,0),IF(AND(ISNUMBER(C598),$S$34="Yes"),1,0))))</f>
        <v>188.67047730136665</v>
      </c>
      <c r="AT56" s="79">
        <f ca="1">MIN('[1]Unit Adoption Calculations'!D100,AE56+$AP$22*SQRT(SUM(IF(AND(ISNUMBER(D112),$S$25="Yes"),D112-AE56,)^2,IF(AND(ISNUMBER(D166),$S$26="Yes"),D166-AE56,)^2,IF(AND(ISNUMBER(D220),$S$27="Yes"),D220-AE56,)^2,IF(AND(ISNUMBER(D274),$S$28="Yes"),D274-AE56,)^2,IF(AND(ISNUMBER(D328),$S$29="Yes"),D328-AE56,)^2,IF(AND(ISNUMBER(D382),$S$30="Yes"),D382-AE56,)^2,IF(AND(ISNUMBER(D436),$S$31="Yes"),D436-AE56,)^2,IF(AND(ISNUMBER(D490),$S$32="Yes"),D490-AE56,)^2,IF(AND(ISNUMBER(D544),$S$33="Yes"),D544-AE56,)^2,IF(AND(ISNUMBER(D598),$S$34="Yes"),D598-AE56,)^2)/SUM(IF(AND(ISNUMBER(D112),$S$25="Yes"),1,0),IF(AND(ISNUMBER(D166),$S$26="Yes"),1,0),IF(AND(ISNUMBER(D220),$S$27="Yes"),1,0),IF(AND(ISNUMBER(D274),$S$28="Yes"),1,0),IF(AND(ISNUMBER(D328),$S$29="Yes"),1,0),IF(AND(ISNUMBER(D382),$S$30="Yes"),1,0),IF(AND(ISNUMBER(D436),$S$31="Yes"),1,0),IF(AND(ISNUMBER(D490),$S$32="Yes"),1,0),IF(AND(ISNUMBER(D544),$S$33="Yes"),1,0),IF(AND(ISNUMBER(D598),$S$34="Yes"),1,0))))</f>
        <v>0</v>
      </c>
      <c r="AU56" s="79">
        <f ca="1">MIN('[1]Unit Adoption Calculations'!E100,AF56+$AP$22*SQRT(SUM(IF(AND(ISNUMBER(E112),$S$25="Yes"),E112-AF56,)^2,IF(AND(ISNUMBER(E166),$S$26="Yes"),E166-AF56,)^2,IF(AND(ISNUMBER(E220),$S$27="Yes"),E220-AF56,)^2,IF(AND(ISNUMBER(E274),$S$28="Yes"),E274-AF56,)^2,IF(AND(ISNUMBER(E328),$S$29="Yes"),E328-AF56,)^2,IF(AND(ISNUMBER(E382),$S$30="Yes"),E382-AF56,)^2,IF(AND(ISNUMBER(E436),$S$31="Yes"),E436-AF56,)^2,IF(AND(ISNUMBER(E490),$S$32="Yes"),E490-AF56,)^2,IF(AND(ISNUMBER(E544),$S$33="Yes"),E544-AF56,)^2,IF(AND(ISNUMBER(E598),$S$34="Yes"),E598-AF56,)^2)/SUM(IF(AND(ISNUMBER(E112),$S$25="Yes"),1,0),IF(AND(ISNUMBER(E166),$S$26="Yes"),1,0),IF(AND(ISNUMBER(E220),$S$27="Yes"),1,0),IF(AND(ISNUMBER(E274),$S$28="Yes"),1,0),IF(AND(ISNUMBER(E328),$S$29="Yes"),1,0),IF(AND(ISNUMBER(E382),$S$30="Yes"),1,0),IF(AND(ISNUMBER(E436),$S$31="Yes"),1,0),IF(AND(ISNUMBER(E490),$S$32="Yes"),1,0),IF(AND(ISNUMBER(E544),$S$33="Yes"),1,0),IF(AND(ISNUMBER(E598),$S$34="Yes"),1,0))))</f>
        <v>77.292695298899659</v>
      </c>
      <c r="AV56" s="79">
        <f ca="1">MIN('[1]Unit Adoption Calculations'!F100,AG56+$AP$22*SQRT(SUM(IF(AND(ISNUMBER(F112),$S$25="Yes"),F112-AG56,)^2,IF(AND(ISNUMBER(F166),$S$26="Yes"),F166-AG56,)^2,IF(AND(ISNUMBER(F220),$S$27="Yes"),F220-AG56,)^2,IF(AND(ISNUMBER(F274),$S$28="Yes"),F274-AG56,)^2,IF(AND(ISNUMBER(F328),$S$29="Yes"),F328-AG56,)^2,IF(AND(ISNUMBER(F382),$S$30="Yes"),F382-AG56,)^2,IF(AND(ISNUMBER(F436),$S$31="Yes"),F436-AG56,)^2,IF(AND(ISNUMBER(F490),$S$32="Yes"),F490-AG56,)^2,IF(AND(ISNUMBER(F544),$S$33="Yes"),F544-AG56,)^2,IF(AND(ISNUMBER(F598),$S$34="Yes"),F598-AG56,)^2)/SUM(IF(AND(ISNUMBER(F112),$S$25="Yes"),1,0),IF(AND(ISNUMBER(F166),$S$26="Yes"),1,0),IF(AND(ISNUMBER(F220),$S$27="Yes"),1,0),IF(AND(ISNUMBER(F274),$S$28="Yes"),1,0),IF(AND(ISNUMBER(F328),$S$29="Yes"),1,0),IF(AND(ISNUMBER(F382),$S$30="Yes"),1,0),IF(AND(ISNUMBER(F436),$S$31="Yes"),1,0),IF(AND(ISNUMBER(F490),$S$32="Yes"),1,0),IF(AND(ISNUMBER(F544),$S$33="Yes"),1,0),IF(AND(ISNUMBER(F598),$S$34="Yes"),1,0))))</f>
        <v>40.268852547896245</v>
      </c>
      <c r="AW56" s="79">
        <f ca="1">MIN('[1]Unit Adoption Calculations'!G100,AH56+$AP$22*SQRT(SUM(IF(AND(ISNUMBER(G112),$S$25="Yes"),G112-AH56,)^2,IF(AND(ISNUMBER(G166),$S$26="Yes"),G166-AH56,)^2,IF(AND(ISNUMBER(G220),$S$27="Yes"),G220-AH56,)^2,IF(AND(ISNUMBER(G274),$S$28="Yes"),G274-AH56,)^2,IF(AND(ISNUMBER(G328),$S$29="Yes"),G328-AH56,)^2,IF(AND(ISNUMBER(G382),$S$30="Yes"),G382-AH56,)^2,IF(AND(ISNUMBER(G436),$S$31="Yes"),G436-AH56,)^2,IF(AND(ISNUMBER(G490),$S$32="Yes"),G490-AH56,)^2,IF(AND(ISNUMBER(G544),$S$33="Yes"),G544-AH56,)^2,IF(AND(ISNUMBER(G598),$S$34="Yes"),G598-AH56,)^2)/SUM(IF(AND(ISNUMBER(G112),$S$25="Yes"),1,0),IF(AND(ISNUMBER(G166),$S$26="Yes"),1,0),IF(AND(ISNUMBER(G220),$S$27="Yes"),1,0),IF(AND(ISNUMBER(G274),$S$28="Yes"),1,0),IF(AND(ISNUMBER(G328),$S$29="Yes"),1,0),IF(AND(ISNUMBER(G382),$S$30="Yes"),1,0),IF(AND(ISNUMBER(G436),$S$31="Yes"),1,0),IF(AND(ISNUMBER(G490),$S$32="Yes"),1,0),IF(AND(ISNUMBER(G544),$S$33="Yes"),1,0),IF(AND(ISNUMBER(G598),$S$34="Yes"),1,0))))</f>
        <v>173.08393667920723</v>
      </c>
      <c r="AX56" s="79" t="e">
        <f>MIN('[1]Unit Adoption Calculations'!H100,AI56+$AP$22*SQRT(SUM(IF(AND(ISNUMBER(H112),$S$25="Yes"),H112-AI56,)^2,IF(AND(ISNUMBER(H166),$S$26="Yes"),H166-AI56,)^2,IF(AND(ISNUMBER(H220),$S$27="Yes"),H220-AI56,)^2,IF(AND(ISNUMBER(H274),$S$28="Yes"),H274-AI56,)^2,IF(AND(ISNUMBER(H328),$S$29="Yes"),H328-AI56,)^2,IF(AND(ISNUMBER(H382),$S$30="Yes"),H382-AI56,)^2,IF(AND(ISNUMBER(H436),$S$31="Yes"),H436-AI56,)^2,IF(AND(ISNUMBER(H490),$S$32="Yes"),H490-AI56,)^2,IF(AND(ISNUMBER(H544),$S$33="Yes"),H544-AI56,)^2,IF(AND(ISNUMBER(H598),$S$34="Yes"),H598-AI56,)^2)/SUM(IF(AND(ISNUMBER(H112),$S$25="Yes"),1,0),IF(AND(ISNUMBER(H166),$S$26="Yes"),1,0),IF(AND(ISNUMBER(H220),$S$27="Yes"),1,0),IF(AND(ISNUMBER(H274),$S$28="Yes"),1,0),IF(AND(ISNUMBER(H328),$S$29="Yes"),1,0),IF(AND(ISNUMBER(H382),$S$30="Yes"),1,0),IF(AND(ISNUMBER(H436),$S$31="Yes"),1,0),IF(AND(ISNUMBER(H490),$S$32="Yes"),1,0),IF(AND(ISNUMBER(H544),$S$33="Yes"),1,0),IF(AND(ISNUMBER(H598),$S$34="Yes"),1,0))))</f>
        <v>#DIV/0!</v>
      </c>
      <c r="AY56" s="79" t="e">
        <f>MIN('[1]Unit Adoption Calculations'!I100,AJ56+$AP$22*SQRT(SUM(IF(AND(ISNUMBER(I112),$S$25="Yes"),I112-AJ56,)^2,IF(AND(ISNUMBER(I166),$S$26="Yes"),I166-AJ56,)^2,IF(AND(ISNUMBER(I220),$S$27="Yes"),I220-AJ56,)^2,IF(AND(ISNUMBER(I274),$S$28="Yes"),I274-AJ56,)^2,IF(AND(ISNUMBER(I328),$S$29="Yes"),I328-AJ56,)^2,IF(AND(ISNUMBER(I382),$S$30="Yes"),I382-AJ56,)^2,IF(AND(ISNUMBER(I436),$S$31="Yes"),I436-AJ56,)^2,IF(AND(ISNUMBER(I490),$S$32="Yes"),I490-AJ56,)^2,IF(AND(ISNUMBER(I544),$S$33="Yes"),I544-AJ56,)^2,IF(AND(ISNUMBER(I598),$S$34="Yes"),I598-AJ56,)^2)/SUM(IF(AND(ISNUMBER(I112),$S$25="Yes"),1,0),IF(AND(ISNUMBER(I166),$S$26="Yes"),1,0),IF(AND(ISNUMBER(I220),$S$27="Yes"),1,0),IF(AND(ISNUMBER(I274),$S$28="Yes"),1,0),IF(AND(ISNUMBER(I328),$S$29="Yes"),1,0),IF(AND(ISNUMBER(I382),$S$30="Yes"),1,0),IF(AND(ISNUMBER(I436),$S$31="Yes"),1,0),IF(AND(ISNUMBER(I490),$S$32="Yes"),1,0),IF(AND(ISNUMBER(I544),$S$33="Yes"),1,0),IF(AND(ISNUMBER(I598),$S$34="Yes"),1,0))))</f>
        <v>#DIV/0!</v>
      </c>
      <c r="AZ56" s="79" t="e">
        <f>MIN('[1]Unit Adoption Calculations'!J100,AK56+$AP$22*SQRT(SUM(IF(AND(ISNUMBER(J112),$S$25="Yes"),J112-AK56,)^2,IF(AND(ISNUMBER(J166),$S$26="Yes"),J166-AK56,)^2,IF(AND(ISNUMBER(J220),$S$27="Yes"),J220-AK56,)^2,IF(AND(ISNUMBER(J274),$S$28="Yes"),J274-AK56,)^2,IF(AND(ISNUMBER(J328),$S$29="Yes"),J328-AK56,)^2,IF(AND(ISNUMBER(J382),$S$30="Yes"),J382-AK56,)^2,IF(AND(ISNUMBER(J436),$S$31="Yes"),J436-AK56,)^2,IF(AND(ISNUMBER(J490),$S$32="Yes"),J490-AK56,)^2,IF(AND(ISNUMBER(J544),$S$33="Yes"),J544-AK56,)^2,IF(AND(ISNUMBER(J598),$S$34="Yes"),J598-AK56,)^2)/SUM(IF(AND(ISNUMBER(J112),$S$25="Yes"),1,0),IF(AND(ISNUMBER(J166),$S$26="Yes"),1,0),IF(AND(ISNUMBER(J220),$S$27="Yes"),1,0),IF(AND(ISNUMBER(J274),$S$28="Yes"),1,0),IF(AND(ISNUMBER(J328),$S$29="Yes"),1,0),IF(AND(ISNUMBER(J382),$S$30="Yes"),1,0),IF(AND(ISNUMBER(J436),$S$31="Yes"),1,0),IF(AND(ISNUMBER(J490),$S$32="Yes"),1,0),IF(AND(ISNUMBER(J544),$S$33="Yes"),1,0),IF(AND(ISNUMBER(J598),$S$34="Yes"),1,0))))</f>
        <v>#DIV/0!</v>
      </c>
      <c r="BA56" s="79" t="e">
        <f>MIN('[1]Unit Adoption Calculations'!K100,AL56+$AP$22*SQRT(SUM(IF(AND(ISNUMBER(K112),$S$25="Yes"),K112-AL56,)^2,IF(AND(ISNUMBER(K166),$S$26="Yes"),K166-AL56,)^2,IF(AND(ISNUMBER(K220),$S$27="Yes"),K220-AL56,)^2,IF(AND(ISNUMBER(K274),$S$28="Yes"),K274-AL56,)^2,IF(AND(ISNUMBER(K328),$S$29="Yes"),K328-AL56,)^2,IF(AND(ISNUMBER(K382),$S$30="Yes"),K382-AL56,)^2,IF(AND(ISNUMBER(K436),$S$31="Yes"),K436-AL56,)^2,IF(AND(ISNUMBER(K490),$S$32="Yes"),K490-AL56,)^2,IF(AND(ISNUMBER(K544),$S$33="Yes"),K544-AL56,)^2,IF(AND(ISNUMBER(K598),$S$34="Yes"),K598-AL56,)^2)/SUM(IF(AND(ISNUMBER(K112),$S$25="Yes"),1,0),IF(AND(ISNUMBER(K166),$S$26="Yes"),1,0),IF(AND(ISNUMBER(K220),$S$27="Yes"),1,0),IF(AND(ISNUMBER(K274),$S$28="Yes"),1,0),IF(AND(ISNUMBER(K328),$S$29="Yes"),1,0),IF(AND(ISNUMBER(K382),$S$30="Yes"),1,0),IF(AND(ISNUMBER(K436),$S$31="Yes"),1,0),IF(AND(ISNUMBER(K490),$S$32="Yes"),1,0),IF(AND(ISNUMBER(K544),$S$33="Yes"),1,0),IF(AND(ISNUMBER(K598),$S$34="Yes"),1,0))))</f>
        <v>#DIV/0!</v>
      </c>
      <c r="BJ56" s="87"/>
      <c r="BK56" s="87"/>
      <c r="BL56" s="87"/>
      <c r="BM56" s="87"/>
      <c r="BN56" s="87"/>
      <c r="BO56" s="87"/>
      <c r="BP56" s="87"/>
      <c r="BQ56" s="87"/>
      <c r="BR56" s="87"/>
      <c r="BS56" s="87"/>
      <c r="BT56" s="25"/>
      <c r="BU56" s="25"/>
      <c r="BV56" s="25"/>
      <c r="BW56" s="25"/>
      <c r="BX56" s="25"/>
    </row>
    <row r="57" spans="1:76" s="24" customFormat="1" ht="14" x14ac:dyDescent="0.15">
      <c r="A57" s="64">
        <v>2046</v>
      </c>
      <c r="B57" s="65">
        <f t="shared" ca="1" si="5"/>
        <v>405.52605100249451</v>
      </c>
      <c r="C57" s="66">
        <f t="shared" ca="1" si="5"/>
        <v>190.03122332392331</v>
      </c>
      <c r="D57" s="66">
        <f t="shared" ca="1" si="5"/>
        <v>0</v>
      </c>
      <c r="E57" s="66">
        <f t="shared" ca="1" si="5"/>
        <v>75.754275063163348</v>
      </c>
      <c r="F57" s="66">
        <f t="shared" ca="1" si="5"/>
        <v>40.045249370344607</v>
      </c>
      <c r="G57" s="66">
        <f t="shared" ca="1" si="5"/>
        <v>173.9811934664699</v>
      </c>
      <c r="H57" s="66" t="str">
        <f t="shared" ca="1" si="5"/>
        <v/>
      </c>
      <c r="I57" s="66" t="str">
        <f t="shared" ca="1" si="5"/>
        <v/>
      </c>
      <c r="J57" s="66" t="str">
        <f t="shared" ca="1" si="5"/>
        <v/>
      </c>
      <c r="K57" s="66" t="str">
        <f t="shared" ca="1" si="5"/>
        <v/>
      </c>
      <c r="AB57" s="64">
        <v>2046</v>
      </c>
      <c r="AC57" s="79">
        <f ca="1">MIN('[1]Unit Adoption Calculations'!B101,SUM(IF($S$25="Yes",B113,),IF($S$26="Yes",B167,),IF($S$27="Yes",B221,),IF($S$28="Yes",B275,),IF($S$29="Yes",B329,),IF($S$30="Yes",B383,),IF($S$31="Yes",B437,),IF($S$32="Yes",B491,),IF($S$33="Yes",B545,),IF($S$34="Yes",B599,))/SUM(IF(AND(ISNUMBER(B113),$S$25="Yes"),1,0),IF(AND(ISNUMBER(B167),$S$26="Yes"),1,0),IF(AND(ISNUMBER(B221),$S$27="Yes"),1,0),IF(AND(ISNUMBER(B275),$S$28="Yes"),1,0),IF(AND(ISNUMBER(B329),$S$29="Yes"),1,0),IF(AND(ISNUMBER(B383),$S$30="Yes"),1,0),IF(AND(ISNUMBER(B437),$S$31="Yes"),1,0),IF(AND(ISNUMBER(B491),$S$32="Yes"),1,0),IF(AND(ISNUMBER(B545),$S$33="Yes"),1,0),IF(AND(ISNUMBER(B599),$S$34="Yes"),1,0)))</f>
        <v>460.60741192791011</v>
      </c>
      <c r="AD57" s="79">
        <f ca="1">MIN('[1]Unit Adoption Calculations'!C101,SUM(IF($S$25="Yes",C113,),IF($S$26="Yes",C167,),IF($S$27="Yes",C221,),IF($S$28="Yes",C275,),IF($S$29="Yes",C329,),IF($S$30="Yes",C383,),IF($S$31="Yes",C437,),IF($S$32="Yes",C491,),IF($S$33="Yes",C545,),IF($S$34="Yes",C599,))/SUM(IF(AND(ISNUMBER(C113),$S$25="Yes"),1,0),IF(AND(ISNUMBER(C167),$S$26="Yes"),1,0),IF(AND(ISNUMBER(C221),$S$27="Yes"),1,0),IF(AND(ISNUMBER(C275),$S$28="Yes"),1,0),IF(AND(ISNUMBER(C329),$S$29="Yes"),1,0),IF(AND(ISNUMBER(C383),$S$30="Yes"),1,0),IF(AND(ISNUMBER(C437),$S$31="Yes"),1,0),IF(AND(ISNUMBER(C491),$S$32="Yes"),1,0),IF(AND(ISNUMBER(C545),$S$33="Yes"),1,0),IF(AND(ISNUMBER(C599),$S$34="Yes"),1,0)))</f>
        <v>193.59576526656906</v>
      </c>
      <c r="AE57" s="79">
        <f ca="1">MIN('[1]Unit Adoption Calculations'!D101,SUM(IF($S$25="Yes",D113,),IF($S$26="Yes",D167,),IF($S$27="Yes",D221,),IF($S$28="Yes",D275,),IF($S$29="Yes",D329,),IF($S$30="Yes",D383,),IF($S$31="Yes",D437,),IF($S$32="Yes",D491,),IF($S$33="Yes",D545,),IF($S$34="Yes",D599,))/SUM(IF(AND(ISNUMBER(D113),$S$25="Yes"),1,0),IF(AND(ISNUMBER(D167),$S$26="Yes"),1,0),IF(AND(ISNUMBER(D221),$S$27="Yes"),1,0),IF(AND(ISNUMBER(D275),$S$28="Yes"),1,0),IF(AND(ISNUMBER(D329),$S$29="Yes"),1,0),IF(AND(ISNUMBER(D383),$S$30="Yes"),1,0),IF(AND(ISNUMBER(D437),$S$31="Yes"),1,0),IF(AND(ISNUMBER(D491),$S$32="Yes"),1,0),IF(AND(ISNUMBER(D545),$S$33="Yes"),1,0),IF(AND(ISNUMBER(D599),$S$34="Yes"),1,0)))</f>
        <v>0</v>
      </c>
      <c r="AF57" s="79">
        <f ca="1">MIN('[1]Unit Adoption Calculations'!E101,SUM(IF($S$25="Yes",E113,),IF($S$26="Yes",E167,),IF($S$27="Yes",E221,),IF($S$28="Yes",E275,),IF($S$29="Yes",E329,),IF($S$30="Yes",E383,),IF($S$31="Yes",E437,),IF($S$32="Yes",E491,),IF($S$33="Yes",E545,),IF($S$34="Yes",E599,))/SUM(IF(AND(ISNUMBER(E113),$S$25="Yes"),1,0),IF(AND(ISNUMBER(E167),$S$26="Yes"),1,0),IF(AND(ISNUMBER(E221),$S$27="Yes"),1,0),IF(AND(ISNUMBER(E275),$S$28="Yes"),1,0),IF(AND(ISNUMBER(E329),$S$29="Yes"),1,0),IF(AND(ISNUMBER(E383),$S$30="Yes"),1,0),IF(AND(ISNUMBER(E437),$S$31="Yes"),1,0),IF(AND(ISNUMBER(E491),$S$32="Yes"),1,0),IF(AND(ISNUMBER(E545),$S$33="Yes"),1,0),IF(AND(ISNUMBER(E599),$S$34="Yes"),1,0)))</f>
        <v>88.986307427484249</v>
      </c>
      <c r="AG57" s="79">
        <f ca="1">MIN('[1]Unit Adoption Calculations'!F101,SUM(IF($S$25="Yes",F113,),IF($S$26="Yes",F167,),IF($S$27="Yes",F221,),IF($S$28="Yes",F275,),IF($S$29="Yes",F329,),IF($S$30="Yes",F383,),IF($S$31="Yes",F437,),IF($S$32="Yes",F491,),IF($S$33="Yes",F545,),IF($S$34="Yes",F599,))/SUM(IF(AND(ISNUMBER(F113),$S$25="Yes"),1,0),IF(AND(ISNUMBER(F167),$S$26="Yes"),1,0),IF(AND(ISNUMBER(F221),$S$27="Yes"),1,0),IF(AND(ISNUMBER(F275),$S$28="Yes"),1,0),IF(AND(ISNUMBER(F329),$S$29="Yes"),1,0),IF(AND(ISNUMBER(F383),$S$30="Yes"),1,0),IF(AND(ISNUMBER(F437),$S$31="Yes"),1,0),IF(AND(ISNUMBER(F491),$S$32="Yes"),1,0),IF(AND(ISNUMBER(F545),$S$33="Yes"),1,0),IF(AND(ISNUMBER(F599),$S$34="Yes"),1,0)))</f>
        <v>41.529717050776128</v>
      </c>
      <c r="AH57" s="79">
        <f ca="1">MIN('[1]Unit Adoption Calculations'!G101,SUM(IF($S$25="Yes",G113,),IF($S$26="Yes",G167,),IF($S$27="Yes",G221,),IF($S$28="Yes",G275,),IF($S$29="Yes",G329,),IF($S$30="Yes",G383,),IF($S$31="Yes",G437,),IF($S$32="Yes",G491,),IF($S$33="Yes",G545,),IF($S$34="Yes",G599,))/SUM(IF(AND(ISNUMBER(G113),$S$25="Yes"),1,0),IF(AND(ISNUMBER(G167),$S$26="Yes"),1,0),IF(AND(ISNUMBER(G221),$S$27="Yes"),1,0),IF(AND(ISNUMBER(G275),$S$28="Yes"),1,0),IF(AND(ISNUMBER(G329),$S$29="Yes"),1,0),IF(AND(ISNUMBER(G383),$S$30="Yes"),1,0),IF(AND(ISNUMBER(G437),$S$31="Yes"),1,0),IF(AND(ISNUMBER(G491),$S$32="Yes"),1,0),IF(AND(ISNUMBER(G545),$S$33="Yes"),1,0),IF(AND(ISNUMBER(G599),$S$34="Yes"),1,0)))</f>
        <v>177.86702871115995</v>
      </c>
      <c r="AI57" s="79" t="e">
        <f>MIN('[1]Unit Adoption Calculations'!H101,SUM(IF($S$25="Yes",H113,),IF($S$26="Yes",H167,),IF($S$27="Yes",H221,),IF($S$28="Yes",H275,),IF($S$29="Yes",H329,),IF($S$30="Yes",H383,),IF($S$31="Yes",H437,),IF($S$32="Yes",H491,),IF($S$33="Yes",H545,),IF($S$34="Yes",H599,))/SUM(IF(AND(ISNUMBER(H113),$S$25="Yes"),1,0),IF(AND(ISNUMBER(H167),$S$26="Yes"),1,0),IF(AND(ISNUMBER(H221),$S$27="Yes"),1,0),IF(AND(ISNUMBER(H275),$S$28="Yes"),1,0),IF(AND(ISNUMBER(H329),$S$29="Yes"),1,0),IF(AND(ISNUMBER(H383),$S$30="Yes"),1,0),IF(AND(ISNUMBER(H437),$S$31="Yes"),1,0),IF(AND(ISNUMBER(H491),$S$32="Yes"),1,0),IF(AND(ISNUMBER(H545),$S$33="Yes"),1,0),IF(AND(ISNUMBER(H599),$S$34="Yes"),1,0)))</f>
        <v>#DIV/0!</v>
      </c>
      <c r="AJ57" s="79" t="e">
        <f>MIN('[1]Unit Adoption Calculations'!I101,SUM(IF($S$25="Yes",I113,),IF($S$26="Yes",I167,),IF($S$27="Yes",I221,),IF($S$28="Yes",I275,),IF($S$29="Yes",I329,),IF($S$30="Yes",I383,),IF($S$31="Yes",I437,),IF($S$32="Yes",I491,),IF($S$33="Yes",I545,),IF($S$34="Yes",I599,))/SUM(IF(AND(ISNUMBER(I113),$S$25="Yes"),1,0),IF(AND(ISNUMBER(I167),$S$26="Yes"),1,0),IF(AND(ISNUMBER(I221),$S$27="Yes"),1,0),IF(AND(ISNUMBER(I275),$S$28="Yes"),1,0),IF(AND(ISNUMBER(I329),$S$29="Yes"),1,0),IF(AND(ISNUMBER(I383),$S$30="Yes"),1,0),IF(AND(ISNUMBER(I437),$S$31="Yes"),1,0),IF(AND(ISNUMBER(I491),$S$32="Yes"),1,0),IF(AND(ISNUMBER(I545),$S$33="Yes"),1,0),IF(AND(ISNUMBER(I599),$S$34="Yes"),1,0)))</f>
        <v>#DIV/0!</v>
      </c>
      <c r="AK57" s="79" t="e">
        <f>MIN('[1]Unit Adoption Calculations'!J101,SUM(IF($S$25="Yes",J113,),IF($S$26="Yes",J167,),IF($S$27="Yes",J221,),IF($S$28="Yes",J275,),IF($S$29="Yes",J329,),IF($S$30="Yes",J383,),IF($S$31="Yes",J437,),IF($S$32="Yes",J491,),IF($S$33="Yes",J545,),IF($S$34="Yes",J599,))/SUM(IF(AND(ISNUMBER(J113),$S$25="Yes"),1,0),IF(AND(ISNUMBER(J167),$S$26="Yes"),1,0),IF(AND(ISNUMBER(J221),$S$27="Yes"),1,0),IF(AND(ISNUMBER(J275),$S$28="Yes"),1,0),IF(AND(ISNUMBER(J329),$S$29="Yes"),1,0),IF(AND(ISNUMBER(J383),$S$30="Yes"),1,0),IF(AND(ISNUMBER(J437),$S$31="Yes"),1,0),IF(AND(ISNUMBER(J491),$S$32="Yes"),1,0),IF(AND(ISNUMBER(J545),$S$33="Yes"),1,0),IF(AND(ISNUMBER(J599),$S$34="Yes"),1,0)))</f>
        <v>#DIV/0!</v>
      </c>
      <c r="AL57" s="79" t="e">
        <f>MIN('[1]Unit Adoption Calculations'!K101,SUM(IF($S$25="Yes",K113,),IF($S$26="Yes",K167,),IF($S$27="Yes",K221,),IF($S$28="Yes",K275,),IF($S$29="Yes",K329,),IF($S$30="Yes",K383,),IF($S$31="Yes",K437,),IF($S$32="Yes",K491,),IF($S$33="Yes",K545,),IF($S$34="Yes",K599,))/SUM(IF(AND(ISNUMBER(K113),$S$25="Yes"),1,0),IF(AND(ISNUMBER(K167),$S$26="Yes"),1,0),IF(AND(ISNUMBER(K221),$S$27="Yes"),1,0),IF(AND(ISNUMBER(K275),$S$28="Yes"),1,0),IF(AND(ISNUMBER(K329),$S$29="Yes"),1,0),IF(AND(ISNUMBER(K383),$S$30="Yes"),1,0),IF(AND(ISNUMBER(K437),$S$31="Yes"),1,0),IF(AND(ISNUMBER(K491),$S$32="Yes"),1,0),IF(AND(ISNUMBER(K545),$S$33="Yes"),1,0),IF(AND(ISNUMBER(K599),$S$34="Yes"),1,0)))</f>
        <v>#DIV/0!</v>
      </c>
      <c r="AM57" s="69"/>
      <c r="AQ57" s="64">
        <v>2046</v>
      </c>
      <c r="AR57" s="79">
        <f ca="1">MIN('[1]Unit Adoption Calculations'!B101,AC57+$AP$22*SQRT(SUM(IF(AND(ISNUMBER(B113),$S$25="Yes"),B113-AC57,)^2,IF(AND(ISNUMBER(B167),$S$26="Yes"),B167-AC57,)^2,IF(AND(ISNUMBER(B221),$S$27="Yes"),B221-AC57,)^2,IF(AND(ISNUMBER(B275),$S$28="Yes"),B275-AC57,)^2,IF(AND(ISNUMBER(B329),$S$29="Yes"),B329-AC57,)^2,IF(AND(ISNUMBER(B383),$S$30="Yes"),B383-AC57,)^2,IF(AND(ISNUMBER(B437),$S$31="Yes"),B437-AC57,)^2,IF(AND(ISNUMBER(B491),$S$32="Yes"),B491-AC57,)^2,IF(AND(ISNUMBER(B545),$S$33="Yes"),B545-AC57,)^2,IF(AND(ISNUMBER(B599),$S$34="Yes"),B599-AC57,)^2)/SUM(IF(AND(ISNUMBER(B113),$S$25="Yes"),1,0),IF(AND(ISNUMBER(B167),$S$26="Yes"),1,0),IF(AND(ISNUMBER(B221),$S$27="Yes"),1,0),IF(AND(ISNUMBER(B275),$S$28="Yes"),1,0),IF(AND(ISNUMBER(B329),$S$29="Yes"),1,0),IF(AND(ISNUMBER(B383),$S$30="Yes"),1,0),IF(AND(ISNUMBER(B437),$S$31="Yes"),1,0),IF(AND(ISNUMBER(B491),$S$32="Yes"),1,0),IF(AND(ISNUMBER(B545),$S$33="Yes"),1,0),IF(AND(ISNUMBER(B599),$S$34="Yes"),1,0))))</f>
        <v>405.52605100249451</v>
      </c>
      <c r="AS57" s="79">
        <f ca="1">MIN('[1]Unit Adoption Calculations'!C101,AD57+$AP$22*SQRT(SUM(IF(AND(ISNUMBER(C113),$S$25="Yes"),C113-AD57,)^2,IF(AND(ISNUMBER(C167),$S$26="Yes"),C167-AD57,)^2,IF(AND(ISNUMBER(C221),$S$27="Yes"),C221-AD57,)^2,IF(AND(ISNUMBER(C275),$S$28="Yes"),C275-AD57,)^2,IF(AND(ISNUMBER(C329),$S$29="Yes"),C329-AD57,)^2,IF(AND(ISNUMBER(C383),$S$30="Yes"),C383-AD57,)^2,IF(AND(ISNUMBER(C437),$S$31="Yes"),C437-AD57,)^2,IF(AND(ISNUMBER(C491),$S$32="Yes"),C491-AD57,)^2,IF(AND(ISNUMBER(C545),$S$33="Yes"),C545-AD57,)^2,IF(AND(ISNUMBER(C599),$S$34="Yes"),C599-AD57,)^2)/SUM(IF(AND(ISNUMBER(C113),$S$25="Yes"),1,0),IF(AND(ISNUMBER(C167),$S$26="Yes"),1,0),IF(AND(ISNUMBER(C221),$S$27="Yes"),1,0),IF(AND(ISNUMBER(C275),$S$28="Yes"),1,0),IF(AND(ISNUMBER(C329),$S$29="Yes"),1,0),IF(AND(ISNUMBER(C383),$S$30="Yes"),1,0),IF(AND(ISNUMBER(C437),$S$31="Yes"),1,0),IF(AND(ISNUMBER(C491),$S$32="Yes"),1,0),IF(AND(ISNUMBER(C545),$S$33="Yes"),1,0),IF(AND(ISNUMBER(C599),$S$34="Yes"),1,0))))</f>
        <v>190.03122332392331</v>
      </c>
      <c r="AT57" s="79">
        <f ca="1">MIN('[1]Unit Adoption Calculations'!D101,AE57+$AP$22*SQRT(SUM(IF(AND(ISNUMBER(D113),$S$25="Yes"),D113-AE57,)^2,IF(AND(ISNUMBER(D167),$S$26="Yes"),D167-AE57,)^2,IF(AND(ISNUMBER(D221),$S$27="Yes"),D221-AE57,)^2,IF(AND(ISNUMBER(D275),$S$28="Yes"),D275-AE57,)^2,IF(AND(ISNUMBER(D329),$S$29="Yes"),D329-AE57,)^2,IF(AND(ISNUMBER(D383),$S$30="Yes"),D383-AE57,)^2,IF(AND(ISNUMBER(D437),$S$31="Yes"),D437-AE57,)^2,IF(AND(ISNUMBER(D491),$S$32="Yes"),D491-AE57,)^2,IF(AND(ISNUMBER(D545),$S$33="Yes"),D545-AE57,)^2,IF(AND(ISNUMBER(D599),$S$34="Yes"),D599-AE57,)^2)/SUM(IF(AND(ISNUMBER(D113),$S$25="Yes"),1,0),IF(AND(ISNUMBER(D167),$S$26="Yes"),1,0),IF(AND(ISNUMBER(D221),$S$27="Yes"),1,0),IF(AND(ISNUMBER(D275),$S$28="Yes"),1,0),IF(AND(ISNUMBER(D329),$S$29="Yes"),1,0),IF(AND(ISNUMBER(D383),$S$30="Yes"),1,0),IF(AND(ISNUMBER(D437),$S$31="Yes"),1,0),IF(AND(ISNUMBER(D491),$S$32="Yes"),1,0),IF(AND(ISNUMBER(D545),$S$33="Yes"),1,0),IF(AND(ISNUMBER(D599),$S$34="Yes"),1,0))))</f>
        <v>0</v>
      </c>
      <c r="AU57" s="79">
        <f ca="1">MIN('[1]Unit Adoption Calculations'!E101,AF57+$AP$22*SQRT(SUM(IF(AND(ISNUMBER(E113),$S$25="Yes"),E113-AF57,)^2,IF(AND(ISNUMBER(E167),$S$26="Yes"),E167-AF57,)^2,IF(AND(ISNUMBER(E221),$S$27="Yes"),E221-AF57,)^2,IF(AND(ISNUMBER(E275),$S$28="Yes"),E275-AF57,)^2,IF(AND(ISNUMBER(E329),$S$29="Yes"),E329-AF57,)^2,IF(AND(ISNUMBER(E383),$S$30="Yes"),E383-AF57,)^2,IF(AND(ISNUMBER(E437),$S$31="Yes"),E437-AF57,)^2,IF(AND(ISNUMBER(E491),$S$32="Yes"),E491-AF57,)^2,IF(AND(ISNUMBER(E545),$S$33="Yes"),E545-AF57,)^2,IF(AND(ISNUMBER(E599),$S$34="Yes"),E599-AF57,)^2)/SUM(IF(AND(ISNUMBER(E113),$S$25="Yes"),1,0),IF(AND(ISNUMBER(E167),$S$26="Yes"),1,0),IF(AND(ISNUMBER(E221),$S$27="Yes"),1,0),IF(AND(ISNUMBER(E275),$S$28="Yes"),1,0),IF(AND(ISNUMBER(E329),$S$29="Yes"),1,0),IF(AND(ISNUMBER(E383),$S$30="Yes"),1,0),IF(AND(ISNUMBER(E437),$S$31="Yes"),1,0),IF(AND(ISNUMBER(E491),$S$32="Yes"),1,0),IF(AND(ISNUMBER(E545),$S$33="Yes"),1,0),IF(AND(ISNUMBER(E599),$S$34="Yes"),1,0))))</f>
        <v>75.754275063163348</v>
      </c>
      <c r="AV57" s="79">
        <f ca="1">MIN('[1]Unit Adoption Calculations'!F101,AG57+$AP$22*SQRT(SUM(IF(AND(ISNUMBER(F113),$S$25="Yes"),F113-AG57,)^2,IF(AND(ISNUMBER(F167),$S$26="Yes"),F167-AG57,)^2,IF(AND(ISNUMBER(F221),$S$27="Yes"),F221-AG57,)^2,IF(AND(ISNUMBER(F275),$S$28="Yes"),F275-AG57,)^2,IF(AND(ISNUMBER(F329),$S$29="Yes"),F329-AG57,)^2,IF(AND(ISNUMBER(F383),$S$30="Yes"),F383-AG57,)^2,IF(AND(ISNUMBER(F437),$S$31="Yes"),F437-AG57,)^2,IF(AND(ISNUMBER(F491),$S$32="Yes"),F491-AG57,)^2,IF(AND(ISNUMBER(F545),$S$33="Yes"),F545-AG57,)^2,IF(AND(ISNUMBER(F599),$S$34="Yes"),F599-AG57,)^2)/SUM(IF(AND(ISNUMBER(F113),$S$25="Yes"),1,0),IF(AND(ISNUMBER(F167),$S$26="Yes"),1,0),IF(AND(ISNUMBER(F221),$S$27="Yes"),1,0),IF(AND(ISNUMBER(F275),$S$28="Yes"),1,0),IF(AND(ISNUMBER(F329),$S$29="Yes"),1,0),IF(AND(ISNUMBER(F383),$S$30="Yes"),1,0),IF(AND(ISNUMBER(F437),$S$31="Yes"),1,0),IF(AND(ISNUMBER(F491),$S$32="Yes"),1,0),IF(AND(ISNUMBER(F545),$S$33="Yes"),1,0),IF(AND(ISNUMBER(F599),$S$34="Yes"),1,0))))</f>
        <v>40.045249370344607</v>
      </c>
      <c r="AW57" s="79">
        <f ca="1">MIN('[1]Unit Adoption Calculations'!G101,AH57+$AP$22*SQRT(SUM(IF(AND(ISNUMBER(G113),$S$25="Yes"),G113-AH57,)^2,IF(AND(ISNUMBER(G167),$S$26="Yes"),G167-AH57,)^2,IF(AND(ISNUMBER(G221),$S$27="Yes"),G221-AH57,)^2,IF(AND(ISNUMBER(G275),$S$28="Yes"),G275-AH57,)^2,IF(AND(ISNUMBER(G329),$S$29="Yes"),G329-AH57,)^2,IF(AND(ISNUMBER(G383),$S$30="Yes"),G383-AH57,)^2,IF(AND(ISNUMBER(G437),$S$31="Yes"),G437-AH57,)^2,IF(AND(ISNUMBER(G491),$S$32="Yes"),G491-AH57,)^2,IF(AND(ISNUMBER(G545),$S$33="Yes"),G545-AH57,)^2,IF(AND(ISNUMBER(G599),$S$34="Yes"),G599-AH57,)^2)/SUM(IF(AND(ISNUMBER(G113),$S$25="Yes"),1,0),IF(AND(ISNUMBER(G167),$S$26="Yes"),1,0),IF(AND(ISNUMBER(G221),$S$27="Yes"),1,0),IF(AND(ISNUMBER(G275),$S$28="Yes"),1,0),IF(AND(ISNUMBER(G329),$S$29="Yes"),1,0),IF(AND(ISNUMBER(G383),$S$30="Yes"),1,0),IF(AND(ISNUMBER(G437),$S$31="Yes"),1,0),IF(AND(ISNUMBER(G491),$S$32="Yes"),1,0),IF(AND(ISNUMBER(G545),$S$33="Yes"),1,0),IF(AND(ISNUMBER(G599),$S$34="Yes"),1,0))))</f>
        <v>173.9811934664699</v>
      </c>
      <c r="AX57" s="79" t="e">
        <f>MIN('[1]Unit Adoption Calculations'!H101,AI57+$AP$22*SQRT(SUM(IF(AND(ISNUMBER(H113),$S$25="Yes"),H113-AI57,)^2,IF(AND(ISNUMBER(H167),$S$26="Yes"),H167-AI57,)^2,IF(AND(ISNUMBER(H221),$S$27="Yes"),H221-AI57,)^2,IF(AND(ISNUMBER(H275),$S$28="Yes"),H275-AI57,)^2,IF(AND(ISNUMBER(H329),$S$29="Yes"),H329-AI57,)^2,IF(AND(ISNUMBER(H383),$S$30="Yes"),H383-AI57,)^2,IF(AND(ISNUMBER(H437),$S$31="Yes"),H437-AI57,)^2,IF(AND(ISNUMBER(H491),$S$32="Yes"),H491-AI57,)^2,IF(AND(ISNUMBER(H545),$S$33="Yes"),H545-AI57,)^2,IF(AND(ISNUMBER(H599),$S$34="Yes"),H599-AI57,)^2)/SUM(IF(AND(ISNUMBER(H113),$S$25="Yes"),1,0),IF(AND(ISNUMBER(H167),$S$26="Yes"),1,0),IF(AND(ISNUMBER(H221),$S$27="Yes"),1,0),IF(AND(ISNUMBER(H275),$S$28="Yes"),1,0),IF(AND(ISNUMBER(H329),$S$29="Yes"),1,0),IF(AND(ISNUMBER(H383),$S$30="Yes"),1,0),IF(AND(ISNUMBER(H437),$S$31="Yes"),1,0),IF(AND(ISNUMBER(H491),$S$32="Yes"),1,0),IF(AND(ISNUMBER(H545),$S$33="Yes"),1,0),IF(AND(ISNUMBER(H599),$S$34="Yes"),1,0))))</f>
        <v>#DIV/0!</v>
      </c>
      <c r="AY57" s="79" t="e">
        <f>MIN('[1]Unit Adoption Calculations'!I101,AJ57+$AP$22*SQRT(SUM(IF(AND(ISNUMBER(I113),$S$25="Yes"),I113-AJ57,)^2,IF(AND(ISNUMBER(I167),$S$26="Yes"),I167-AJ57,)^2,IF(AND(ISNUMBER(I221),$S$27="Yes"),I221-AJ57,)^2,IF(AND(ISNUMBER(I275),$S$28="Yes"),I275-AJ57,)^2,IF(AND(ISNUMBER(I329),$S$29="Yes"),I329-AJ57,)^2,IF(AND(ISNUMBER(I383),$S$30="Yes"),I383-AJ57,)^2,IF(AND(ISNUMBER(I437),$S$31="Yes"),I437-AJ57,)^2,IF(AND(ISNUMBER(I491),$S$32="Yes"),I491-AJ57,)^2,IF(AND(ISNUMBER(I545),$S$33="Yes"),I545-AJ57,)^2,IF(AND(ISNUMBER(I599),$S$34="Yes"),I599-AJ57,)^2)/SUM(IF(AND(ISNUMBER(I113),$S$25="Yes"),1,0),IF(AND(ISNUMBER(I167),$S$26="Yes"),1,0),IF(AND(ISNUMBER(I221),$S$27="Yes"),1,0),IF(AND(ISNUMBER(I275),$S$28="Yes"),1,0),IF(AND(ISNUMBER(I329),$S$29="Yes"),1,0),IF(AND(ISNUMBER(I383),$S$30="Yes"),1,0),IF(AND(ISNUMBER(I437),$S$31="Yes"),1,0),IF(AND(ISNUMBER(I491),$S$32="Yes"),1,0),IF(AND(ISNUMBER(I545),$S$33="Yes"),1,0),IF(AND(ISNUMBER(I599),$S$34="Yes"),1,0))))</f>
        <v>#DIV/0!</v>
      </c>
      <c r="AZ57" s="79" t="e">
        <f>MIN('[1]Unit Adoption Calculations'!J101,AK57+$AP$22*SQRT(SUM(IF(AND(ISNUMBER(J113),$S$25="Yes"),J113-AK57,)^2,IF(AND(ISNUMBER(J167),$S$26="Yes"),J167-AK57,)^2,IF(AND(ISNUMBER(J221),$S$27="Yes"),J221-AK57,)^2,IF(AND(ISNUMBER(J275),$S$28="Yes"),J275-AK57,)^2,IF(AND(ISNUMBER(J329),$S$29="Yes"),J329-AK57,)^2,IF(AND(ISNUMBER(J383),$S$30="Yes"),J383-AK57,)^2,IF(AND(ISNUMBER(J437),$S$31="Yes"),J437-AK57,)^2,IF(AND(ISNUMBER(J491),$S$32="Yes"),J491-AK57,)^2,IF(AND(ISNUMBER(J545),$S$33="Yes"),J545-AK57,)^2,IF(AND(ISNUMBER(J599),$S$34="Yes"),J599-AK57,)^2)/SUM(IF(AND(ISNUMBER(J113),$S$25="Yes"),1,0),IF(AND(ISNUMBER(J167),$S$26="Yes"),1,0),IF(AND(ISNUMBER(J221),$S$27="Yes"),1,0),IF(AND(ISNUMBER(J275),$S$28="Yes"),1,0),IF(AND(ISNUMBER(J329),$S$29="Yes"),1,0),IF(AND(ISNUMBER(J383),$S$30="Yes"),1,0),IF(AND(ISNUMBER(J437),$S$31="Yes"),1,0),IF(AND(ISNUMBER(J491),$S$32="Yes"),1,0),IF(AND(ISNUMBER(J545),$S$33="Yes"),1,0),IF(AND(ISNUMBER(J599),$S$34="Yes"),1,0))))</f>
        <v>#DIV/0!</v>
      </c>
      <c r="BA57" s="79" t="e">
        <f>MIN('[1]Unit Adoption Calculations'!K101,AL57+$AP$22*SQRT(SUM(IF(AND(ISNUMBER(K113),$S$25="Yes"),K113-AL57,)^2,IF(AND(ISNUMBER(K167),$S$26="Yes"),K167-AL57,)^2,IF(AND(ISNUMBER(K221),$S$27="Yes"),K221-AL57,)^2,IF(AND(ISNUMBER(K275),$S$28="Yes"),K275-AL57,)^2,IF(AND(ISNUMBER(K329),$S$29="Yes"),K329-AL57,)^2,IF(AND(ISNUMBER(K383),$S$30="Yes"),K383-AL57,)^2,IF(AND(ISNUMBER(K437),$S$31="Yes"),K437-AL57,)^2,IF(AND(ISNUMBER(K491),$S$32="Yes"),K491-AL57,)^2,IF(AND(ISNUMBER(K545),$S$33="Yes"),K545-AL57,)^2,IF(AND(ISNUMBER(K599),$S$34="Yes"),K599-AL57,)^2)/SUM(IF(AND(ISNUMBER(K113),$S$25="Yes"),1,0),IF(AND(ISNUMBER(K167),$S$26="Yes"),1,0),IF(AND(ISNUMBER(K221),$S$27="Yes"),1,0),IF(AND(ISNUMBER(K275),$S$28="Yes"),1,0),IF(AND(ISNUMBER(K329),$S$29="Yes"),1,0),IF(AND(ISNUMBER(K383),$S$30="Yes"),1,0),IF(AND(ISNUMBER(K437),$S$31="Yes"),1,0),IF(AND(ISNUMBER(K491),$S$32="Yes"),1,0),IF(AND(ISNUMBER(K545),$S$33="Yes"),1,0),IF(AND(ISNUMBER(K599),$S$34="Yes"),1,0))))</f>
        <v>#DIV/0!</v>
      </c>
      <c r="BJ57" s="87"/>
      <c r="BK57" s="87"/>
      <c r="BL57" s="87"/>
      <c r="BM57" s="87"/>
      <c r="BN57" s="87"/>
      <c r="BO57" s="87"/>
      <c r="BP57" s="87"/>
      <c r="BQ57" s="87"/>
      <c r="BR57" s="87"/>
      <c r="BS57" s="87"/>
      <c r="BT57" s="25"/>
      <c r="BU57" s="25"/>
      <c r="BV57" s="25"/>
      <c r="BW57" s="25"/>
      <c r="BX57" s="25"/>
    </row>
    <row r="58" spans="1:76" s="24" customFormat="1" ht="14" x14ac:dyDescent="0.15">
      <c r="A58" s="64">
        <v>2047</v>
      </c>
      <c r="B58" s="65">
        <f t="shared" ca="1" si="5"/>
        <v>408.38271024763492</v>
      </c>
      <c r="C58" s="66">
        <f t="shared" ca="1" si="5"/>
        <v>191.39196934647953</v>
      </c>
      <c r="D58" s="66">
        <f t="shared" ca="1" si="5"/>
        <v>0</v>
      </c>
      <c r="E58" s="66">
        <f t="shared" ca="1" si="5"/>
        <v>75.057932018612561</v>
      </c>
      <c r="F58" s="66">
        <f t="shared" ca="1" si="5"/>
        <v>39.821646192793025</v>
      </c>
      <c r="G58" s="66">
        <f t="shared" ca="1" si="5"/>
        <v>174.87845025373281</v>
      </c>
      <c r="H58" s="66" t="str">
        <f t="shared" ca="1" si="5"/>
        <v/>
      </c>
      <c r="I58" s="66" t="str">
        <f t="shared" ca="1" si="5"/>
        <v/>
      </c>
      <c r="J58" s="66" t="str">
        <f t="shared" ca="1" si="5"/>
        <v/>
      </c>
      <c r="K58" s="66" t="str">
        <f t="shared" ca="1" si="5"/>
        <v/>
      </c>
      <c r="AB58" s="64">
        <v>2047</v>
      </c>
      <c r="AC58" s="79">
        <f ca="1">MIN('[1]Unit Adoption Calculations'!B102,SUM(IF($S$25="Yes",B114,),IF($S$26="Yes",B168,),IF($S$27="Yes",B222,),IF($S$28="Yes",B276,),IF($S$29="Yes",B330,),IF($S$30="Yes",B384,),IF($S$31="Yes",B438,),IF($S$32="Yes",B492,),IF($S$33="Yes",B546,),IF($S$34="Yes",B600,))/SUM(IF(AND(ISNUMBER(B114),$S$25="Yes"),1,0),IF(AND(ISNUMBER(B168),$S$26="Yes"),1,0),IF(AND(ISNUMBER(B222),$S$27="Yes"),1,0),IF(AND(ISNUMBER(B276),$S$28="Yes"),1,0),IF(AND(ISNUMBER(B330),$S$29="Yes"),1,0),IF(AND(ISNUMBER(B384),$S$30="Yes"),1,0),IF(AND(ISNUMBER(B438),$S$31="Yes"),1,0),IF(AND(ISNUMBER(B492),$S$32="Yes"),1,0),IF(AND(ISNUMBER(B546),$S$33="Yes"),1,0),IF(AND(ISNUMBER(B600),$S$34="Yes"),1,0)))</f>
        <v>463.7663449813341</v>
      </c>
      <c r="AD58" s="79">
        <f ca="1">MIN('[1]Unit Adoption Calculations'!C102,SUM(IF($S$25="Yes",C114,),IF($S$26="Yes",C168,),IF($S$27="Yes",C222,),IF($S$28="Yes",C276,),IF($S$29="Yes",C330,),IF($S$30="Yes",C384,),IF($S$31="Yes",C438,),IF($S$32="Yes",C492,),IF($S$33="Yes",C546,),IF($S$34="Yes",C600,))/SUM(IF(AND(ISNUMBER(C114),$S$25="Yes"),1,0),IF(AND(ISNUMBER(C168),$S$26="Yes"),1,0),IF(AND(ISNUMBER(C222),$S$27="Yes"),1,0),IF(AND(ISNUMBER(C276),$S$28="Yes"),1,0),IF(AND(ISNUMBER(C330),$S$29="Yes"),1,0),IF(AND(ISNUMBER(C384),$S$30="Yes"),1,0),IF(AND(ISNUMBER(C438),$S$31="Yes"),1,0),IF(AND(ISNUMBER(C492),$S$32="Yes"),1,0),IF(AND(ISNUMBER(C546),$S$33="Yes"),1,0),IF(AND(ISNUMBER(C600),$S$34="Yes"),1,0)))</f>
        <v>194.9565112891255</v>
      </c>
      <c r="AE58" s="79">
        <f ca="1">MIN('[1]Unit Adoption Calculations'!D102,SUM(IF($S$25="Yes",D114,),IF($S$26="Yes",D168,),IF($S$27="Yes",D222,),IF($S$28="Yes",D276,),IF($S$29="Yes",D330,),IF($S$30="Yes",D384,),IF($S$31="Yes",D438,),IF($S$32="Yes",D492,),IF($S$33="Yes",D546,),IF($S$34="Yes",D600,))/SUM(IF(AND(ISNUMBER(D114),$S$25="Yes"),1,0),IF(AND(ISNUMBER(D168),$S$26="Yes"),1,0),IF(AND(ISNUMBER(D222),$S$27="Yes"),1,0),IF(AND(ISNUMBER(D276),$S$28="Yes"),1,0),IF(AND(ISNUMBER(D330),$S$29="Yes"),1,0),IF(AND(ISNUMBER(D384),$S$30="Yes"),1,0),IF(AND(ISNUMBER(D438),$S$31="Yes"),1,0),IF(AND(ISNUMBER(D492),$S$32="Yes"),1,0),IF(AND(ISNUMBER(D546),$S$33="Yes"),1,0),IF(AND(ISNUMBER(D600),$S$34="Yes"),1,0)))</f>
        <v>0</v>
      </c>
      <c r="AF58" s="79">
        <f ca="1">MIN('[1]Unit Adoption Calculations'!E102,SUM(IF($S$25="Yes",E114,),IF($S$26="Yes",E168,),IF($S$27="Yes",E222,),IF($S$28="Yes",E276,),IF($S$29="Yes",E330,),IF($S$30="Yes",E384,),IF($S$31="Yes",E438,),IF($S$32="Yes",E492,),IF($S$33="Yes",E546,),IF($S$34="Yes",E600,))/SUM(IF(AND(ISNUMBER(E114),$S$25="Yes"),1,0),IF(AND(ISNUMBER(E168),$S$26="Yes"),1,0),IF(AND(ISNUMBER(E222),$S$27="Yes"),1,0),IF(AND(ISNUMBER(E276),$S$28="Yes"),1,0),IF(AND(ISNUMBER(E330),$S$29="Yes"),1,0),IF(AND(ISNUMBER(E384),$S$30="Yes"),1,0),IF(AND(ISNUMBER(E438),$S$31="Yes"),1,0),IF(AND(ISNUMBER(E492),$S$32="Yes"),1,0),IF(AND(ISNUMBER(E546),$S$33="Yes"),1,0),IF(AND(ISNUMBER(E600),$S$34="Yes"),1,0)))</f>
        <v>88.986307427484249</v>
      </c>
      <c r="AG58" s="79">
        <f ca="1">MIN('[1]Unit Adoption Calculations'!F102,SUM(IF($S$25="Yes",F114,),IF($S$26="Yes",F168,),IF($S$27="Yes",F222,),IF($S$28="Yes",F276,),IF($S$29="Yes",F330,),IF($S$30="Yes",F384,),IF($S$31="Yes",F438,),IF($S$32="Yes",F492,),IF($S$33="Yes",F546,),IF($S$34="Yes",F600,))/SUM(IF(AND(ISNUMBER(F114),$S$25="Yes"),1,0),IF(AND(ISNUMBER(F168),$S$26="Yes"),1,0),IF(AND(ISNUMBER(F222),$S$27="Yes"),1,0),IF(AND(ISNUMBER(F276),$S$28="Yes"),1,0),IF(AND(ISNUMBER(F330),$S$29="Yes"),1,0),IF(AND(ISNUMBER(F384),$S$30="Yes"),1,0),IF(AND(ISNUMBER(F438),$S$31="Yes"),1,0),IF(AND(ISNUMBER(F492),$S$32="Yes"),1,0),IF(AND(ISNUMBER(F546),$S$33="Yes"),1,0),IF(AND(ISNUMBER(F600),$S$34="Yes"),1,0)))</f>
        <v>41.306113873224319</v>
      </c>
      <c r="AH58" s="79">
        <f ca="1">MIN('[1]Unit Adoption Calculations'!G102,SUM(IF($S$25="Yes",G114,),IF($S$26="Yes",G168,),IF($S$27="Yes",G222,),IF($S$28="Yes",G276,),IF($S$29="Yes",G330,),IF($S$30="Yes",G384,),IF($S$31="Yes",G438,),IF($S$32="Yes",G492,),IF($S$33="Yes",G546,),IF($S$34="Yes",G600,))/SUM(IF(AND(ISNUMBER(G114),$S$25="Yes"),1,0),IF(AND(ISNUMBER(G168),$S$26="Yes"),1,0),IF(AND(ISNUMBER(G222),$S$27="Yes"),1,0),IF(AND(ISNUMBER(G276),$S$28="Yes"),1,0),IF(AND(ISNUMBER(G330),$S$29="Yes"),1,0),IF(AND(ISNUMBER(G384),$S$30="Yes"),1,0),IF(AND(ISNUMBER(G438),$S$31="Yes"),1,0),IF(AND(ISNUMBER(G492),$S$32="Yes"),1,0),IF(AND(ISNUMBER(G546),$S$33="Yes"),1,0),IF(AND(ISNUMBER(G600),$S$34="Yes"),1,0)))</f>
        <v>178.76428549842308</v>
      </c>
      <c r="AI58" s="79" t="e">
        <f>MIN('[1]Unit Adoption Calculations'!H102,SUM(IF($S$25="Yes",H114,),IF($S$26="Yes",H168,),IF($S$27="Yes",H222,),IF($S$28="Yes",H276,),IF($S$29="Yes",H330,),IF($S$30="Yes",H384,),IF($S$31="Yes",H438,),IF($S$32="Yes",H492,),IF($S$33="Yes",H546,),IF($S$34="Yes",H600,))/SUM(IF(AND(ISNUMBER(H114),$S$25="Yes"),1,0),IF(AND(ISNUMBER(H168),$S$26="Yes"),1,0),IF(AND(ISNUMBER(H222),$S$27="Yes"),1,0),IF(AND(ISNUMBER(H276),$S$28="Yes"),1,0),IF(AND(ISNUMBER(H330),$S$29="Yes"),1,0),IF(AND(ISNUMBER(H384),$S$30="Yes"),1,0),IF(AND(ISNUMBER(H438),$S$31="Yes"),1,0),IF(AND(ISNUMBER(H492),$S$32="Yes"),1,0),IF(AND(ISNUMBER(H546),$S$33="Yes"),1,0),IF(AND(ISNUMBER(H600),$S$34="Yes"),1,0)))</f>
        <v>#DIV/0!</v>
      </c>
      <c r="AJ58" s="79" t="e">
        <f>MIN('[1]Unit Adoption Calculations'!I102,SUM(IF($S$25="Yes",I114,),IF($S$26="Yes",I168,),IF($S$27="Yes",I222,),IF($S$28="Yes",I276,),IF($S$29="Yes",I330,),IF($S$30="Yes",I384,),IF($S$31="Yes",I438,),IF($S$32="Yes",I492,),IF($S$33="Yes",I546,),IF($S$34="Yes",I600,))/SUM(IF(AND(ISNUMBER(I114),$S$25="Yes"),1,0),IF(AND(ISNUMBER(I168),$S$26="Yes"),1,0),IF(AND(ISNUMBER(I222),$S$27="Yes"),1,0),IF(AND(ISNUMBER(I276),$S$28="Yes"),1,0),IF(AND(ISNUMBER(I330),$S$29="Yes"),1,0),IF(AND(ISNUMBER(I384),$S$30="Yes"),1,0),IF(AND(ISNUMBER(I438),$S$31="Yes"),1,0),IF(AND(ISNUMBER(I492),$S$32="Yes"),1,0),IF(AND(ISNUMBER(I546),$S$33="Yes"),1,0),IF(AND(ISNUMBER(I600),$S$34="Yes"),1,0)))</f>
        <v>#DIV/0!</v>
      </c>
      <c r="AK58" s="79" t="e">
        <f>MIN('[1]Unit Adoption Calculations'!J102,SUM(IF($S$25="Yes",J114,),IF($S$26="Yes",J168,),IF($S$27="Yes",J222,),IF($S$28="Yes",J276,),IF($S$29="Yes",J330,),IF($S$30="Yes",J384,),IF($S$31="Yes",J438,),IF($S$32="Yes",J492,),IF($S$33="Yes",J546,),IF($S$34="Yes",J600,))/SUM(IF(AND(ISNUMBER(J114),$S$25="Yes"),1,0),IF(AND(ISNUMBER(J168),$S$26="Yes"),1,0),IF(AND(ISNUMBER(J222),$S$27="Yes"),1,0),IF(AND(ISNUMBER(J276),$S$28="Yes"),1,0),IF(AND(ISNUMBER(J330),$S$29="Yes"),1,0),IF(AND(ISNUMBER(J384),$S$30="Yes"),1,0),IF(AND(ISNUMBER(J438),$S$31="Yes"),1,0),IF(AND(ISNUMBER(J492),$S$32="Yes"),1,0),IF(AND(ISNUMBER(J546),$S$33="Yes"),1,0),IF(AND(ISNUMBER(J600),$S$34="Yes"),1,0)))</f>
        <v>#DIV/0!</v>
      </c>
      <c r="AL58" s="79" t="e">
        <f>MIN('[1]Unit Adoption Calculations'!K102,SUM(IF($S$25="Yes",K114,),IF($S$26="Yes",K168,),IF($S$27="Yes",K222,),IF($S$28="Yes",K276,),IF($S$29="Yes",K330,),IF($S$30="Yes",K384,),IF($S$31="Yes",K438,),IF($S$32="Yes",K492,),IF($S$33="Yes",K546,),IF($S$34="Yes",K600,))/SUM(IF(AND(ISNUMBER(K114),$S$25="Yes"),1,0),IF(AND(ISNUMBER(K168),$S$26="Yes"),1,0),IF(AND(ISNUMBER(K222),$S$27="Yes"),1,0),IF(AND(ISNUMBER(K276),$S$28="Yes"),1,0),IF(AND(ISNUMBER(K330),$S$29="Yes"),1,0),IF(AND(ISNUMBER(K384),$S$30="Yes"),1,0),IF(AND(ISNUMBER(K438),$S$31="Yes"),1,0),IF(AND(ISNUMBER(K492),$S$32="Yes"),1,0),IF(AND(ISNUMBER(K546),$S$33="Yes"),1,0),IF(AND(ISNUMBER(K600),$S$34="Yes"),1,0)))</f>
        <v>#DIV/0!</v>
      </c>
      <c r="AM58" s="69"/>
      <c r="AQ58" s="64">
        <v>2047</v>
      </c>
      <c r="AR58" s="79">
        <f ca="1">MIN('[1]Unit Adoption Calculations'!B102,AC58+$AP$22*SQRT(SUM(IF(AND(ISNUMBER(B114),$S$25="Yes"),B114-AC58,)^2,IF(AND(ISNUMBER(B168),$S$26="Yes"),B168-AC58,)^2,IF(AND(ISNUMBER(B222),$S$27="Yes"),B222-AC58,)^2,IF(AND(ISNUMBER(B276),$S$28="Yes"),B276-AC58,)^2,IF(AND(ISNUMBER(B330),$S$29="Yes"),B330-AC58,)^2,IF(AND(ISNUMBER(B384),$S$30="Yes"),B384-AC58,)^2,IF(AND(ISNUMBER(B438),$S$31="Yes"),B438-AC58,)^2,IF(AND(ISNUMBER(B492),$S$32="Yes"),B492-AC58,)^2,IF(AND(ISNUMBER(B546),$S$33="Yes"),B546-AC58,)^2,IF(AND(ISNUMBER(B600),$S$34="Yes"),B600-AC58,)^2)/SUM(IF(AND(ISNUMBER(B114),$S$25="Yes"),1,0),IF(AND(ISNUMBER(B168),$S$26="Yes"),1,0),IF(AND(ISNUMBER(B222),$S$27="Yes"),1,0),IF(AND(ISNUMBER(B276),$S$28="Yes"),1,0),IF(AND(ISNUMBER(B330),$S$29="Yes"),1,0),IF(AND(ISNUMBER(B384),$S$30="Yes"),1,0),IF(AND(ISNUMBER(B438),$S$31="Yes"),1,0),IF(AND(ISNUMBER(B492),$S$32="Yes"),1,0),IF(AND(ISNUMBER(B546),$S$33="Yes"),1,0),IF(AND(ISNUMBER(B600),$S$34="Yes"),1,0))))</f>
        <v>408.38271024763492</v>
      </c>
      <c r="AS58" s="79">
        <f ca="1">MIN('[1]Unit Adoption Calculations'!C102,AD58+$AP$22*SQRT(SUM(IF(AND(ISNUMBER(C114),$S$25="Yes"),C114-AD58,)^2,IF(AND(ISNUMBER(C168),$S$26="Yes"),C168-AD58,)^2,IF(AND(ISNUMBER(C222),$S$27="Yes"),C222-AD58,)^2,IF(AND(ISNUMBER(C276),$S$28="Yes"),C276-AD58,)^2,IF(AND(ISNUMBER(C330),$S$29="Yes"),C330-AD58,)^2,IF(AND(ISNUMBER(C384),$S$30="Yes"),C384-AD58,)^2,IF(AND(ISNUMBER(C438),$S$31="Yes"),C438-AD58,)^2,IF(AND(ISNUMBER(C492),$S$32="Yes"),C492-AD58,)^2,IF(AND(ISNUMBER(C546),$S$33="Yes"),C546-AD58,)^2,IF(AND(ISNUMBER(C600),$S$34="Yes"),C600-AD58,)^2)/SUM(IF(AND(ISNUMBER(C114),$S$25="Yes"),1,0),IF(AND(ISNUMBER(C168),$S$26="Yes"),1,0),IF(AND(ISNUMBER(C222),$S$27="Yes"),1,0),IF(AND(ISNUMBER(C276),$S$28="Yes"),1,0),IF(AND(ISNUMBER(C330),$S$29="Yes"),1,0),IF(AND(ISNUMBER(C384),$S$30="Yes"),1,0),IF(AND(ISNUMBER(C438),$S$31="Yes"),1,0),IF(AND(ISNUMBER(C492),$S$32="Yes"),1,0),IF(AND(ISNUMBER(C546),$S$33="Yes"),1,0),IF(AND(ISNUMBER(C600),$S$34="Yes"),1,0))))</f>
        <v>191.39196934647953</v>
      </c>
      <c r="AT58" s="79">
        <f ca="1">MIN('[1]Unit Adoption Calculations'!D102,AE58+$AP$22*SQRT(SUM(IF(AND(ISNUMBER(D114),$S$25="Yes"),D114-AE58,)^2,IF(AND(ISNUMBER(D168),$S$26="Yes"),D168-AE58,)^2,IF(AND(ISNUMBER(D222),$S$27="Yes"),D222-AE58,)^2,IF(AND(ISNUMBER(D276),$S$28="Yes"),D276-AE58,)^2,IF(AND(ISNUMBER(D330),$S$29="Yes"),D330-AE58,)^2,IF(AND(ISNUMBER(D384),$S$30="Yes"),D384-AE58,)^2,IF(AND(ISNUMBER(D438),$S$31="Yes"),D438-AE58,)^2,IF(AND(ISNUMBER(D492),$S$32="Yes"),D492-AE58,)^2,IF(AND(ISNUMBER(D546),$S$33="Yes"),D546-AE58,)^2,IF(AND(ISNUMBER(D600),$S$34="Yes"),D600-AE58,)^2)/SUM(IF(AND(ISNUMBER(D114),$S$25="Yes"),1,0),IF(AND(ISNUMBER(D168),$S$26="Yes"),1,0),IF(AND(ISNUMBER(D222),$S$27="Yes"),1,0),IF(AND(ISNUMBER(D276),$S$28="Yes"),1,0),IF(AND(ISNUMBER(D330),$S$29="Yes"),1,0),IF(AND(ISNUMBER(D384),$S$30="Yes"),1,0),IF(AND(ISNUMBER(D438),$S$31="Yes"),1,0),IF(AND(ISNUMBER(D492),$S$32="Yes"),1,0),IF(AND(ISNUMBER(D546),$S$33="Yes"),1,0),IF(AND(ISNUMBER(D600),$S$34="Yes"),1,0))))</f>
        <v>0</v>
      </c>
      <c r="AU58" s="79">
        <f ca="1">MIN('[1]Unit Adoption Calculations'!E102,AF58+$AP$22*SQRT(SUM(IF(AND(ISNUMBER(E114),$S$25="Yes"),E114-AF58,)^2,IF(AND(ISNUMBER(E168),$S$26="Yes"),E168-AF58,)^2,IF(AND(ISNUMBER(E222),$S$27="Yes"),E222-AF58,)^2,IF(AND(ISNUMBER(E276),$S$28="Yes"),E276-AF58,)^2,IF(AND(ISNUMBER(E330),$S$29="Yes"),E330-AF58,)^2,IF(AND(ISNUMBER(E384),$S$30="Yes"),E384-AF58,)^2,IF(AND(ISNUMBER(E438),$S$31="Yes"),E438-AF58,)^2,IF(AND(ISNUMBER(E492),$S$32="Yes"),E492-AF58,)^2,IF(AND(ISNUMBER(E546),$S$33="Yes"),E546-AF58,)^2,IF(AND(ISNUMBER(E600),$S$34="Yes"),E600-AF58,)^2)/SUM(IF(AND(ISNUMBER(E114),$S$25="Yes"),1,0),IF(AND(ISNUMBER(E168),$S$26="Yes"),1,0),IF(AND(ISNUMBER(E222),$S$27="Yes"),1,0),IF(AND(ISNUMBER(E276),$S$28="Yes"),1,0),IF(AND(ISNUMBER(E330),$S$29="Yes"),1,0),IF(AND(ISNUMBER(E384),$S$30="Yes"),1,0),IF(AND(ISNUMBER(E438),$S$31="Yes"),1,0),IF(AND(ISNUMBER(E492),$S$32="Yes"),1,0),IF(AND(ISNUMBER(E546),$S$33="Yes"),1,0),IF(AND(ISNUMBER(E600),$S$34="Yes"),1,0))))</f>
        <v>75.057932018612561</v>
      </c>
      <c r="AV58" s="79">
        <f ca="1">MIN('[1]Unit Adoption Calculations'!F102,AG58+$AP$22*SQRT(SUM(IF(AND(ISNUMBER(F114),$S$25="Yes"),F114-AG58,)^2,IF(AND(ISNUMBER(F168),$S$26="Yes"),F168-AG58,)^2,IF(AND(ISNUMBER(F222),$S$27="Yes"),F222-AG58,)^2,IF(AND(ISNUMBER(F276),$S$28="Yes"),F276-AG58,)^2,IF(AND(ISNUMBER(F330),$S$29="Yes"),F330-AG58,)^2,IF(AND(ISNUMBER(F384),$S$30="Yes"),F384-AG58,)^2,IF(AND(ISNUMBER(F438),$S$31="Yes"),F438-AG58,)^2,IF(AND(ISNUMBER(F492),$S$32="Yes"),F492-AG58,)^2,IF(AND(ISNUMBER(F546),$S$33="Yes"),F546-AG58,)^2,IF(AND(ISNUMBER(F600),$S$34="Yes"),F600-AG58,)^2)/SUM(IF(AND(ISNUMBER(F114),$S$25="Yes"),1,0),IF(AND(ISNUMBER(F168),$S$26="Yes"),1,0),IF(AND(ISNUMBER(F222),$S$27="Yes"),1,0),IF(AND(ISNUMBER(F276),$S$28="Yes"),1,0),IF(AND(ISNUMBER(F330),$S$29="Yes"),1,0),IF(AND(ISNUMBER(F384),$S$30="Yes"),1,0),IF(AND(ISNUMBER(F438),$S$31="Yes"),1,0),IF(AND(ISNUMBER(F492),$S$32="Yes"),1,0),IF(AND(ISNUMBER(F546),$S$33="Yes"),1,0),IF(AND(ISNUMBER(F600),$S$34="Yes"),1,0))))</f>
        <v>39.821646192793025</v>
      </c>
      <c r="AW58" s="79">
        <f ca="1">MIN('[1]Unit Adoption Calculations'!G102,AH58+$AP$22*SQRT(SUM(IF(AND(ISNUMBER(G114),$S$25="Yes"),G114-AH58,)^2,IF(AND(ISNUMBER(G168),$S$26="Yes"),G168-AH58,)^2,IF(AND(ISNUMBER(G222),$S$27="Yes"),G222-AH58,)^2,IF(AND(ISNUMBER(G276),$S$28="Yes"),G276-AH58,)^2,IF(AND(ISNUMBER(G330),$S$29="Yes"),G330-AH58,)^2,IF(AND(ISNUMBER(G384),$S$30="Yes"),G384-AH58,)^2,IF(AND(ISNUMBER(G438),$S$31="Yes"),G438-AH58,)^2,IF(AND(ISNUMBER(G492),$S$32="Yes"),G492-AH58,)^2,IF(AND(ISNUMBER(G546),$S$33="Yes"),G546-AH58,)^2,IF(AND(ISNUMBER(G600),$S$34="Yes"),G600-AH58,)^2)/SUM(IF(AND(ISNUMBER(G114),$S$25="Yes"),1,0),IF(AND(ISNUMBER(G168),$S$26="Yes"),1,0),IF(AND(ISNUMBER(G222),$S$27="Yes"),1,0),IF(AND(ISNUMBER(G276),$S$28="Yes"),1,0),IF(AND(ISNUMBER(G330),$S$29="Yes"),1,0),IF(AND(ISNUMBER(G384),$S$30="Yes"),1,0),IF(AND(ISNUMBER(G438),$S$31="Yes"),1,0),IF(AND(ISNUMBER(G492),$S$32="Yes"),1,0),IF(AND(ISNUMBER(G546),$S$33="Yes"),1,0),IF(AND(ISNUMBER(G600),$S$34="Yes"),1,0))))</f>
        <v>174.87845025373281</v>
      </c>
      <c r="AX58" s="79" t="e">
        <f>MIN('[1]Unit Adoption Calculations'!H102,AI58+$AP$22*SQRT(SUM(IF(AND(ISNUMBER(H114),$S$25="Yes"),H114-AI58,)^2,IF(AND(ISNUMBER(H168),$S$26="Yes"),H168-AI58,)^2,IF(AND(ISNUMBER(H222),$S$27="Yes"),H222-AI58,)^2,IF(AND(ISNUMBER(H276),$S$28="Yes"),H276-AI58,)^2,IF(AND(ISNUMBER(H330),$S$29="Yes"),H330-AI58,)^2,IF(AND(ISNUMBER(H384),$S$30="Yes"),H384-AI58,)^2,IF(AND(ISNUMBER(H438),$S$31="Yes"),H438-AI58,)^2,IF(AND(ISNUMBER(H492),$S$32="Yes"),H492-AI58,)^2,IF(AND(ISNUMBER(H546),$S$33="Yes"),H546-AI58,)^2,IF(AND(ISNUMBER(H600),$S$34="Yes"),H600-AI58,)^2)/SUM(IF(AND(ISNUMBER(H114),$S$25="Yes"),1,0),IF(AND(ISNUMBER(H168),$S$26="Yes"),1,0),IF(AND(ISNUMBER(H222),$S$27="Yes"),1,0),IF(AND(ISNUMBER(H276),$S$28="Yes"),1,0),IF(AND(ISNUMBER(H330),$S$29="Yes"),1,0),IF(AND(ISNUMBER(H384),$S$30="Yes"),1,0),IF(AND(ISNUMBER(H438),$S$31="Yes"),1,0),IF(AND(ISNUMBER(H492),$S$32="Yes"),1,0),IF(AND(ISNUMBER(H546),$S$33="Yes"),1,0),IF(AND(ISNUMBER(H600),$S$34="Yes"),1,0))))</f>
        <v>#DIV/0!</v>
      </c>
      <c r="AY58" s="79" t="e">
        <f>MIN('[1]Unit Adoption Calculations'!I102,AJ58+$AP$22*SQRT(SUM(IF(AND(ISNUMBER(I114),$S$25="Yes"),I114-AJ58,)^2,IF(AND(ISNUMBER(I168),$S$26="Yes"),I168-AJ58,)^2,IF(AND(ISNUMBER(I222),$S$27="Yes"),I222-AJ58,)^2,IF(AND(ISNUMBER(I276),$S$28="Yes"),I276-AJ58,)^2,IF(AND(ISNUMBER(I330),$S$29="Yes"),I330-AJ58,)^2,IF(AND(ISNUMBER(I384),$S$30="Yes"),I384-AJ58,)^2,IF(AND(ISNUMBER(I438),$S$31="Yes"),I438-AJ58,)^2,IF(AND(ISNUMBER(I492),$S$32="Yes"),I492-AJ58,)^2,IF(AND(ISNUMBER(I546),$S$33="Yes"),I546-AJ58,)^2,IF(AND(ISNUMBER(I600),$S$34="Yes"),I600-AJ58,)^2)/SUM(IF(AND(ISNUMBER(I114),$S$25="Yes"),1,0),IF(AND(ISNUMBER(I168),$S$26="Yes"),1,0),IF(AND(ISNUMBER(I222),$S$27="Yes"),1,0),IF(AND(ISNUMBER(I276),$S$28="Yes"),1,0),IF(AND(ISNUMBER(I330),$S$29="Yes"),1,0),IF(AND(ISNUMBER(I384),$S$30="Yes"),1,0),IF(AND(ISNUMBER(I438),$S$31="Yes"),1,0),IF(AND(ISNUMBER(I492),$S$32="Yes"),1,0),IF(AND(ISNUMBER(I546),$S$33="Yes"),1,0),IF(AND(ISNUMBER(I600),$S$34="Yes"),1,0))))</f>
        <v>#DIV/0!</v>
      </c>
      <c r="AZ58" s="79" t="e">
        <f>MIN('[1]Unit Adoption Calculations'!J102,AK58+$AP$22*SQRT(SUM(IF(AND(ISNUMBER(J114),$S$25="Yes"),J114-AK58,)^2,IF(AND(ISNUMBER(J168),$S$26="Yes"),J168-AK58,)^2,IF(AND(ISNUMBER(J222),$S$27="Yes"),J222-AK58,)^2,IF(AND(ISNUMBER(J276),$S$28="Yes"),J276-AK58,)^2,IF(AND(ISNUMBER(J330),$S$29="Yes"),J330-AK58,)^2,IF(AND(ISNUMBER(J384),$S$30="Yes"),J384-AK58,)^2,IF(AND(ISNUMBER(J438),$S$31="Yes"),J438-AK58,)^2,IF(AND(ISNUMBER(J492),$S$32="Yes"),J492-AK58,)^2,IF(AND(ISNUMBER(J546),$S$33="Yes"),J546-AK58,)^2,IF(AND(ISNUMBER(J600),$S$34="Yes"),J600-AK58,)^2)/SUM(IF(AND(ISNUMBER(J114),$S$25="Yes"),1,0),IF(AND(ISNUMBER(J168),$S$26="Yes"),1,0),IF(AND(ISNUMBER(J222),$S$27="Yes"),1,0),IF(AND(ISNUMBER(J276),$S$28="Yes"),1,0),IF(AND(ISNUMBER(J330),$S$29="Yes"),1,0),IF(AND(ISNUMBER(J384),$S$30="Yes"),1,0),IF(AND(ISNUMBER(J438),$S$31="Yes"),1,0),IF(AND(ISNUMBER(J492),$S$32="Yes"),1,0),IF(AND(ISNUMBER(J546),$S$33="Yes"),1,0),IF(AND(ISNUMBER(J600),$S$34="Yes"),1,0))))</f>
        <v>#DIV/0!</v>
      </c>
      <c r="BA58" s="79" t="e">
        <f>MIN('[1]Unit Adoption Calculations'!K102,AL58+$AP$22*SQRT(SUM(IF(AND(ISNUMBER(K114),$S$25="Yes"),K114-AL58,)^2,IF(AND(ISNUMBER(K168),$S$26="Yes"),K168-AL58,)^2,IF(AND(ISNUMBER(K222),$S$27="Yes"),K222-AL58,)^2,IF(AND(ISNUMBER(K276),$S$28="Yes"),K276-AL58,)^2,IF(AND(ISNUMBER(K330),$S$29="Yes"),K330-AL58,)^2,IF(AND(ISNUMBER(K384),$S$30="Yes"),K384-AL58,)^2,IF(AND(ISNUMBER(K438),$S$31="Yes"),K438-AL58,)^2,IF(AND(ISNUMBER(K492),$S$32="Yes"),K492-AL58,)^2,IF(AND(ISNUMBER(K546),$S$33="Yes"),K546-AL58,)^2,IF(AND(ISNUMBER(K600),$S$34="Yes"),K600-AL58,)^2)/SUM(IF(AND(ISNUMBER(K114),$S$25="Yes"),1,0),IF(AND(ISNUMBER(K168),$S$26="Yes"),1,0),IF(AND(ISNUMBER(K222),$S$27="Yes"),1,0),IF(AND(ISNUMBER(K276),$S$28="Yes"),1,0),IF(AND(ISNUMBER(K330),$S$29="Yes"),1,0),IF(AND(ISNUMBER(K384),$S$30="Yes"),1,0),IF(AND(ISNUMBER(K438),$S$31="Yes"),1,0),IF(AND(ISNUMBER(K492),$S$32="Yes"),1,0),IF(AND(ISNUMBER(K546),$S$33="Yes"),1,0),IF(AND(ISNUMBER(K600),$S$34="Yes"),1,0))))</f>
        <v>#DIV/0!</v>
      </c>
      <c r="BJ58" s="87"/>
      <c r="BK58" s="87"/>
      <c r="BL58" s="87"/>
      <c r="BM58" s="87"/>
      <c r="BN58" s="87"/>
      <c r="BO58" s="87"/>
      <c r="BP58" s="87"/>
      <c r="BQ58" s="87"/>
      <c r="BR58" s="87"/>
      <c r="BS58" s="87"/>
      <c r="BT58" s="25"/>
      <c r="BU58" s="25"/>
      <c r="BV58" s="25"/>
      <c r="BW58" s="25"/>
      <c r="BX58" s="25"/>
    </row>
    <row r="59" spans="1:76" s="24" customFormat="1" ht="14" x14ac:dyDescent="0.15">
      <c r="A59" s="64">
        <v>2048</v>
      </c>
      <c r="B59" s="65">
        <f t="shared" ca="1" si="5"/>
        <v>411.22117347685685</v>
      </c>
      <c r="C59" s="66">
        <f t="shared" ca="1" si="5"/>
        <v>192.75271536903574</v>
      </c>
      <c r="D59" s="66">
        <f t="shared" ca="1" si="5"/>
        <v>0</v>
      </c>
      <c r="E59" s="66">
        <f t="shared" ca="1" si="5"/>
        <v>74.36113173726973</v>
      </c>
      <c r="F59" s="66">
        <f t="shared" ca="1" si="5"/>
        <v>39.598043015241387</v>
      </c>
      <c r="G59" s="66">
        <f t="shared" ca="1" si="5"/>
        <v>175.77570704099548</v>
      </c>
      <c r="H59" s="66" t="str">
        <f t="shared" ca="1" si="5"/>
        <v/>
      </c>
      <c r="I59" s="66" t="str">
        <f t="shared" ca="1" si="5"/>
        <v/>
      </c>
      <c r="J59" s="66" t="str">
        <f t="shared" ca="1" si="5"/>
        <v/>
      </c>
      <c r="K59" s="66" t="str">
        <f t="shared" ca="1" si="5"/>
        <v/>
      </c>
      <c r="AB59" s="64">
        <v>2048</v>
      </c>
      <c r="AC59" s="79">
        <f ca="1">MIN('[1]Unit Adoption Calculations'!B103,SUM(IF($S$25="Yes",B115,),IF($S$26="Yes",B169,),IF($S$27="Yes",B223,),IF($S$28="Yes",B277,),IF($S$29="Yes",B331,),IF($S$30="Yes",B385,),IF($S$31="Yes",B439,),IF($S$32="Yes",B493,),IF($S$33="Yes",B547,),IF($S$34="Yes",B601,))/SUM(IF(AND(ISNUMBER(B115),$S$25="Yes"),1,0),IF(AND(ISNUMBER(B169),$S$26="Yes"),1,0),IF(AND(ISNUMBER(B223),$S$27="Yes"),1,0),IF(AND(ISNUMBER(B277),$S$28="Yes"),1,0),IF(AND(ISNUMBER(B331),$S$29="Yes"),1,0),IF(AND(ISNUMBER(B385),$S$30="Yes"),1,0),IF(AND(ISNUMBER(B439),$S$31="Yes"),1,0),IF(AND(ISNUMBER(B493),$S$32="Yes"),1,0),IF(AND(ISNUMBER(B547),$S$33="Yes"),1,0),IF(AND(ISNUMBER(B601),$S$34="Yes"),1,0)))</f>
        <v>466.92527803475804</v>
      </c>
      <c r="AD59" s="79">
        <f ca="1">MIN('[1]Unit Adoption Calculations'!C103,SUM(IF($S$25="Yes",C115,),IF($S$26="Yes",C169,),IF($S$27="Yes",C223,),IF($S$28="Yes",C277,),IF($S$29="Yes",C331,),IF($S$30="Yes",C385,),IF($S$31="Yes",C439,),IF($S$32="Yes",C493,),IF($S$33="Yes",C547,),IF($S$34="Yes",C601,))/SUM(IF(AND(ISNUMBER(C115),$S$25="Yes"),1,0),IF(AND(ISNUMBER(C169),$S$26="Yes"),1,0),IF(AND(ISNUMBER(C223),$S$27="Yes"),1,0),IF(AND(ISNUMBER(C277),$S$28="Yes"),1,0),IF(AND(ISNUMBER(C331),$S$29="Yes"),1,0),IF(AND(ISNUMBER(C385),$S$30="Yes"),1,0),IF(AND(ISNUMBER(C439),$S$31="Yes"),1,0),IF(AND(ISNUMBER(C493),$S$32="Yes"),1,0),IF(AND(ISNUMBER(C547),$S$33="Yes"),1,0),IF(AND(ISNUMBER(C601),$S$34="Yes"),1,0)))</f>
        <v>196.31725731168149</v>
      </c>
      <c r="AE59" s="79">
        <f ca="1">MIN('[1]Unit Adoption Calculations'!D103,SUM(IF($S$25="Yes",D115,),IF($S$26="Yes",D169,),IF($S$27="Yes",D223,),IF($S$28="Yes",D277,),IF($S$29="Yes",D331,),IF($S$30="Yes",D385,),IF($S$31="Yes",D439,),IF($S$32="Yes",D493,),IF($S$33="Yes",D547,),IF($S$34="Yes",D601,))/SUM(IF(AND(ISNUMBER(D115),$S$25="Yes"),1,0),IF(AND(ISNUMBER(D169),$S$26="Yes"),1,0),IF(AND(ISNUMBER(D223),$S$27="Yes"),1,0),IF(AND(ISNUMBER(D277),$S$28="Yes"),1,0),IF(AND(ISNUMBER(D331),$S$29="Yes"),1,0),IF(AND(ISNUMBER(D385),$S$30="Yes"),1,0),IF(AND(ISNUMBER(D439),$S$31="Yes"),1,0),IF(AND(ISNUMBER(D493),$S$32="Yes"),1,0),IF(AND(ISNUMBER(D547),$S$33="Yes"),1,0),IF(AND(ISNUMBER(D601),$S$34="Yes"),1,0)))</f>
        <v>0</v>
      </c>
      <c r="AF59" s="79">
        <f ca="1">MIN('[1]Unit Adoption Calculations'!E103,SUM(IF($S$25="Yes",E115,),IF($S$26="Yes",E169,),IF($S$27="Yes",E223,),IF($S$28="Yes",E277,),IF($S$29="Yes",E331,),IF($S$30="Yes",E385,),IF($S$31="Yes",E439,),IF($S$32="Yes",E493,),IF($S$33="Yes",E547,),IF($S$34="Yes",E601,))/SUM(IF(AND(ISNUMBER(E115),$S$25="Yes"),1,0),IF(AND(ISNUMBER(E169),$S$26="Yes"),1,0),IF(AND(ISNUMBER(E223),$S$27="Yes"),1,0),IF(AND(ISNUMBER(E277),$S$28="Yes"),1,0),IF(AND(ISNUMBER(E331),$S$29="Yes"),1,0),IF(AND(ISNUMBER(E385),$S$30="Yes"),1,0),IF(AND(ISNUMBER(E439),$S$31="Yes"),1,0),IF(AND(ISNUMBER(E493),$S$32="Yes"),1,0),IF(AND(ISNUMBER(E547),$S$33="Yes"),1,0),IF(AND(ISNUMBER(E601),$S$34="Yes"),1,0)))</f>
        <v>88.986307427484249</v>
      </c>
      <c r="AG59" s="79">
        <f ca="1">MIN('[1]Unit Adoption Calculations'!F103,SUM(IF($S$25="Yes",F115,),IF($S$26="Yes",F169,),IF($S$27="Yes",F223,),IF($S$28="Yes",F277,),IF($S$29="Yes",F331,),IF($S$30="Yes",F385,),IF($S$31="Yes",F439,),IF($S$32="Yes",F493,),IF($S$33="Yes",F547,),IF($S$34="Yes",F601,))/SUM(IF(AND(ISNUMBER(F115),$S$25="Yes"),1,0),IF(AND(ISNUMBER(F169),$S$26="Yes"),1,0),IF(AND(ISNUMBER(F223),$S$27="Yes"),1,0),IF(AND(ISNUMBER(F277),$S$28="Yes"),1,0),IF(AND(ISNUMBER(F331),$S$29="Yes"),1,0),IF(AND(ISNUMBER(F385),$S$30="Yes"),1,0),IF(AND(ISNUMBER(F439),$S$31="Yes"),1,0),IF(AND(ISNUMBER(F493),$S$32="Yes"),1,0),IF(AND(ISNUMBER(F547),$S$33="Yes"),1,0),IF(AND(ISNUMBER(F601),$S$34="Yes"),1,0)))</f>
        <v>41.082510695672681</v>
      </c>
      <c r="AH59" s="79">
        <f ca="1">MIN('[1]Unit Adoption Calculations'!G103,SUM(IF($S$25="Yes",G115,),IF($S$26="Yes",G169,),IF($S$27="Yes",G223,),IF($S$28="Yes",G277,),IF($S$29="Yes",G331,),IF($S$30="Yes",G385,),IF($S$31="Yes",G439,),IF($S$32="Yes",G493,),IF($S$33="Yes",G547,),IF($S$34="Yes",G601,))/SUM(IF(AND(ISNUMBER(G115),$S$25="Yes"),1,0),IF(AND(ISNUMBER(G169),$S$26="Yes"),1,0),IF(AND(ISNUMBER(G223),$S$27="Yes"),1,0),IF(AND(ISNUMBER(G277),$S$28="Yes"),1,0),IF(AND(ISNUMBER(G331),$S$29="Yes"),1,0),IF(AND(ISNUMBER(G385),$S$30="Yes"),1,0),IF(AND(ISNUMBER(G439),$S$31="Yes"),1,0),IF(AND(ISNUMBER(G493),$S$32="Yes"),1,0),IF(AND(ISNUMBER(G547),$S$33="Yes"),1,0),IF(AND(ISNUMBER(G601),$S$34="Yes"),1,0)))</f>
        <v>179.66154228568553</v>
      </c>
      <c r="AI59" s="79" t="e">
        <f>MIN('[1]Unit Adoption Calculations'!H103,SUM(IF($S$25="Yes",H115,),IF($S$26="Yes",H169,),IF($S$27="Yes",H223,),IF($S$28="Yes",H277,),IF($S$29="Yes",H331,),IF($S$30="Yes",H385,),IF($S$31="Yes",H439,),IF($S$32="Yes",H493,),IF($S$33="Yes",H547,),IF($S$34="Yes",H601,))/SUM(IF(AND(ISNUMBER(H115),$S$25="Yes"),1,0),IF(AND(ISNUMBER(H169),$S$26="Yes"),1,0),IF(AND(ISNUMBER(H223),$S$27="Yes"),1,0),IF(AND(ISNUMBER(H277),$S$28="Yes"),1,0),IF(AND(ISNUMBER(H331),$S$29="Yes"),1,0),IF(AND(ISNUMBER(H385),$S$30="Yes"),1,0),IF(AND(ISNUMBER(H439),$S$31="Yes"),1,0),IF(AND(ISNUMBER(H493),$S$32="Yes"),1,0),IF(AND(ISNUMBER(H547),$S$33="Yes"),1,0),IF(AND(ISNUMBER(H601),$S$34="Yes"),1,0)))</f>
        <v>#DIV/0!</v>
      </c>
      <c r="AJ59" s="79" t="e">
        <f>MIN('[1]Unit Adoption Calculations'!I103,SUM(IF($S$25="Yes",I115,),IF($S$26="Yes",I169,),IF($S$27="Yes",I223,),IF($S$28="Yes",I277,),IF($S$29="Yes",I331,),IF($S$30="Yes",I385,),IF($S$31="Yes",I439,),IF($S$32="Yes",I493,),IF($S$33="Yes",I547,),IF($S$34="Yes",I601,))/SUM(IF(AND(ISNUMBER(I115),$S$25="Yes"),1,0),IF(AND(ISNUMBER(I169),$S$26="Yes"),1,0),IF(AND(ISNUMBER(I223),$S$27="Yes"),1,0),IF(AND(ISNUMBER(I277),$S$28="Yes"),1,0),IF(AND(ISNUMBER(I331),$S$29="Yes"),1,0),IF(AND(ISNUMBER(I385),$S$30="Yes"),1,0),IF(AND(ISNUMBER(I439),$S$31="Yes"),1,0),IF(AND(ISNUMBER(I493),$S$32="Yes"),1,0),IF(AND(ISNUMBER(I547),$S$33="Yes"),1,0),IF(AND(ISNUMBER(I601),$S$34="Yes"),1,0)))</f>
        <v>#DIV/0!</v>
      </c>
      <c r="AK59" s="79" t="e">
        <f>MIN('[1]Unit Adoption Calculations'!J103,SUM(IF($S$25="Yes",J115,),IF($S$26="Yes",J169,),IF($S$27="Yes",J223,),IF($S$28="Yes",J277,),IF($S$29="Yes",J331,),IF($S$30="Yes",J385,),IF($S$31="Yes",J439,),IF($S$32="Yes",J493,),IF($S$33="Yes",J547,),IF($S$34="Yes",J601,))/SUM(IF(AND(ISNUMBER(J115),$S$25="Yes"),1,0),IF(AND(ISNUMBER(J169),$S$26="Yes"),1,0),IF(AND(ISNUMBER(J223),$S$27="Yes"),1,0),IF(AND(ISNUMBER(J277),$S$28="Yes"),1,0),IF(AND(ISNUMBER(J331),$S$29="Yes"),1,0),IF(AND(ISNUMBER(J385),$S$30="Yes"),1,0),IF(AND(ISNUMBER(J439),$S$31="Yes"),1,0),IF(AND(ISNUMBER(J493),$S$32="Yes"),1,0),IF(AND(ISNUMBER(J547),$S$33="Yes"),1,0),IF(AND(ISNUMBER(J601),$S$34="Yes"),1,0)))</f>
        <v>#DIV/0!</v>
      </c>
      <c r="AL59" s="79" t="e">
        <f>MIN('[1]Unit Adoption Calculations'!K103,SUM(IF($S$25="Yes",K115,),IF($S$26="Yes",K169,),IF($S$27="Yes",K223,),IF($S$28="Yes",K277,),IF($S$29="Yes",K331,),IF($S$30="Yes",K385,),IF($S$31="Yes",K439,),IF($S$32="Yes",K493,),IF($S$33="Yes",K547,),IF($S$34="Yes",K601,))/SUM(IF(AND(ISNUMBER(K115),$S$25="Yes"),1,0),IF(AND(ISNUMBER(K169),$S$26="Yes"),1,0),IF(AND(ISNUMBER(K223),$S$27="Yes"),1,0),IF(AND(ISNUMBER(K277),$S$28="Yes"),1,0),IF(AND(ISNUMBER(K331),$S$29="Yes"),1,0),IF(AND(ISNUMBER(K385),$S$30="Yes"),1,0),IF(AND(ISNUMBER(K439),$S$31="Yes"),1,0),IF(AND(ISNUMBER(K493),$S$32="Yes"),1,0),IF(AND(ISNUMBER(K547),$S$33="Yes"),1,0),IF(AND(ISNUMBER(K601),$S$34="Yes"),1,0)))</f>
        <v>#DIV/0!</v>
      </c>
      <c r="AM59" s="69"/>
      <c r="AQ59" s="64">
        <v>2048</v>
      </c>
      <c r="AR59" s="79">
        <f ca="1">MIN('[1]Unit Adoption Calculations'!B103,AC59+$AP$22*SQRT(SUM(IF(AND(ISNUMBER(B115),$S$25="Yes"),B115-AC59,)^2,IF(AND(ISNUMBER(B169),$S$26="Yes"),B169-AC59,)^2,IF(AND(ISNUMBER(B223),$S$27="Yes"),B223-AC59,)^2,IF(AND(ISNUMBER(B277),$S$28="Yes"),B277-AC59,)^2,IF(AND(ISNUMBER(B331),$S$29="Yes"),B331-AC59,)^2,IF(AND(ISNUMBER(B385),$S$30="Yes"),B385-AC59,)^2,IF(AND(ISNUMBER(B439),$S$31="Yes"),B439-AC59,)^2,IF(AND(ISNUMBER(B493),$S$32="Yes"),B493-AC59,)^2,IF(AND(ISNUMBER(B547),$S$33="Yes"),B547-AC59,)^2,IF(AND(ISNUMBER(B601),$S$34="Yes"),B601-AC59,)^2)/SUM(IF(AND(ISNUMBER(B115),$S$25="Yes"),1,0),IF(AND(ISNUMBER(B169),$S$26="Yes"),1,0),IF(AND(ISNUMBER(B223),$S$27="Yes"),1,0),IF(AND(ISNUMBER(B277),$S$28="Yes"),1,0),IF(AND(ISNUMBER(B331),$S$29="Yes"),1,0),IF(AND(ISNUMBER(B385),$S$30="Yes"),1,0),IF(AND(ISNUMBER(B439),$S$31="Yes"),1,0),IF(AND(ISNUMBER(B493),$S$32="Yes"),1,0),IF(AND(ISNUMBER(B547),$S$33="Yes"),1,0),IF(AND(ISNUMBER(B601),$S$34="Yes"),1,0))))</f>
        <v>411.22117347685685</v>
      </c>
      <c r="AS59" s="79">
        <f ca="1">MIN('[1]Unit Adoption Calculations'!C103,AD59+$AP$22*SQRT(SUM(IF(AND(ISNUMBER(C115),$S$25="Yes"),C115-AD59,)^2,IF(AND(ISNUMBER(C169),$S$26="Yes"),C169-AD59,)^2,IF(AND(ISNUMBER(C223),$S$27="Yes"),C223-AD59,)^2,IF(AND(ISNUMBER(C277),$S$28="Yes"),C277-AD59,)^2,IF(AND(ISNUMBER(C331),$S$29="Yes"),C331-AD59,)^2,IF(AND(ISNUMBER(C385),$S$30="Yes"),C385-AD59,)^2,IF(AND(ISNUMBER(C439),$S$31="Yes"),C439-AD59,)^2,IF(AND(ISNUMBER(C493),$S$32="Yes"),C493-AD59,)^2,IF(AND(ISNUMBER(C547),$S$33="Yes"),C547-AD59,)^2,IF(AND(ISNUMBER(C601),$S$34="Yes"),C601-AD59,)^2)/SUM(IF(AND(ISNUMBER(C115),$S$25="Yes"),1,0),IF(AND(ISNUMBER(C169),$S$26="Yes"),1,0),IF(AND(ISNUMBER(C223),$S$27="Yes"),1,0),IF(AND(ISNUMBER(C277),$S$28="Yes"),1,0),IF(AND(ISNUMBER(C331),$S$29="Yes"),1,0),IF(AND(ISNUMBER(C385),$S$30="Yes"),1,0),IF(AND(ISNUMBER(C439),$S$31="Yes"),1,0),IF(AND(ISNUMBER(C493),$S$32="Yes"),1,0),IF(AND(ISNUMBER(C547),$S$33="Yes"),1,0),IF(AND(ISNUMBER(C601),$S$34="Yes"),1,0))))</f>
        <v>192.75271536903574</v>
      </c>
      <c r="AT59" s="79">
        <f ca="1">MIN('[1]Unit Adoption Calculations'!D103,AE59+$AP$22*SQRT(SUM(IF(AND(ISNUMBER(D115),$S$25="Yes"),D115-AE59,)^2,IF(AND(ISNUMBER(D169),$S$26="Yes"),D169-AE59,)^2,IF(AND(ISNUMBER(D223),$S$27="Yes"),D223-AE59,)^2,IF(AND(ISNUMBER(D277),$S$28="Yes"),D277-AE59,)^2,IF(AND(ISNUMBER(D331),$S$29="Yes"),D331-AE59,)^2,IF(AND(ISNUMBER(D385),$S$30="Yes"),D385-AE59,)^2,IF(AND(ISNUMBER(D439),$S$31="Yes"),D439-AE59,)^2,IF(AND(ISNUMBER(D493),$S$32="Yes"),D493-AE59,)^2,IF(AND(ISNUMBER(D547),$S$33="Yes"),D547-AE59,)^2,IF(AND(ISNUMBER(D601),$S$34="Yes"),D601-AE59,)^2)/SUM(IF(AND(ISNUMBER(D115),$S$25="Yes"),1,0),IF(AND(ISNUMBER(D169),$S$26="Yes"),1,0),IF(AND(ISNUMBER(D223),$S$27="Yes"),1,0),IF(AND(ISNUMBER(D277),$S$28="Yes"),1,0),IF(AND(ISNUMBER(D331),$S$29="Yes"),1,0),IF(AND(ISNUMBER(D385),$S$30="Yes"),1,0),IF(AND(ISNUMBER(D439),$S$31="Yes"),1,0),IF(AND(ISNUMBER(D493),$S$32="Yes"),1,0),IF(AND(ISNUMBER(D547),$S$33="Yes"),1,0),IF(AND(ISNUMBER(D601),$S$34="Yes"),1,0))))</f>
        <v>0</v>
      </c>
      <c r="AU59" s="79">
        <f ca="1">MIN('[1]Unit Adoption Calculations'!E103,AF59+$AP$22*SQRT(SUM(IF(AND(ISNUMBER(E115),$S$25="Yes"),E115-AF59,)^2,IF(AND(ISNUMBER(E169),$S$26="Yes"),E169-AF59,)^2,IF(AND(ISNUMBER(E223),$S$27="Yes"),E223-AF59,)^2,IF(AND(ISNUMBER(E277),$S$28="Yes"),E277-AF59,)^2,IF(AND(ISNUMBER(E331),$S$29="Yes"),E331-AF59,)^2,IF(AND(ISNUMBER(E385),$S$30="Yes"),E385-AF59,)^2,IF(AND(ISNUMBER(E439),$S$31="Yes"),E439-AF59,)^2,IF(AND(ISNUMBER(E493),$S$32="Yes"),E493-AF59,)^2,IF(AND(ISNUMBER(E547),$S$33="Yes"),E547-AF59,)^2,IF(AND(ISNUMBER(E601),$S$34="Yes"),E601-AF59,)^2)/SUM(IF(AND(ISNUMBER(E115),$S$25="Yes"),1,0),IF(AND(ISNUMBER(E169),$S$26="Yes"),1,0),IF(AND(ISNUMBER(E223),$S$27="Yes"),1,0),IF(AND(ISNUMBER(E277),$S$28="Yes"),1,0),IF(AND(ISNUMBER(E331),$S$29="Yes"),1,0),IF(AND(ISNUMBER(E385),$S$30="Yes"),1,0),IF(AND(ISNUMBER(E439),$S$31="Yes"),1,0),IF(AND(ISNUMBER(E493),$S$32="Yes"),1,0),IF(AND(ISNUMBER(E547),$S$33="Yes"),1,0),IF(AND(ISNUMBER(E601),$S$34="Yes"),1,0))))</f>
        <v>74.36113173726973</v>
      </c>
      <c r="AV59" s="79">
        <f ca="1">MIN('[1]Unit Adoption Calculations'!F103,AG59+$AP$22*SQRT(SUM(IF(AND(ISNUMBER(F115),$S$25="Yes"),F115-AG59,)^2,IF(AND(ISNUMBER(F169),$S$26="Yes"),F169-AG59,)^2,IF(AND(ISNUMBER(F223),$S$27="Yes"),F223-AG59,)^2,IF(AND(ISNUMBER(F277),$S$28="Yes"),F277-AG59,)^2,IF(AND(ISNUMBER(F331),$S$29="Yes"),F331-AG59,)^2,IF(AND(ISNUMBER(F385),$S$30="Yes"),F385-AG59,)^2,IF(AND(ISNUMBER(F439),$S$31="Yes"),F439-AG59,)^2,IF(AND(ISNUMBER(F493),$S$32="Yes"),F493-AG59,)^2,IF(AND(ISNUMBER(F547),$S$33="Yes"),F547-AG59,)^2,IF(AND(ISNUMBER(F601),$S$34="Yes"),F601-AG59,)^2)/SUM(IF(AND(ISNUMBER(F115),$S$25="Yes"),1,0),IF(AND(ISNUMBER(F169),$S$26="Yes"),1,0),IF(AND(ISNUMBER(F223),$S$27="Yes"),1,0),IF(AND(ISNUMBER(F277),$S$28="Yes"),1,0),IF(AND(ISNUMBER(F331),$S$29="Yes"),1,0),IF(AND(ISNUMBER(F385),$S$30="Yes"),1,0),IF(AND(ISNUMBER(F439),$S$31="Yes"),1,0),IF(AND(ISNUMBER(F493),$S$32="Yes"),1,0),IF(AND(ISNUMBER(F547),$S$33="Yes"),1,0),IF(AND(ISNUMBER(F601),$S$34="Yes"),1,0))))</f>
        <v>39.598043015241387</v>
      </c>
      <c r="AW59" s="79">
        <f ca="1">MIN('[1]Unit Adoption Calculations'!G103,AH59+$AP$22*SQRT(SUM(IF(AND(ISNUMBER(G115),$S$25="Yes"),G115-AH59,)^2,IF(AND(ISNUMBER(G169),$S$26="Yes"),G169-AH59,)^2,IF(AND(ISNUMBER(G223),$S$27="Yes"),G223-AH59,)^2,IF(AND(ISNUMBER(G277),$S$28="Yes"),G277-AH59,)^2,IF(AND(ISNUMBER(G331),$S$29="Yes"),G331-AH59,)^2,IF(AND(ISNUMBER(G385),$S$30="Yes"),G385-AH59,)^2,IF(AND(ISNUMBER(G439),$S$31="Yes"),G439-AH59,)^2,IF(AND(ISNUMBER(G493),$S$32="Yes"),G493-AH59,)^2,IF(AND(ISNUMBER(G547),$S$33="Yes"),G547-AH59,)^2,IF(AND(ISNUMBER(G601),$S$34="Yes"),G601-AH59,)^2)/SUM(IF(AND(ISNUMBER(G115),$S$25="Yes"),1,0),IF(AND(ISNUMBER(G169),$S$26="Yes"),1,0),IF(AND(ISNUMBER(G223),$S$27="Yes"),1,0),IF(AND(ISNUMBER(G277),$S$28="Yes"),1,0),IF(AND(ISNUMBER(G331),$S$29="Yes"),1,0),IF(AND(ISNUMBER(G385),$S$30="Yes"),1,0),IF(AND(ISNUMBER(G439),$S$31="Yes"),1,0),IF(AND(ISNUMBER(G493),$S$32="Yes"),1,0),IF(AND(ISNUMBER(G547),$S$33="Yes"),1,0),IF(AND(ISNUMBER(G601),$S$34="Yes"),1,0))))</f>
        <v>175.77570704099548</v>
      </c>
      <c r="AX59" s="79" t="e">
        <f>MIN('[1]Unit Adoption Calculations'!H103,AI59+$AP$22*SQRT(SUM(IF(AND(ISNUMBER(H115),$S$25="Yes"),H115-AI59,)^2,IF(AND(ISNUMBER(H169),$S$26="Yes"),H169-AI59,)^2,IF(AND(ISNUMBER(H223),$S$27="Yes"),H223-AI59,)^2,IF(AND(ISNUMBER(H277),$S$28="Yes"),H277-AI59,)^2,IF(AND(ISNUMBER(H331),$S$29="Yes"),H331-AI59,)^2,IF(AND(ISNUMBER(H385),$S$30="Yes"),H385-AI59,)^2,IF(AND(ISNUMBER(H439),$S$31="Yes"),H439-AI59,)^2,IF(AND(ISNUMBER(H493),$S$32="Yes"),H493-AI59,)^2,IF(AND(ISNUMBER(H547),$S$33="Yes"),H547-AI59,)^2,IF(AND(ISNUMBER(H601),$S$34="Yes"),H601-AI59,)^2)/SUM(IF(AND(ISNUMBER(H115),$S$25="Yes"),1,0),IF(AND(ISNUMBER(H169),$S$26="Yes"),1,0),IF(AND(ISNUMBER(H223),$S$27="Yes"),1,0),IF(AND(ISNUMBER(H277),$S$28="Yes"),1,0),IF(AND(ISNUMBER(H331),$S$29="Yes"),1,0),IF(AND(ISNUMBER(H385),$S$30="Yes"),1,0),IF(AND(ISNUMBER(H439),$S$31="Yes"),1,0),IF(AND(ISNUMBER(H493),$S$32="Yes"),1,0),IF(AND(ISNUMBER(H547),$S$33="Yes"),1,0),IF(AND(ISNUMBER(H601),$S$34="Yes"),1,0))))</f>
        <v>#DIV/0!</v>
      </c>
      <c r="AY59" s="79" t="e">
        <f>MIN('[1]Unit Adoption Calculations'!I103,AJ59+$AP$22*SQRT(SUM(IF(AND(ISNUMBER(I115),$S$25="Yes"),I115-AJ59,)^2,IF(AND(ISNUMBER(I169),$S$26="Yes"),I169-AJ59,)^2,IF(AND(ISNUMBER(I223),$S$27="Yes"),I223-AJ59,)^2,IF(AND(ISNUMBER(I277),$S$28="Yes"),I277-AJ59,)^2,IF(AND(ISNUMBER(I331),$S$29="Yes"),I331-AJ59,)^2,IF(AND(ISNUMBER(I385),$S$30="Yes"),I385-AJ59,)^2,IF(AND(ISNUMBER(I439),$S$31="Yes"),I439-AJ59,)^2,IF(AND(ISNUMBER(I493),$S$32="Yes"),I493-AJ59,)^2,IF(AND(ISNUMBER(I547),$S$33="Yes"),I547-AJ59,)^2,IF(AND(ISNUMBER(I601),$S$34="Yes"),I601-AJ59,)^2)/SUM(IF(AND(ISNUMBER(I115),$S$25="Yes"),1,0),IF(AND(ISNUMBER(I169),$S$26="Yes"),1,0),IF(AND(ISNUMBER(I223),$S$27="Yes"),1,0),IF(AND(ISNUMBER(I277),$S$28="Yes"),1,0),IF(AND(ISNUMBER(I331),$S$29="Yes"),1,0),IF(AND(ISNUMBER(I385),$S$30="Yes"),1,0),IF(AND(ISNUMBER(I439),$S$31="Yes"),1,0),IF(AND(ISNUMBER(I493),$S$32="Yes"),1,0),IF(AND(ISNUMBER(I547),$S$33="Yes"),1,0),IF(AND(ISNUMBER(I601),$S$34="Yes"),1,0))))</f>
        <v>#DIV/0!</v>
      </c>
      <c r="AZ59" s="79" t="e">
        <f>MIN('[1]Unit Adoption Calculations'!J103,AK59+$AP$22*SQRT(SUM(IF(AND(ISNUMBER(J115),$S$25="Yes"),J115-AK59,)^2,IF(AND(ISNUMBER(J169),$S$26="Yes"),J169-AK59,)^2,IF(AND(ISNUMBER(J223),$S$27="Yes"),J223-AK59,)^2,IF(AND(ISNUMBER(J277),$S$28="Yes"),J277-AK59,)^2,IF(AND(ISNUMBER(J331),$S$29="Yes"),J331-AK59,)^2,IF(AND(ISNUMBER(J385),$S$30="Yes"),J385-AK59,)^2,IF(AND(ISNUMBER(J439),$S$31="Yes"),J439-AK59,)^2,IF(AND(ISNUMBER(J493),$S$32="Yes"),J493-AK59,)^2,IF(AND(ISNUMBER(J547),$S$33="Yes"),J547-AK59,)^2,IF(AND(ISNUMBER(J601),$S$34="Yes"),J601-AK59,)^2)/SUM(IF(AND(ISNUMBER(J115),$S$25="Yes"),1,0),IF(AND(ISNUMBER(J169),$S$26="Yes"),1,0),IF(AND(ISNUMBER(J223),$S$27="Yes"),1,0),IF(AND(ISNUMBER(J277),$S$28="Yes"),1,0),IF(AND(ISNUMBER(J331),$S$29="Yes"),1,0),IF(AND(ISNUMBER(J385),$S$30="Yes"),1,0),IF(AND(ISNUMBER(J439),$S$31="Yes"),1,0),IF(AND(ISNUMBER(J493),$S$32="Yes"),1,0),IF(AND(ISNUMBER(J547),$S$33="Yes"),1,0),IF(AND(ISNUMBER(J601),$S$34="Yes"),1,0))))</f>
        <v>#DIV/0!</v>
      </c>
      <c r="BA59" s="79" t="e">
        <f>MIN('[1]Unit Adoption Calculations'!K103,AL59+$AP$22*SQRT(SUM(IF(AND(ISNUMBER(K115),$S$25="Yes"),K115-AL59,)^2,IF(AND(ISNUMBER(K169),$S$26="Yes"),K169-AL59,)^2,IF(AND(ISNUMBER(K223),$S$27="Yes"),K223-AL59,)^2,IF(AND(ISNUMBER(K277),$S$28="Yes"),K277-AL59,)^2,IF(AND(ISNUMBER(K331),$S$29="Yes"),K331-AL59,)^2,IF(AND(ISNUMBER(K385),$S$30="Yes"),K385-AL59,)^2,IF(AND(ISNUMBER(K439),$S$31="Yes"),K439-AL59,)^2,IF(AND(ISNUMBER(K493),$S$32="Yes"),K493-AL59,)^2,IF(AND(ISNUMBER(K547),$S$33="Yes"),K547-AL59,)^2,IF(AND(ISNUMBER(K601),$S$34="Yes"),K601-AL59,)^2)/SUM(IF(AND(ISNUMBER(K115),$S$25="Yes"),1,0),IF(AND(ISNUMBER(K169),$S$26="Yes"),1,0),IF(AND(ISNUMBER(K223),$S$27="Yes"),1,0),IF(AND(ISNUMBER(K277),$S$28="Yes"),1,0),IF(AND(ISNUMBER(K331),$S$29="Yes"),1,0),IF(AND(ISNUMBER(K385),$S$30="Yes"),1,0),IF(AND(ISNUMBER(K439),$S$31="Yes"),1,0),IF(AND(ISNUMBER(K493),$S$32="Yes"),1,0),IF(AND(ISNUMBER(K547),$S$33="Yes"),1,0),IF(AND(ISNUMBER(K601),$S$34="Yes"),1,0))))</f>
        <v>#DIV/0!</v>
      </c>
      <c r="BJ59" s="25"/>
      <c r="BK59" s="25"/>
      <c r="BL59" s="25"/>
      <c r="BM59" s="25"/>
      <c r="BN59" s="25"/>
      <c r="BO59" s="25"/>
      <c r="BP59" s="25"/>
      <c r="BQ59" s="25"/>
      <c r="BR59" s="25"/>
      <c r="BS59" s="25"/>
      <c r="BT59" s="25"/>
      <c r="BU59" s="25"/>
      <c r="BV59" s="25"/>
      <c r="BW59" s="25"/>
      <c r="BX59" s="25"/>
    </row>
    <row r="60" spans="1:76" s="24" customFormat="1" ht="14" x14ac:dyDescent="0.15">
      <c r="A60" s="64">
        <v>2049</v>
      </c>
      <c r="B60" s="65">
        <f t="shared" ca="1" si="5"/>
        <v>414.04175284230104</v>
      </c>
      <c r="C60" s="66">
        <f t="shared" ca="1" si="5"/>
        <v>194.11346139159195</v>
      </c>
      <c r="D60" s="66">
        <f t="shared" ca="1" si="5"/>
        <v>0</v>
      </c>
      <c r="E60" s="66">
        <f t="shared" ca="1" si="5"/>
        <v>73.663936598922191</v>
      </c>
      <c r="F60" s="66">
        <f t="shared" ca="1" si="5"/>
        <v>39.374439837689749</v>
      </c>
      <c r="G60" s="66">
        <f t="shared" ca="1" si="5"/>
        <v>176.67296382825816</v>
      </c>
      <c r="H60" s="66" t="str">
        <f t="shared" ca="1" si="5"/>
        <v/>
      </c>
      <c r="I60" s="66" t="str">
        <f t="shared" ca="1" si="5"/>
        <v/>
      </c>
      <c r="J60" s="66" t="str">
        <f t="shared" ca="1" si="5"/>
        <v/>
      </c>
      <c r="K60" s="66" t="str">
        <f t="shared" ca="1" si="5"/>
        <v/>
      </c>
      <c r="AB60" s="64">
        <v>2049</v>
      </c>
      <c r="AC60" s="79">
        <f ca="1">MIN('[1]Unit Adoption Calculations'!B104,SUM(IF($S$25="Yes",B116,),IF($S$26="Yes",B170,),IF($S$27="Yes",B224,),IF($S$28="Yes",B278,),IF($S$29="Yes",B332,),IF($S$30="Yes",B386,),IF($S$31="Yes",B440,),IF($S$32="Yes",B494,),IF($S$33="Yes",B548,),IF($S$34="Yes",B602,))/SUM(IF(AND(ISNUMBER(B116),$S$25="Yes"),1,0),IF(AND(ISNUMBER(B170),$S$26="Yes"),1,0),IF(AND(ISNUMBER(B224),$S$27="Yes"),1,0),IF(AND(ISNUMBER(B278),$S$28="Yes"),1,0),IF(AND(ISNUMBER(B332),$S$29="Yes"),1,0),IF(AND(ISNUMBER(B386),$S$30="Yes"),1,0),IF(AND(ISNUMBER(B440),$S$31="Yes"),1,0),IF(AND(ISNUMBER(B494),$S$32="Yes"),1,0),IF(AND(ISNUMBER(B548),$S$33="Yes"),1,0),IF(AND(ISNUMBER(B602),$S$34="Yes"),1,0)))</f>
        <v>470.08421108818209</v>
      </c>
      <c r="AD60" s="79">
        <f ca="1">MIN('[1]Unit Adoption Calculations'!C104,SUM(IF($S$25="Yes",C116,),IF($S$26="Yes",C170,),IF($S$27="Yes",C224,),IF($S$28="Yes",C278,),IF($S$29="Yes",C332,),IF($S$30="Yes",C386,),IF($S$31="Yes",C440,),IF($S$32="Yes",C494,),IF($S$33="Yes",C548,),IF($S$34="Yes",C602,))/SUM(IF(AND(ISNUMBER(C116),$S$25="Yes"),1,0),IF(AND(ISNUMBER(C170),$S$26="Yes"),1,0),IF(AND(ISNUMBER(C224),$S$27="Yes"),1,0),IF(AND(ISNUMBER(C278),$S$28="Yes"),1,0),IF(AND(ISNUMBER(C332),$S$29="Yes"),1,0),IF(AND(ISNUMBER(C386),$S$30="Yes"),1,0),IF(AND(ISNUMBER(C440),$S$31="Yes"),1,0),IF(AND(ISNUMBER(C494),$S$32="Yes"),1,0),IF(AND(ISNUMBER(C548),$S$33="Yes"),1,0),IF(AND(ISNUMBER(C602),$S$34="Yes"),1,0)))</f>
        <v>197.6780033342377</v>
      </c>
      <c r="AE60" s="79">
        <f ca="1">MIN('[1]Unit Adoption Calculations'!D104,SUM(IF($S$25="Yes",D116,),IF($S$26="Yes",D170,),IF($S$27="Yes",D224,),IF($S$28="Yes",D278,),IF($S$29="Yes",D332,),IF($S$30="Yes",D386,),IF($S$31="Yes",D440,),IF($S$32="Yes",D494,),IF($S$33="Yes",D548,),IF($S$34="Yes",D602,))/SUM(IF(AND(ISNUMBER(D116),$S$25="Yes"),1,0),IF(AND(ISNUMBER(D170),$S$26="Yes"),1,0),IF(AND(ISNUMBER(D224),$S$27="Yes"),1,0),IF(AND(ISNUMBER(D278),$S$28="Yes"),1,0),IF(AND(ISNUMBER(D332),$S$29="Yes"),1,0),IF(AND(ISNUMBER(D386),$S$30="Yes"),1,0),IF(AND(ISNUMBER(D440),$S$31="Yes"),1,0),IF(AND(ISNUMBER(D494),$S$32="Yes"),1,0),IF(AND(ISNUMBER(D548),$S$33="Yes"),1,0),IF(AND(ISNUMBER(D602),$S$34="Yes"),1,0)))</f>
        <v>0</v>
      </c>
      <c r="AF60" s="79">
        <f ca="1">MIN('[1]Unit Adoption Calculations'!E104,SUM(IF($S$25="Yes",E116,),IF($S$26="Yes",E170,),IF($S$27="Yes",E224,),IF($S$28="Yes",E278,),IF($S$29="Yes",E332,),IF($S$30="Yes",E386,),IF($S$31="Yes",E440,),IF($S$32="Yes",E494,),IF($S$33="Yes",E548,),IF($S$34="Yes",E602,))/SUM(IF(AND(ISNUMBER(E116),$S$25="Yes"),1,0),IF(AND(ISNUMBER(E170),$S$26="Yes"),1,0),IF(AND(ISNUMBER(E224),$S$27="Yes"),1,0),IF(AND(ISNUMBER(E278),$S$28="Yes"),1,0),IF(AND(ISNUMBER(E332),$S$29="Yes"),1,0),IF(AND(ISNUMBER(E386),$S$30="Yes"),1,0),IF(AND(ISNUMBER(E440),$S$31="Yes"),1,0),IF(AND(ISNUMBER(E494),$S$32="Yes"),1,0),IF(AND(ISNUMBER(E548),$S$33="Yes"),1,0),IF(AND(ISNUMBER(E602),$S$34="Yes"),1,0)))</f>
        <v>88.986307427484249</v>
      </c>
      <c r="AG60" s="79">
        <f ca="1">MIN('[1]Unit Adoption Calculations'!F104,SUM(IF($S$25="Yes",F116,),IF($S$26="Yes",F170,),IF($S$27="Yes",F224,),IF($S$28="Yes",F278,),IF($S$29="Yes",F332,),IF($S$30="Yes",F386,),IF($S$31="Yes",F440,),IF($S$32="Yes",F494,),IF($S$33="Yes",F548,),IF($S$34="Yes",F602,))/SUM(IF(AND(ISNUMBER(F116),$S$25="Yes"),1,0),IF(AND(ISNUMBER(F170),$S$26="Yes"),1,0),IF(AND(ISNUMBER(F224),$S$27="Yes"),1,0),IF(AND(ISNUMBER(F278),$S$28="Yes"),1,0),IF(AND(ISNUMBER(F332),$S$29="Yes"),1,0),IF(AND(ISNUMBER(F386),$S$30="Yes"),1,0),IF(AND(ISNUMBER(F440),$S$31="Yes"),1,0),IF(AND(ISNUMBER(F494),$S$32="Yes"),1,0),IF(AND(ISNUMBER(F548),$S$33="Yes"),1,0),IF(AND(ISNUMBER(F602),$S$34="Yes"),1,0)))</f>
        <v>40.858907518121043</v>
      </c>
      <c r="AH60" s="79">
        <f ca="1">MIN('[1]Unit Adoption Calculations'!G104,SUM(IF($S$25="Yes",G116,),IF($S$26="Yes",G170,),IF($S$27="Yes",G224,),IF($S$28="Yes",G278,),IF($S$29="Yes",G332,),IF($S$30="Yes",G386,),IF($S$31="Yes",G440,),IF($S$32="Yes",G494,),IF($S$33="Yes",G548,),IF($S$34="Yes",G602,))/SUM(IF(AND(ISNUMBER(G116),$S$25="Yes"),1,0),IF(AND(ISNUMBER(G170),$S$26="Yes"),1,0),IF(AND(ISNUMBER(G224),$S$27="Yes"),1,0),IF(AND(ISNUMBER(G278),$S$28="Yes"),1,0),IF(AND(ISNUMBER(G332),$S$29="Yes"),1,0),IF(AND(ISNUMBER(G386),$S$30="Yes"),1,0),IF(AND(ISNUMBER(G440),$S$31="Yes"),1,0),IF(AND(ISNUMBER(G494),$S$32="Yes"),1,0),IF(AND(ISNUMBER(G548),$S$33="Yes"),1,0),IF(AND(ISNUMBER(G602),$S$34="Yes"),1,0)))</f>
        <v>180.5587990729482</v>
      </c>
      <c r="AI60" s="79" t="e">
        <f>MIN('[1]Unit Adoption Calculations'!H104,SUM(IF($S$25="Yes",H116,),IF($S$26="Yes",H170,),IF($S$27="Yes",H224,),IF($S$28="Yes",H278,),IF($S$29="Yes",H332,),IF($S$30="Yes",H386,),IF($S$31="Yes",H440,),IF($S$32="Yes",H494,),IF($S$33="Yes",H548,),IF($S$34="Yes",H602,))/SUM(IF(AND(ISNUMBER(H116),$S$25="Yes"),1,0),IF(AND(ISNUMBER(H170),$S$26="Yes"),1,0),IF(AND(ISNUMBER(H224),$S$27="Yes"),1,0),IF(AND(ISNUMBER(H278),$S$28="Yes"),1,0),IF(AND(ISNUMBER(H332),$S$29="Yes"),1,0),IF(AND(ISNUMBER(H386),$S$30="Yes"),1,0),IF(AND(ISNUMBER(H440),$S$31="Yes"),1,0),IF(AND(ISNUMBER(H494),$S$32="Yes"),1,0),IF(AND(ISNUMBER(H548),$S$33="Yes"),1,0),IF(AND(ISNUMBER(H602),$S$34="Yes"),1,0)))</f>
        <v>#DIV/0!</v>
      </c>
      <c r="AJ60" s="79" t="e">
        <f>MIN('[1]Unit Adoption Calculations'!I104,SUM(IF($S$25="Yes",I116,),IF($S$26="Yes",I170,),IF($S$27="Yes",I224,),IF($S$28="Yes",I278,),IF($S$29="Yes",I332,),IF($S$30="Yes",I386,),IF($S$31="Yes",I440,),IF($S$32="Yes",I494,),IF($S$33="Yes",I548,),IF($S$34="Yes",I602,))/SUM(IF(AND(ISNUMBER(I116),$S$25="Yes"),1,0),IF(AND(ISNUMBER(I170),$S$26="Yes"),1,0),IF(AND(ISNUMBER(I224),$S$27="Yes"),1,0),IF(AND(ISNUMBER(I278),$S$28="Yes"),1,0),IF(AND(ISNUMBER(I332),$S$29="Yes"),1,0),IF(AND(ISNUMBER(I386),$S$30="Yes"),1,0),IF(AND(ISNUMBER(I440),$S$31="Yes"),1,0),IF(AND(ISNUMBER(I494),$S$32="Yes"),1,0),IF(AND(ISNUMBER(I548),$S$33="Yes"),1,0),IF(AND(ISNUMBER(I602),$S$34="Yes"),1,0)))</f>
        <v>#DIV/0!</v>
      </c>
      <c r="AK60" s="79" t="e">
        <f>MIN('[1]Unit Adoption Calculations'!J104,SUM(IF($S$25="Yes",J116,),IF($S$26="Yes",J170,),IF($S$27="Yes",J224,),IF($S$28="Yes",J278,),IF($S$29="Yes",J332,),IF($S$30="Yes",J386,),IF($S$31="Yes",J440,),IF($S$32="Yes",J494,),IF($S$33="Yes",J548,),IF($S$34="Yes",J602,))/SUM(IF(AND(ISNUMBER(J116),$S$25="Yes"),1,0),IF(AND(ISNUMBER(J170),$S$26="Yes"),1,0),IF(AND(ISNUMBER(J224),$S$27="Yes"),1,0),IF(AND(ISNUMBER(J278),$S$28="Yes"),1,0),IF(AND(ISNUMBER(J332),$S$29="Yes"),1,0),IF(AND(ISNUMBER(J386),$S$30="Yes"),1,0),IF(AND(ISNUMBER(J440),$S$31="Yes"),1,0),IF(AND(ISNUMBER(J494),$S$32="Yes"),1,0),IF(AND(ISNUMBER(J548),$S$33="Yes"),1,0),IF(AND(ISNUMBER(J602),$S$34="Yes"),1,0)))</f>
        <v>#DIV/0!</v>
      </c>
      <c r="AL60" s="79" t="e">
        <f>MIN('[1]Unit Adoption Calculations'!K104,SUM(IF($S$25="Yes",K116,),IF($S$26="Yes",K170,),IF($S$27="Yes",K224,),IF($S$28="Yes",K278,),IF($S$29="Yes",K332,),IF($S$30="Yes",K386,),IF($S$31="Yes",K440,),IF($S$32="Yes",K494,),IF($S$33="Yes",K548,),IF($S$34="Yes",K602,))/SUM(IF(AND(ISNUMBER(K116),$S$25="Yes"),1,0),IF(AND(ISNUMBER(K170),$S$26="Yes"),1,0),IF(AND(ISNUMBER(K224),$S$27="Yes"),1,0),IF(AND(ISNUMBER(K278),$S$28="Yes"),1,0),IF(AND(ISNUMBER(K332),$S$29="Yes"),1,0),IF(AND(ISNUMBER(K386),$S$30="Yes"),1,0),IF(AND(ISNUMBER(K440),$S$31="Yes"),1,0),IF(AND(ISNUMBER(K494),$S$32="Yes"),1,0),IF(AND(ISNUMBER(K548),$S$33="Yes"),1,0),IF(AND(ISNUMBER(K602),$S$34="Yes"),1,0)))</f>
        <v>#DIV/0!</v>
      </c>
      <c r="AM60" s="69"/>
      <c r="AQ60" s="64">
        <v>2049</v>
      </c>
      <c r="AR60" s="79">
        <f ca="1">MIN('[1]Unit Adoption Calculations'!B104,AC60+$AP$22*SQRT(SUM(IF(AND(ISNUMBER(B116),$S$25="Yes"),B116-AC60,)^2,IF(AND(ISNUMBER(B170),$S$26="Yes"),B170-AC60,)^2,IF(AND(ISNUMBER(B224),$S$27="Yes"),B224-AC60,)^2,IF(AND(ISNUMBER(B278),$S$28="Yes"),B278-AC60,)^2,IF(AND(ISNUMBER(B332),$S$29="Yes"),B332-AC60,)^2,IF(AND(ISNUMBER(B386),$S$30="Yes"),B386-AC60,)^2,IF(AND(ISNUMBER(B440),$S$31="Yes"),B440-AC60,)^2,IF(AND(ISNUMBER(B494),$S$32="Yes"),B494-AC60,)^2,IF(AND(ISNUMBER(B548),$S$33="Yes"),B548-AC60,)^2,IF(AND(ISNUMBER(B602),$S$34="Yes"),B602-AC60,)^2)/SUM(IF(AND(ISNUMBER(B116),$S$25="Yes"),1,0),IF(AND(ISNUMBER(B170),$S$26="Yes"),1,0),IF(AND(ISNUMBER(B224),$S$27="Yes"),1,0),IF(AND(ISNUMBER(B278),$S$28="Yes"),1,0),IF(AND(ISNUMBER(B332),$S$29="Yes"),1,0),IF(AND(ISNUMBER(B386),$S$30="Yes"),1,0),IF(AND(ISNUMBER(B440),$S$31="Yes"),1,0),IF(AND(ISNUMBER(B494),$S$32="Yes"),1,0),IF(AND(ISNUMBER(B548),$S$33="Yes"),1,0),IF(AND(ISNUMBER(B602),$S$34="Yes"),1,0))))</f>
        <v>414.04175284230104</v>
      </c>
      <c r="AS60" s="79">
        <f ca="1">MIN('[1]Unit Adoption Calculations'!C104,AD60+$AP$22*SQRT(SUM(IF(AND(ISNUMBER(C116),$S$25="Yes"),C116-AD60,)^2,IF(AND(ISNUMBER(C170),$S$26="Yes"),C170-AD60,)^2,IF(AND(ISNUMBER(C224),$S$27="Yes"),C224-AD60,)^2,IF(AND(ISNUMBER(C278),$S$28="Yes"),C278-AD60,)^2,IF(AND(ISNUMBER(C332),$S$29="Yes"),C332-AD60,)^2,IF(AND(ISNUMBER(C386),$S$30="Yes"),C386-AD60,)^2,IF(AND(ISNUMBER(C440),$S$31="Yes"),C440-AD60,)^2,IF(AND(ISNUMBER(C494),$S$32="Yes"),C494-AD60,)^2,IF(AND(ISNUMBER(C548),$S$33="Yes"),C548-AD60,)^2,IF(AND(ISNUMBER(C602),$S$34="Yes"),C602-AD60,)^2)/SUM(IF(AND(ISNUMBER(C116),$S$25="Yes"),1,0),IF(AND(ISNUMBER(C170),$S$26="Yes"),1,0),IF(AND(ISNUMBER(C224),$S$27="Yes"),1,0),IF(AND(ISNUMBER(C278),$S$28="Yes"),1,0),IF(AND(ISNUMBER(C332),$S$29="Yes"),1,0),IF(AND(ISNUMBER(C386),$S$30="Yes"),1,0),IF(AND(ISNUMBER(C440),$S$31="Yes"),1,0),IF(AND(ISNUMBER(C494),$S$32="Yes"),1,0),IF(AND(ISNUMBER(C548),$S$33="Yes"),1,0),IF(AND(ISNUMBER(C602),$S$34="Yes"),1,0))))</f>
        <v>194.11346139159195</v>
      </c>
      <c r="AT60" s="79">
        <f ca="1">MIN('[1]Unit Adoption Calculations'!D104,AE60+$AP$22*SQRT(SUM(IF(AND(ISNUMBER(D116),$S$25="Yes"),D116-AE60,)^2,IF(AND(ISNUMBER(D170),$S$26="Yes"),D170-AE60,)^2,IF(AND(ISNUMBER(D224),$S$27="Yes"),D224-AE60,)^2,IF(AND(ISNUMBER(D278),$S$28="Yes"),D278-AE60,)^2,IF(AND(ISNUMBER(D332),$S$29="Yes"),D332-AE60,)^2,IF(AND(ISNUMBER(D386),$S$30="Yes"),D386-AE60,)^2,IF(AND(ISNUMBER(D440),$S$31="Yes"),D440-AE60,)^2,IF(AND(ISNUMBER(D494),$S$32="Yes"),D494-AE60,)^2,IF(AND(ISNUMBER(D548),$S$33="Yes"),D548-AE60,)^2,IF(AND(ISNUMBER(D602),$S$34="Yes"),D602-AE60,)^2)/SUM(IF(AND(ISNUMBER(D116),$S$25="Yes"),1,0),IF(AND(ISNUMBER(D170),$S$26="Yes"),1,0),IF(AND(ISNUMBER(D224),$S$27="Yes"),1,0),IF(AND(ISNUMBER(D278),$S$28="Yes"),1,0),IF(AND(ISNUMBER(D332),$S$29="Yes"),1,0),IF(AND(ISNUMBER(D386),$S$30="Yes"),1,0),IF(AND(ISNUMBER(D440),$S$31="Yes"),1,0),IF(AND(ISNUMBER(D494),$S$32="Yes"),1,0),IF(AND(ISNUMBER(D548),$S$33="Yes"),1,0),IF(AND(ISNUMBER(D602),$S$34="Yes"),1,0))))</f>
        <v>0</v>
      </c>
      <c r="AU60" s="79">
        <f ca="1">MIN('[1]Unit Adoption Calculations'!E104,AF60+$AP$22*SQRT(SUM(IF(AND(ISNUMBER(E116),$S$25="Yes"),E116-AF60,)^2,IF(AND(ISNUMBER(E170),$S$26="Yes"),E170-AF60,)^2,IF(AND(ISNUMBER(E224),$S$27="Yes"),E224-AF60,)^2,IF(AND(ISNUMBER(E278),$S$28="Yes"),E278-AF60,)^2,IF(AND(ISNUMBER(E332),$S$29="Yes"),E332-AF60,)^2,IF(AND(ISNUMBER(E386),$S$30="Yes"),E386-AF60,)^2,IF(AND(ISNUMBER(E440),$S$31="Yes"),E440-AF60,)^2,IF(AND(ISNUMBER(E494),$S$32="Yes"),E494-AF60,)^2,IF(AND(ISNUMBER(E548),$S$33="Yes"),E548-AF60,)^2,IF(AND(ISNUMBER(E602),$S$34="Yes"),E602-AF60,)^2)/SUM(IF(AND(ISNUMBER(E116),$S$25="Yes"),1,0),IF(AND(ISNUMBER(E170),$S$26="Yes"),1,0),IF(AND(ISNUMBER(E224),$S$27="Yes"),1,0),IF(AND(ISNUMBER(E278),$S$28="Yes"),1,0),IF(AND(ISNUMBER(E332),$S$29="Yes"),1,0),IF(AND(ISNUMBER(E386),$S$30="Yes"),1,0),IF(AND(ISNUMBER(E440),$S$31="Yes"),1,0),IF(AND(ISNUMBER(E494),$S$32="Yes"),1,0),IF(AND(ISNUMBER(E548),$S$33="Yes"),1,0),IF(AND(ISNUMBER(E602),$S$34="Yes"),1,0))))</f>
        <v>73.663936598922191</v>
      </c>
      <c r="AV60" s="79">
        <f ca="1">MIN('[1]Unit Adoption Calculations'!F104,AG60+$AP$22*SQRT(SUM(IF(AND(ISNUMBER(F116),$S$25="Yes"),F116-AG60,)^2,IF(AND(ISNUMBER(F170),$S$26="Yes"),F170-AG60,)^2,IF(AND(ISNUMBER(F224),$S$27="Yes"),F224-AG60,)^2,IF(AND(ISNUMBER(F278),$S$28="Yes"),F278-AG60,)^2,IF(AND(ISNUMBER(F332),$S$29="Yes"),F332-AG60,)^2,IF(AND(ISNUMBER(F386),$S$30="Yes"),F386-AG60,)^2,IF(AND(ISNUMBER(F440),$S$31="Yes"),F440-AG60,)^2,IF(AND(ISNUMBER(F494),$S$32="Yes"),F494-AG60,)^2,IF(AND(ISNUMBER(F548),$S$33="Yes"),F548-AG60,)^2,IF(AND(ISNUMBER(F602),$S$34="Yes"),F602-AG60,)^2)/SUM(IF(AND(ISNUMBER(F116),$S$25="Yes"),1,0),IF(AND(ISNUMBER(F170),$S$26="Yes"),1,0),IF(AND(ISNUMBER(F224),$S$27="Yes"),1,0),IF(AND(ISNUMBER(F278),$S$28="Yes"),1,0),IF(AND(ISNUMBER(F332),$S$29="Yes"),1,0),IF(AND(ISNUMBER(F386),$S$30="Yes"),1,0),IF(AND(ISNUMBER(F440),$S$31="Yes"),1,0),IF(AND(ISNUMBER(F494),$S$32="Yes"),1,0),IF(AND(ISNUMBER(F548),$S$33="Yes"),1,0),IF(AND(ISNUMBER(F602),$S$34="Yes"),1,0))))</f>
        <v>39.374439837689749</v>
      </c>
      <c r="AW60" s="79">
        <f ca="1">MIN('[1]Unit Adoption Calculations'!G104,AH60+$AP$22*SQRT(SUM(IF(AND(ISNUMBER(G116),$S$25="Yes"),G116-AH60,)^2,IF(AND(ISNUMBER(G170),$S$26="Yes"),G170-AH60,)^2,IF(AND(ISNUMBER(G224),$S$27="Yes"),G224-AH60,)^2,IF(AND(ISNUMBER(G278),$S$28="Yes"),G278-AH60,)^2,IF(AND(ISNUMBER(G332),$S$29="Yes"),G332-AH60,)^2,IF(AND(ISNUMBER(G386),$S$30="Yes"),G386-AH60,)^2,IF(AND(ISNUMBER(G440),$S$31="Yes"),G440-AH60,)^2,IF(AND(ISNUMBER(G494),$S$32="Yes"),G494-AH60,)^2,IF(AND(ISNUMBER(G548),$S$33="Yes"),G548-AH60,)^2,IF(AND(ISNUMBER(G602),$S$34="Yes"),G602-AH60,)^2)/SUM(IF(AND(ISNUMBER(G116),$S$25="Yes"),1,0),IF(AND(ISNUMBER(G170),$S$26="Yes"),1,0),IF(AND(ISNUMBER(G224),$S$27="Yes"),1,0),IF(AND(ISNUMBER(G278),$S$28="Yes"),1,0),IF(AND(ISNUMBER(G332),$S$29="Yes"),1,0),IF(AND(ISNUMBER(G386),$S$30="Yes"),1,0),IF(AND(ISNUMBER(G440),$S$31="Yes"),1,0),IF(AND(ISNUMBER(G494),$S$32="Yes"),1,0),IF(AND(ISNUMBER(G548),$S$33="Yes"),1,0),IF(AND(ISNUMBER(G602),$S$34="Yes"),1,0))))</f>
        <v>176.67296382825816</v>
      </c>
      <c r="AX60" s="79" t="e">
        <f>MIN('[1]Unit Adoption Calculations'!H104,AI60+$AP$22*SQRT(SUM(IF(AND(ISNUMBER(H116),$S$25="Yes"),H116-AI60,)^2,IF(AND(ISNUMBER(H170),$S$26="Yes"),H170-AI60,)^2,IF(AND(ISNUMBER(H224),$S$27="Yes"),H224-AI60,)^2,IF(AND(ISNUMBER(H278),$S$28="Yes"),H278-AI60,)^2,IF(AND(ISNUMBER(H332),$S$29="Yes"),H332-AI60,)^2,IF(AND(ISNUMBER(H386),$S$30="Yes"),H386-AI60,)^2,IF(AND(ISNUMBER(H440),$S$31="Yes"),H440-AI60,)^2,IF(AND(ISNUMBER(H494),$S$32="Yes"),H494-AI60,)^2,IF(AND(ISNUMBER(H548),$S$33="Yes"),H548-AI60,)^2,IF(AND(ISNUMBER(H602),$S$34="Yes"),H602-AI60,)^2)/SUM(IF(AND(ISNUMBER(H116),$S$25="Yes"),1,0),IF(AND(ISNUMBER(H170),$S$26="Yes"),1,0),IF(AND(ISNUMBER(H224),$S$27="Yes"),1,0),IF(AND(ISNUMBER(H278),$S$28="Yes"),1,0),IF(AND(ISNUMBER(H332),$S$29="Yes"),1,0),IF(AND(ISNUMBER(H386),$S$30="Yes"),1,0),IF(AND(ISNUMBER(H440),$S$31="Yes"),1,0),IF(AND(ISNUMBER(H494),$S$32="Yes"),1,0),IF(AND(ISNUMBER(H548),$S$33="Yes"),1,0),IF(AND(ISNUMBER(H602),$S$34="Yes"),1,0))))</f>
        <v>#DIV/0!</v>
      </c>
      <c r="AY60" s="79" t="e">
        <f>MIN('[1]Unit Adoption Calculations'!I104,AJ60+$AP$22*SQRT(SUM(IF(AND(ISNUMBER(I116),$S$25="Yes"),I116-AJ60,)^2,IF(AND(ISNUMBER(I170),$S$26="Yes"),I170-AJ60,)^2,IF(AND(ISNUMBER(I224),$S$27="Yes"),I224-AJ60,)^2,IF(AND(ISNUMBER(I278),$S$28="Yes"),I278-AJ60,)^2,IF(AND(ISNUMBER(I332),$S$29="Yes"),I332-AJ60,)^2,IF(AND(ISNUMBER(I386),$S$30="Yes"),I386-AJ60,)^2,IF(AND(ISNUMBER(I440),$S$31="Yes"),I440-AJ60,)^2,IF(AND(ISNUMBER(I494),$S$32="Yes"),I494-AJ60,)^2,IF(AND(ISNUMBER(I548),$S$33="Yes"),I548-AJ60,)^2,IF(AND(ISNUMBER(I602),$S$34="Yes"),I602-AJ60,)^2)/SUM(IF(AND(ISNUMBER(I116),$S$25="Yes"),1,0),IF(AND(ISNUMBER(I170),$S$26="Yes"),1,0),IF(AND(ISNUMBER(I224),$S$27="Yes"),1,0),IF(AND(ISNUMBER(I278),$S$28="Yes"),1,0),IF(AND(ISNUMBER(I332),$S$29="Yes"),1,0),IF(AND(ISNUMBER(I386),$S$30="Yes"),1,0),IF(AND(ISNUMBER(I440),$S$31="Yes"),1,0),IF(AND(ISNUMBER(I494),$S$32="Yes"),1,0),IF(AND(ISNUMBER(I548),$S$33="Yes"),1,0),IF(AND(ISNUMBER(I602),$S$34="Yes"),1,0))))</f>
        <v>#DIV/0!</v>
      </c>
      <c r="AZ60" s="79" t="e">
        <f>MIN('[1]Unit Adoption Calculations'!J104,AK60+$AP$22*SQRT(SUM(IF(AND(ISNUMBER(J116),$S$25="Yes"),J116-AK60,)^2,IF(AND(ISNUMBER(J170),$S$26="Yes"),J170-AK60,)^2,IF(AND(ISNUMBER(J224),$S$27="Yes"),J224-AK60,)^2,IF(AND(ISNUMBER(J278),$S$28="Yes"),J278-AK60,)^2,IF(AND(ISNUMBER(J332),$S$29="Yes"),J332-AK60,)^2,IF(AND(ISNUMBER(J386),$S$30="Yes"),J386-AK60,)^2,IF(AND(ISNUMBER(J440),$S$31="Yes"),J440-AK60,)^2,IF(AND(ISNUMBER(J494),$S$32="Yes"),J494-AK60,)^2,IF(AND(ISNUMBER(J548),$S$33="Yes"),J548-AK60,)^2,IF(AND(ISNUMBER(J602),$S$34="Yes"),J602-AK60,)^2)/SUM(IF(AND(ISNUMBER(J116),$S$25="Yes"),1,0),IF(AND(ISNUMBER(J170),$S$26="Yes"),1,0),IF(AND(ISNUMBER(J224),$S$27="Yes"),1,0),IF(AND(ISNUMBER(J278),$S$28="Yes"),1,0),IF(AND(ISNUMBER(J332),$S$29="Yes"),1,0),IF(AND(ISNUMBER(J386),$S$30="Yes"),1,0),IF(AND(ISNUMBER(J440),$S$31="Yes"),1,0),IF(AND(ISNUMBER(J494),$S$32="Yes"),1,0),IF(AND(ISNUMBER(J548),$S$33="Yes"),1,0),IF(AND(ISNUMBER(J602),$S$34="Yes"),1,0))))</f>
        <v>#DIV/0!</v>
      </c>
      <c r="BA60" s="79" t="e">
        <f>MIN('[1]Unit Adoption Calculations'!K104,AL60+$AP$22*SQRT(SUM(IF(AND(ISNUMBER(K116),$S$25="Yes"),K116-AL60,)^2,IF(AND(ISNUMBER(K170),$S$26="Yes"),K170-AL60,)^2,IF(AND(ISNUMBER(K224),$S$27="Yes"),K224-AL60,)^2,IF(AND(ISNUMBER(K278),$S$28="Yes"),K278-AL60,)^2,IF(AND(ISNUMBER(K332),$S$29="Yes"),K332-AL60,)^2,IF(AND(ISNUMBER(K386),$S$30="Yes"),K386-AL60,)^2,IF(AND(ISNUMBER(K440),$S$31="Yes"),K440-AL60,)^2,IF(AND(ISNUMBER(K494),$S$32="Yes"),K494-AL60,)^2,IF(AND(ISNUMBER(K548),$S$33="Yes"),K548-AL60,)^2,IF(AND(ISNUMBER(K602),$S$34="Yes"),K602-AL60,)^2)/SUM(IF(AND(ISNUMBER(K116),$S$25="Yes"),1,0),IF(AND(ISNUMBER(K170),$S$26="Yes"),1,0),IF(AND(ISNUMBER(K224),$S$27="Yes"),1,0),IF(AND(ISNUMBER(K278),$S$28="Yes"),1,0),IF(AND(ISNUMBER(K332),$S$29="Yes"),1,0),IF(AND(ISNUMBER(K386),$S$30="Yes"),1,0),IF(AND(ISNUMBER(K440),$S$31="Yes"),1,0),IF(AND(ISNUMBER(K494),$S$32="Yes"),1,0),IF(AND(ISNUMBER(K548),$S$33="Yes"),1,0),IF(AND(ISNUMBER(K602),$S$34="Yes"),1,0))))</f>
        <v>#DIV/0!</v>
      </c>
      <c r="BJ60" s="25"/>
      <c r="BK60" s="25"/>
      <c r="BL60" s="25"/>
      <c r="BM60" s="25"/>
      <c r="BN60" s="25"/>
      <c r="BO60" s="25"/>
      <c r="BP60" s="25"/>
      <c r="BQ60" s="25"/>
      <c r="BR60" s="25"/>
      <c r="BS60" s="25"/>
      <c r="BT60" s="25"/>
      <c r="BU60" s="25"/>
      <c r="BV60" s="25"/>
      <c r="BW60" s="25"/>
      <c r="BX60" s="25"/>
    </row>
    <row r="61" spans="1:76" s="24" customFormat="1" ht="14" x14ac:dyDescent="0.15">
      <c r="A61" s="64">
        <v>2050</v>
      </c>
      <c r="B61" s="65">
        <f t="shared" ca="1" si="5"/>
        <v>416.84477021782158</v>
      </c>
      <c r="C61" s="66">
        <f t="shared" ca="1" si="5"/>
        <v>195.47420741414817</v>
      </c>
      <c r="D61" s="66">
        <f t="shared" ca="1" si="5"/>
        <v>0</v>
      </c>
      <c r="E61" s="66">
        <f t="shared" ca="1" si="5"/>
        <v>72.966398156659878</v>
      </c>
      <c r="F61" s="66">
        <f t="shared" ca="1" si="5"/>
        <v>39.150836660138168</v>
      </c>
      <c r="G61" s="66">
        <f t="shared" ca="1" si="5"/>
        <v>177.57022061552107</v>
      </c>
      <c r="H61" s="66" t="str">
        <f t="shared" ca="1" si="5"/>
        <v/>
      </c>
      <c r="I61" s="66" t="str">
        <f t="shared" ca="1" si="5"/>
        <v/>
      </c>
      <c r="J61" s="66" t="str">
        <f t="shared" ca="1" si="5"/>
        <v/>
      </c>
      <c r="K61" s="66" t="str">
        <f t="shared" ca="1" si="5"/>
        <v/>
      </c>
      <c r="AB61" s="64">
        <v>2050</v>
      </c>
      <c r="AC61" s="79">
        <f ca="1">MIN('[1]Unit Adoption Calculations'!B105,SUM(IF($S$25="Yes",B117,),IF($S$26="Yes",B171,),IF($S$27="Yes",B225,),IF($S$28="Yes",B279,),IF($S$29="Yes",B333,),IF($S$30="Yes",B387,),IF($S$31="Yes",B441,),IF($S$32="Yes",B495,),IF($S$33="Yes",B549,),IF($S$34="Yes",B603,))/SUM(IF(AND(ISNUMBER(B117),$S$25="Yes"),1,0),IF(AND(ISNUMBER(B171),$S$26="Yes"),1,0),IF(AND(ISNUMBER(B225),$S$27="Yes"),1,0),IF(AND(ISNUMBER(B279),$S$28="Yes"),1,0),IF(AND(ISNUMBER(B333),$S$29="Yes"),1,0),IF(AND(ISNUMBER(B387),$S$30="Yes"),1,0),IF(AND(ISNUMBER(B441),$S$31="Yes"),1,0),IF(AND(ISNUMBER(B495),$S$32="Yes"),1,0),IF(AND(ISNUMBER(B549),$S$33="Yes"),1,0),IF(AND(ISNUMBER(B603),$S$34="Yes"),1,0)))</f>
        <v>473.24314414160625</v>
      </c>
      <c r="AD61" s="79">
        <f ca="1">MIN('[1]Unit Adoption Calculations'!C105,SUM(IF($S$25="Yes",C117,),IF($S$26="Yes",C171,),IF($S$27="Yes",C225,),IF($S$28="Yes",C279,),IF($S$29="Yes",C333,),IF($S$30="Yes",C387,),IF($S$31="Yes",C441,),IF($S$32="Yes",C495,),IF($S$33="Yes",C549,),IF($S$34="Yes",C603,))/SUM(IF(AND(ISNUMBER(C117),$S$25="Yes"),1,0),IF(AND(ISNUMBER(C171),$S$26="Yes"),1,0),IF(AND(ISNUMBER(C225),$S$27="Yes"),1,0),IF(AND(ISNUMBER(C279),$S$28="Yes"),1,0),IF(AND(ISNUMBER(C333),$S$29="Yes"),1,0),IF(AND(ISNUMBER(C387),$S$30="Yes"),1,0),IF(AND(ISNUMBER(C441),$S$31="Yes"),1,0),IF(AND(ISNUMBER(C495),$S$32="Yes"),1,0),IF(AND(ISNUMBER(C549),$S$33="Yes"),1,0),IF(AND(ISNUMBER(C603),$S$34="Yes"),1,0)))</f>
        <v>199.03874935679414</v>
      </c>
      <c r="AE61" s="79">
        <f ca="1">MIN('[1]Unit Adoption Calculations'!D105,SUM(IF($S$25="Yes",D117,),IF($S$26="Yes",D171,),IF($S$27="Yes",D225,),IF($S$28="Yes",D279,),IF($S$29="Yes",D333,),IF($S$30="Yes",D387,),IF($S$31="Yes",D441,),IF($S$32="Yes",D495,),IF($S$33="Yes",D549,),IF($S$34="Yes",D603,))/SUM(IF(AND(ISNUMBER(D117),$S$25="Yes"),1,0),IF(AND(ISNUMBER(D171),$S$26="Yes"),1,0),IF(AND(ISNUMBER(D225),$S$27="Yes"),1,0),IF(AND(ISNUMBER(D279),$S$28="Yes"),1,0),IF(AND(ISNUMBER(D333),$S$29="Yes"),1,0),IF(AND(ISNUMBER(D387),$S$30="Yes"),1,0),IF(AND(ISNUMBER(D441),$S$31="Yes"),1,0),IF(AND(ISNUMBER(D495),$S$32="Yes"),1,0),IF(AND(ISNUMBER(D549),$S$33="Yes"),1,0),IF(AND(ISNUMBER(D603),$S$34="Yes"),1,0)))</f>
        <v>0</v>
      </c>
      <c r="AF61" s="79">
        <f ca="1">MIN('[1]Unit Adoption Calculations'!E105,SUM(IF($S$25="Yes",E117,),IF($S$26="Yes",E171,),IF($S$27="Yes",E225,),IF($S$28="Yes",E279,),IF($S$29="Yes",E333,),IF($S$30="Yes",E387,),IF($S$31="Yes",E441,),IF($S$32="Yes",E495,),IF($S$33="Yes",E549,),IF($S$34="Yes",E603,))/SUM(IF(AND(ISNUMBER(E117),$S$25="Yes"),1,0),IF(AND(ISNUMBER(E171),$S$26="Yes"),1,0),IF(AND(ISNUMBER(E225),$S$27="Yes"),1,0),IF(AND(ISNUMBER(E279),$S$28="Yes"),1,0),IF(AND(ISNUMBER(E333),$S$29="Yes"),1,0),IF(AND(ISNUMBER(E387),$S$30="Yes"),1,0),IF(AND(ISNUMBER(E441),$S$31="Yes"),1,0),IF(AND(ISNUMBER(E495),$S$32="Yes"),1,0),IF(AND(ISNUMBER(E549),$S$33="Yes"),1,0),IF(AND(ISNUMBER(E603),$S$34="Yes"),1,0)))</f>
        <v>88.986307427484249</v>
      </c>
      <c r="AG61" s="79">
        <f ca="1">MIN('[1]Unit Adoption Calculations'!F105,SUM(IF($S$25="Yes",F117,),IF($S$26="Yes",F171,),IF($S$27="Yes",F225,),IF($S$28="Yes",F279,),IF($S$29="Yes",F333,),IF($S$30="Yes",F387,),IF($S$31="Yes",F441,),IF($S$32="Yes",F495,),IF($S$33="Yes",F549,),IF($S$34="Yes",F603,))/SUM(IF(AND(ISNUMBER(F117),$S$25="Yes"),1,0),IF(AND(ISNUMBER(F171),$S$26="Yes"),1,0),IF(AND(ISNUMBER(F225),$S$27="Yes"),1,0),IF(AND(ISNUMBER(F279),$S$28="Yes"),1,0),IF(AND(ISNUMBER(F333),$S$29="Yes"),1,0),IF(AND(ISNUMBER(F387),$S$30="Yes"),1,0),IF(AND(ISNUMBER(F441),$S$31="Yes"),1,0),IF(AND(ISNUMBER(F495),$S$32="Yes"),1,0),IF(AND(ISNUMBER(F549),$S$33="Yes"),1,0),IF(AND(ISNUMBER(F603),$S$34="Yes"),1,0)))</f>
        <v>40.635304340569462</v>
      </c>
      <c r="AH61" s="79">
        <f ca="1">MIN('[1]Unit Adoption Calculations'!G105,SUM(IF($S$25="Yes",G117,),IF($S$26="Yes",G171,),IF($S$27="Yes",G225,),IF($S$28="Yes",G279,),IF($S$29="Yes",G333,),IF($S$30="Yes",G387,),IF($S$31="Yes",G441,),IF($S$32="Yes",G495,),IF($S$33="Yes",G549,),IF($S$34="Yes",G603,))/SUM(IF(AND(ISNUMBER(G117),$S$25="Yes"),1,0),IF(AND(ISNUMBER(G171),$S$26="Yes"),1,0),IF(AND(ISNUMBER(G225),$S$27="Yes"),1,0),IF(AND(ISNUMBER(G279),$S$28="Yes"),1,0),IF(AND(ISNUMBER(G333),$S$29="Yes"),1,0),IF(AND(ISNUMBER(G387),$S$30="Yes"),1,0),IF(AND(ISNUMBER(G441),$S$31="Yes"),1,0),IF(AND(ISNUMBER(G495),$S$32="Yes"),1,0),IF(AND(ISNUMBER(G549),$S$33="Yes"),1,0),IF(AND(ISNUMBER(G603),$S$34="Yes"),1,0)))</f>
        <v>181.45605586021134</v>
      </c>
      <c r="AI61" s="79" t="e">
        <f>MIN('[1]Unit Adoption Calculations'!H105,SUM(IF($S$25="Yes",H117,),IF($S$26="Yes",H171,),IF($S$27="Yes",H225,),IF($S$28="Yes",H279,),IF($S$29="Yes",H333,),IF($S$30="Yes",H387,),IF($S$31="Yes",H441,),IF($S$32="Yes",H495,),IF($S$33="Yes",H549,),IF($S$34="Yes",H603,))/SUM(IF(AND(ISNUMBER(H117),$S$25="Yes"),1,0),IF(AND(ISNUMBER(H171),$S$26="Yes"),1,0),IF(AND(ISNUMBER(H225),$S$27="Yes"),1,0),IF(AND(ISNUMBER(H279),$S$28="Yes"),1,0),IF(AND(ISNUMBER(H333),$S$29="Yes"),1,0),IF(AND(ISNUMBER(H387),$S$30="Yes"),1,0),IF(AND(ISNUMBER(H441),$S$31="Yes"),1,0),IF(AND(ISNUMBER(H495),$S$32="Yes"),1,0),IF(AND(ISNUMBER(H549),$S$33="Yes"),1,0),IF(AND(ISNUMBER(H603),$S$34="Yes"),1,0)))</f>
        <v>#DIV/0!</v>
      </c>
      <c r="AJ61" s="79" t="e">
        <f>MIN('[1]Unit Adoption Calculations'!I105,SUM(IF($S$25="Yes",I117,),IF($S$26="Yes",I171,),IF($S$27="Yes",I225,),IF($S$28="Yes",I279,),IF($S$29="Yes",I333,),IF($S$30="Yes",I387,),IF($S$31="Yes",I441,),IF($S$32="Yes",I495,),IF($S$33="Yes",I549,),IF($S$34="Yes",I603,))/SUM(IF(AND(ISNUMBER(I117),$S$25="Yes"),1,0),IF(AND(ISNUMBER(I171),$S$26="Yes"),1,0),IF(AND(ISNUMBER(I225),$S$27="Yes"),1,0),IF(AND(ISNUMBER(I279),$S$28="Yes"),1,0),IF(AND(ISNUMBER(I333),$S$29="Yes"),1,0),IF(AND(ISNUMBER(I387),$S$30="Yes"),1,0),IF(AND(ISNUMBER(I441),$S$31="Yes"),1,0),IF(AND(ISNUMBER(I495),$S$32="Yes"),1,0),IF(AND(ISNUMBER(I549),$S$33="Yes"),1,0),IF(AND(ISNUMBER(I603),$S$34="Yes"),1,0)))</f>
        <v>#DIV/0!</v>
      </c>
      <c r="AK61" s="79" t="e">
        <f>MIN('[1]Unit Adoption Calculations'!J105,SUM(IF($S$25="Yes",J117,),IF($S$26="Yes",J171,),IF($S$27="Yes",J225,),IF($S$28="Yes",J279,),IF($S$29="Yes",J333,),IF($S$30="Yes",J387,),IF($S$31="Yes",J441,),IF($S$32="Yes",J495,),IF($S$33="Yes",J549,),IF($S$34="Yes",J603,))/SUM(IF(AND(ISNUMBER(J117),$S$25="Yes"),1,0),IF(AND(ISNUMBER(J171),$S$26="Yes"),1,0),IF(AND(ISNUMBER(J225),$S$27="Yes"),1,0),IF(AND(ISNUMBER(J279),$S$28="Yes"),1,0),IF(AND(ISNUMBER(J333),$S$29="Yes"),1,0),IF(AND(ISNUMBER(J387),$S$30="Yes"),1,0),IF(AND(ISNUMBER(J441),$S$31="Yes"),1,0),IF(AND(ISNUMBER(J495),$S$32="Yes"),1,0),IF(AND(ISNUMBER(J549),$S$33="Yes"),1,0),IF(AND(ISNUMBER(J603),$S$34="Yes"),1,0)))</f>
        <v>#DIV/0!</v>
      </c>
      <c r="AL61" s="79" t="e">
        <f>MIN('[1]Unit Adoption Calculations'!K105,SUM(IF($S$25="Yes",K117,),IF($S$26="Yes",K171,),IF($S$27="Yes",K225,),IF($S$28="Yes",K279,),IF($S$29="Yes",K333,),IF($S$30="Yes",K387,),IF($S$31="Yes",K441,),IF($S$32="Yes",K495,),IF($S$33="Yes",K549,),IF($S$34="Yes",K603,))/SUM(IF(AND(ISNUMBER(K117),$S$25="Yes"),1,0),IF(AND(ISNUMBER(K171),$S$26="Yes"),1,0),IF(AND(ISNUMBER(K225),$S$27="Yes"),1,0),IF(AND(ISNUMBER(K279),$S$28="Yes"),1,0),IF(AND(ISNUMBER(K333),$S$29="Yes"),1,0),IF(AND(ISNUMBER(K387),$S$30="Yes"),1,0),IF(AND(ISNUMBER(K441),$S$31="Yes"),1,0),IF(AND(ISNUMBER(K495),$S$32="Yes"),1,0),IF(AND(ISNUMBER(K549),$S$33="Yes"),1,0),IF(AND(ISNUMBER(K603),$S$34="Yes"),1,0)))</f>
        <v>#DIV/0!</v>
      </c>
      <c r="AM61" s="69"/>
      <c r="AQ61" s="64">
        <v>2050</v>
      </c>
      <c r="AR61" s="79">
        <f ca="1">MIN('[1]Unit Adoption Calculations'!B105,AC61+$AP$22*SQRT(SUM(IF(AND(ISNUMBER(B117),$S$25="Yes"),B117-AC61,)^2,IF(AND(ISNUMBER(B171),$S$26="Yes"),B171-AC61,)^2,IF(AND(ISNUMBER(B225),$S$27="Yes"),B225-AC61,)^2,IF(AND(ISNUMBER(B279),$S$28="Yes"),B279-AC61,)^2,IF(AND(ISNUMBER(B333),$S$29="Yes"),B333-AC61,)^2,IF(AND(ISNUMBER(B387),$S$30="Yes"),B387-AC61,)^2,IF(AND(ISNUMBER(B441),$S$31="Yes"),B441-AC61,)^2,IF(AND(ISNUMBER(B495),$S$32="Yes"),B495-AC61,)^2,IF(AND(ISNUMBER(B549),$S$33="Yes"),B549-AC61,)^2,IF(AND(ISNUMBER(B603),$S$34="Yes"),B603-AC61,)^2)/SUM(IF(AND(ISNUMBER(B117),$S$25="Yes"),1,0),IF(AND(ISNUMBER(B171),$S$26="Yes"),1,0),IF(AND(ISNUMBER(B225),$S$27="Yes"),1,0),IF(AND(ISNUMBER(B279),$S$28="Yes"),1,0),IF(AND(ISNUMBER(B333),$S$29="Yes"),1,0),IF(AND(ISNUMBER(B387),$S$30="Yes"),1,0),IF(AND(ISNUMBER(B441),$S$31="Yes"),1,0),IF(AND(ISNUMBER(B495),$S$32="Yes"),1,0),IF(AND(ISNUMBER(B549),$S$33="Yes"),1,0),IF(AND(ISNUMBER(B603),$S$34="Yes"),1,0))))</f>
        <v>416.84477021782158</v>
      </c>
      <c r="AS61" s="79">
        <f ca="1">MIN('[1]Unit Adoption Calculations'!C105,AD61+$AP$22*SQRT(SUM(IF(AND(ISNUMBER(C117),$S$25="Yes"),C117-AD61,)^2,IF(AND(ISNUMBER(C171),$S$26="Yes"),C171-AD61,)^2,IF(AND(ISNUMBER(C225),$S$27="Yes"),C225-AD61,)^2,IF(AND(ISNUMBER(C279),$S$28="Yes"),C279-AD61,)^2,IF(AND(ISNUMBER(C333),$S$29="Yes"),C333-AD61,)^2,IF(AND(ISNUMBER(C387),$S$30="Yes"),C387-AD61,)^2,IF(AND(ISNUMBER(C441),$S$31="Yes"),C441-AD61,)^2,IF(AND(ISNUMBER(C495),$S$32="Yes"),C495-AD61,)^2,IF(AND(ISNUMBER(C549),$S$33="Yes"),C549-AD61,)^2,IF(AND(ISNUMBER(C603),$S$34="Yes"),C603-AD61,)^2)/SUM(IF(AND(ISNUMBER(C117),$S$25="Yes"),1,0),IF(AND(ISNUMBER(C171),$S$26="Yes"),1,0),IF(AND(ISNUMBER(C225),$S$27="Yes"),1,0),IF(AND(ISNUMBER(C279),$S$28="Yes"),1,0),IF(AND(ISNUMBER(C333),$S$29="Yes"),1,0),IF(AND(ISNUMBER(C387),$S$30="Yes"),1,0),IF(AND(ISNUMBER(C441),$S$31="Yes"),1,0),IF(AND(ISNUMBER(C495),$S$32="Yes"),1,0),IF(AND(ISNUMBER(C549),$S$33="Yes"),1,0),IF(AND(ISNUMBER(C603),$S$34="Yes"),1,0))))</f>
        <v>195.47420741414817</v>
      </c>
      <c r="AT61" s="79">
        <f ca="1">MIN('[1]Unit Adoption Calculations'!D105,AE61+$AP$22*SQRT(SUM(IF(AND(ISNUMBER(D117),$S$25="Yes"),D117-AE61,)^2,IF(AND(ISNUMBER(D171),$S$26="Yes"),D171-AE61,)^2,IF(AND(ISNUMBER(D225),$S$27="Yes"),D225-AE61,)^2,IF(AND(ISNUMBER(D279),$S$28="Yes"),D279-AE61,)^2,IF(AND(ISNUMBER(D333),$S$29="Yes"),D333-AE61,)^2,IF(AND(ISNUMBER(D387),$S$30="Yes"),D387-AE61,)^2,IF(AND(ISNUMBER(D441),$S$31="Yes"),D441-AE61,)^2,IF(AND(ISNUMBER(D495),$S$32="Yes"),D495-AE61,)^2,IF(AND(ISNUMBER(D549),$S$33="Yes"),D549-AE61,)^2,IF(AND(ISNUMBER(D603),$S$34="Yes"),D603-AE61,)^2)/SUM(IF(AND(ISNUMBER(D117),$S$25="Yes"),1,0),IF(AND(ISNUMBER(D171),$S$26="Yes"),1,0),IF(AND(ISNUMBER(D225),$S$27="Yes"),1,0),IF(AND(ISNUMBER(D279),$S$28="Yes"),1,0),IF(AND(ISNUMBER(D333),$S$29="Yes"),1,0),IF(AND(ISNUMBER(D387),$S$30="Yes"),1,0),IF(AND(ISNUMBER(D441),$S$31="Yes"),1,0),IF(AND(ISNUMBER(D495),$S$32="Yes"),1,0),IF(AND(ISNUMBER(D549),$S$33="Yes"),1,0),IF(AND(ISNUMBER(D603),$S$34="Yes"),1,0))))</f>
        <v>0</v>
      </c>
      <c r="AU61" s="79">
        <f ca="1">MIN('[1]Unit Adoption Calculations'!E105,AF61+$AP$22*SQRT(SUM(IF(AND(ISNUMBER(E117),$S$25="Yes"),E117-AF61,)^2,IF(AND(ISNUMBER(E171),$S$26="Yes"),E171-AF61,)^2,IF(AND(ISNUMBER(E225),$S$27="Yes"),E225-AF61,)^2,IF(AND(ISNUMBER(E279),$S$28="Yes"),E279-AF61,)^2,IF(AND(ISNUMBER(E333),$S$29="Yes"),E333-AF61,)^2,IF(AND(ISNUMBER(E387),$S$30="Yes"),E387-AF61,)^2,IF(AND(ISNUMBER(E441),$S$31="Yes"),E441-AF61,)^2,IF(AND(ISNUMBER(E495),$S$32="Yes"),E495-AF61,)^2,IF(AND(ISNUMBER(E549),$S$33="Yes"),E549-AF61,)^2,IF(AND(ISNUMBER(E603),$S$34="Yes"),E603-AF61,)^2)/SUM(IF(AND(ISNUMBER(E117),$S$25="Yes"),1,0),IF(AND(ISNUMBER(E171),$S$26="Yes"),1,0),IF(AND(ISNUMBER(E225),$S$27="Yes"),1,0),IF(AND(ISNUMBER(E279),$S$28="Yes"),1,0),IF(AND(ISNUMBER(E333),$S$29="Yes"),1,0),IF(AND(ISNUMBER(E387),$S$30="Yes"),1,0),IF(AND(ISNUMBER(E441),$S$31="Yes"),1,0),IF(AND(ISNUMBER(E495),$S$32="Yes"),1,0),IF(AND(ISNUMBER(E549),$S$33="Yes"),1,0),IF(AND(ISNUMBER(E603),$S$34="Yes"),1,0))))</f>
        <v>72.966398156659878</v>
      </c>
      <c r="AV61" s="79">
        <f ca="1">MIN('[1]Unit Adoption Calculations'!F105,AG61+$AP$22*SQRT(SUM(IF(AND(ISNUMBER(F117),$S$25="Yes"),F117-AG61,)^2,IF(AND(ISNUMBER(F171),$S$26="Yes"),F171-AG61,)^2,IF(AND(ISNUMBER(F225),$S$27="Yes"),F225-AG61,)^2,IF(AND(ISNUMBER(F279),$S$28="Yes"),F279-AG61,)^2,IF(AND(ISNUMBER(F333),$S$29="Yes"),F333-AG61,)^2,IF(AND(ISNUMBER(F387),$S$30="Yes"),F387-AG61,)^2,IF(AND(ISNUMBER(F441),$S$31="Yes"),F441-AG61,)^2,IF(AND(ISNUMBER(F495),$S$32="Yes"),F495-AG61,)^2,IF(AND(ISNUMBER(F549),$S$33="Yes"),F549-AG61,)^2,IF(AND(ISNUMBER(F603),$S$34="Yes"),F603-AG61,)^2)/SUM(IF(AND(ISNUMBER(F117),$S$25="Yes"),1,0),IF(AND(ISNUMBER(F171),$S$26="Yes"),1,0),IF(AND(ISNUMBER(F225),$S$27="Yes"),1,0),IF(AND(ISNUMBER(F279),$S$28="Yes"),1,0),IF(AND(ISNUMBER(F333),$S$29="Yes"),1,0),IF(AND(ISNUMBER(F387),$S$30="Yes"),1,0),IF(AND(ISNUMBER(F441),$S$31="Yes"),1,0),IF(AND(ISNUMBER(F495),$S$32="Yes"),1,0),IF(AND(ISNUMBER(F549),$S$33="Yes"),1,0),IF(AND(ISNUMBER(F603),$S$34="Yes"),1,0))))</f>
        <v>39.150836660138168</v>
      </c>
      <c r="AW61" s="79">
        <f ca="1">MIN('[1]Unit Adoption Calculations'!G105,AH61+$AP$22*SQRT(SUM(IF(AND(ISNUMBER(G117),$S$25="Yes"),G117-AH61,)^2,IF(AND(ISNUMBER(G171),$S$26="Yes"),G171-AH61,)^2,IF(AND(ISNUMBER(G225),$S$27="Yes"),G225-AH61,)^2,IF(AND(ISNUMBER(G279),$S$28="Yes"),G279-AH61,)^2,IF(AND(ISNUMBER(G333),$S$29="Yes"),G333-AH61,)^2,IF(AND(ISNUMBER(G387),$S$30="Yes"),G387-AH61,)^2,IF(AND(ISNUMBER(G441),$S$31="Yes"),G441-AH61,)^2,IF(AND(ISNUMBER(G495),$S$32="Yes"),G495-AH61,)^2,IF(AND(ISNUMBER(G549),$S$33="Yes"),G549-AH61,)^2,IF(AND(ISNUMBER(G603),$S$34="Yes"),G603-AH61,)^2)/SUM(IF(AND(ISNUMBER(G117),$S$25="Yes"),1,0),IF(AND(ISNUMBER(G171),$S$26="Yes"),1,0),IF(AND(ISNUMBER(G225),$S$27="Yes"),1,0),IF(AND(ISNUMBER(G279),$S$28="Yes"),1,0),IF(AND(ISNUMBER(G333),$S$29="Yes"),1,0),IF(AND(ISNUMBER(G387),$S$30="Yes"),1,0),IF(AND(ISNUMBER(G441),$S$31="Yes"),1,0),IF(AND(ISNUMBER(G495),$S$32="Yes"),1,0),IF(AND(ISNUMBER(G549),$S$33="Yes"),1,0),IF(AND(ISNUMBER(G603),$S$34="Yes"),1,0))))</f>
        <v>177.57022061552107</v>
      </c>
      <c r="AX61" s="79" t="e">
        <f>MIN('[1]Unit Adoption Calculations'!H105,AI61+$AP$22*SQRT(SUM(IF(AND(ISNUMBER(H117),$S$25="Yes"),H117-AI61,)^2,IF(AND(ISNUMBER(H171),$S$26="Yes"),H171-AI61,)^2,IF(AND(ISNUMBER(H225),$S$27="Yes"),H225-AI61,)^2,IF(AND(ISNUMBER(H279),$S$28="Yes"),H279-AI61,)^2,IF(AND(ISNUMBER(H333),$S$29="Yes"),H333-AI61,)^2,IF(AND(ISNUMBER(H387),$S$30="Yes"),H387-AI61,)^2,IF(AND(ISNUMBER(H441),$S$31="Yes"),H441-AI61,)^2,IF(AND(ISNUMBER(H495),$S$32="Yes"),H495-AI61,)^2,IF(AND(ISNUMBER(H549),$S$33="Yes"),H549-AI61,)^2,IF(AND(ISNUMBER(H603),$S$34="Yes"),H603-AI61,)^2)/SUM(IF(AND(ISNUMBER(H117),$S$25="Yes"),1,0),IF(AND(ISNUMBER(H171),$S$26="Yes"),1,0),IF(AND(ISNUMBER(H225),$S$27="Yes"),1,0),IF(AND(ISNUMBER(H279),$S$28="Yes"),1,0),IF(AND(ISNUMBER(H333),$S$29="Yes"),1,0),IF(AND(ISNUMBER(H387),$S$30="Yes"),1,0),IF(AND(ISNUMBER(H441),$S$31="Yes"),1,0),IF(AND(ISNUMBER(H495),$S$32="Yes"),1,0),IF(AND(ISNUMBER(H549),$S$33="Yes"),1,0),IF(AND(ISNUMBER(H603),$S$34="Yes"),1,0))))</f>
        <v>#DIV/0!</v>
      </c>
      <c r="AY61" s="79" t="e">
        <f>MIN('[1]Unit Adoption Calculations'!I105,AJ61+$AP$22*SQRT(SUM(IF(AND(ISNUMBER(I117),$S$25="Yes"),I117-AJ61,)^2,IF(AND(ISNUMBER(I171),$S$26="Yes"),I171-AJ61,)^2,IF(AND(ISNUMBER(I225),$S$27="Yes"),I225-AJ61,)^2,IF(AND(ISNUMBER(I279),$S$28="Yes"),I279-AJ61,)^2,IF(AND(ISNUMBER(I333),$S$29="Yes"),I333-AJ61,)^2,IF(AND(ISNUMBER(I387),$S$30="Yes"),I387-AJ61,)^2,IF(AND(ISNUMBER(I441),$S$31="Yes"),I441-AJ61,)^2,IF(AND(ISNUMBER(I495),$S$32="Yes"),I495-AJ61,)^2,IF(AND(ISNUMBER(I549),$S$33="Yes"),I549-AJ61,)^2,IF(AND(ISNUMBER(I603),$S$34="Yes"),I603-AJ61,)^2)/SUM(IF(AND(ISNUMBER(I117),$S$25="Yes"),1,0),IF(AND(ISNUMBER(I171),$S$26="Yes"),1,0),IF(AND(ISNUMBER(I225),$S$27="Yes"),1,0),IF(AND(ISNUMBER(I279),$S$28="Yes"),1,0),IF(AND(ISNUMBER(I333),$S$29="Yes"),1,0),IF(AND(ISNUMBER(I387),$S$30="Yes"),1,0),IF(AND(ISNUMBER(I441),$S$31="Yes"),1,0),IF(AND(ISNUMBER(I495),$S$32="Yes"),1,0),IF(AND(ISNUMBER(I549),$S$33="Yes"),1,0),IF(AND(ISNUMBER(I603),$S$34="Yes"),1,0))))</f>
        <v>#DIV/0!</v>
      </c>
      <c r="AZ61" s="79" t="e">
        <f>MIN('[1]Unit Adoption Calculations'!J105,AK61+$AP$22*SQRT(SUM(IF(AND(ISNUMBER(J117),$S$25="Yes"),J117-AK61,)^2,IF(AND(ISNUMBER(J171),$S$26="Yes"),J171-AK61,)^2,IF(AND(ISNUMBER(J225),$S$27="Yes"),J225-AK61,)^2,IF(AND(ISNUMBER(J279),$S$28="Yes"),J279-AK61,)^2,IF(AND(ISNUMBER(J333),$S$29="Yes"),J333-AK61,)^2,IF(AND(ISNUMBER(J387),$S$30="Yes"),J387-AK61,)^2,IF(AND(ISNUMBER(J441),$S$31="Yes"),J441-AK61,)^2,IF(AND(ISNUMBER(J495),$S$32="Yes"),J495-AK61,)^2,IF(AND(ISNUMBER(J549),$S$33="Yes"),J549-AK61,)^2,IF(AND(ISNUMBER(J603),$S$34="Yes"),J603-AK61,)^2)/SUM(IF(AND(ISNUMBER(J117),$S$25="Yes"),1,0),IF(AND(ISNUMBER(J171),$S$26="Yes"),1,0),IF(AND(ISNUMBER(J225),$S$27="Yes"),1,0),IF(AND(ISNUMBER(J279),$S$28="Yes"),1,0),IF(AND(ISNUMBER(J333),$S$29="Yes"),1,0),IF(AND(ISNUMBER(J387),$S$30="Yes"),1,0),IF(AND(ISNUMBER(J441),$S$31="Yes"),1,0),IF(AND(ISNUMBER(J495),$S$32="Yes"),1,0),IF(AND(ISNUMBER(J549),$S$33="Yes"),1,0),IF(AND(ISNUMBER(J603),$S$34="Yes"),1,0))))</f>
        <v>#DIV/0!</v>
      </c>
      <c r="BA61" s="79" t="e">
        <f>MIN('[1]Unit Adoption Calculations'!K105,AL61+$AP$22*SQRT(SUM(IF(AND(ISNUMBER(K117),$S$25="Yes"),K117-AL61,)^2,IF(AND(ISNUMBER(K171),$S$26="Yes"),K171-AL61,)^2,IF(AND(ISNUMBER(K225),$S$27="Yes"),K225-AL61,)^2,IF(AND(ISNUMBER(K279),$S$28="Yes"),K279-AL61,)^2,IF(AND(ISNUMBER(K333),$S$29="Yes"),K333-AL61,)^2,IF(AND(ISNUMBER(K387),$S$30="Yes"),K387-AL61,)^2,IF(AND(ISNUMBER(K441),$S$31="Yes"),K441-AL61,)^2,IF(AND(ISNUMBER(K495),$S$32="Yes"),K495-AL61,)^2,IF(AND(ISNUMBER(K549),$S$33="Yes"),K549-AL61,)^2,IF(AND(ISNUMBER(K603),$S$34="Yes"),K603-AL61,)^2)/SUM(IF(AND(ISNUMBER(K117),$S$25="Yes"),1,0),IF(AND(ISNUMBER(K171),$S$26="Yes"),1,0),IF(AND(ISNUMBER(K225),$S$27="Yes"),1,0),IF(AND(ISNUMBER(K279),$S$28="Yes"),1,0),IF(AND(ISNUMBER(K333),$S$29="Yes"),1,0),IF(AND(ISNUMBER(K387),$S$30="Yes"),1,0),IF(AND(ISNUMBER(K441),$S$31="Yes"),1,0),IF(AND(ISNUMBER(K495),$S$32="Yes"),1,0),IF(AND(ISNUMBER(K549),$S$33="Yes"),1,0),IF(AND(ISNUMBER(K603),$S$34="Yes"),1,0))))</f>
        <v>#DIV/0!</v>
      </c>
      <c r="BJ61" s="25"/>
      <c r="BK61" s="25"/>
      <c r="BL61" s="25"/>
      <c r="BM61" s="25"/>
      <c r="BN61" s="25"/>
      <c r="BO61" s="25"/>
      <c r="BP61" s="25"/>
      <c r="BQ61" s="25"/>
      <c r="BR61" s="25"/>
      <c r="BS61" s="25"/>
      <c r="BT61" s="25"/>
      <c r="BU61" s="25"/>
      <c r="BV61" s="25"/>
      <c r="BW61" s="25"/>
      <c r="BX61" s="25"/>
    </row>
    <row r="62" spans="1:76" s="24" customFormat="1" ht="14" x14ac:dyDescent="0.15">
      <c r="A62" s="64">
        <v>2051</v>
      </c>
      <c r="B62" s="65">
        <f t="shared" ca="1" si="5"/>
        <v>419.7403813890225</v>
      </c>
      <c r="C62" s="66">
        <f t="shared" ca="1" si="5"/>
        <v>196.83495343670484</v>
      </c>
      <c r="D62" s="66">
        <f t="shared" ca="1" si="5"/>
        <v>0</v>
      </c>
      <c r="E62" s="66">
        <f t="shared" ca="1" si="5"/>
        <v>72.955401365466585</v>
      </c>
      <c r="F62" s="66">
        <f t="shared" ca="1" si="5"/>
        <v>38.92723348258653</v>
      </c>
      <c r="G62" s="66">
        <f t="shared" ca="1" si="5"/>
        <v>178.46747740278374</v>
      </c>
      <c r="H62" s="66" t="str">
        <f t="shared" ca="1" si="5"/>
        <v/>
      </c>
      <c r="I62" s="66" t="str">
        <f t="shared" ca="1" si="5"/>
        <v/>
      </c>
      <c r="J62" s="66" t="str">
        <f t="shared" ca="1" si="5"/>
        <v/>
      </c>
      <c r="K62" s="66" t="str">
        <f t="shared" ca="1" si="5"/>
        <v/>
      </c>
      <c r="AB62" s="64">
        <v>2051</v>
      </c>
      <c r="AC62" s="79">
        <f ca="1">MIN('[1]Unit Adoption Calculations'!B106,SUM(IF($S$25="Yes",B118,),IF($S$26="Yes",B172,),IF($S$27="Yes",B226,),IF($S$28="Yes",B280,),IF($S$29="Yes",B334,),IF($S$30="Yes",B388,),IF($S$31="Yes",B442,),IF($S$32="Yes",B496,),IF($S$33="Yes",B550,),IF($S$34="Yes",B604,))/SUM(IF(AND(ISNUMBER(B118),$S$25="Yes"),1,0),IF(AND(ISNUMBER(B172),$S$26="Yes"),1,0),IF(AND(ISNUMBER(B226),$S$27="Yes"),1,0),IF(AND(ISNUMBER(B280),$S$28="Yes"),1,0),IF(AND(ISNUMBER(B334),$S$29="Yes"),1,0),IF(AND(ISNUMBER(B388),$S$30="Yes"),1,0),IF(AND(ISNUMBER(B442),$S$31="Yes"),1,0),IF(AND(ISNUMBER(B496),$S$32="Yes"),1,0),IF(AND(ISNUMBER(B550),$S$33="Yes"),1,0),IF(AND(ISNUMBER(B604),$S$34="Yes"),1,0)))</f>
        <v>474.74920118872222</v>
      </c>
      <c r="AD62" s="79">
        <f ca="1">MIN('[1]Unit Adoption Calculations'!C106,SUM(IF($S$25="Yes",C118,),IF($S$26="Yes",C172,),IF($S$27="Yes",C226,),IF($S$28="Yes",C280,),IF($S$29="Yes",C334,),IF($S$30="Yes",C388,),IF($S$31="Yes",C442,),IF($S$32="Yes",C496,),IF($S$33="Yes",C550,),IF($S$34="Yes",C604,))/SUM(IF(AND(ISNUMBER(C118),$S$25="Yes"),1,0),IF(AND(ISNUMBER(C172),$S$26="Yes"),1,0),IF(AND(ISNUMBER(C226),$S$27="Yes"),1,0),IF(AND(ISNUMBER(C280),$S$28="Yes"),1,0),IF(AND(ISNUMBER(C334),$S$29="Yes"),1,0),IF(AND(ISNUMBER(C388),$S$30="Yes"),1,0),IF(AND(ISNUMBER(C442),$S$31="Yes"),1,0),IF(AND(ISNUMBER(C496),$S$32="Yes"),1,0),IF(AND(ISNUMBER(C550),$S$33="Yes"),1,0),IF(AND(ISNUMBER(C604),$S$34="Yes"),1,0)))</f>
        <v>199.02627839096112</v>
      </c>
      <c r="AE62" s="79">
        <f ca="1">MIN('[1]Unit Adoption Calculations'!D106,SUM(IF($S$25="Yes",D118,),IF($S$26="Yes",D172,),IF($S$27="Yes",D226,),IF($S$28="Yes",D280,),IF($S$29="Yes",D334,),IF($S$30="Yes",D388,),IF($S$31="Yes",D442,),IF($S$32="Yes",D496,),IF($S$33="Yes",D550,),IF($S$34="Yes",D604,))/SUM(IF(AND(ISNUMBER(D118),$S$25="Yes"),1,0),IF(AND(ISNUMBER(D172),$S$26="Yes"),1,0),IF(AND(ISNUMBER(D226),$S$27="Yes"),1,0),IF(AND(ISNUMBER(D280),$S$28="Yes"),1,0),IF(AND(ISNUMBER(D334),$S$29="Yes"),1,0),IF(AND(ISNUMBER(D388),$S$30="Yes"),1,0),IF(AND(ISNUMBER(D442),$S$31="Yes"),1,0),IF(AND(ISNUMBER(D496),$S$32="Yes"),1,0),IF(AND(ISNUMBER(D550),$S$33="Yes"),1,0),IF(AND(ISNUMBER(D604),$S$34="Yes"),1,0)))</f>
        <v>0</v>
      </c>
      <c r="AF62" s="79">
        <f ca="1">MIN('[1]Unit Adoption Calculations'!E106,SUM(IF($S$25="Yes",E118,),IF($S$26="Yes",E172,),IF($S$27="Yes",E226,),IF($S$28="Yes",E280,),IF($S$29="Yes",E334,),IF($S$30="Yes",E388,),IF($S$31="Yes",E442,),IF($S$32="Yes",E496,),IF($S$33="Yes",E550,),IF($S$34="Yes",E604,))/SUM(IF(AND(ISNUMBER(E118),$S$25="Yes"),1,0),IF(AND(ISNUMBER(E172),$S$26="Yes"),1,0),IF(AND(ISNUMBER(E226),$S$27="Yes"),1,0),IF(AND(ISNUMBER(E280),$S$28="Yes"),1,0),IF(AND(ISNUMBER(E334),$S$29="Yes"),1,0),IF(AND(ISNUMBER(E388),$S$30="Yes"),1,0),IF(AND(ISNUMBER(E442),$S$31="Yes"),1,0),IF(AND(ISNUMBER(E496),$S$32="Yes"),1,0),IF(AND(ISNUMBER(E550),$S$33="Yes"),1,0),IF(AND(ISNUMBER(E604),$S$34="Yes"),1,0)))</f>
        <v>88.986307427484249</v>
      </c>
      <c r="AG62" s="79">
        <f ca="1">MIN('[1]Unit Adoption Calculations'!F106,SUM(IF($S$25="Yes",F118,),IF($S$26="Yes",F172,),IF($S$27="Yes",F226,),IF($S$28="Yes",F280,),IF($S$29="Yes",F334,),IF($S$30="Yes",F388,),IF($S$31="Yes",F442,),IF($S$32="Yes",F496,),IF($S$33="Yes",F550,),IF($S$34="Yes",F604,))/SUM(IF(AND(ISNUMBER(F118),$S$25="Yes"),1,0),IF(AND(ISNUMBER(F172),$S$26="Yes"),1,0),IF(AND(ISNUMBER(F226),$S$27="Yes"),1,0),IF(AND(ISNUMBER(F280),$S$28="Yes"),1,0),IF(AND(ISNUMBER(F334),$S$29="Yes"),1,0),IF(AND(ISNUMBER(F388),$S$30="Yes"),1,0),IF(AND(ISNUMBER(F442),$S$31="Yes"),1,0),IF(AND(ISNUMBER(F496),$S$32="Yes"),1,0),IF(AND(ISNUMBER(F550),$S$33="Yes"),1,0),IF(AND(ISNUMBER(F604),$S$34="Yes"),1,0)))</f>
        <v>39.817209679477628</v>
      </c>
      <c r="AH62" s="79">
        <f ca="1">MIN('[1]Unit Adoption Calculations'!G106,SUM(IF($S$25="Yes",G118,),IF($S$26="Yes",G172,),IF($S$27="Yes",G226,),IF($S$28="Yes",G280,),IF($S$29="Yes",G334,),IF($S$30="Yes",G388,),IF($S$31="Yes",G442,),IF($S$32="Yes",G496,),IF($S$33="Yes",G550,),IF($S$34="Yes",G604,))/SUM(IF(AND(ISNUMBER(G118),$S$25="Yes"),1,0),IF(AND(ISNUMBER(G172),$S$26="Yes"),1,0),IF(AND(ISNUMBER(G226),$S$27="Yes"),1,0),IF(AND(ISNUMBER(G280),$S$28="Yes"),1,0),IF(AND(ISNUMBER(G334),$S$29="Yes"),1,0),IF(AND(ISNUMBER(G388),$S$30="Yes"),1,0),IF(AND(ISNUMBER(G442),$S$31="Yes"),1,0),IF(AND(ISNUMBER(G496),$S$32="Yes"),1,0),IF(AND(ISNUMBER(G550),$S$33="Yes"),1,0),IF(AND(ISNUMBER(G604),$S$34="Yes"),1,0)))</f>
        <v>180.82833291433622</v>
      </c>
      <c r="AI62" s="79" t="e">
        <f>MIN('[1]Unit Adoption Calculations'!H106,SUM(IF($S$25="Yes",H118,),IF($S$26="Yes",H172,),IF($S$27="Yes",H226,),IF($S$28="Yes",H280,),IF($S$29="Yes",H334,),IF($S$30="Yes",H388,),IF($S$31="Yes",H442,),IF($S$32="Yes",H496,),IF($S$33="Yes",H550,),IF($S$34="Yes",H604,))/SUM(IF(AND(ISNUMBER(H118),$S$25="Yes"),1,0),IF(AND(ISNUMBER(H172),$S$26="Yes"),1,0),IF(AND(ISNUMBER(H226),$S$27="Yes"),1,0),IF(AND(ISNUMBER(H280),$S$28="Yes"),1,0),IF(AND(ISNUMBER(H334),$S$29="Yes"),1,0),IF(AND(ISNUMBER(H388),$S$30="Yes"),1,0),IF(AND(ISNUMBER(H442),$S$31="Yes"),1,0),IF(AND(ISNUMBER(H496),$S$32="Yes"),1,0),IF(AND(ISNUMBER(H550),$S$33="Yes"),1,0),IF(AND(ISNUMBER(H604),$S$34="Yes"),1,0)))</f>
        <v>#DIV/0!</v>
      </c>
      <c r="AJ62" s="79" t="e">
        <f>MIN('[1]Unit Adoption Calculations'!I106,SUM(IF($S$25="Yes",I118,),IF($S$26="Yes",I172,),IF($S$27="Yes",I226,),IF($S$28="Yes",I280,),IF($S$29="Yes",I334,),IF($S$30="Yes",I388,),IF($S$31="Yes",I442,),IF($S$32="Yes",I496,),IF($S$33="Yes",I550,),IF($S$34="Yes",I604,))/SUM(IF(AND(ISNUMBER(I118),$S$25="Yes"),1,0),IF(AND(ISNUMBER(I172),$S$26="Yes"),1,0),IF(AND(ISNUMBER(I226),$S$27="Yes"),1,0),IF(AND(ISNUMBER(I280),$S$28="Yes"),1,0),IF(AND(ISNUMBER(I334),$S$29="Yes"),1,0),IF(AND(ISNUMBER(I388),$S$30="Yes"),1,0),IF(AND(ISNUMBER(I442),$S$31="Yes"),1,0),IF(AND(ISNUMBER(I496),$S$32="Yes"),1,0),IF(AND(ISNUMBER(I550),$S$33="Yes"),1,0),IF(AND(ISNUMBER(I604),$S$34="Yes"),1,0)))</f>
        <v>#DIV/0!</v>
      </c>
      <c r="AK62" s="79" t="e">
        <f>MIN('[1]Unit Adoption Calculations'!J106,SUM(IF($S$25="Yes",J118,),IF($S$26="Yes",J172,),IF($S$27="Yes",J226,),IF($S$28="Yes",J280,),IF($S$29="Yes",J334,),IF($S$30="Yes",J388,),IF($S$31="Yes",J442,),IF($S$32="Yes",J496,),IF($S$33="Yes",J550,),IF($S$34="Yes",J604,))/SUM(IF(AND(ISNUMBER(J118),$S$25="Yes"),1,0),IF(AND(ISNUMBER(J172),$S$26="Yes"),1,0),IF(AND(ISNUMBER(J226),$S$27="Yes"),1,0),IF(AND(ISNUMBER(J280),$S$28="Yes"),1,0),IF(AND(ISNUMBER(J334),$S$29="Yes"),1,0),IF(AND(ISNUMBER(J388),$S$30="Yes"),1,0),IF(AND(ISNUMBER(J442),$S$31="Yes"),1,0),IF(AND(ISNUMBER(J496),$S$32="Yes"),1,0),IF(AND(ISNUMBER(J550),$S$33="Yes"),1,0),IF(AND(ISNUMBER(J604),$S$34="Yes"),1,0)))</f>
        <v>#DIV/0!</v>
      </c>
      <c r="AL62" s="79" t="e">
        <f>MIN('[1]Unit Adoption Calculations'!K106,SUM(IF($S$25="Yes",K118,),IF($S$26="Yes",K172,),IF($S$27="Yes",K226,),IF($S$28="Yes",K280,),IF($S$29="Yes",K334,),IF($S$30="Yes",K388,),IF($S$31="Yes",K442,),IF($S$32="Yes",K496,),IF($S$33="Yes",K550,),IF($S$34="Yes",K604,))/SUM(IF(AND(ISNUMBER(K118),$S$25="Yes"),1,0),IF(AND(ISNUMBER(K172),$S$26="Yes"),1,0),IF(AND(ISNUMBER(K226),$S$27="Yes"),1,0),IF(AND(ISNUMBER(K280),$S$28="Yes"),1,0),IF(AND(ISNUMBER(K334),$S$29="Yes"),1,0),IF(AND(ISNUMBER(K388),$S$30="Yes"),1,0),IF(AND(ISNUMBER(K442),$S$31="Yes"),1,0),IF(AND(ISNUMBER(K496),$S$32="Yes"),1,0),IF(AND(ISNUMBER(K550),$S$33="Yes"),1,0),IF(AND(ISNUMBER(K604),$S$34="Yes"),1,0)))</f>
        <v>#DIV/0!</v>
      </c>
      <c r="AM62" s="69"/>
      <c r="AQ62" s="64">
        <v>2051</v>
      </c>
      <c r="AR62" s="79">
        <f ca="1">MIN('[1]Unit Adoption Calculations'!B106,AC62+$AP$22*SQRT(SUM(IF(AND(ISNUMBER(B118),$S$25="Yes"),B118-AC62,)^2,IF(AND(ISNUMBER(B172),$S$26="Yes"),B172-AC62,)^2,IF(AND(ISNUMBER(B226),$S$27="Yes"),B226-AC62,)^2,IF(AND(ISNUMBER(B280),$S$28="Yes"),B280-AC62,)^2,IF(AND(ISNUMBER(B334),$S$29="Yes"),B334-AC62,)^2,IF(AND(ISNUMBER(B388),$S$30="Yes"),B388-AC62,)^2,IF(AND(ISNUMBER(B442),$S$31="Yes"),B442-AC62,)^2,IF(AND(ISNUMBER(B496),$S$32="Yes"),B496-AC62,)^2,IF(AND(ISNUMBER(B550),$S$33="Yes"),B550-AC62,)^2,IF(AND(ISNUMBER(B604),$S$34="Yes"),B604-AC62,)^2)/SUM(IF(AND(ISNUMBER(B118),$S$25="Yes"),1,0),IF(AND(ISNUMBER(B172),$S$26="Yes"),1,0),IF(AND(ISNUMBER(B226),$S$27="Yes"),1,0),IF(AND(ISNUMBER(B280),$S$28="Yes"),1,0),IF(AND(ISNUMBER(B334),$S$29="Yes"),1,0),IF(AND(ISNUMBER(B388),$S$30="Yes"),1,0),IF(AND(ISNUMBER(B442),$S$31="Yes"),1,0),IF(AND(ISNUMBER(B496),$S$32="Yes"),1,0),IF(AND(ISNUMBER(B550),$S$33="Yes"),1,0),IF(AND(ISNUMBER(B604),$S$34="Yes"),1,0))))</f>
        <v>419.7403813890225</v>
      </c>
      <c r="AS62" s="79">
        <f ca="1">MIN('[1]Unit Adoption Calculations'!C106,AD62+$AP$22*SQRT(SUM(IF(AND(ISNUMBER(C118),$S$25="Yes"),C118-AD62,)^2,IF(AND(ISNUMBER(C172),$S$26="Yes"),C172-AD62,)^2,IF(AND(ISNUMBER(C226),$S$27="Yes"),C226-AD62,)^2,IF(AND(ISNUMBER(C280),$S$28="Yes"),C280-AD62,)^2,IF(AND(ISNUMBER(C334),$S$29="Yes"),C334-AD62,)^2,IF(AND(ISNUMBER(C388),$S$30="Yes"),C388-AD62,)^2,IF(AND(ISNUMBER(C442),$S$31="Yes"),C442-AD62,)^2,IF(AND(ISNUMBER(C496),$S$32="Yes"),C496-AD62,)^2,IF(AND(ISNUMBER(C550),$S$33="Yes"),C550-AD62,)^2,IF(AND(ISNUMBER(C604),$S$34="Yes"),C604-AD62,)^2)/SUM(IF(AND(ISNUMBER(C118),$S$25="Yes"),1,0),IF(AND(ISNUMBER(C172),$S$26="Yes"),1,0),IF(AND(ISNUMBER(C226),$S$27="Yes"),1,0),IF(AND(ISNUMBER(C280),$S$28="Yes"),1,0),IF(AND(ISNUMBER(C334),$S$29="Yes"),1,0),IF(AND(ISNUMBER(C388),$S$30="Yes"),1,0),IF(AND(ISNUMBER(C442),$S$31="Yes"),1,0),IF(AND(ISNUMBER(C496),$S$32="Yes"),1,0),IF(AND(ISNUMBER(C550),$S$33="Yes"),1,0),IF(AND(ISNUMBER(C604),$S$34="Yes"),1,0))))</f>
        <v>196.83495343670484</v>
      </c>
      <c r="AT62" s="79">
        <f ca="1">MIN('[1]Unit Adoption Calculations'!D106,AE62+$AP$22*SQRT(SUM(IF(AND(ISNUMBER(D118),$S$25="Yes"),D118-AE62,)^2,IF(AND(ISNUMBER(D172),$S$26="Yes"),D172-AE62,)^2,IF(AND(ISNUMBER(D226),$S$27="Yes"),D226-AE62,)^2,IF(AND(ISNUMBER(D280),$S$28="Yes"),D280-AE62,)^2,IF(AND(ISNUMBER(D334),$S$29="Yes"),D334-AE62,)^2,IF(AND(ISNUMBER(D388),$S$30="Yes"),D388-AE62,)^2,IF(AND(ISNUMBER(D442),$S$31="Yes"),D442-AE62,)^2,IF(AND(ISNUMBER(D496),$S$32="Yes"),D496-AE62,)^2,IF(AND(ISNUMBER(D550),$S$33="Yes"),D550-AE62,)^2,IF(AND(ISNUMBER(D604),$S$34="Yes"),D604-AE62,)^2)/SUM(IF(AND(ISNUMBER(D118),$S$25="Yes"),1,0),IF(AND(ISNUMBER(D172),$S$26="Yes"),1,0),IF(AND(ISNUMBER(D226),$S$27="Yes"),1,0),IF(AND(ISNUMBER(D280),$S$28="Yes"),1,0),IF(AND(ISNUMBER(D334),$S$29="Yes"),1,0),IF(AND(ISNUMBER(D388),$S$30="Yes"),1,0),IF(AND(ISNUMBER(D442),$S$31="Yes"),1,0),IF(AND(ISNUMBER(D496),$S$32="Yes"),1,0),IF(AND(ISNUMBER(D550),$S$33="Yes"),1,0),IF(AND(ISNUMBER(D604),$S$34="Yes"),1,0))))</f>
        <v>0</v>
      </c>
      <c r="AU62" s="79">
        <f ca="1">MIN('[1]Unit Adoption Calculations'!E106,AF62+$AP$22*SQRT(SUM(IF(AND(ISNUMBER(E118),$S$25="Yes"),E118-AF62,)^2,IF(AND(ISNUMBER(E172),$S$26="Yes"),E172-AF62,)^2,IF(AND(ISNUMBER(E226),$S$27="Yes"),E226-AF62,)^2,IF(AND(ISNUMBER(E280),$S$28="Yes"),E280-AF62,)^2,IF(AND(ISNUMBER(E334),$S$29="Yes"),E334-AF62,)^2,IF(AND(ISNUMBER(E388),$S$30="Yes"),E388-AF62,)^2,IF(AND(ISNUMBER(E442),$S$31="Yes"),E442-AF62,)^2,IF(AND(ISNUMBER(E496),$S$32="Yes"),E496-AF62,)^2,IF(AND(ISNUMBER(E550),$S$33="Yes"),E550-AF62,)^2,IF(AND(ISNUMBER(E604),$S$34="Yes"),E604-AF62,)^2)/SUM(IF(AND(ISNUMBER(E118),$S$25="Yes"),1,0),IF(AND(ISNUMBER(E172),$S$26="Yes"),1,0),IF(AND(ISNUMBER(E226),$S$27="Yes"),1,0),IF(AND(ISNUMBER(E280),$S$28="Yes"),1,0),IF(AND(ISNUMBER(E334),$S$29="Yes"),1,0),IF(AND(ISNUMBER(E388),$S$30="Yes"),1,0),IF(AND(ISNUMBER(E442),$S$31="Yes"),1,0),IF(AND(ISNUMBER(E496),$S$32="Yes"),1,0),IF(AND(ISNUMBER(E550),$S$33="Yes"),1,0),IF(AND(ISNUMBER(E604),$S$34="Yes"),1,0))))</f>
        <v>72.955401365466585</v>
      </c>
      <c r="AV62" s="79">
        <f ca="1">MIN('[1]Unit Adoption Calculations'!F106,AG62+$AP$22*SQRT(SUM(IF(AND(ISNUMBER(F118),$S$25="Yes"),F118-AG62,)^2,IF(AND(ISNUMBER(F172),$S$26="Yes"),F172-AG62,)^2,IF(AND(ISNUMBER(F226),$S$27="Yes"),F226-AG62,)^2,IF(AND(ISNUMBER(F280),$S$28="Yes"),F280-AG62,)^2,IF(AND(ISNUMBER(F334),$S$29="Yes"),F334-AG62,)^2,IF(AND(ISNUMBER(F388),$S$30="Yes"),F388-AG62,)^2,IF(AND(ISNUMBER(F442),$S$31="Yes"),F442-AG62,)^2,IF(AND(ISNUMBER(F496),$S$32="Yes"),F496-AG62,)^2,IF(AND(ISNUMBER(F550),$S$33="Yes"),F550-AG62,)^2,IF(AND(ISNUMBER(F604),$S$34="Yes"),F604-AG62,)^2)/SUM(IF(AND(ISNUMBER(F118),$S$25="Yes"),1,0),IF(AND(ISNUMBER(F172),$S$26="Yes"),1,0),IF(AND(ISNUMBER(F226),$S$27="Yes"),1,0),IF(AND(ISNUMBER(F280),$S$28="Yes"),1,0),IF(AND(ISNUMBER(F334),$S$29="Yes"),1,0),IF(AND(ISNUMBER(F388),$S$30="Yes"),1,0),IF(AND(ISNUMBER(F442),$S$31="Yes"),1,0),IF(AND(ISNUMBER(F496),$S$32="Yes"),1,0),IF(AND(ISNUMBER(F550),$S$33="Yes"),1,0),IF(AND(ISNUMBER(F604),$S$34="Yes"),1,0))))</f>
        <v>38.92723348258653</v>
      </c>
      <c r="AW62" s="79">
        <f ca="1">MIN('[1]Unit Adoption Calculations'!G106,AH62+$AP$22*SQRT(SUM(IF(AND(ISNUMBER(G118),$S$25="Yes"),G118-AH62,)^2,IF(AND(ISNUMBER(G172),$S$26="Yes"),G172-AH62,)^2,IF(AND(ISNUMBER(G226),$S$27="Yes"),G226-AH62,)^2,IF(AND(ISNUMBER(G280),$S$28="Yes"),G280-AH62,)^2,IF(AND(ISNUMBER(G334),$S$29="Yes"),G334-AH62,)^2,IF(AND(ISNUMBER(G388),$S$30="Yes"),G388-AH62,)^2,IF(AND(ISNUMBER(G442),$S$31="Yes"),G442-AH62,)^2,IF(AND(ISNUMBER(G496),$S$32="Yes"),G496-AH62,)^2,IF(AND(ISNUMBER(G550),$S$33="Yes"),G550-AH62,)^2,IF(AND(ISNUMBER(G604),$S$34="Yes"),G604-AH62,)^2)/SUM(IF(AND(ISNUMBER(G118),$S$25="Yes"),1,0),IF(AND(ISNUMBER(G172),$S$26="Yes"),1,0),IF(AND(ISNUMBER(G226),$S$27="Yes"),1,0),IF(AND(ISNUMBER(G280),$S$28="Yes"),1,0),IF(AND(ISNUMBER(G334),$S$29="Yes"),1,0),IF(AND(ISNUMBER(G388),$S$30="Yes"),1,0),IF(AND(ISNUMBER(G442),$S$31="Yes"),1,0),IF(AND(ISNUMBER(G496),$S$32="Yes"),1,0),IF(AND(ISNUMBER(G550),$S$33="Yes"),1,0),IF(AND(ISNUMBER(G604),$S$34="Yes"),1,0))))</f>
        <v>178.46747740278374</v>
      </c>
      <c r="AX62" s="79" t="e">
        <f>MIN('[1]Unit Adoption Calculations'!H106,AI62+$AP$22*SQRT(SUM(IF(AND(ISNUMBER(H118),$S$25="Yes"),H118-AI62,)^2,IF(AND(ISNUMBER(H172),$S$26="Yes"),H172-AI62,)^2,IF(AND(ISNUMBER(H226),$S$27="Yes"),H226-AI62,)^2,IF(AND(ISNUMBER(H280),$S$28="Yes"),H280-AI62,)^2,IF(AND(ISNUMBER(H334),$S$29="Yes"),H334-AI62,)^2,IF(AND(ISNUMBER(H388),$S$30="Yes"),H388-AI62,)^2,IF(AND(ISNUMBER(H442),$S$31="Yes"),H442-AI62,)^2,IF(AND(ISNUMBER(H496),$S$32="Yes"),H496-AI62,)^2,IF(AND(ISNUMBER(H550),$S$33="Yes"),H550-AI62,)^2,IF(AND(ISNUMBER(H604),$S$34="Yes"),H604-AI62,)^2)/SUM(IF(AND(ISNUMBER(H118),$S$25="Yes"),1,0),IF(AND(ISNUMBER(H172),$S$26="Yes"),1,0),IF(AND(ISNUMBER(H226),$S$27="Yes"),1,0),IF(AND(ISNUMBER(H280),$S$28="Yes"),1,0),IF(AND(ISNUMBER(H334),$S$29="Yes"),1,0),IF(AND(ISNUMBER(H388),$S$30="Yes"),1,0),IF(AND(ISNUMBER(H442),$S$31="Yes"),1,0),IF(AND(ISNUMBER(H496),$S$32="Yes"),1,0),IF(AND(ISNUMBER(H550),$S$33="Yes"),1,0),IF(AND(ISNUMBER(H604),$S$34="Yes"),1,0))))</f>
        <v>#DIV/0!</v>
      </c>
      <c r="AY62" s="79" t="e">
        <f>MIN('[1]Unit Adoption Calculations'!I106,AJ62+$AP$22*SQRT(SUM(IF(AND(ISNUMBER(I118),$S$25="Yes"),I118-AJ62,)^2,IF(AND(ISNUMBER(I172),$S$26="Yes"),I172-AJ62,)^2,IF(AND(ISNUMBER(I226),$S$27="Yes"),I226-AJ62,)^2,IF(AND(ISNUMBER(I280),$S$28="Yes"),I280-AJ62,)^2,IF(AND(ISNUMBER(I334),$S$29="Yes"),I334-AJ62,)^2,IF(AND(ISNUMBER(I388),$S$30="Yes"),I388-AJ62,)^2,IF(AND(ISNUMBER(I442),$S$31="Yes"),I442-AJ62,)^2,IF(AND(ISNUMBER(I496),$S$32="Yes"),I496-AJ62,)^2,IF(AND(ISNUMBER(I550),$S$33="Yes"),I550-AJ62,)^2,IF(AND(ISNUMBER(I604),$S$34="Yes"),I604-AJ62,)^2)/SUM(IF(AND(ISNUMBER(I118),$S$25="Yes"),1,0),IF(AND(ISNUMBER(I172),$S$26="Yes"),1,0),IF(AND(ISNUMBER(I226),$S$27="Yes"),1,0),IF(AND(ISNUMBER(I280),$S$28="Yes"),1,0),IF(AND(ISNUMBER(I334),$S$29="Yes"),1,0),IF(AND(ISNUMBER(I388),$S$30="Yes"),1,0),IF(AND(ISNUMBER(I442),$S$31="Yes"),1,0),IF(AND(ISNUMBER(I496),$S$32="Yes"),1,0),IF(AND(ISNUMBER(I550),$S$33="Yes"),1,0),IF(AND(ISNUMBER(I604),$S$34="Yes"),1,0))))</f>
        <v>#DIV/0!</v>
      </c>
      <c r="AZ62" s="79" t="e">
        <f>MIN('[1]Unit Adoption Calculations'!J106,AK62+$AP$22*SQRT(SUM(IF(AND(ISNUMBER(J118),$S$25="Yes"),J118-AK62,)^2,IF(AND(ISNUMBER(J172),$S$26="Yes"),J172-AK62,)^2,IF(AND(ISNUMBER(J226),$S$27="Yes"),J226-AK62,)^2,IF(AND(ISNUMBER(J280),$S$28="Yes"),J280-AK62,)^2,IF(AND(ISNUMBER(J334),$S$29="Yes"),J334-AK62,)^2,IF(AND(ISNUMBER(J388),$S$30="Yes"),J388-AK62,)^2,IF(AND(ISNUMBER(J442),$S$31="Yes"),J442-AK62,)^2,IF(AND(ISNUMBER(J496),$S$32="Yes"),J496-AK62,)^2,IF(AND(ISNUMBER(J550),$S$33="Yes"),J550-AK62,)^2,IF(AND(ISNUMBER(J604),$S$34="Yes"),J604-AK62,)^2)/SUM(IF(AND(ISNUMBER(J118),$S$25="Yes"),1,0),IF(AND(ISNUMBER(J172),$S$26="Yes"),1,0),IF(AND(ISNUMBER(J226),$S$27="Yes"),1,0),IF(AND(ISNUMBER(J280),$S$28="Yes"),1,0),IF(AND(ISNUMBER(J334),$S$29="Yes"),1,0),IF(AND(ISNUMBER(J388),$S$30="Yes"),1,0),IF(AND(ISNUMBER(J442),$S$31="Yes"),1,0),IF(AND(ISNUMBER(J496),$S$32="Yes"),1,0),IF(AND(ISNUMBER(J550),$S$33="Yes"),1,0),IF(AND(ISNUMBER(J604),$S$34="Yes"),1,0))))</f>
        <v>#DIV/0!</v>
      </c>
      <c r="BA62" s="79" t="e">
        <f>MIN('[1]Unit Adoption Calculations'!K106,AL62+$AP$22*SQRT(SUM(IF(AND(ISNUMBER(K118),$S$25="Yes"),K118-AL62,)^2,IF(AND(ISNUMBER(K172),$S$26="Yes"),K172-AL62,)^2,IF(AND(ISNUMBER(K226),$S$27="Yes"),K226-AL62,)^2,IF(AND(ISNUMBER(K280),$S$28="Yes"),K280-AL62,)^2,IF(AND(ISNUMBER(K334),$S$29="Yes"),K334-AL62,)^2,IF(AND(ISNUMBER(K388),$S$30="Yes"),K388-AL62,)^2,IF(AND(ISNUMBER(K442),$S$31="Yes"),K442-AL62,)^2,IF(AND(ISNUMBER(K496),$S$32="Yes"),K496-AL62,)^2,IF(AND(ISNUMBER(K550),$S$33="Yes"),K550-AL62,)^2,IF(AND(ISNUMBER(K604),$S$34="Yes"),K604-AL62,)^2)/SUM(IF(AND(ISNUMBER(K118),$S$25="Yes"),1,0),IF(AND(ISNUMBER(K172),$S$26="Yes"),1,0),IF(AND(ISNUMBER(K226),$S$27="Yes"),1,0),IF(AND(ISNUMBER(K280),$S$28="Yes"),1,0),IF(AND(ISNUMBER(K334),$S$29="Yes"),1,0),IF(AND(ISNUMBER(K388),$S$30="Yes"),1,0),IF(AND(ISNUMBER(K442),$S$31="Yes"),1,0),IF(AND(ISNUMBER(K496),$S$32="Yes"),1,0),IF(AND(ISNUMBER(K550),$S$33="Yes"),1,0),IF(AND(ISNUMBER(K604),$S$34="Yes"),1,0))))</f>
        <v>#DIV/0!</v>
      </c>
      <c r="BJ62" s="25"/>
      <c r="BK62" s="25"/>
      <c r="BL62" s="25"/>
      <c r="BM62" s="25"/>
      <c r="BN62" s="25"/>
      <c r="BO62" s="25"/>
      <c r="BP62" s="25"/>
      <c r="BQ62" s="25"/>
      <c r="BR62" s="25"/>
      <c r="BS62" s="25"/>
      <c r="BT62" s="25"/>
      <c r="BU62" s="25"/>
      <c r="BV62" s="25"/>
      <c r="BW62" s="25"/>
      <c r="BX62" s="25"/>
    </row>
    <row r="63" spans="1:76" s="24" customFormat="1" ht="14" x14ac:dyDescent="0.15">
      <c r="A63" s="64">
        <v>2052</v>
      </c>
      <c r="B63" s="65">
        <f t="shared" ca="1" si="5"/>
        <v>422.48423533316532</v>
      </c>
      <c r="C63" s="66">
        <f t="shared" ca="1" si="5"/>
        <v>198.19569945926105</v>
      </c>
      <c r="D63" s="66">
        <f t="shared" ca="1" si="5"/>
        <v>0</v>
      </c>
      <c r="E63" s="66">
        <f t="shared" ca="1" si="5"/>
        <v>72.255438599276019</v>
      </c>
      <c r="F63" s="66">
        <f t="shared" ca="1" si="5"/>
        <v>38.703630305034949</v>
      </c>
      <c r="G63" s="66">
        <f t="shared" ca="1" si="5"/>
        <v>179.36473419004665</v>
      </c>
      <c r="H63" s="66" t="str">
        <f t="shared" ca="1" si="5"/>
        <v/>
      </c>
      <c r="I63" s="66" t="str">
        <f t="shared" ca="1" si="5"/>
        <v/>
      </c>
      <c r="J63" s="66" t="str">
        <f t="shared" ca="1" si="5"/>
        <v/>
      </c>
      <c r="K63" s="66" t="str">
        <f t="shared" ca="1" si="5"/>
        <v/>
      </c>
      <c r="AB63" s="64">
        <v>2052</v>
      </c>
      <c r="AC63" s="79">
        <f ca="1">MIN('[1]Unit Adoption Calculations'!B107,SUM(IF($S$25="Yes",B119,),IF($S$26="Yes",B173,),IF($S$27="Yes",B227,),IF($S$28="Yes",B281,),IF($S$29="Yes",B335,),IF($S$30="Yes",B389,),IF($S$31="Yes",B443,),IF($S$32="Yes",B497,),IF($S$33="Yes",B551,),IF($S$34="Yes",B605,))/SUM(IF(AND(ISNUMBER(B119),$S$25="Yes"),1,0),IF(AND(ISNUMBER(B173),$S$26="Yes"),1,0),IF(AND(ISNUMBER(B227),$S$27="Yes"),1,0),IF(AND(ISNUMBER(B281),$S$28="Yes"),1,0),IF(AND(ISNUMBER(B335),$S$29="Yes"),1,0),IF(AND(ISNUMBER(B389),$S$30="Yes"),1,0),IF(AND(ISNUMBER(B443),$S$31="Yes"),1,0),IF(AND(ISNUMBER(B497),$S$32="Yes"),1,0),IF(AND(ISNUMBER(B551),$S$33="Yes"),1,0),IF(AND(ISNUMBER(B605),$S$34="Yes"),1,0)))</f>
        <v>477.90813424214622</v>
      </c>
      <c r="AD63" s="79">
        <f ca="1">MIN('[1]Unit Adoption Calculations'!C107,SUM(IF($S$25="Yes",C119,),IF($S$26="Yes",C173,),IF($S$27="Yes",C227,),IF($S$28="Yes",C281,),IF($S$29="Yes",C335,),IF($S$30="Yes",C389,),IF($S$31="Yes",C443,),IF($S$32="Yes",C497,),IF($S$33="Yes",C551,),IF($S$34="Yes",C605,))/SUM(IF(AND(ISNUMBER(C119),$S$25="Yes"),1,0),IF(AND(ISNUMBER(C173),$S$26="Yes"),1,0),IF(AND(ISNUMBER(C227),$S$27="Yes"),1,0),IF(AND(ISNUMBER(C281),$S$28="Yes"),1,0),IF(AND(ISNUMBER(C335),$S$29="Yes"),1,0),IF(AND(ISNUMBER(C389),$S$30="Yes"),1,0),IF(AND(ISNUMBER(C443),$S$31="Yes"),1,0),IF(AND(ISNUMBER(C497),$S$32="Yes"),1,0),IF(AND(ISNUMBER(C551),$S$33="Yes"),1,0),IF(AND(ISNUMBER(C605),$S$34="Yes"),1,0)))</f>
        <v>200.38702441351802</v>
      </c>
      <c r="AE63" s="79">
        <f ca="1">MIN('[1]Unit Adoption Calculations'!D107,SUM(IF($S$25="Yes",D119,),IF($S$26="Yes",D173,),IF($S$27="Yes",D227,),IF($S$28="Yes",D281,),IF($S$29="Yes",D335,),IF($S$30="Yes",D389,),IF($S$31="Yes",D443,),IF($S$32="Yes",D497,),IF($S$33="Yes",D551,),IF($S$34="Yes",D605,))/SUM(IF(AND(ISNUMBER(D119),$S$25="Yes"),1,0),IF(AND(ISNUMBER(D173),$S$26="Yes"),1,0),IF(AND(ISNUMBER(D227),$S$27="Yes"),1,0),IF(AND(ISNUMBER(D281),$S$28="Yes"),1,0),IF(AND(ISNUMBER(D335),$S$29="Yes"),1,0),IF(AND(ISNUMBER(D389),$S$30="Yes"),1,0),IF(AND(ISNUMBER(D443),$S$31="Yes"),1,0),IF(AND(ISNUMBER(D497),$S$32="Yes"),1,0),IF(AND(ISNUMBER(D551),$S$33="Yes"),1,0),IF(AND(ISNUMBER(D605),$S$34="Yes"),1,0)))</f>
        <v>0</v>
      </c>
      <c r="AF63" s="79">
        <f ca="1">MIN('[1]Unit Adoption Calculations'!E107,SUM(IF($S$25="Yes",E119,),IF($S$26="Yes",E173,),IF($S$27="Yes",E227,),IF($S$28="Yes",E281,),IF($S$29="Yes",E335,),IF($S$30="Yes",E389,),IF($S$31="Yes",E443,),IF($S$32="Yes",E497,),IF($S$33="Yes",E551,),IF($S$34="Yes",E605,))/SUM(IF(AND(ISNUMBER(E119),$S$25="Yes"),1,0),IF(AND(ISNUMBER(E173),$S$26="Yes"),1,0),IF(AND(ISNUMBER(E227),$S$27="Yes"),1,0),IF(AND(ISNUMBER(E281),$S$28="Yes"),1,0),IF(AND(ISNUMBER(E335),$S$29="Yes"),1,0),IF(AND(ISNUMBER(E389),$S$30="Yes"),1,0),IF(AND(ISNUMBER(E443),$S$31="Yes"),1,0),IF(AND(ISNUMBER(E497),$S$32="Yes"),1,0),IF(AND(ISNUMBER(E551),$S$33="Yes"),1,0),IF(AND(ISNUMBER(E605),$S$34="Yes"),1,0)))</f>
        <v>88.986307427484249</v>
      </c>
      <c r="AG63" s="79">
        <f ca="1">MIN('[1]Unit Adoption Calculations'!F107,SUM(IF($S$25="Yes",F119,),IF($S$26="Yes",F173,),IF($S$27="Yes",F227,),IF($S$28="Yes",F281,),IF($S$29="Yes",F335,),IF($S$30="Yes",F389,),IF($S$31="Yes",F443,),IF($S$32="Yes",F497,),IF($S$33="Yes",F551,),IF($S$34="Yes",F605,))/SUM(IF(AND(ISNUMBER(F119),$S$25="Yes"),1,0),IF(AND(ISNUMBER(F173),$S$26="Yes"),1,0),IF(AND(ISNUMBER(F227),$S$27="Yes"),1,0),IF(AND(ISNUMBER(F281),$S$28="Yes"),1,0),IF(AND(ISNUMBER(F335),$S$29="Yes"),1,0),IF(AND(ISNUMBER(F389),$S$30="Yes"),1,0),IF(AND(ISNUMBER(F443),$S$31="Yes"),1,0),IF(AND(ISNUMBER(F497),$S$32="Yes"),1,0),IF(AND(ISNUMBER(F551),$S$33="Yes"),1,0),IF(AND(ISNUMBER(F605),$S$34="Yes"),1,0)))</f>
        <v>39.593606501926047</v>
      </c>
      <c r="AH63" s="79">
        <f ca="1">MIN('[1]Unit Adoption Calculations'!G107,SUM(IF($S$25="Yes",G119,),IF($S$26="Yes",G173,),IF($S$27="Yes",G227,),IF($S$28="Yes",G281,),IF($S$29="Yes",G335,),IF($S$30="Yes",G389,),IF($S$31="Yes",G443,),IF($S$32="Yes",G497,),IF($S$33="Yes",G551,),IF($S$34="Yes",G605,))/SUM(IF(AND(ISNUMBER(G119),$S$25="Yes"),1,0),IF(AND(ISNUMBER(G173),$S$26="Yes"),1,0),IF(AND(ISNUMBER(G227),$S$27="Yes"),1,0),IF(AND(ISNUMBER(G281),$S$28="Yes"),1,0),IF(AND(ISNUMBER(G335),$S$29="Yes"),1,0),IF(AND(ISNUMBER(G389),$S$30="Yes"),1,0),IF(AND(ISNUMBER(G443),$S$31="Yes"),1,0),IF(AND(ISNUMBER(G497),$S$32="Yes"),1,0),IF(AND(ISNUMBER(G551),$S$33="Yes"),1,0),IF(AND(ISNUMBER(G605),$S$34="Yes"),1,0)))</f>
        <v>181.72558970159844</v>
      </c>
      <c r="AI63" s="79" t="e">
        <f>MIN('[1]Unit Adoption Calculations'!H107,SUM(IF($S$25="Yes",H119,),IF($S$26="Yes",H173,),IF($S$27="Yes",H227,),IF($S$28="Yes",H281,),IF($S$29="Yes",H335,),IF($S$30="Yes",H389,),IF($S$31="Yes",H443,),IF($S$32="Yes",H497,),IF($S$33="Yes",H551,),IF($S$34="Yes",H605,))/SUM(IF(AND(ISNUMBER(H119),$S$25="Yes"),1,0),IF(AND(ISNUMBER(H173),$S$26="Yes"),1,0),IF(AND(ISNUMBER(H227),$S$27="Yes"),1,0),IF(AND(ISNUMBER(H281),$S$28="Yes"),1,0),IF(AND(ISNUMBER(H335),$S$29="Yes"),1,0),IF(AND(ISNUMBER(H389),$S$30="Yes"),1,0),IF(AND(ISNUMBER(H443),$S$31="Yes"),1,0),IF(AND(ISNUMBER(H497),$S$32="Yes"),1,0),IF(AND(ISNUMBER(H551),$S$33="Yes"),1,0),IF(AND(ISNUMBER(H605),$S$34="Yes"),1,0)))</f>
        <v>#DIV/0!</v>
      </c>
      <c r="AJ63" s="79" t="e">
        <f>MIN('[1]Unit Adoption Calculations'!I107,SUM(IF($S$25="Yes",I119,),IF($S$26="Yes",I173,),IF($S$27="Yes",I227,),IF($S$28="Yes",I281,),IF($S$29="Yes",I335,),IF($S$30="Yes",I389,),IF($S$31="Yes",I443,),IF($S$32="Yes",I497,),IF($S$33="Yes",I551,),IF($S$34="Yes",I605,))/SUM(IF(AND(ISNUMBER(I119),$S$25="Yes"),1,0),IF(AND(ISNUMBER(I173),$S$26="Yes"),1,0),IF(AND(ISNUMBER(I227),$S$27="Yes"),1,0),IF(AND(ISNUMBER(I281),$S$28="Yes"),1,0),IF(AND(ISNUMBER(I335),$S$29="Yes"),1,0),IF(AND(ISNUMBER(I389),$S$30="Yes"),1,0),IF(AND(ISNUMBER(I443),$S$31="Yes"),1,0),IF(AND(ISNUMBER(I497),$S$32="Yes"),1,0),IF(AND(ISNUMBER(I551),$S$33="Yes"),1,0),IF(AND(ISNUMBER(I605),$S$34="Yes"),1,0)))</f>
        <v>#DIV/0!</v>
      </c>
      <c r="AK63" s="79" t="e">
        <f>MIN('[1]Unit Adoption Calculations'!J107,SUM(IF($S$25="Yes",J119,),IF($S$26="Yes",J173,),IF($S$27="Yes",J227,),IF($S$28="Yes",J281,),IF($S$29="Yes",J335,),IF($S$30="Yes",J389,),IF($S$31="Yes",J443,),IF($S$32="Yes",J497,),IF($S$33="Yes",J551,),IF($S$34="Yes",J605,))/SUM(IF(AND(ISNUMBER(J119),$S$25="Yes"),1,0),IF(AND(ISNUMBER(J173),$S$26="Yes"),1,0),IF(AND(ISNUMBER(J227),$S$27="Yes"),1,0),IF(AND(ISNUMBER(J281),$S$28="Yes"),1,0),IF(AND(ISNUMBER(J335),$S$29="Yes"),1,0),IF(AND(ISNUMBER(J389),$S$30="Yes"),1,0),IF(AND(ISNUMBER(J443),$S$31="Yes"),1,0),IF(AND(ISNUMBER(J497),$S$32="Yes"),1,0),IF(AND(ISNUMBER(J551),$S$33="Yes"),1,0),IF(AND(ISNUMBER(J605),$S$34="Yes"),1,0)))</f>
        <v>#DIV/0!</v>
      </c>
      <c r="AL63" s="79" t="e">
        <f>MIN('[1]Unit Adoption Calculations'!K107,SUM(IF($S$25="Yes",K119,),IF($S$26="Yes",K173,),IF($S$27="Yes",K227,),IF($S$28="Yes",K281,),IF($S$29="Yes",K335,),IF($S$30="Yes",K389,),IF($S$31="Yes",K443,),IF($S$32="Yes",K497,),IF($S$33="Yes",K551,),IF($S$34="Yes",K605,))/SUM(IF(AND(ISNUMBER(K119),$S$25="Yes"),1,0),IF(AND(ISNUMBER(K173),$S$26="Yes"),1,0),IF(AND(ISNUMBER(K227),$S$27="Yes"),1,0),IF(AND(ISNUMBER(K281),$S$28="Yes"),1,0),IF(AND(ISNUMBER(K335),$S$29="Yes"),1,0),IF(AND(ISNUMBER(K389),$S$30="Yes"),1,0),IF(AND(ISNUMBER(K443),$S$31="Yes"),1,0),IF(AND(ISNUMBER(K497),$S$32="Yes"),1,0),IF(AND(ISNUMBER(K551),$S$33="Yes"),1,0),IF(AND(ISNUMBER(K605),$S$34="Yes"),1,0)))</f>
        <v>#DIV/0!</v>
      </c>
      <c r="AM63" s="69"/>
      <c r="AQ63" s="64">
        <v>2052</v>
      </c>
      <c r="AR63" s="79">
        <f ca="1">MIN('[1]Unit Adoption Calculations'!B107,AC63+$AP$22*SQRT(SUM(IF(AND(ISNUMBER(B119),$S$25="Yes"),B119-AC63,)^2,IF(AND(ISNUMBER(B173),$S$26="Yes"),B173-AC63,)^2,IF(AND(ISNUMBER(B227),$S$27="Yes"),B227-AC63,)^2,IF(AND(ISNUMBER(B281),$S$28="Yes"),B281-AC63,)^2,IF(AND(ISNUMBER(B335),$S$29="Yes"),B335-AC63,)^2,IF(AND(ISNUMBER(B389),$S$30="Yes"),B389-AC63,)^2,IF(AND(ISNUMBER(B443),$S$31="Yes"),B443-AC63,)^2,IF(AND(ISNUMBER(B497),$S$32="Yes"),B497-AC63,)^2,IF(AND(ISNUMBER(B551),$S$33="Yes"),B551-AC63,)^2,IF(AND(ISNUMBER(B605),$S$34="Yes"),B605-AC63,)^2)/SUM(IF(AND(ISNUMBER(B119),$S$25="Yes"),1,0),IF(AND(ISNUMBER(B173),$S$26="Yes"),1,0),IF(AND(ISNUMBER(B227),$S$27="Yes"),1,0),IF(AND(ISNUMBER(B281),$S$28="Yes"),1,0),IF(AND(ISNUMBER(B335),$S$29="Yes"),1,0),IF(AND(ISNUMBER(B389),$S$30="Yes"),1,0),IF(AND(ISNUMBER(B443),$S$31="Yes"),1,0),IF(AND(ISNUMBER(B497),$S$32="Yes"),1,0),IF(AND(ISNUMBER(B551),$S$33="Yes"),1,0),IF(AND(ISNUMBER(B605),$S$34="Yes"),1,0))))</f>
        <v>422.48423533316532</v>
      </c>
      <c r="AS63" s="79">
        <f ca="1">MIN('[1]Unit Adoption Calculations'!C107,AD63+$AP$22*SQRT(SUM(IF(AND(ISNUMBER(C119),$S$25="Yes"),C119-AD63,)^2,IF(AND(ISNUMBER(C173),$S$26="Yes"),C173-AD63,)^2,IF(AND(ISNUMBER(C227),$S$27="Yes"),C227-AD63,)^2,IF(AND(ISNUMBER(C281),$S$28="Yes"),C281-AD63,)^2,IF(AND(ISNUMBER(C335),$S$29="Yes"),C335-AD63,)^2,IF(AND(ISNUMBER(C389),$S$30="Yes"),C389-AD63,)^2,IF(AND(ISNUMBER(C443),$S$31="Yes"),C443-AD63,)^2,IF(AND(ISNUMBER(C497),$S$32="Yes"),C497-AD63,)^2,IF(AND(ISNUMBER(C551),$S$33="Yes"),C551-AD63,)^2,IF(AND(ISNUMBER(C605),$S$34="Yes"),C605-AD63,)^2)/SUM(IF(AND(ISNUMBER(C119),$S$25="Yes"),1,0),IF(AND(ISNUMBER(C173),$S$26="Yes"),1,0),IF(AND(ISNUMBER(C227),$S$27="Yes"),1,0),IF(AND(ISNUMBER(C281),$S$28="Yes"),1,0),IF(AND(ISNUMBER(C335),$S$29="Yes"),1,0),IF(AND(ISNUMBER(C389),$S$30="Yes"),1,0),IF(AND(ISNUMBER(C443),$S$31="Yes"),1,0),IF(AND(ISNUMBER(C497),$S$32="Yes"),1,0),IF(AND(ISNUMBER(C551),$S$33="Yes"),1,0),IF(AND(ISNUMBER(C605),$S$34="Yes"),1,0))))</f>
        <v>198.19569945926105</v>
      </c>
      <c r="AT63" s="79">
        <f ca="1">MIN('[1]Unit Adoption Calculations'!D107,AE63+$AP$22*SQRT(SUM(IF(AND(ISNUMBER(D119),$S$25="Yes"),D119-AE63,)^2,IF(AND(ISNUMBER(D173),$S$26="Yes"),D173-AE63,)^2,IF(AND(ISNUMBER(D227),$S$27="Yes"),D227-AE63,)^2,IF(AND(ISNUMBER(D281),$S$28="Yes"),D281-AE63,)^2,IF(AND(ISNUMBER(D335),$S$29="Yes"),D335-AE63,)^2,IF(AND(ISNUMBER(D389),$S$30="Yes"),D389-AE63,)^2,IF(AND(ISNUMBER(D443),$S$31="Yes"),D443-AE63,)^2,IF(AND(ISNUMBER(D497),$S$32="Yes"),D497-AE63,)^2,IF(AND(ISNUMBER(D551),$S$33="Yes"),D551-AE63,)^2,IF(AND(ISNUMBER(D605),$S$34="Yes"),D605-AE63,)^2)/SUM(IF(AND(ISNUMBER(D119),$S$25="Yes"),1,0),IF(AND(ISNUMBER(D173),$S$26="Yes"),1,0),IF(AND(ISNUMBER(D227),$S$27="Yes"),1,0),IF(AND(ISNUMBER(D281),$S$28="Yes"),1,0),IF(AND(ISNUMBER(D335),$S$29="Yes"),1,0),IF(AND(ISNUMBER(D389),$S$30="Yes"),1,0),IF(AND(ISNUMBER(D443),$S$31="Yes"),1,0),IF(AND(ISNUMBER(D497),$S$32="Yes"),1,0),IF(AND(ISNUMBER(D551),$S$33="Yes"),1,0),IF(AND(ISNUMBER(D605),$S$34="Yes"),1,0))))</f>
        <v>0</v>
      </c>
      <c r="AU63" s="79">
        <f ca="1">MIN('[1]Unit Adoption Calculations'!E107,AF63+$AP$22*SQRT(SUM(IF(AND(ISNUMBER(E119),$S$25="Yes"),E119-AF63,)^2,IF(AND(ISNUMBER(E173),$S$26="Yes"),E173-AF63,)^2,IF(AND(ISNUMBER(E227),$S$27="Yes"),E227-AF63,)^2,IF(AND(ISNUMBER(E281),$S$28="Yes"),E281-AF63,)^2,IF(AND(ISNUMBER(E335),$S$29="Yes"),E335-AF63,)^2,IF(AND(ISNUMBER(E389),$S$30="Yes"),E389-AF63,)^2,IF(AND(ISNUMBER(E443),$S$31="Yes"),E443-AF63,)^2,IF(AND(ISNUMBER(E497),$S$32="Yes"),E497-AF63,)^2,IF(AND(ISNUMBER(E551),$S$33="Yes"),E551-AF63,)^2,IF(AND(ISNUMBER(E605),$S$34="Yes"),E605-AF63,)^2)/SUM(IF(AND(ISNUMBER(E119),$S$25="Yes"),1,0),IF(AND(ISNUMBER(E173),$S$26="Yes"),1,0),IF(AND(ISNUMBER(E227),$S$27="Yes"),1,0),IF(AND(ISNUMBER(E281),$S$28="Yes"),1,0),IF(AND(ISNUMBER(E335),$S$29="Yes"),1,0),IF(AND(ISNUMBER(E389),$S$30="Yes"),1,0),IF(AND(ISNUMBER(E443),$S$31="Yes"),1,0),IF(AND(ISNUMBER(E497),$S$32="Yes"),1,0),IF(AND(ISNUMBER(E551),$S$33="Yes"),1,0),IF(AND(ISNUMBER(E605),$S$34="Yes"),1,0))))</f>
        <v>72.255438599276019</v>
      </c>
      <c r="AV63" s="79">
        <f ca="1">MIN('[1]Unit Adoption Calculations'!F107,AG63+$AP$22*SQRT(SUM(IF(AND(ISNUMBER(F119),$S$25="Yes"),F119-AG63,)^2,IF(AND(ISNUMBER(F173),$S$26="Yes"),F173-AG63,)^2,IF(AND(ISNUMBER(F227),$S$27="Yes"),F227-AG63,)^2,IF(AND(ISNUMBER(F281),$S$28="Yes"),F281-AG63,)^2,IF(AND(ISNUMBER(F335),$S$29="Yes"),F335-AG63,)^2,IF(AND(ISNUMBER(F389),$S$30="Yes"),F389-AG63,)^2,IF(AND(ISNUMBER(F443),$S$31="Yes"),F443-AG63,)^2,IF(AND(ISNUMBER(F497),$S$32="Yes"),F497-AG63,)^2,IF(AND(ISNUMBER(F551),$S$33="Yes"),F551-AG63,)^2,IF(AND(ISNUMBER(F605),$S$34="Yes"),F605-AG63,)^2)/SUM(IF(AND(ISNUMBER(F119),$S$25="Yes"),1,0),IF(AND(ISNUMBER(F173),$S$26="Yes"),1,0),IF(AND(ISNUMBER(F227),$S$27="Yes"),1,0),IF(AND(ISNUMBER(F281),$S$28="Yes"),1,0),IF(AND(ISNUMBER(F335),$S$29="Yes"),1,0),IF(AND(ISNUMBER(F389),$S$30="Yes"),1,0),IF(AND(ISNUMBER(F443),$S$31="Yes"),1,0),IF(AND(ISNUMBER(F497),$S$32="Yes"),1,0),IF(AND(ISNUMBER(F551),$S$33="Yes"),1,0),IF(AND(ISNUMBER(F605),$S$34="Yes"),1,0))))</f>
        <v>38.703630305034949</v>
      </c>
      <c r="AW63" s="79">
        <f ca="1">MIN('[1]Unit Adoption Calculations'!G107,AH63+$AP$22*SQRT(SUM(IF(AND(ISNUMBER(G119),$S$25="Yes"),G119-AH63,)^2,IF(AND(ISNUMBER(G173),$S$26="Yes"),G173-AH63,)^2,IF(AND(ISNUMBER(G227),$S$27="Yes"),G227-AH63,)^2,IF(AND(ISNUMBER(G281),$S$28="Yes"),G281-AH63,)^2,IF(AND(ISNUMBER(G335),$S$29="Yes"),G335-AH63,)^2,IF(AND(ISNUMBER(G389),$S$30="Yes"),G389-AH63,)^2,IF(AND(ISNUMBER(G443),$S$31="Yes"),G443-AH63,)^2,IF(AND(ISNUMBER(G497),$S$32="Yes"),G497-AH63,)^2,IF(AND(ISNUMBER(G551),$S$33="Yes"),G551-AH63,)^2,IF(AND(ISNUMBER(G605),$S$34="Yes"),G605-AH63,)^2)/SUM(IF(AND(ISNUMBER(G119),$S$25="Yes"),1,0),IF(AND(ISNUMBER(G173),$S$26="Yes"),1,0),IF(AND(ISNUMBER(G227),$S$27="Yes"),1,0),IF(AND(ISNUMBER(G281),$S$28="Yes"),1,0),IF(AND(ISNUMBER(G335),$S$29="Yes"),1,0),IF(AND(ISNUMBER(G389),$S$30="Yes"),1,0),IF(AND(ISNUMBER(G443),$S$31="Yes"),1,0),IF(AND(ISNUMBER(G497),$S$32="Yes"),1,0),IF(AND(ISNUMBER(G551),$S$33="Yes"),1,0),IF(AND(ISNUMBER(G605),$S$34="Yes"),1,0))))</f>
        <v>179.36473419004665</v>
      </c>
      <c r="AX63" s="79" t="e">
        <f>MIN('[1]Unit Adoption Calculations'!H107,AI63+$AP$22*SQRT(SUM(IF(AND(ISNUMBER(H119),$S$25="Yes"),H119-AI63,)^2,IF(AND(ISNUMBER(H173),$S$26="Yes"),H173-AI63,)^2,IF(AND(ISNUMBER(H227),$S$27="Yes"),H227-AI63,)^2,IF(AND(ISNUMBER(H281),$S$28="Yes"),H281-AI63,)^2,IF(AND(ISNUMBER(H335),$S$29="Yes"),H335-AI63,)^2,IF(AND(ISNUMBER(H389),$S$30="Yes"),H389-AI63,)^2,IF(AND(ISNUMBER(H443),$S$31="Yes"),H443-AI63,)^2,IF(AND(ISNUMBER(H497),$S$32="Yes"),H497-AI63,)^2,IF(AND(ISNUMBER(H551),$S$33="Yes"),H551-AI63,)^2,IF(AND(ISNUMBER(H605),$S$34="Yes"),H605-AI63,)^2)/SUM(IF(AND(ISNUMBER(H119),$S$25="Yes"),1,0),IF(AND(ISNUMBER(H173),$S$26="Yes"),1,0),IF(AND(ISNUMBER(H227),$S$27="Yes"),1,0),IF(AND(ISNUMBER(H281),$S$28="Yes"),1,0),IF(AND(ISNUMBER(H335),$S$29="Yes"),1,0),IF(AND(ISNUMBER(H389),$S$30="Yes"),1,0),IF(AND(ISNUMBER(H443),$S$31="Yes"),1,0),IF(AND(ISNUMBER(H497),$S$32="Yes"),1,0),IF(AND(ISNUMBER(H551),$S$33="Yes"),1,0),IF(AND(ISNUMBER(H605),$S$34="Yes"),1,0))))</f>
        <v>#DIV/0!</v>
      </c>
      <c r="AY63" s="79" t="e">
        <f>MIN('[1]Unit Adoption Calculations'!I107,AJ63+$AP$22*SQRT(SUM(IF(AND(ISNUMBER(I119),$S$25="Yes"),I119-AJ63,)^2,IF(AND(ISNUMBER(I173),$S$26="Yes"),I173-AJ63,)^2,IF(AND(ISNUMBER(I227),$S$27="Yes"),I227-AJ63,)^2,IF(AND(ISNUMBER(I281),$S$28="Yes"),I281-AJ63,)^2,IF(AND(ISNUMBER(I335),$S$29="Yes"),I335-AJ63,)^2,IF(AND(ISNUMBER(I389),$S$30="Yes"),I389-AJ63,)^2,IF(AND(ISNUMBER(I443),$S$31="Yes"),I443-AJ63,)^2,IF(AND(ISNUMBER(I497),$S$32="Yes"),I497-AJ63,)^2,IF(AND(ISNUMBER(I551),$S$33="Yes"),I551-AJ63,)^2,IF(AND(ISNUMBER(I605),$S$34="Yes"),I605-AJ63,)^2)/SUM(IF(AND(ISNUMBER(I119),$S$25="Yes"),1,0),IF(AND(ISNUMBER(I173),$S$26="Yes"),1,0),IF(AND(ISNUMBER(I227),$S$27="Yes"),1,0),IF(AND(ISNUMBER(I281),$S$28="Yes"),1,0),IF(AND(ISNUMBER(I335),$S$29="Yes"),1,0),IF(AND(ISNUMBER(I389),$S$30="Yes"),1,0),IF(AND(ISNUMBER(I443),$S$31="Yes"),1,0),IF(AND(ISNUMBER(I497),$S$32="Yes"),1,0),IF(AND(ISNUMBER(I551),$S$33="Yes"),1,0),IF(AND(ISNUMBER(I605),$S$34="Yes"),1,0))))</f>
        <v>#DIV/0!</v>
      </c>
      <c r="AZ63" s="79" t="e">
        <f>MIN('[1]Unit Adoption Calculations'!J107,AK63+$AP$22*SQRT(SUM(IF(AND(ISNUMBER(J119),$S$25="Yes"),J119-AK63,)^2,IF(AND(ISNUMBER(J173),$S$26="Yes"),J173-AK63,)^2,IF(AND(ISNUMBER(J227),$S$27="Yes"),J227-AK63,)^2,IF(AND(ISNUMBER(J281),$S$28="Yes"),J281-AK63,)^2,IF(AND(ISNUMBER(J335),$S$29="Yes"),J335-AK63,)^2,IF(AND(ISNUMBER(J389),$S$30="Yes"),J389-AK63,)^2,IF(AND(ISNUMBER(J443),$S$31="Yes"),J443-AK63,)^2,IF(AND(ISNUMBER(J497),$S$32="Yes"),J497-AK63,)^2,IF(AND(ISNUMBER(J551),$S$33="Yes"),J551-AK63,)^2,IF(AND(ISNUMBER(J605),$S$34="Yes"),J605-AK63,)^2)/SUM(IF(AND(ISNUMBER(J119),$S$25="Yes"),1,0),IF(AND(ISNUMBER(J173),$S$26="Yes"),1,0),IF(AND(ISNUMBER(J227),$S$27="Yes"),1,0),IF(AND(ISNUMBER(J281),$S$28="Yes"),1,0),IF(AND(ISNUMBER(J335),$S$29="Yes"),1,0),IF(AND(ISNUMBER(J389),$S$30="Yes"),1,0),IF(AND(ISNUMBER(J443),$S$31="Yes"),1,0),IF(AND(ISNUMBER(J497),$S$32="Yes"),1,0),IF(AND(ISNUMBER(J551),$S$33="Yes"),1,0),IF(AND(ISNUMBER(J605),$S$34="Yes"),1,0))))</f>
        <v>#DIV/0!</v>
      </c>
      <c r="BA63" s="79" t="e">
        <f>MIN('[1]Unit Adoption Calculations'!K107,AL63+$AP$22*SQRT(SUM(IF(AND(ISNUMBER(K119),$S$25="Yes"),K119-AL63,)^2,IF(AND(ISNUMBER(K173),$S$26="Yes"),K173-AL63,)^2,IF(AND(ISNUMBER(K227),$S$27="Yes"),K227-AL63,)^2,IF(AND(ISNUMBER(K281),$S$28="Yes"),K281-AL63,)^2,IF(AND(ISNUMBER(K335),$S$29="Yes"),K335-AL63,)^2,IF(AND(ISNUMBER(K389),$S$30="Yes"),K389-AL63,)^2,IF(AND(ISNUMBER(K443),$S$31="Yes"),K443-AL63,)^2,IF(AND(ISNUMBER(K497),$S$32="Yes"),K497-AL63,)^2,IF(AND(ISNUMBER(K551),$S$33="Yes"),K551-AL63,)^2,IF(AND(ISNUMBER(K605),$S$34="Yes"),K605-AL63,)^2)/SUM(IF(AND(ISNUMBER(K119),$S$25="Yes"),1,0),IF(AND(ISNUMBER(K173),$S$26="Yes"),1,0),IF(AND(ISNUMBER(K227),$S$27="Yes"),1,0),IF(AND(ISNUMBER(K281),$S$28="Yes"),1,0),IF(AND(ISNUMBER(K335),$S$29="Yes"),1,0),IF(AND(ISNUMBER(K389),$S$30="Yes"),1,0),IF(AND(ISNUMBER(K443),$S$31="Yes"),1,0),IF(AND(ISNUMBER(K497),$S$32="Yes"),1,0),IF(AND(ISNUMBER(K551),$S$33="Yes"),1,0),IF(AND(ISNUMBER(K605),$S$34="Yes"),1,0))))</f>
        <v>#DIV/0!</v>
      </c>
      <c r="BJ63" s="25"/>
      <c r="BK63" s="25"/>
      <c r="BL63" s="25"/>
      <c r="BM63" s="25"/>
      <c r="BN63" s="25"/>
      <c r="BO63" s="25"/>
      <c r="BP63" s="25"/>
      <c r="BQ63" s="25"/>
      <c r="BR63" s="25"/>
      <c r="BS63" s="25"/>
      <c r="BT63" s="25"/>
      <c r="BU63" s="25"/>
      <c r="BV63" s="25"/>
      <c r="BW63" s="25"/>
      <c r="BX63" s="25"/>
    </row>
    <row r="64" spans="1:76" s="24" customFormat="1" ht="14" x14ac:dyDescent="0.15">
      <c r="A64" s="64">
        <v>2053</v>
      </c>
      <c r="B64" s="65">
        <f t="shared" ca="1" si="5"/>
        <v>425.21139186189635</v>
      </c>
      <c r="C64" s="66">
        <f t="shared" ca="1" si="5"/>
        <v>199.55644548181726</v>
      </c>
      <c r="D64" s="66">
        <f t="shared" ca="1" si="5"/>
        <v>0</v>
      </c>
      <c r="E64" s="66">
        <f t="shared" ca="1" si="5"/>
        <v>71.555382158774719</v>
      </c>
      <c r="F64" s="66">
        <f t="shared" ca="1" si="5"/>
        <v>38.480027127483311</v>
      </c>
      <c r="G64" s="66">
        <f t="shared" ca="1" si="5"/>
        <v>180.26199097730932</v>
      </c>
      <c r="H64" s="66" t="str">
        <f t="shared" ca="1" si="5"/>
        <v/>
      </c>
      <c r="I64" s="66" t="str">
        <f t="shared" ca="1" si="5"/>
        <v/>
      </c>
      <c r="J64" s="66" t="str">
        <f t="shared" ca="1" si="5"/>
        <v/>
      </c>
      <c r="K64" s="66" t="str">
        <f t="shared" ca="1" si="5"/>
        <v/>
      </c>
      <c r="AB64" s="64">
        <v>2053</v>
      </c>
      <c r="AC64" s="79">
        <f ca="1">MIN('[1]Unit Adoption Calculations'!B108,SUM(IF($S$25="Yes",B120,),IF($S$26="Yes",B174,),IF($S$27="Yes",B228,),IF($S$28="Yes",B282,),IF($S$29="Yes",B336,),IF($S$30="Yes",B390,),IF($S$31="Yes",B444,),IF($S$32="Yes",B498,),IF($S$33="Yes",B552,),IF($S$34="Yes",B606,))/SUM(IF(AND(ISNUMBER(B120),$S$25="Yes"),1,0),IF(AND(ISNUMBER(B174),$S$26="Yes"),1,0),IF(AND(ISNUMBER(B228),$S$27="Yes"),1,0),IF(AND(ISNUMBER(B282),$S$28="Yes"),1,0),IF(AND(ISNUMBER(B336),$S$29="Yes"),1,0),IF(AND(ISNUMBER(B390),$S$30="Yes"),1,0),IF(AND(ISNUMBER(B444),$S$31="Yes"),1,0),IF(AND(ISNUMBER(B498),$S$32="Yes"),1,0),IF(AND(ISNUMBER(B552),$S$33="Yes"),1,0),IF(AND(ISNUMBER(B606),$S$34="Yes"),1,0)))</f>
        <v>481.06706729557015</v>
      </c>
      <c r="AD64" s="79">
        <f ca="1">MIN('[1]Unit Adoption Calculations'!C108,SUM(IF($S$25="Yes",C120,),IF($S$26="Yes",C174,),IF($S$27="Yes",C228,),IF($S$28="Yes",C282,),IF($S$29="Yes",C336,),IF($S$30="Yes",C390,),IF($S$31="Yes",C444,),IF($S$32="Yes",C498,),IF($S$33="Yes",C552,),IF($S$34="Yes",C606,))/SUM(IF(AND(ISNUMBER(C120),$S$25="Yes"),1,0),IF(AND(ISNUMBER(C174),$S$26="Yes"),1,0),IF(AND(ISNUMBER(C228),$S$27="Yes"),1,0),IF(AND(ISNUMBER(C282),$S$28="Yes"),1,0),IF(AND(ISNUMBER(C336),$S$29="Yes"),1,0),IF(AND(ISNUMBER(C390),$S$30="Yes"),1,0),IF(AND(ISNUMBER(C444),$S$31="Yes"),1,0),IF(AND(ISNUMBER(C498),$S$32="Yes"),1,0),IF(AND(ISNUMBER(C552),$S$33="Yes"),1,0),IF(AND(ISNUMBER(C606),$S$34="Yes"),1,0)))</f>
        <v>201.74777043607423</v>
      </c>
      <c r="AE64" s="79">
        <f ca="1">MIN('[1]Unit Adoption Calculations'!D108,SUM(IF($S$25="Yes",D120,),IF($S$26="Yes",D174,),IF($S$27="Yes",D228,),IF($S$28="Yes",D282,),IF($S$29="Yes",D336,),IF($S$30="Yes",D390,),IF($S$31="Yes",D444,),IF($S$32="Yes",D498,),IF($S$33="Yes",D552,),IF($S$34="Yes",D606,))/SUM(IF(AND(ISNUMBER(D120),$S$25="Yes"),1,0),IF(AND(ISNUMBER(D174),$S$26="Yes"),1,0),IF(AND(ISNUMBER(D228),$S$27="Yes"),1,0),IF(AND(ISNUMBER(D282),$S$28="Yes"),1,0),IF(AND(ISNUMBER(D336),$S$29="Yes"),1,0),IF(AND(ISNUMBER(D390),$S$30="Yes"),1,0),IF(AND(ISNUMBER(D444),$S$31="Yes"),1,0),IF(AND(ISNUMBER(D498),$S$32="Yes"),1,0),IF(AND(ISNUMBER(D552),$S$33="Yes"),1,0),IF(AND(ISNUMBER(D606),$S$34="Yes"),1,0)))</f>
        <v>0</v>
      </c>
      <c r="AF64" s="79">
        <f ca="1">MIN('[1]Unit Adoption Calculations'!E108,SUM(IF($S$25="Yes",E120,),IF($S$26="Yes",E174,),IF($S$27="Yes",E228,),IF($S$28="Yes",E282,),IF($S$29="Yes",E336,),IF($S$30="Yes",E390,),IF($S$31="Yes",E444,),IF($S$32="Yes",E498,),IF($S$33="Yes",E552,),IF($S$34="Yes",E606,))/SUM(IF(AND(ISNUMBER(E120),$S$25="Yes"),1,0),IF(AND(ISNUMBER(E174),$S$26="Yes"),1,0),IF(AND(ISNUMBER(E228),$S$27="Yes"),1,0),IF(AND(ISNUMBER(E282),$S$28="Yes"),1,0),IF(AND(ISNUMBER(E336),$S$29="Yes"),1,0),IF(AND(ISNUMBER(E390),$S$30="Yes"),1,0),IF(AND(ISNUMBER(E444),$S$31="Yes"),1,0),IF(AND(ISNUMBER(E498),$S$32="Yes"),1,0),IF(AND(ISNUMBER(E552),$S$33="Yes"),1,0),IF(AND(ISNUMBER(E606),$S$34="Yes"),1,0)))</f>
        <v>88.986307427484249</v>
      </c>
      <c r="AG64" s="79">
        <f ca="1">MIN('[1]Unit Adoption Calculations'!F108,SUM(IF($S$25="Yes",F120,),IF($S$26="Yes",F174,),IF($S$27="Yes",F228,),IF($S$28="Yes",F282,),IF($S$29="Yes",F336,),IF($S$30="Yes",F390,),IF($S$31="Yes",F444,),IF($S$32="Yes",F498,),IF($S$33="Yes",F552,),IF($S$34="Yes",F606,))/SUM(IF(AND(ISNUMBER(F120),$S$25="Yes"),1,0),IF(AND(ISNUMBER(F174),$S$26="Yes"),1,0),IF(AND(ISNUMBER(F228),$S$27="Yes"),1,0),IF(AND(ISNUMBER(F282),$S$28="Yes"),1,0),IF(AND(ISNUMBER(F336),$S$29="Yes"),1,0),IF(AND(ISNUMBER(F390),$S$30="Yes"),1,0),IF(AND(ISNUMBER(F444),$S$31="Yes"),1,0),IF(AND(ISNUMBER(F498),$S$32="Yes"),1,0),IF(AND(ISNUMBER(F552),$S$33="Yes"),1,0),IF(AND(ISNUMBER(F606),$S$34="Yes"),1,0)))</f>
        <v>39.370003324374181</v>
      </c>
      <c r="AH64" s="79">
        <f ca="1">MIN('[1]Unit Adoption Calculations'!G108,SUM(IF($S$25="Yes",G120,),IF($S$26="Yes",G174,),IF($S$27="Yes",G228,),IF($S$28="Yes",G282,),IF($S$29="Yes",G336,),IF($S$30="Yes",G390,),IF($S$31="Yes",G444,),IF($S$32="Yes",G498,),IF($S$33="Yes",G552,),IF($S$34="Yes",G606,))/SUM(IF(AND(ISNUMBER(G120),$S$25="Yes"),1,0),IF(AND(ISNUMBER(G174),$S$26="Yes"),1,0),IF(AND(ISNUMBER(G228),$S$27="Yes"),1,0),IF(AND(ISNUMBER(G282),$S$28="Yes"),1,0),IF(AND(ISNUMBER(G336),$S$29="Yes"),1,0),IF(AND(ISNUMBER(G390),$S$30="Yes"),1,0),IF(AND(ISNUMBER(G444),$S$31="Yes"),1,0),IF(AND(ISNUMBER(G498),$S$32="Yes"),1,0),IF(AND(ISNUMBER(G552),$S$33="Yes"),1,0),IF(AND(ISNUMBER(G606),$S$34="Yes"),1,0)))</f>
        <v>182.62284648886111</v>
      </c>
      <c r="AI64" s="79" t="e">
        <f>MIN('[1]Unit Adoption Calculations'!H108,SUM(IF($S$25="Yes",H120,),IF($S$26="Yes",H174,),IF($S$27="Yes",H228,),IF($S$28="Yes",H282,),IF($S$29="Yes",H336,),IF($S$30="Yes",H390,),IF($S$31="Yes",H444,),IF($S$32="Yes",H498,),IF($S$33="Yes",H552,),IF($S$34="Yes",H606,))/SUM(IF(AND(ISNUMBER(H120),$S$25="Yes"),1,0),IF(AND(ISNUMBER(H174),$S$26="Yes"),1,0),IF(AND(ISNUMBER(H228),$S$27="Yes"),1,0),IF(AND(ISNUMBER(H282),$S$28="Yes"),1,0),IF(AND(ISNUMBER(H336),$S$29="Yes"),1,0),IF(AND(ISNUMBER(H390),$S$30="Yes"),1,0),IF(AND(ISNUMBER(H444),$S$31="Yes"),1,0),IF(AND(ISNUMBER(H498),$S$32="Yes"),1,0),IF(AND(ISNUMBER(H552),$S$33="Yes"),1,0),IF(AND(ISNUMBER(H606),$S$34="Yes"),1,0)))</f>
        <v>#DIV/0!</v>
      </c>
      <c r="AJ64" s="79" t="e">
        <f>MIN('[1]Unit Adoption Calculations'!I108,SUM(IF($S$25="Yes",I120,),IF($S$26="Yes",I174,),IF($S$27="Yes",I228,),IF($S$28="Yes",I282,),IF($S$29="Yes",I336,),IF($S$30="Yes",I390,),IF($S$31="Yes",I444,),IF($S$32="Yes",I498,),IF($S$33="Yes",I552,),IF($S$34="Yes",I606,))/SUM(IF(AND(ISNUMBER(I120),$S$25="Yes"),1,0),IF(AND(ISNUMBER(I174),$S$26="Yes"),1,0),IF(AND(ISNUMBER(I228),$S$27="Yes"),1,0),IF(AND(ISNUMBER(I282),$S$28="Yes"),1,0),IF(AND(ISNUMBER(I336),$S$29="Yes"),1,0),IF(AND(ISNUMBER(I390),$S$30="Yes"),1,0),IF(AND(ISNUMBER(I444),$S$31="Yes"),1,0),IF(AND(ISNUMBER(I498),$S$32="Yes"),1,0),IF(AND(ISNUMBER(I552),$S$33="Yes"),1,0),IF(AND(ISNUMBER(I606),$S$34="Yes"),1,0)))</f>
        <v>#DIV/0!</v>
      </c>
      <c r="AK64" s="79" t="e">
        <f>MIN('[1]Unit Adoption Calculations'!J108,SUM(IF($S$25="Yes",J120,),IF($S$26="Yes",J174,),IF($S$27="Yes",J228,),IF($S$28="Yes",J282,),IF($S$29="Yes",J336,),IF($S$30="Yes",J390,),IF($S$31="Yes",J444,),IF($S$32="Yes",J498,),IF($S$33="Yes",J552,),IF($S$34="Yes",J606,))/SUM(IF(AND(ISNUMBER(J120),$S$25="Yes"),1,0),IF(AND(ISNUMBER(J174),$S$26="Yes"),1,0),IF(AND(ISNUMBER(J228),$S$27="Yes"),1,0),IF(AND(ISNUMBER(J282),$S$28="Yes"),1,0),IF(AND(ISNUMBER(J336),$S$29="Yes"),1,0),IF(AND(ISNUMBER(J390),$S$30="Yes"),1,0),IF(AND(ISNUMBER(J444),$S$31="Yes"),1,0),IF(AND(ISNUMBER(J498),$S$32="Yes"),1,0),IF(AND(ISNUMBER(J552),$S$33="Yes"),1,0),IF(AND(ISNUMBER(J606),$S$34="Yes"),1,0)))</f>
        <v>#DIV/0!</v>
      </c>
      <c r="AL64" s="79" t="e">
        <f>MIN('[1]Unit Adoption Calculations'!K108,SUM(IF($S$25="Yes",K120,),IF($S$26="Yes",K174,),IF($S$27="Yes",K228,),IF($S$28="Yes",K282,),IF($S$29="Yes",K336,),IF($S$30="Yes",K390,),IF($S$31="Yes",K444,),IF($S$32="Yes",K498,),IF($S$33="Yes",K552,),IF($S$34="Yes",K606,))/SUM(IF(AND(ISNUMBER(K120),$S$25="Yes"),1,0),IF(AND(ISNUMBER(K174),$S$26="Yes"),1,0),IF(AND(ISNUMBER(K228),$S$27="Yes"),1,0),IF(AND(ISNUMBER(K282),$S$28="Yes"),1,0),IF(AND(ISNUMBER(K336),$S$29="Yes"),1,0),IF(AND(ISNUMBER(K390),$S$30="Yes"),1,0),IF(AND(ISNUMBER(K444),$S$31="Yes"),1,0),IF(AND(ISNUMBER(K498),$S$32="Yes"),1,0),IF(AND(ISNUMBER(K552),$S$33="Yes"),1,0),IF(AND(ISNUMBER(K606),$S$34="Yes"),1,0)))</f>
        <v>#DIV/0!</v>
      </c>
      <c r="AM64" s="69"/>
      <c r="AQ64" s="64">
        <v>2053</v>
      </c>
      <c r="AR64" s="79">
        <f ca="1">MIN('[1]Unit Adoption Calculations'!B108,AC64+$AP$22*SQRT(SUM(IF(AND(ISNUMBER(B120),$S$25="Yes"),B120-AC64,)^2,IF(AND(ISNUMBER(B174),$S$26="Yes"),B174-AC64,)^2,IF(AND(ISNUMBER(B228),$S$27="Yes"),B228-AC64,)^2,IF(AND(ISNUMBER(B282),$S$28="Yes"),B282-AC64,)^2,IF(AND(ISNUMBER(B336),$S$29="Yes"),B336-AC64,)^2,IF(AND(ISNUMBER(B390),$S$30="Yes"),B390-AC64,)^2,IF(AND(ISNUMBER(B444),$S$31="Yes"),B444-AC64,)^2,IF(AND(ISNUMBER(B498),$S$32="Yes"),B498-AC64,)^2,IF(AND(ISNUMBER(B552),$S$33="Yes"),B552-AC64,)^2,IF(AND(ISNUMBER(B606),$S$34="Yes"),B606-AC64,)^2)/SUM(IF(AND(ISNUMBER(B120),$S$25="Yes"),1,0),IF(AND(ISNUMBER(B174),$S$26="Yes"),1,0),IF(AND(ISNUMBER(B228),$S$27="Yes"),1,0),IF(AND(ISNUMBER(B282),$S$28="Yes"),1,0),IF(AND(ISNUMBER(B336),$S$29="Yes"),1,0),IF(AND(ISNUMBER(B390),$S$30="Yes"),1,0),IF(AND(ISNUMBER(B444),$S$31="Yes"),1,0),IF(AND(ISNUMBER(B498),$S$32="Yes"),1,0),IF(AND(ISNUMBER(B552),$S$33="Yes"),1,0),IF(AND(ISNUMBER(B606),$S$34="Yes"),1,0))))</f>
        <v>425.21139186189635</v>
      </c>
      <c r="AS64" s="79">
        <f ca="1">MIN('[1]Unit Adoption Calculations'!C108,AD64+$AP$22*SQRT(SUM(IF(AND(ISNUMBER(C120),$S$25="Yes"),C120-AD64,)^2,IF(AND(ISNUMBER(C174),$S$26="Yes"),C174-AD64,)^2,IF(AND(ISNUMBER(C228),$S$27="Yes"),C228-AD64,)^2,IF(AND(ISNUMBER(C282),$S$28="Yes"),C282-AD64,)^2,IF(AND(ISNUMBER(C336),$S$29="Yes"),C336-AD64,)^2,IF(AND(ISNUMBER(C390),$S$30="Yes"),C390-AD64,)^2,IF(AND(ISNUMBER(C444),$S$31="Yes"),C444-AD64,)^2,IF(AND(ISNUMBER(C498),$S$32="Yes"),C498-AD64,)^2,IF(AND(ISNUMBER(C552),$S$33="Yes"),C552-AD64,)^2,IF(AND(ISNUMBER(C606),$S$34="Yes"),C606-AD64,)^2)/SUM(IF(AND(ISNUMBER(C120),$S$25="Yes"),1,0),IF(AND(ISNUMBER(C174),$S$26="Yes"),1,0),IF(AND(ISNUMBER(C228),$S$27="Yes"),1,0),IF(AND(ISNUMBER(C282),$S$28="Yes"),1,0),IF(AND(ISNUMBER(C336),$S$29="Yes"),1,0),IF(AND(ISNUMBER(C390),$S$30="Yes"),1,0),IF(AND(ISNUMBER(C444),$S$31="Yes"),1,0),IF(AND(ISNUMBER(C498),$S$32="Yes"),1,0),IF(AND(ISNUMBER(C552),$S$33="Yes"),1,0),IF(AND(ISNUMBER(C606),$S$34="Yes"),1,0))))</f>
        <v>199.55644548181726</v>
      </c>
      <c r="AT64" s="79">
        <f ca="1">MIN('[1]Unit Adoption Calculations'!D108,AE64+$AP$22*SQRT(SUM(IF(AND(ISNUMBER(D120),$S$25="Yes"),D120-AE64,)^2,IF(AND(ISNUMBER(D174),$S$26="Yes"),D174-AE64,)^2,IF(AND(ISNUMBER(D228),$S$27="Yes"),D228-AE64,)^2,IF(AND(ISNUMBER(D282),$S$28="Yes"),D282-AE64,)^2,IF(AND(ISNUMBER(D336),$S$29="Yes"),D336-AE64,)^2,IF(AND(ISNUMBER(D390),$S$30="Yes"),D390-AE64,)^2,IF(AND(ISNUMBER(D444),$S$31="Yes"),D444-AE64,)^2,IF(AND(ISNUMBER(D498),$S$32="Yes"),D498-AE64,)^2,IF(AND(ISNUMBER(D552),$S$33="Yes"),D552-AE64,)^2,IF(AND(ISNUMBER(D606),$S$34="Yes"),D606-AE64,)^2)/SUM(IF(AND(ISNUMBER(D120),$S$25="Yes"),1,0),IF(AND(ISNUMBER(D174),$S$26="Yes"),1,0),IF(AND(ISNUMBER(D228),$S$27="Yes"),1,0),IF(AND(ISNUMBER(D282),$S$28="Yes"),1,0),IF(AND(ISNUMBER(D336),$S$29="Yes"),1,0),IF(AND(ISNUMBER(D390),$S$30="Yes"),1,0),IF(AND(ISNUMBER(D444),$S$31="Yes"),1,0),IF(AND(ISNUMBER(D498),$S$32="Yes"),1,0),IF(AND(ISNUMBER(D552),$S$33="Yes"),1,0),IF(AND(ISNUMBER(D606),$S$34="Yes"),1,0))))</f>
        <v>0</v>
      </c>
      <c r="AU64" s="79">
        <f ca="1">MIN('[1]Unit Adoption Calculations'!E108,AF64+$AP$22*SQRT(SUM(IF(AND(ISNUMBER(E120),$S$25="Yes"),E120-AF64,)^2,IF(AND(ISNUMBER(E174),$S$26="Yes"),E174-AF64,)^2,IF(AND(ISNUMBER(E228),$S$27="Yes"),E228-AF64,)^2,IF(AND(ISNUMBER(E282),$S$28="Yes"),E282-AF64,)^2,IF(AND(ISNUMBER(E336),$S$29="Yes"),E336-AF64,)^2,IF(AND(ISNUMBER(E390),$S$30="Yes"),E390-AF64,)^2,IF(AND(ISNUMBER(E444),$S$31="Yes"),E444-AF64,)^2,IF(AND(ISNUMBER(E498),$S$32="Yes"),E498-AF64,)^2,IF(AND(ISNUMBER(E552),$S$33="Yes"),E552-AF64,)^2,IF(AND(ISNUMBER(E606),$S$34="Yes"),E606-AF64,)^2)/SUM(IF(AND(ISNUMBER(E120),$S$25="Yes"),1,0),IF(AND(ISNUMBER(E174),$S$26="Yes"),1,0),IF(AND(ISNUMBER(E228),$S$27="Yes"),1,0),IF(AND(ISNUMBER(E282),$S$28="Yes"),1,0),IF(AND(ISNUMBER(E336),$S$29="Yes"),1,0),IF(AND(ISNUMBER(E390),$S$30="Yes"),1,0),IF(AND(ISNUMBER(E444),$S$31="Yes"),1,0),IF(AND(ISNUMBER(E498),$S$32="Yes"),1,0),IF(AND(ISNUMBER(E552),$S$33="Yes"),1,0),IF(AND(ISNUMBER(E606),$S$34="Yes"),1,0))))</f>
        <v>71.555382158774719</v>
      </c>
      <c r="AV64" s="79">
        <f ca="1">MIN('[1]Unit Adoption Calculations'!F108,AG64+$AP$22*SQRT(SUM(IF(AND(ISNUMBER(F120),$S$25="Yes"),F120-AG64,)^2,IF(AND(ISNUMBER(F174),$S$26="Yes"),F174-AG64,)^2,IF(AND(ISNUMBER(F228),$S$27="Yes"),F228-AG64,)^2,IF(AND(ISNUMBER(F282),$S$28="Yes"),F282-AG64,)^2,IF(AND(ISNUMBER(F336),$S$29="Yes"),F336-AG64,)^2,IF(AND(ISNUMBER(F390),$S$30="Yes"),F390-AG64,)^2,IF(AND(ISNUMBER(F444),$S$31="Yes"),F444-AG64,)^2,IF(AND(ISNUMBER(F498),$S$32="Yes"),F498-AG64,)^2,IF(AND(ISNUMBER(F552),$S$33="Yes"),F552-AG64,)^2,IF(AND(ISNUMBER(F606),$S$34="Yes"),F606-AG64,)^2)/SUM(IF(AND(ISNUMBER(F120),$S$25="Yes"),1,0),IF(AND(ISNUMBER(F174),$S$26="Yes"),1,0),IF(AND(ISNUMBER(F228),$S$27="Yes"),1,0),IF(AND(ISNUMBER(F282),$S$28="Yes"),1,0),IF(AND(ISNUMBER(F336),$S$29="Yes"),1,0),IF(AND(ISNUMBER(F390),$S$30="Yes"),1,0),IF(AND(ISNUMBER(F444),$S$31="Yes"),1,0),IF(AND(ISNUMBER(F498),$S$32="Yes"),1,0),IF(AND(ISNUMBER(F552),$S$33="Yes"),1,0),IF(AND(ISNUMBER(F606),$S$34="Yes"),1,0))))</f>
        <v>38.480027127483311</v>
      </c>
      <c r="AW64" s="79">
        <f ca="1">MIN('[1]Unit Adoption Calculations'!G108,AH64+$AP$22*SQRT(SUM(IF(AND(ISNUMBER(G120),$S$25="Yes"),G120-AH64,)^2,IF(AND(ISNUMBER(G174),$S$26="Yes"),G174-AH64,)^2,IF(AND(ISNUMBER(G228),$S$27="Yes"),G228-AH64,)^2,IF(AND(ISNUMBER(G282),$S$28="Yes"),G282-AH64,)^2,IF(AND(ISNUMBER(G336),$S$29="Yes"),G336-AH64,)^2,IF(AND(ISNUMBER(G390),$S$30="Yes"),G390-AH64,)^2,IF(AND(ISNUMBER(G444),$S$31="Yes"),G444-AH64,)^2,IF(AND(ISNUMBER(G498),$S$32="Yes"),G498-AH64,)^2,IF(AND(ISNUMBER(G552),$S$33="Yes"),G552-AH64,)^2,IF(AND(ISNUMBER(G606),$S$34="Yes"),G606-AH64,)^2)/SUM(IF(AND(ISNUMBER(G120),$S$25="Yes"),1,0),IF(AND(ISNUMBER(G174),$S$26="Yes"),1,0),IF(AND(ISNUMBER(G228),$S$27="Yes"),1,0),IF(AND(ISNUMBER(G282),$S$28="Yes"),1,0),IF(AND(ISNUMBER(G336),$S$29="Yes"),1,0),IF(AND(ISNUMBER(G390),$S$30="Yes"),1,0),IF(AND(ISNUMBER(G444),$S$31="Yes"),1,0),IF(AND(ISNUMBER(G498),$S$32="Yes"),1,0),IF(AND(ISNUMBER(G552),$S$33="Yes"),1,0),IF(AND(ISNUMBER(G606),$S$34="Yes"),1,0))))</f>
        <v>180.26199097730932</v>
      </c>
      <c r="AX64" s="79" t="e">
        <f>MIN('[1]Unit Adoption Calculations'!H108,AI64+$AP$22*SQRT(SUM(IF(AND(ISNUMBER(H120),$S$25="Yes"),H120-AI64,)^2,IF(AND(ISNUMBER(H174),$S$26="Yes"),H174-AI64,)^2,IF(AND(ISNUMBER(H228),$S$27="Yes"),H228-AI64,)^2,IF(AND(ISNUMBER(H282),$S$28="Yes"),H282-AI64,)^2,IF(AND(ISNUMBER(H336),$S$29="Yes"),H336-AI64,)^2,IF(AND(ISNUMBER(H390),$S$30="Yes"),H390-AI64,)^2,IF(AND(ISNUMBER(H444),$S$31="Yes"),H444-AI64,)^2,IF(AND(ISNUMBER(H498),$S$32="Yes"),H498-AI64,)^2,IF(AND(ISNUMBER(H552),$S$33="Yes"),H552-AI64,)^2,IF(AND(ISNUMBER(H606),$S$34="Yes"),H606-AI64,)^2)/SUM(IF(AND(ISNUMBER(H120),$S$25="Yes"),1,0),IF(AND(ISNUMBER(H174),$S$26="Yes"),1,0),IF(AND(ISNUMBER(H228),$S$27="Yes"),1,0),IF(AND(ISNUMBER(H282),$S$28="Yes"),1,0),IF(AND(ISNUMBER(H336),$S$29="Yes"),1,0),IF(AND(ISNUMBER(H390),$S$30="Yes"),1,0),IF(AND(ISNUMBER(H444),$S$31="Yes"),1,0),IF(AND(ISNUMBER(H498),$S$32="Yes"),1,0),IF(AND(ISNUMBER(H552),$S$33="Yes"),1,0),IF(AND(ISNUMBER(H606),$S$34="Yes"),1,0))))</f>
        <v>#DIV/0!</v>
      </c>
      <c r="AY64" s="79" t="e">
        <f>MIN('[1]Unit Adoption Calculations'!I108,AJ64+$AP$22*SQRT(SUM(IF(AND(ISNUMBER(I120),$S$25="Yes"),I120-AJ64,)^2,IF(AND(ISNUMBER(I174),$S$26="Yes"),I174-AJ64,)^2,IF(AND(ISNUMBER(I228),$S$27="Yes"),I228-AJ64,)^2,IF(AND(ISNUMBER(I282),$S$28="Yes"),I282-AJ64,)^2,IF(AND(ISNUMBER(I336),$S$29="Yes"),I336-AJ64,)^2,IF(AND(ISNUMBER(I390),$S$30="Yes"),I390-AJ64,)^2,IF(AND(ISNUMBER(I444),$S$31="Yes"),I444-AJ64,)^2,IF(AND(ISNUMBER(I498),$S$32="Yes"),I498-AJ64,)^2,IF(AND(ISNUMBER(I552),$S$33="Yes"),I552-AJ64,)^2,IF(AND(ISNUMBER(I606),$S$34="Yes"),I606-AJ64,)^2)/SUM(IF(AND(ISNUMBER(I120),$S$25="Yes"),1,0),IF(AND(ISNUMBER(I174),$S$26="Yes"),1,0),IF(AND(ISNUMBER(I228),$S$27="Yes"),1,0),IF(AND(ISNUMBER(I282),$S$28="Yes"),1,0),IF(AND(ISNUMBER(I336),$S$29="Yes"),1,0),IF(AND(ISNUMBER(I390),$S$30="Yes"),1,0),IF(AND(ISNUMBER(I444),$S$31="Yes"),1,0),IF(AND(ISNUMBER(I498),$S$32="Yes"),1,0),IF(AND(ISNUMBER(I552),$S$33="Yes"),1,0),IF(AND(ISNUMBER(I606),$S$34="Yes"),1,0))))</f>
        <v>#DIV/0!</v>
      </c>
      <c r="AZ64" s="79" t="e">
        <f>MIN('[1]Unit Adoption Calculations'!J108,AK64+$AP$22*SQRT(SUM(IF(AND(ISNUMBER(J120),$S$25="Yes"),J120-AK64,)^2,IF(AND(ISNUMBER(J174),$S$26="Yes"),J174-AK64,)^2,IF(AND(ISNUMBER(J228),$S$27="Yes"),J228-AK64,)^2,IF(AND(ISNUMBER(J282),$S$28="Yes"),J282-AK64,)^2,IF(AND(ISNUMBER(J336),$S$29="Yes"),J336-AK64,)^2,IF(AND(ISNUMBER(J390),$S$30="Yes"),J390-AK64,)^2,IF(AND(ISNUMBER(J444),$S$31="Yes"),J444-AK64,)^2,IF(AND(ISNUMBER(J498),$S$32="Yes"),J498-AK64,)^2,IF(AND(ISNUMBER(J552),$S$33="Yes"),J552-AK64,)^2,IF(AND(ISNUMBER(J606),$S$34="Yes"),J606-AK64,)^2)/SUM(IF(AND(ISNUMBER(J120),$S$25="Yes"),1,0),IF(AND(ISNUMBER(J174),$S$26="Yes"),1,0),IF(AND(ISNUMBER(J228),$S$27="Yes"),1,0),IF(AND(ISNUMBER(J282),$S$28="Yes"),1,0),IF(AND(ISNUMBER(J336),$S$29="Yes"),1,0),IF(AND(ISNUMBER(J390),$S$30="Yes"),1,0),IF(AND(ISNUMBER(J444),$S$31="Yes"),1,0),IF(AND(ISNUMBER(J498),$S$32="Yes"),1,0),IF(AND(ISNUMBER(J552),$S$33="Yes"),1,0),IF(AND(ISNUMBER(J606),$S$34="Yes"),1,0))))</f>
        <v>#DIV/0!</v>
      </c>
      <c r="BA64" s="79" t="e">
        <f>MIN('[1]Unit Adoption Calculations'!K108,AL64+$AP$22*SQRT(SUM(IF(AND(ISNUMBER(K120),$S$25="Yes"),K120-AL64,)^2,IF(AND(ISNUMBER(K174),$S$26="Yes"),K174-AL64,)^2,IF(AND(ISNUMBER(K228),$S$27="Yes"),K228-AL64,)^2,IF(AND(ISNUMBER(K282),$S$28="Yes"),K282-AL64,)^2,IF(AND(ISNUMBER(K336),$S$29="Yes"),K336-AL64,)^2,IF(AND(ISNUMBER(K390),$S$30="Yes"),K390-AL64,)^2,IF(AND(ISNUMBER(K444),$S$31="Yes"),K444-AL64,)^2,IF(AND(ISNUMBER(K498),$S$32="Yes"),K498-AL64,)^2,IF(AND(ISNUMBER(K552),$S$33="Yes"),K552-AL64,)^2,IF(AND(ISNUMBER(K606),$S$34="Yes"),K606-AL64,)^2)/SUM(IF(AND(ISNUMBER(K120),$S$25="Yes"),1,0),IF(AND(ISNUMBER(K174),$S$26="Yes"),1,0),IF(AND(ISNUMBER(K228),$S$27="Yes"),1,0),IF(AND(ISNUMBER(K282),$S$28="Yes"),1,0),IF(AND(ISNUMBER(K336),$S$29="Yes"),1,0),IF(AND(ISNUMBER(K390),$S$30="Yes"),1,0),IF(AND(ISNUMBER(K444),$S$31="Yes"),1,0),IF(AND(ISNUMBER(K498),$S$32="Yes"),1,0),IF(AND(ISNUMBER(K552),$S$33="Yes"),1,0),IF(AND(ISNUMBER(K606),$S$34="Yes"),1,0))))</f>
        <v>#DIV/0!</v>
      </c>
      <c r="BJ64"/>
      <c r="BK64"/>
      <c r="BL64"/>
      <c r="BM64"/>
      <c r="BN64"/>
      <c r="BO64"/>
      <c r="BP64"/>
      <c r="BQ64"/>
      <c r="BR64"/>
      <c r="BS64"/>
      <c r="BT64"/>
      <c r="BU64"/>
      <c r="BV64"/>
      <c r="BW64"/>
      <c r="BX64"/>
    </row>
    <row r="65" spans="1:76" s="24" customFormat="1" ht="14" x14ac:dyDescent="0.15">
      <c r="A65" s="64">
        <v>2054</v>
      </c>
      <c r="B65" s="65">
        <f t="shared" ca="1" si="5"/>
        <v>427.92223511617118</v>
      </c>
      <c r="C65" s="66">
        <f t="shared" ca="1" si="5"/>
        <v>200.91719150437348</v>
      </c>
      <c r="D65" s="66">
        <f t="shared" ca="1" si="5"/>
        <v>0</v>
      </c>
      <c r="E65" s="66">
        <f t="shared" ca="1" si="5"/>
        <v>70.855242894503562</v>
      </c>
      <c r="F65" s="66">
        <f t="shared" ca="1" si="5"/>
        <v>38.256423949931673</v>
      </c>
      <c r="G65" s="66">
        <f t="shared" ca="1" si="5"/>
        <v>181.159247764572</v>
      </c>
      <c r="H65" s="66" t="str">
        <f t="shared" ca="1" si="5"/>
        <v/>
      </c>
      <c r="I65" s="66" t="str">
        <f t="shared" ca="1" si="5"/>
        <v/>
      </c>
      <c r="J65" s="66" t="str">
        <f t="shared" ca="1" si="5"/>
        <v/>
      </c>
      <c r="K65" s="66" t="str">
        <f t="shared" ca="1" si="5"/>
        <v/>
      </c>
      <c r="AB65" s="64">
        <v>2054</v>
      </c>
      <c r="AC65" s="79">
        <f ca="1">MIN('[1]Unit Adoption Calculations'!B109,SUM(IF($S$25="Yes",B121,),IF($S$26="Yes",B175,),IF($S$27="Yes",B229,),IF($S$28="Yes",B283,),IF($S$29="Yes",B337,),IF($S$30="Yes",B391,),IF($S$31="Yes",B445,),IF($S$32="Yes",B499,),IF($S$33="Yes",B553,),IF($S$34="Yes",B607,))/SUM(IF(AND(ISNUMBER(B121),$S$25="Yes"),1,0),IF(AND(ISNUMBER(B175),$S$26="Yes"),1,0),IF(AND(ISNUMBER(B229),$S$27="Yes"),1,0),IF(AND(ISNUMBER(B283),$S$28="Yes"),1,0),IF(AND(ISNUMBER(B337),$S$29="Yes"),1,0),IF(AND(ISNUMBER(B391),$S$30="Yes"),1,0),IF(AND(ISNUMBER(B445),$S$31="Yes"),1,0),IF(AND(ISNUMBER(B499),$S$32="Yes"),1,0),IF(AND(ISNUMBER(B553),$S$33="Yes"),1,0),IF(AND(ISNUMBER(B607),$S$34="Yes"),1,0)))</f>
        <v>484.22600034899426</v>
      </c>
      <c r="AD65" s="79">
        <f ca="1">MIN('[1]Unit Adoption Calculations'!C109,SUM(IF($S$25="Yes",C121,),IF($S$26="Yes",C175,),IF($S$27="Yes",C229,),IF($S$28="Yes",C283,),IF($S$29="Yes",C337,),IF($S$30="Yes",C391,),IF($S$31="Yes",C445,),IF($S$32="Yes",C499,),IF($S$33="Yes",C553,),IF($S$34="Yes",C607,))/SUM(IF(AND(ISNUMBER(C121),$S$25="Yes"),1,0),IF(AND(ISNUMBER(C175),$S$26="Yes"),1,0),IF(AND(ISNUMBER(C229),$S$27="Yes"),1,0),IF(AND(ISNUMBER(C283),$S$28="Yes"),1,0),IF(AND(ISNUMBER(C337),$S$29="Yes"),1,0),IF(AND(ISNUMBER(C391),$S$30="Yes"),1,0),IF(AND(ISNUMBER(C445),$S$31="Yes"),1,0),IF(AND(ISNUMBER(C499),$S$32="Yes"),1,0),IF(AND(ISNUMBER(C553),$S$33="Yes"),1,0),IF(AND(ISNUMBER(C607),$S$34="Yes"),1,0)))</f>
        <v>203.10851645863022</v>
      </c>
      <c r="AE65" s="79">
        <f ca="1">MIN('[1]Unit Adoption Calculations'!D109,SUM(IF($S$25="Yes",D121,),IF($S$26="Yes",D175,),IF($S$27="Yes",D229,),IF($S$28="Yes",D283,),IF($S$29="Yes",D337,),IF($S$30="Yes",D391,),IF($S$31="Yes",D445,),IF($S$32="Yes",D499,),IF($S$33="Yes",D553,),IF($S$34="Yes",D607,))/SUM(IF(AND(ISNUMBER(D121),$S$25="Yes"),1,0),IF(AND(ISNUMBER(D175),$S$26="Yes"),1,0),IF(AND(ISNUMBER(D229),$S$27="Yes"),1,0),IF(AND(ISNUMBER(D283),$S$28="Yes"),1,0),IF(AND(ISNUMBER(D337),$S$29="Yes"),1,0),IF(AND(ISNUMBER(D391),$S$30="Yes"),1,0),IF(AND(ISNUMBER(D445),$S$31="Yes"),1,0),IF(AND(ISNUMBER(D499),$S$32="Yes"),1,0),IF(AND(ISNUMBER(D553),$S$33="Yes"),1,0),IF(AND(ISNUMBER(D607),$S$34="Yes"),1,0)))</f>
        <v>0</v>
      </c>
      <c r="AF65" s="79">
        <f ca="1">MIN('[1]Unit Adoption Calculations'!E109,SUM(IF($S$25="Yes",E121,),IF($S$26="Yes",E175,),IF($S$27="Yes",E229,),IF($S$28="Yes",E283,),IF($S$29="Yes",E337,),IF($S$30="Yes",E391,),IF($S$31="Yes",E445,),IF($S$32="Yes",E499,),IF($S$33="Yes",E553,),IF($S$34="Yes",E607,))/SUM(IF(AND(ISNUMBER(E121),$S$25="Yes"),1,0),IF(AND(ISNUMBER(E175),$S$26="Yes"),1,0),IF(AND(ISNUMBER(E229),$S$27="Yes"),1,0),IF(AND(ISNUMBER(E283),$S$28="Yes"),1,0),IF(AND(ISNUMBER(E337),$S$29="Yes"),1,0),IF(AND(ISNUMBER(E391),$S$30="Yes"),1,0),IF(AND(ISNUMBER(E445),$S$31="Yes"),1,0),IF(AND(ISNUMBER(E499),$S$32="Yes"),1,0),IF(AND(ISNUMBER(E553),$S$33="Yes"),1,0),IF(AND(ISNUMBER(E607),$S$34="Yes"),1,0)))</f>
        <v>88.986307427484249</v>
      </c>
      <c r="AG65" s="79">
        <f ca="1">MIN('[1]Unit Adoption Calculations'!F109,SUM(IF($S$25="Yes",F121,),IF($S$26="Yes",F175,),IF($S$27="Yes",F229,),IF($S$28="Yes",F283,),IF($S$29="Yes",F337,),IF($S$30="Yes",F391,),IF($S$31="Yes",F445,),IF($S$32="Yes",F499,),IF($S$33="Yes",F553,),IF($S$34="Yes",F607,))/SUM(IF(AND(ISNUMBER(F121),$S$25="Yes"),1,0),IF(AND(ISNUMBER(F175),$S$26="Yes"),1,0),IF(AND(ISNUMBER(F229),$S$27="Yes"),1,0),IF(AND(ISNUMBER(F283),$S$28="Yes"),1,0),IF(AND(ISNUMBER(F337),$S$29="Yes"),1,0),IF(AND(ISNUMBER(F391),$S$30="Yes"),1,0),IF(AND(ISNUMBER(F445),$S$31="Yes"),1,0),IF(AND(ISNUMBER(F499),$S$32="Yes"),1,0),IF(AND(ISNUMBER(F553),$S$33="Yes"),1,0),IF(AND(ISNUMBER(F607),$S$34="Yes"),1,0)))</f>
        <v>39.146400146822771</v>
      </c>
      <c r="AH65" s="79">
        <f ca="1">MIN('[1]Unit Adoption Calculations'!G109,SUM(IF($S$25="Yes",G121,),IF($S$26="Yes",G175,),IF($S$27="Yes",G229,),IF($S$28="Yes",G283,),IF($S$29="Yes",G337,),IF($S$30="Yes",G391,),IF($S$31="Yes",G445,),IF($S$32="Yes",G499,),IF($S$33="Yes",G553,),IF($S$34="Yes",G607,))/SUM(IF(AND(ISNUMBER(G121),$S$25="Yes"),1,0),IF(AND(ISNUMBER(G175),$S$26="Yes"),1,0),IF(AND(ISNUMBER(G229),$S$27="Yes"),1,0),IF(AND(ISNUMBER(G283),$S$28="Yes"),1,0),IF(AND(ISNUMBER(G337),$S$29="Yes"),1,0),IF(AND(ISNUMBER(G391),$S$30="Yes"),1,0),IF(AND(ISNUMBER(G445),$S$31="Yes"),1,0),IF(AND(ISNUMBER(G499),$S$32="Yes"),1,0),IF(AND(ISNUMBER(G553),$S$33="Yes"),1,0),IF(AND(ISNUMBER(G607),$S$34="Yes"),1,0)))</f>
        <v>183.52010327612402</v>
      </c>
      <c r="AI65" s="79" t="e">
        <f>MIN('[1]Unit Adoption Calculations'!H109,SUM(IF($S$25="Yes",H121,),IF($S$26="Yes",H175,),IF($S$27="Yes",H229,),IF($S$28="Yes",H283,),IF($S$29="Yes",H337,),IF($S$30="Yes",H391,),IF($S$31="Yes",H445,),IF($S$32="Yes",H499,),IF($S$33="Yes",H553,),IF($S$34="Yes",H607,))/SUM(IF(AND(ISNUMBER(H121),$S$25="Yes"),1,0),IF(AND(ISNUMBER(H175),$S$26="Yes"),1,0),IF(AND(ISNUMBER(H229),$S$27="Yes"),1,0),IF(AND(ISNUMBER(H283),$S$28="Yes"),1,0),IF(AND(ISNUMBER(H337),$S$29="Yes"),1,0),IF(AND(ISNUMBER(H391),$S$30="Yes"),1,0),IF(AND(ISNUMBER(H445),$S$31="Yes"),1,0),IF(AND(ISNUMBER(H499),$S$32="Yes"),1,0),IF(AND(ISNUMBER(H553),$S$33="Yes"),1,0),IF(AND(ISNUMBER(H607),$S$34="Yes"),1,0)))</f>
        <v>#DIV/0!</v>
      </c>
      <c r="AJ65" s="79" t="e">
        <f>MIN('[1]Unit Adoption Calculations'!I109,SUM(IF($S$25="Yes",I121,),IF($S$26="Yes",I175,),IF($S$27="Yes",I229,),IF($S$28="Yes",I283,),IF($S$29="Yes",I337,),IF($S$30="Yes",I391,),IF($S$31="Yes",I445,),IF($S$32="Yes",I499,),IF($S$33="Yes",I553,),IF($S$34="Yes",I607,))/SUM(IF(AND(ISNUMBER(I121),$S$25="Yes"),1,0),IF(AND(ISNUMBER(I175),$S$26="Yes"),1,0),IF(AND(ISNUMBER(I229),$S$27="Yes"),1,0),IF(AND(ISNUMBER(I283),$S$28="Yes"),1,0),IF(AND(ISNUMBER(I337),$S$29="Yes"),1,0),IF(AND(ISNUMBER(I391),$S$30="Yes"),1,0),IF(AND(ISNUMBER(I445),$S$31="Yes"),1,0),IF(AND(ISNUMBER(I499),$S$32="Yes"),1,0),IF(AND(ISNUMBER(I553),$S$33="Yes"),1,0),IF(AND(ISNUMBER(I607),$S$34="Yes"),1,0)))</f>
        <v>#DIV/0!</v>
      </c>
      <c r="AK65" s="79" t="e">
        <f>MIN('[1]Unit Adoption Calculations'!J109,SUM(IF($S$25="Yes",J121,),IF($S$26="Yes",J175,),IF($S$27="Yes",J229,),IF($S$28="Yes",J283,),IF($S$29="Yes",J337,),IF($S$30="Yes",J391,),IF($S$31="Yes",J445,),IF($S$32="Yes",J499,),IF($S$33="Yes",J553,),IF($S$34="Yes",J607,))/SUM(IF(AND(ISNUMBER(J121),$S$25="Yes"),1,0),IF(AND(ISNUMBER(J175),$S$26="Yes"),1,0),IF(AND(ISNUMBER(J229),$S$27="Yes"),1,0),IF(AND(ISNUMBER(J283),$S$28="Yes"),1,0),IF(AND(ISNUMBER(J337),$S$29="Yes"),1,0),IF(AND(ISNUMBER(J391),$S$30="Yes"),1,0),IF(AND(ISNUMBER(J445),$S$31="Yes"),1,0),IF(AND(ISNUMBER(J499),$S$32="Yes"),1,0),IF(AND(ISNUMBER(J553),$S$33="Yes"),1,0),IF(AND(ISNUMBER(J607),$S$34="Yes"),1,0)))</f>
        <v>#DIV/0!</v>
      </c>
      <c r="AL65" s="79" t="e">
        <f>MIN('[1]Unit Adoption Calculations'!K109,SUM(IF($S$25="Yes",K121,),IF($S$26="Yes",K175,),IF($S$27="Yes",K229,),IF($S$28="Yes",K283,),IF($S$29="Yes",K337,),IF($S$30="Yes",K391,),IF($S$31="Yes",K445,),IF($S$32="Yes",K499,),IF($S$33="Yes",K553,),IF($S$34="Yes",K607,))/SUM(IF(AND(ISNUMBER(K121),$S$25="Yes"),1,0),IF(AND(ISNUMBER(K175),$S$26="Yes"),1,0),IF(AND(ISNUMBER(K229),$S$27="Yes"),1,0),IF(AND(ISNUMBER(K283),$S$28="Yes"),1,0),IF(AND(ISNUMBER(K337),$S$29="Yes"),1,0),IF(AND(ISNUMBER(K391),$S$30="Yes"),1,0),IF(AND(ISNUMBER(K445),$S$31="Yes"),1,0),IF(AND(ISNUMBER(K499),$S$32="Yes"),1,0),IF(AND(ISNUMBER(K553),$S$33="Yes"),1,0),IF(AND(ISNUMBER(K607),$S$34="Yes"),1,0)))</f>
        <v>#DIV/0!</v>
      </c>
      <c r="AM65" s="69"/>
      <c r="AQ65" s="64">
        <v>2054</v>
      </c>
      <c r="AR65" s="79">
        <f ca="1">MIN('[1]Unit Adoption Calculations'!B109,AC65+$AP$22*SQRT(SUM(IF(AND(ISNUMBER(B121),$S$25="Yes"),B121-AC65,)^2,IF(AND(ISNUMBER(B175),$S$26="Yes"),B175-AC65,)^2,IF(AND(ISNUMBER(B229),$S$27="Yes"),B229-AC65,)^2,IF(AND(ISNUMBER(B283),$S$28="Yes"),B283-AC65,)^2,IF(AND(ISNUMBER(B337),$S$29="Yes"),B337-AC65,)^2,IF(AND(ISNUMBER(B391),$S$30="Yes"),B391-AC65,)^2,IF(AND(ISNUMBER(B445),$S$31="Yes"),B445-AC65,)^2,IF(AND(ISNUMBER(B499),$S$32="Yes"),B499-AC65,)^2,IF(AND(ISNUMBER(B553),$S$33="Yes"),B553-AC65,)^2,IF(AND(ISNUMBER(B607),$S$34="Yes"),B607-AC65,)^2)/SUM(IF(AND(ISNUMBER(B121),$S$25="Yes"),1,0),IF(AND(ISNUMBER(B175),$S$26="Yes"),1,0),IF(AND(ISNUMBER(B229),$S$27="Yes"),1,0),IF(AND(ISNUMBER(B283),$S$28="Yes"),1,0),IF(AND(ISNUMBER(B337),$S$29="Yes"),1,0),IF(AND(ISNUMBER(B391),$S$30="Yes"),1,0),IF(AND(ISNUMBER(B445),$S$31="Yes"),1,0),IF(AND(ISNUMBER(B499),$S$32="Yes"),1,0),IF(AND(ISNUMBER(B553),$S$33="Yes"),1,0),IF(AND(ISNUMBER(B607),$S$34="Yes"),1,0))))</f>
        <v>427.92223511617118</v>
      </c>
      <c r="AS65" s="79">
        <f ca="1">MIN('[1]Unit Adoption Calculations'!C109,AD65+$AP$22*SQRT(SUM(IF(AND(ISNUMBER(C121),$S$25="Yes"),C121-AD65,)^2,IF(AND(ISNUMBER(C175),$S$26="Yes"),C175-AD65,)^2,IF(AND(ISNUMBER(C229),$S$27="Yes"),C229-AD65,)^2,IF(AND(ISNUMBER(C283),$S$28="Yes"),C283-AD65,)^2,IF(AND(ISNUMBER(C337),$S$29="Yes"),C337-AD65,)^2,IF(AND(ISNUMBER(C391),$S$30="Yes"),C391-AD65,)^2,IF(AND(ISNUMBER(C445),$S$31="Yes"),C445-AD65,)^2,IF(AND(ISNUMBER(C499),$S$32="Yes"),C499-AD65,)^2,IF(AND(ISNUMBER(C553),$S$33="Yes"),C553-AD65,)^2,IF(AND(ISNUMBER(C607),$S$34="Yes"),C607-AD65,)^2)/SUM(IF(AND(ISNUMBER(C121),$S$25="Yes"),1,0),IF(AND(ISNUMBER(C175),$S$26="Yes"),1,0),IF(AND(ISNUMBER(C229),$S$27="Yes"),1,0),IF(AND(ISNUMBER(C283),$S$28="Yes"),1,0),IF(AND(ISNUMBER(C337),$S$29="Yes"),1,0),IF(AND(ISNUMBER(C391),$S$30="Yes"),1,0),IF(AND(ISNUMBER(C445),$S$31="Yes"),1,0),IF(AND(ISNUMBER(C499),$S$32="Yes"),1,0),IF(AND(ISNUMBER(C553),$S$33="Yes"),1,0),IF(AND(ISNUMBER(C607),$S$34="Yes"),1,0))))</f>
        <v>200.91719150437348</v>
      </c>
      <c r="AT65" s="79">
        <f ca="1">MIN('[1]Unit Adoption Calculations'!D109,AE65+$AP$22*SQRT(SUM(IF(AND(ISNUMBER(D121),$S$25="Yes"),D121-AE65,)^2,IF(AND(ISNUMBER(D175),$S$26="Yes"),D175-AE65,)^2,IF(AND(ISNUMBER(D229),$S$27="Yes"),D229-AE65,)^2,IF(AND(ISNUMBER(D283),$S$28="Yes"),D283-AE65,)^2,IF(AND(ISNUMBER(D337),$S$29="Yes"),D337-AE65,)^2,IF(AND(ISNUMBER(D391),$S$30="Yes"),D391-AE65,)^2,IF(AND(ISNUMBER(D445),$S$31="Yes"),D445-AE65,)^2,IF(AND(ISNUMBER(D499),$S$32="Yes"),D499-AE65,)^2,IF(AND(ISNUMBER(D553),$S$33="Yes"),D553-AE65,)^2,IF(AND(ISNUMBER(D607),$S$34="Yes"),D607-AE65,)^2)/SUM(IF(AND(ISNUMBER(D121),$S$25="Yes"),1,0),IF(AND(ISNUMBER(D175),$S$26="Yes"),1,0),IF(AND(ISNUMBER(D229),$S$27="Yes"),1,0),IF(AND(ISNUMBER(D283),$S$28="Yes"),1,0),IF(AND(ISNUMBER(D337),$S$29="Yes"),1,0),IF(AND(ISNUMBER(D391),$S$30="Yes"),1,0),IF(AND(ISNUMBER(D445),$S$31="Yes"),1,0),IF(AND(ISNUMBER(D499),$S$32="Yes"),1,0),IF(AND(ISNUMBER(D553),$S$33="Yes"),1,0),IF(AND(ISNUMBER(D607),$S$34="Yes"),1,0))))</f>
        <v>0</v>
      </c>
      <c r="AU65" s="79">
        <f ca="1">MIN('[1]Unit Adoption Calculations'!E109,AF65+$AP$22*SQRT(SUM(IF(AND(ISNUMBER(E121),$S$25="Yes"),E121-AF65,)^2,IF(AND(ISNUMBER(E175),$S$26="Yes"),E175-AF65,)^2,IF(AND(ISNUMBER(E229),$S$27="Yes"),E229-AF65,)^2,IF(AND(ISNUMBER(E283),$S$28="Yes"),E283-AF65,)^2,IF(AND(ISNUMBER(E337),$S$29="Yes"),E337-AF65,)^2,IF(AND(ISNUMBER(E391),$S$30="Yes"),E391-AF65,)^2,IF(AND(ISNUMBER(E445),$S$31="Yes"),E445-AF65,)^2,IF(AND(ISNUMBER(E499),$S$32="Yes"),E499-AF65,)^2,IF(AND(ISNUMBER(E553),$S$33="Yes"),E553-AF65,)^2,IF(AND(ISNUMBER(E607),$S$34="Yes"),E607-AF65,)^2)/SUM(IF(AND(ISNUMBER(E121),$S$25="Yes"),1,0),IF(AND(ISNUMBER(E175),$S$26="Yes"),1,0),IF(AND(ISNUMBER(E229),$S$27="Yes"),1,0),IF(AND(ISNUMBER(E283),$S$28="Yes"),1,0),IF(AND(ISNUMBER(E337),$S$29="Yes"),1,0),IF(AND(ISNUMBER(E391),$S$30="Yes"),1,0),IF(AND(ISNUMBER(E445),$S$31="Yes"),1,0),IF(AND(ISNUMBER(E499),$S$32="Yes"),1,0),IF(AND(ISNUMBER(E553),$S$33="Yes"),1,0),IF(AND(ISNUMBER(E607),$S$34="Yes"),1,0))))</f>
        <v>70.855242894503562</v>
      </c>
      <c r="AV65" s="79">
        <f ca="1">MIN('[1]Unit Adoption Calculations'!F109,AG65+$AP$22*SQRT(SUM(IF(AND(ISNUMBER(F121),$S$25="Yes"),F121-AG65,)^2,IF(AND(ISNUMBER(F175),$S$26="Yes"),F175-AG65,)^2,IF(AND(ISNUMBER(F229),$S$27="Yes"),F229-AG65,)^2,IF(AND(ISNUMBER(F283),$S$28="Yes"),F283-AG65,)^2,IF(AND(ISNUMBER(F337),$S$29="Yes"),F337-AG65,)^2,IF(AND(ISNUMBER(F391),$S$30="Yes"),F391-AG65,)^2,IF(AND(ISNUMBER(F445),$S$31="Yes"),F445-AG65,)^2,IF(AND(ISNUMBER(F499),$S$32="Yes"),F499-AG65,)^2,IF(AND(ISNUMBER(F553),$S$33="Yes"),F553-AG65,)^2,IF(AND(ISNUMBER(F607),$S$34="Yes"),F607-AG65,)^2)/SUM(IF(AND(ISNUMBER(F121),$S$25="Yes"),1,0),IF(AND(ISNUMBER(F175),$S$26="Yes"),1,0),IF(AND(ISNUMBER(F229),$S$27="Yes"),1,0),IF(AND(ISNUMBER(F283),$S$28="Yes"),1,0),IF(AND(ISNUMBER(F337),$S$29="Yes"),1,0),IF(AND(ISNUMBER(F391),$S$30="Yes"),1,0),IF(AND(ISNUMBER(F445),$S$31="Yes"),1,0),IF(AND(ISNUMBER(F499),$S$32="Yes"),1,0),IF(AND(ISNUMBER(F553),$S$33="Yes"),1,0),IF(AND(ISNUMBER(F607),$S$34="Yes"),1,0))))</f>
        <v>38.256423949931673</v>
      </c>
      <c r="AW65" s="79">
        <f ca="1">MIN('[1]Unit Adoption Calculations'!G109,AH65+$AP$22*SQRT(SUM(IF(AND(ISNUMBER(G121),$S$25="Yes"),G121-AH65,)^2,IF(AND(ISNUMBER(G175),$S$26="Yes"),G175-AH65,)^2,IF(AND(ISNUMBER(G229),$S$27="Yes"),G229-AH65,)^2,IF(AND(ISNUMBER(G283),$S$28="Yes"),G283-AH65,)^2,IF(AND(ISNUMBER(G337),$S$29="Yes"),G337-AH65,)^2,IF(AND(ISNUMBER(G391),$S$30="Yes"),G391-AH65,)^2,IF(AND(ISNUMBER(G445),$S$31="Yes"),G445-AH65,)^2,IF(AND(ISNUMBER(G499),$S$32="Yes"),G499-AH65,)^2,IF(AND(ISNUMBER(G553),$S$33="Yes"),G553-AH65,)^2,IF(AND(ISNUMBER(G607),$S$34="Yes"),G607-AH65,)^2)/SUM(IF(AND(ISNUMBER(G121),$S$25="Yes"),1,0),IF(AND(ISNUMBER(G175),$S$26="Yes"),1,0),IF(AND(ISNUMBER(G229),$S$27="Yes"),1,0),IF(AND(ISNUMBER(G283),$S$28="Yes"),1,0),IF(AND(ISNUMBER(G337),$S$29="Yes"),1,0),IF(AND(ISNUMBER(G391),$S$30="Yes"),1,0),IF(AND(ISNUMBER(G445),$S$31="Yes"),1,0),IF(AND(ISNUMBER(G499),$S$32="Yes"),1,0),IF(AND(ISNUMBER(G553),$S$33="Yes"),1,0),IF(AND(ISNUMBER(G607),$S$34="Yes"),1,0))))</f>
        <v>181.159247764572</v>
      </c>
      <c r="AX65" s="79" t="e">
        <f>MIN('[1]Unit Adoption Calculations'!H109,AI65+$AP$22*SQRT(SUM(IF(AND(ISNUMBER(H121),$S$25="Yes"),H121-AI65,)^2,IF(AND(ISNUMBER(H175),$S$26="Yes"),H175-AI65,)^2,IF(AND(ISNUMBER(H229),$S$27="Yes"),H229-AI65,)^2,IF(AND(ISNUMBER(H283),$S$28="Yes"),H283-AI65,)^2,IF(AND(ISNUMBER(H337),$S$29="Yes"),H337-AI65,)^2,IF(AND(ISNUMBER(H391),$S$30="Yes"),H391-AI65,)^2,IF(AND(ISNUMBER(H445),$S$31="Yes"),H445-AI65,)^2,IF(AND(ISNUMBER(H499),$S$32="Yes"),H499-AI65,)^2,IF(AND(ISNUMBER(H553),$S$33="Yes"),H553-AI65,)^2,IF(AND(ISNUMBER(H607),$S$34="Yes"),H607-AI65,)^2)/SUM(IF(AND(ISNUMBER(H121),$S$25="Yes"),1,0),IF(AND(ISNUMBER(H175),$S$26="Yes"),1,0),IF(AND(ISNUMBER(H229),$S$27="Yes"),1,0),IF(AND(ISNUMBER(H283),$S$28="Yes"),1,0),IF(AND(ISNUMBER(H337),$S$29="Yes"),1,0),IF(AND(ISNUMBER(H391),$S$30="Yes"),1,0),IF(AND(ISNUMBER(H445),$S$31="Yes"),1,0),IF(AND(ISNUMBER(H499),$S$32="Yes"),1,0),IF(AND(ISNUMBER(H553),$S$33="Yes"),1,0),IF(AND(ISNUMBER(H607),$S$34="Yes"),1,0))))</f>
        <v>#DIV/0!</v>
      </c>
      <c r="AY65" s="79" t="e">
        <f>MIN('[1]Unit Adoption Calculations'!I109,AJ65+$AP$22*SQRT(SUM(IF(AND(ISNUMBER(I121),$S$25="Yes"),I121-AJ65,)^2,IF(AND(ISNUMBER(I175),$S$26="Yes"),I175-AJ65,)^2,IF(AND(ISNUMBER(I229),$S$27="Yes"),I229-AJ65,)^2,IF(AND(ISNUMBER(I283),$S$28="Yes"),I283-AJ65,)^2,IF(AND(ISNUMBER(I337),$S$29="Yes"),I337-AJ65,)^2,IF(AND(ISNUMBER(I391),$S$30="Yes"),I391-AJ65,)^2,IF(AND(ISNUMBER(I445),$S$31="Yes"),I445-AJ65,)^2,IF(AND(ISNUMBER(I499),$S$32="Yes"),I499-AJ65,)^2,IF(AND(ISNUMBER(I553),$S$33="Yes"),I553-AJ65,)^2,IF(AND(ISNUMBER(I607),$S$34="Yes"),I607-AJ65,)^2)/SUM(IF(AND(ISNUMBER(I121),$S$25="Yes"),1,0),IF(AND(ISNUMBER(I175),$S$26="Yes"),1,0),IF(AND(ISNUMBER(I229),$S$27="Yes"),1,0),IF(AND(ISNUMBER(I283),$S$28="Yes"),1,0),IF(AND(ISNUMBER(I337),$S$29="Yes"),1,0),IF(AND(ISNUMBER(I391),$S$30="Yes"),1,0),IF(AND(ISNUMBER(I445),$S$31="Yes"),1,0),IF(AND(ISNUMBER(I499),$S$32="Yes"),1,0),IF(AND(ISNUMBER(I553),$S$33="Yes"),1,0),IF(AND(ISNUMBER(I607),$S$34="Yes"),1,0))))</f>
        <v>#DIV/0!</v>
      </c>
      <c r="AZ65" s="79" t="e">
        <f>MIN('[1]Unit Adoption Calculations'!J109,AK65+$AP$22*SQRT(SUM(IF(AND(ISNUMBER(J121),$S$25="Yes"),J121-AK65,)^2,IF(AND(ISNUMBER(J175),$S$26="Yes"),J175-AK65,)^2,IF(AND(ISNUMBER(J229),$S$27="Yes"),J229-AK65,)^2,IF(AND(ISNUMBER(J283),$S$28="Yes"),J283-AK65,)^2,IF(AND(ISNUMBER(J337),$S$29="Yes"),J337-AK65,)^2,IF(AND(ISNUMBER(J391),$S$30="Yes"),J391-AK65,)^2,IF(AND(ISNUMBER(J445),$S$31="Yes"),J445-AK65,)^2,IF(AND(ISNUMBER(J499),$S$32="Yes"),J499-AK65,)^2,IF(AND(ISNUMBER(J553),$S$33="Yes"),J553-AK65,)^2,IF(AND(ISNUMBER(J607),$S$34="Yes"),J607-AK65,)^2)/SUM(IF(AND(ISNUMBER(J121),$S$25="Yes"),1,0),IF(AND(ISNUMBER(J175),$S$26="Yes"),1,0),IF(AND(ISNUMBER(J229),$S$27="Yes"),1,0),IF(AND(ISNUMBER(J283),$S$28="Yes"),1,0),IF(AND(ISNUMBER(J337),$S$29="Yes"),1,0),IF(AND(ISNUMBER(J391),$S$30="Yes"),1,0),IF(AND(ISNUMBER(J445),$S$31="Yes"),1,0),IF(AND(ISNUMBER(J499),$S$32="Yes"),1,0),IF(AND(ISNUMBER(J553),$S$33="Yes"),1,0),IF(AND(ISNUMBER(J607),$S$34="Yes"),1,0))))</f>
        <v>#DIV/0!</v>
      </c>
      <c r="BA65" s="79" t="e">
        <f>MIN('[1]Unit Adoption Calculations'!K109,AL65+$AP$22*SQRT(SUM(IF(AND(ISNUMBER(K121),$S$25="Yes"),K121-AL65,)^2,IF(AND(ISNUMBER(K175),$S$26="Yes"),K175-AL65,)^2,IF(AND(ISNUMBER(K229),$S$27="Yes"),K229-AL65,)^2,IF(AND(ISNUMBER(K283),$S$28="Yes"),K283-AL65,)^2,IF(AND(ISNUMBER(K337),$S$29="Yes"),K337-AL65,)^2,IF(AND(ISNUMBER(K391),$S$30="Yes"),K391-AL65,)^2,IF(AND(ISNUMBER(K445),$S$31="Yes"),K445-AL65,)^2,IF(AND(ISNUMBER(K499),$S$32="Yes"),K499-AL65,)^2,IF(AND(ISNUMBER(K553),$S$33="Yes"),K553-AL65,)^2,IF(AND(ISNUMBER(K607),$S$34="Yes"),K607-AL65,)^2)/SUM(IF(AND(ISNUMBER(K121),$S$25="Yes"),1,0),IF(AND(ISNUMBER(K175),$S$26="Yes"),1,0),IF(AND(ISNUMBER(K229),$S$27="Yes"),1,0),IF(AND(ISNUMBER(K283),$S$28="Yes"),1,0),IF(AND(ISNUMBER(K337),$S$29="Yes"),1,0),IF(AND(ISNUMBER(K391),$S$30="Yes"),1,0),IF(AND(ISNUMBER(K445),$S$31="Yes"),1,0),IF(AND(ISNUMBER(K499),$S$32="Yes"),1,0),IF(AND(ISNUMBER(K553),$S$33="Yes"),1,0),IF(AND(ISNUMBER(K607),$S$34="Yes"),1,0))))</f>
        <v>#DIV/0!</v>
      </c>
      <c r="BJ65"/>
      <c r="BK65"/>
      <c r="BL65"/>
      <c r="BM65"/>
      <c r="BN65"/>
      <c r="BO65"/>
      <c r="BP65"/>
      <c r="BQ65"/>
      <c r="BR65"/>
      <c r="BS65"/>
      <c r="BT65"/>
      <c r="BU65"/>
      <c r="BV65"/>
      <c r="BW65"/>
      <c r="BX65"/>
    </row>
    <row r="66" spans="1:76" s="24" customFormat="1" ht="14" x14ac:dyDescent="0.15">
      <c r="A66" s="64">
        <v>2055</v>
      </c>
      <c r="B66" s="65">
        <f t="shared" ca="1" si="5"/>
        <v>430.61715139540541</v>
      </c>
      <c r="C66" s="66">
        <f t="shared" ca="1" si="5"/>
        <v>202.27793752693015</v>
      </c>
      <c r="D66" s="66">
        <f t="shared" ca="1" si="5"/>
        <v>0</v>
      </c>
      <c r="E66" s="66">
        <f t="shared" ca="1" si="5"/>
        <v>70.155030044522647</v>
      </c>
      <c r="F66" s="66">
        <f t="shared" ca="1" si="5"/>
        <v>38.032820772380092</v>
      </c>
      <c r="G66" s="66">
        <f t="shared" ca="1" si="5"/>
        <v>182.05650455183491</v>
      </c>
      <c r="H66" s="66" t="str">
        <f t="shared" ca="1" si="5"/>
        <v/>
      </c>
      <c r="I66" s="66" t="str">
        <f t="shared" ca="1" si="5"/>
        <v/>
      </c>
      <c r="J66" s="66" t="str">
        <f t="shared" ca="1" si="5"/>
        <v/>
      </c>
      <c r="K66" s="66" t="str">
        <f t="shared" ca="1" si="5"/>
        <v/>
      </c>
      <c r="AB66" s="64">
        <v>2055</v>
      </c>
      <c r="AC66" s="79">
        <f ca="1">MIN('[1]Unit Adoption Calculations'!B110,SUM(IF($S$25="Yes",B122,),IF($S$26="Yes",B176,),IF($S$27="Yes",B230,),IF($S$28="Yes",B284,),IF($S$29="Yes",B338,),IF($S$30="Yes",B392,),IF($S$31="Yes",B446,),IF($S$32="Yes",B500,),IF($S$33="Yes",B554,),IF($S$34="Yes",B608,))/SUM(IF(AND(ISNUMBER(B122),$S$25="Yes"),1,0),IF(AND(ISNUMBER(B176),$S$26="Yes"),1,0),IF(AND(ISNUMBER(B230),$S$27="Yes"),1,0),IF(AND(ISNUMBER(B284),$S$28="Yes"),1,0),IF(AND(ISNUMBER(B338),$S$29="Yes"),1,0),IF(AND(ISNUMBER(B392),$S$30="Yes"),1,0),IF(AND(ISNUMBER(B446),$S$31="Yes"),1,0),IF(AND(ISNUMBER(B500),$S$32="Yes"),1,0),IF(AND(ISNUMBER(B554),$S$33="Yes"),1,0),IF(AND(ISNUMBER(B608),$S$34="Yes"),1,0)))</f>
        <v>487.38493340241882</v>
      </c>
      <c r="AD66" s="79">
        <f ca="1">MIN('[1]Unit Adoption Calculations'!C110,SUM(IF($S$25="Yes",C122,),IF($S$26="Yes",C176,),IF($S$27="Yes",C230,),IF($S$28="Yes",C284,),IF($S$29="Yes",C338,),IF($S$30="Yes",C392,),IF($S$31="Yes",C446,),IF($S$32="Yes",C500,),IF($S$33="Yes",C554,),IF($S$34="Yes",C608,))/SUM(IF(AND(ISNUMBER(C122),$S$25="Yes"),1,0),IF(AND(ISNUMBER(C176),$S$26="Yes"),1,0),IF(AND(ISNUMBER(C230),$S$27="Yes"),1,0),IF(AND(ISNUMBER(C284),$S$28="Yes"),1,0),IF(AND(ISNUMBER(C338),$S$29="Yes"),1,0),IF(AND(ISNUMBER(C392),$S$30="Yes"),1,0),IF(AND(ISNUMBER(C446),$S$31="Yes"),1,0),IF(AND(ISNUMBER(C500),$S$32="Yes"),1,0),IF(AND(ISNUMBER(C554),$S$33="Yes"),1,0),IF(AND(ISNUMBER(C608),$S$34="Yes"),1,0)))</f>
        <v>204.46926248118712</v>
      </c>
      <c r="AE66" s="79">
        <f ca="1">MIN('[1]Unit Adoption Calculations'!D110,SUM(IF($S$25="Yes",D122,),IF($S$26="Yes",D176,),IF($S$27="Yes",D230,),IF($S$28="Yes",D284,),IF($S$29="Yes",D338,),IF($S$30="Yes",D392,),IF($S$31="Yes",D446,),IF($S$32="Yes",D500,),IF($S$33="Yes",D554,),IF($S$34="Yes",D608,))/SUM(IF(AND(ISNUMBER(D122),$S$25="Yes"),1,0),IF(AND(ISNUMBER(D176),$S$26="Yes"),1,0),IF(AND(ISNUMBER(D230),$S$27="Yes"),1,0),IF(AND(ISNUMBER(D284),$S$28="Yes"),1,0),IF(AND(ISNUMBER(D338),$S$29="Yes"),1,0),IF(AND(ISNUMBER(D392),$S$30="Yes"),1,0),IF(AND(ISNUMBER(D446),$S$31="Yes"),1,0),IF(AND(ISNUMBER(D500),$S$32="Yes"),1,0),IF(AND(ISNUMBER(D554),$S$33="Yes"),1,0),IF(AND(ISNUMBER(D608),$S$34="Yes"),1,0)))</f>
        <v>0</v>
      </c>
      <c r="AF66" s="79">
        <f ca="1">MIN('[1]Unit Adoption Calculations'!E110,SUM(IF($S$25="Yes",E122,),IF($S$26="Yes",E176,),IF($S$27="Yes",E230,),IF($S$28="Yes",E284,),IF($S$29="Yes",E338,),IF($S$30="Yes",E392,),IF($S$31="Yes",E446,),IF($S$32="Yes",E500,),IF($S$33="Yes",E554,),IF($S$34="Yes",E608,))/SUM(IF(AND(ISNUMBER(E122),$S$25="Yes"),1,0),IF(AND(ISNUMBER(E176),$S$26="Yes"),1,0),IF(AND(ISNUMBER(E230),$S$27="Yes"),1,0),IF(AND(ISNUMBER(E284),$S$28="Yes"),1,0),IF(AND(ISNUMBER(E338),$S$29="Yes"),1,0),IF(AND(ISNUMBER(E392),$S$30="Yes"),1,0),IF(AND(ISNUMBER(E446),$S$31="Yes"),1,0),IF(AND(ISNUMBER(E500),$S$32="Yes"),1,0),IF(AND(ISNUMBER(E554),$S$33="Yes"),1,0),IF(AND(ISNUMBER(E608),$S$34="Yes"),1,0)))</f>
        <v>88.986307427484249</v>
      </c>
      <c r="AG66" s="79">
        <f ca="1">MIN('[1]Unit Adoption Calculations'!F110,SUM(IF($S$25="Yes",F122,),IF($S$26="Yes",F176,),IF($S$27="Yes",F230,),IF($S$28="Yes",F284,),IF($S$29="Yes",F338,),IF($S$30="Yes",F392,),IF($S$31="Yes",F446,),IF($S$32="Yes",F500,),IF($S$33="Yes",F554,),IF($S$34="Yes",F608,))/SUM(IF(AND(ISNUMBER(F122),$S$25="Yes"),1,0),IF(AND(ISNUMBER(F176),$S$26="Yes"),1,0),IF(AND(ISNUMBER(F230),$S$27="Yes"),1,0),IF(AND(ISNUMBER(F284),$S$28="Yes"),1,0),IF(AND(ISNUMBER(F338),$S$29="Yes"),1,0),IF(AND(ISNUMBER(F392),$S$30="Yes"),1,0),IF(AND(ISNUMBER(F446),$S$31="Yes"),1,0),IF(AND(ISNUMBER(F500),$S$32="Yes"),1,0),IF(AND(ISNUMBER(F554),$S$33="Yes"),1,0),IF(AND(ISNUMBER(F608),$S$34="Yes"),1,0)))</f>
        <v>38.922796969271189</v>
      </c>
      <c r="AH66" s="79">
        <f ca="1">MIN('[1]Unit Adoption Calculations'!G110,SUM(IF($S$25="Yes",G122,),IF($S$26="Yes",G176,),IF($S$27="Yes",G230,),IF($S$28="Yes",G284,),IF($S$29="Yes",G338,),IF($S$30="Yes",G392,),IF($S$31="Yes",G446,),IF($S$32="Yes",G500,),IF($S$33="Yes",G554,),IF($S$34="Yes",G608,))/SUM(IF(AND(ISNUMBER(G122),$S$25="Yes"),1,0),IF(AND(ISNUMBER(G176),$S$26="Yes"),1,0),IF(AND(ISNUMBER(G230),$S$27="Yes"),1,0),IF(AND(ISNUMBER(G284),$S$28="Yes"),1,0),IF(AND(ISNUMBER(G338),$S$29="Yes"),1,0),IF(AND(ISNUMBER(G392),$S$30="Yes"),1,0),IF(AND(ISNUMBER(G446),$S$31="Yes"),1,0),IF(AND(ISNUMBER(G500),$S$32="Yes"),1,0),IF(AND(ISNUMBER(G554),$S$33="Yes"),1,0),IF(AND(ISNUMBER(G608),$S$34="Yes"),1,0)))</f>
        <v>184.4173600633867</v>
      </c>
      <c r="AI66" s="79" t="e">
        <f>MIN('[1]Unit Adoption Calculations'!H110,SUM(IF($S$25="Yes",H122,),IF($S$26="Yes",H176,),IF($S$27="Yes",H230,),IF($S$28="Yes",H284,),IF($S$29="Yes",H338,),IF($S$30="Yes",H392,),IF($S$31="Yes",H446,),IF($S$32="Yes",H500,),IF($S$33="Yes",H554,),IF($S$34="Yes",H608,))/SUM(IF(AND(ISNUMBER(H122),$S$25="Yes"),1,0),IF(AND(ISNUMBER(H176),$S$26="Yes"),1,0),IF(AND(ISNUMBER(H230),$S$27="Yes"),1,0),IF(AND(ISNUMBER(H284),$S$28="Yes"),1,0),IF(AND(ISNUMBER(H338),$S$29="Yes"),1,0),IF(AND(ISNUMBER(H392),$S$30="Yes"),1,0),IF(AND(ISNUMBER(H446),$S$31="Yes"),1,0),IF(AND(ISNUMBER(H500),$S$32="Yes"),1,0),IF(AND(ISNUMBER(H554),$S$33="Yes"),1,0),IF(AND(ISNUMBER(H608),$S$34="Yes"),1,0)))</f>
        <v>#DIV/0!</v>
      </c>
      <c r="AJ66" s="79" t="e">
        <f>MIN('[1]Unit Adoption Calculations'!I110,SUM(IF($S$25="Yes",I122,),IF($S$26="Yes",I176,),IF($S$27="Yes",I230,),IF($S$28="Yes",I284,),IF($S$29="Yes",I338,),IF($S$30="Yes",I392,),IF($S$31="Yes",I446,),IF($S$32="Yes",I500,),IF($S$33="Yes",I554,),IF($S$34="Yes",I608,))/SUM(IF(AND(ISNUMBER(I122),$S$25="Yes"),1,0),IF(AND(ISNUMBER(I176),$S$26="Yes"),1,0),IF(AND(ISNUMBER(I230),$S$27="Yes"),1,0),IF(AND(ISNUMBER(I284),$S$28="Yes"),1,0),IF(AND(ISNUMBER(I338),$S$29="Yes"),1,0),IF(AND(ISNUMBER(I392),$S$30="Yes"),1,0),IF(AND(ISNUMBER(I446),$S$31="Yes"),1,0),IF(AND(ISNUMBER(I500),$S$32="Yes"),1,0),IF(AND(ISNUMBER(I554),$S$33="Yes"),1,0),IF(AND(ISNUMBER(I608),$S$34="Yes"),1,0)))</f>
        <v>#DIV/0!</v>
      </c>
      <c r="AK66" s="79" t="e">
        <f>MIN('[1]Unit Adoption Calculations'!J110,SUM(IF($S$25="Yes",J122,),IF($S$26="Yes",J176,),IF($S$27="Yes",J230,),IF($S$28="Yes",J284,),IF($S$29="Yes",J338,),IF($S$30="Yes",J392,),IF($S$31="Yes",J446,),IF($S$32="Yes",J500,),IF($S$33="Yes",J554,),IF($S$34="Yes",J608,))/SUM(IF(AND(ISNUMBER(J122),$S$25="Yes"),1,0),IF(AND(ISNUMBER(J176),$S$26="Yes"),1,0),IF(AND(ISNUMBER(J230),$S$27="Yes"),1,0),IF(AND(ISNUMBER(J284),$S$28="Yes"),1,0),IF(AND(ISNUMBER(J338),$S$29="Yes"),1,0),IF(AND(ISNUMBER(J392),$S$30="Yes"),1,0),IF(AND(ISNUMBER(J446),$S$31="Yes"),1,0),IF(AND(ISNUMBER(J500),$S$32="Yes"),1,0),IF(AND(ISNUMBER(J554),$S$33="Yes"),1,0),IF(AND(ISNUMBER(J608),$S$34="Yes"),1,0)))</f>
        <v>#DIV/0!</v>
      </c>
      <c r="AL66" s="79" t="e">
        <f>MIN('[1]Unit Adoption Calculations'!K110,SUM(IF($S$25="Yes",K122,),IF($S$26="Yes",K176,),IF($S$27="Yes",K230,),IF($S$28="Yes",K284,),IF($S$29="Yes",K338,),IF($S$30="Yes",K392,),IF($S$31="Yes",K446,),IF($S$32="Yes",K500,),IF($S$33="Yes",K554,),IF($S$34="Yes",K608,))/SUM(IF(AND(ISNUMBER(K122),$S$25="Yes"),1,0),IF(AND(ISNUMBER(K176),$S$26="Yes"),1,0),IF(AND(ISNUMBER(K230),$S$27="Yes"),1,0),IF(AND(ISNUMBER(K284),$S$28="Yes"),1,0),IF(AND(ISNUMBER(K338),$S$29="Yes"),1,0),IF(AND(ISNUMBER(K392),$S$30="Yes"),1,0),IF(AND(ISNUMBER(K446),$S$31="Yes"),1,0),IF(AND(ISNUMBER(K500),$S$32="Yes"),1,0),IF(AND(ISNUMBER(K554),$S$33="Yes"),1,0),IF(AND(ISNUMBER(K608),$S$34="Yes"),1,0)))</f>
        <v>#DIV/0!</v>
      </c>
      <c r="AM66" s="69"/>
      <c r="AQ66" s="64">
        <v>2055</v>
      </c>
      <c r="AR66" s="79">
        <f ca="1">MIN('[1]Unit Adoption Calculations'!B110,AC66+$AP$22*SQRT(SUM(IF(AND(ISNUMBER(B122),$S$25="Yes"),B122-AC66,)^2,IF(AND(ISNUMBER(B176),$S$26="Yes"),B176-AC66,)^2,IF(AND(ISNUMBER(B230),$S$27="Yes"),B230-AC66,)^2,IF(AND(ISNUMBER(B284),$S$28="Yes"),B284-AC66,)^2,IF(AND(ISNUMBER(B338),$S$29="Yes"),B338-AC66,)^2,IF(AND(ISNUMBER(B392),$S$30="Yes"),B392-AC66,)^2,IF(AND(ISNUMBER(B446),$S$31="Yes"),B446-AC66,)^2,IF(AND(ISNUMBER(B500),$S$32="Yes"),B500-AC66,)^2,IF(AND(ISNUMBER(B554),$S$33="Yes"),B554-AC66,)^2,IF(AND(ISNUMBER(B608),$S$34="Yes"),B608-AC66,)^2)/SUM(IF(AND(ISNUMBER(B122),$S$25="Yes"),1,0),IF(AND(ISNUMBER(B176),$S$26="Yes"),1,0),IF(AND(ISNUMBER(B230),$S$27="Yes"),1,0),IF(AND(ISNUMBER(B284),$S$28="Yes"),1,0),IF(AND(ISNUMBER(B338),$S$29="Yes"),1,0),IF(AND(ISNUMBER(B392),$S$30="Yes"),1,0),IF(AND(ISNUMBER(B446),$S$31="Yes"),1,0),IF(AND(ISNUMBER(B500),$S$32="Yes"),1,0),IF(AND(ISNUMBER(B554),$S$33="Yes"),1,0),IF(AND(ISNUMBER(B608),$S$34="Yes"),1,0))))</f>
        <v>430.61715139540541</v>
      </c>
      <c r="AS66" s="79">
        <f ca="1">MIN('[1]Unit Adoption Calculations'!C110,AD66+$AP$22*SQRT(SUM(IF(AND(ISNUMBER(C122),$S$25="Yes"),C122-AD66,)^2,IF(AND(ISNUMBER(C176),$S$26="Yes"),C176-AD66,)^2,IF(AND(ISNUMBER(C230),$S$27="Yes"),C230-AD66,)^2,IF(AND(ISNUMBER(C284),$S$28="Yes"),C284-AD66,)^2,IF(AND(ISNUMBER(C338),$S$29="Yes"),C338-AD66,)^2,IF(AND(ISNUMBER(C392),$S$30="Yes"),C392-AD66,)^2,IF(AND(ISNUMBER(C446),$S$31="Yes"),C446-AD66,)^2,IF(AND(ISNUMBER(C500),$S$32="Yes"),C500-AD66,)^2,IF(AND(ISNUMBER(C554),$S$33="Yes"),C554-AD66,)^2,IF(AND(ISNUMBER(C608),$S$34="Yes"),C608-AD66,)^2)/SUM(IF(AND(ISNUMBER(C122),$S$25="Yes"),1,0),IF(AND(ISNUMBER(C176),$S$26="Yes"),1,0),IF(AND(ISNUMBER(C230),$S$27="Yes"),1,0),IF(AND(ISNUMBER(C284),$S$28="Yes"),1,0),IF(AND(ISNUMBER(C338),$S$29="Yes"),1,0),IF(AND(ISNUMBER(C392),$S$30="Yes"),1,0),IF(AND(ISNUMBER(C446),$S$31="Yes"),1,0),IF(AND(ISNUMBER(C500),$S$32="Yes"),1,0),IF(AND(ISNUMBER(C554),$S$33="Yes"),1,0),IF(AND(ISNUMBER(C608),$S$34="Yes"),1,0))))</f>
        <v>202.27793752693015</v>
      </c>
      <c r="AT66" s="79">
        <f ca="1">MIN('[1]Unit Adoption Calculations'!D110,AE66+$AP$22*SQRT(SUM(IF(AND(ISNUMBER(D122),$S$25="Yes"),D122-AE66,)^2,IF(AND(ISNUMBER(D176),$S$26="Yes"),D176-AE66,)^2,IF(AND(ISNUMBER(D230),$S$27="Yes"),D230-AE66,)^2,IF(AND(ISNUMBER(D284),$S$28="Yes"),D284-AE66,)^2,IF(AND(ISNUMBER(D338),$S$29="Yes"),D338-AE66,)^2,IF(AND(ISNUMBER(D392),$S$30="Yes"),D392-AE66,)^2,IF(AND(ISNUMBER(D446),$S$31="Yes"),D446-AE66,)^2,IF(AND(ISNUMBER(D500),$S$32="Yes"),D500-AE66,)^2,IF(AND(ISNUMBER(D554),$S$33="Yes"),D554-AE66,)^2,IF(AND(ISNUMBER(D608),$S$34="Yes"),D608-AE66,)^2)/SUM(IF(AND(ISNUMBER(D122),$S$25="Yes"),1,0),IF(AND(ISNUMBER(D176),$S$26="Yes"),1,0),IF(AND(ISNUMBER(D230),$S$27="Yes"),1,0),IF(AND(ISNUMBER(D284),$S$28="Yes"),1,0),IF(AND(ISNUMBER(D338),$S$29="Yes"),1,0),IF(AND(ISNUMBER(D392),$S$30="Yes"),1,0),IF(AND(ISNUMBER(D446),$S$31="Yes"),1,0),IF(AND(ISNUMBER(D500),$S$32="Yes"),1,0),IF(AND(ISNUMBER(D554),$S$33="Yes"),1,0),IF(AND(ISNUMBER(D608),$S$34="Yes"),1,0))))</f>
        <v>0</v>
      </c>
      <c r="AU66" s="79">
        <f ca="1">MIN('[1]Unit Adoption Calculations'!E110,AF66+$AP$22*SQRT(SUM(IF(AND(ISNUMBER(E122),$S$25="Yes"),E122-AF66,)^2,IF(AND(ISNUMBER(E176),$S$26="Yes"),E176-AF66,)^2,IF(AND(ISNUMBER(E230),$S$27="Yes"),E230-AF66,)^2,IF(AND(ISNUMBER(E284),$S$28="Yes"),E284-AF66,)^2,IF(AND(ISNUMBER(E338),$S$29="Yes"),E338-AF66,)^2,IF(AND(ISNUMBER(E392),$S$30="Yes"),E392-AF66,)^2,IF(AND(ISNUMBER(E446),$S$31="Yes"),E446-AF66,)^2,IF(AND(ISNUMBER(E500),$S$32="Yes"),E500-AF66,)^2,IF(AND(ISNUMBER(E554),$S$33="Yes"),E554-AF66,)^2,IF(AND(ISNUMBER(E608),$S$34="Yes"),E608-AF66,)^2)/SUM(IF(AND(ISNUMBER(E122),$S$25="Yes"),1,0),IF(AND(ISNUMBER(E176),$S$26="Yes"),1,0),IF(AND(ISNUMBER(E230),$S$27="Yes"),1,0),IF(AND(ISNUMBER(E284),$S$28="Yes"),1,0),IF(AND(ISNUMBER(E338),$S$29="Yes"),1,0),IF(AND(ISNUMBER(E392),$S$30="Yes"),1,0),IF(AND(ISNUMBER(E446),$S$31="Yes"),1,0),IF(AND(ISNUMBER(E500),$S$32="Yes"),1,0),IF(AND(ISNUMBER(E554),$S$33="Yes"),1,0),IF(AND(ISNUMBER(E608),$S$34="Yes"),1,0))))</f>
        <v>70.155030044522647</v>
      </c>
      <c r="AV66" s="79">
        <f ca="1">MIN('[1]Unit Adoption Calculations'!F110,AG66+$AP$22*SQRT(SUM(IF(AND(ISNUMBER(F122),$S$25="Yes"),F122-AG66,)^2,IF(AND(ISNUMBER(F176),$S$26="Yes"),F176-AG66,)^2,IF(AND(ISNUMBER(F230),$S$27="Yes"),F230-AG66,)^2,IF(AND(ISNUMBER(F284),$S$28="Yes"),F284-AG66,)^2,IF(AND(ISNUMBER(F338),$S$29="Yes"),F338-AG66,)^2,IF(AND(ISNUMBER(F392),$S$30="Yes"),F392-AG66,)^2,IF(AND(ISNUMBER(F446),$S$31="Yes"),F446-AG66,)^2,IF(AND(ISNUMBER(F500),$S$32="Yes"),F500-AG66,)^2,IF(AND(ISNUMBER(F554),$S$33="Yes"),F554-AG66,)^2,IF(AND(ISNUMBER(F608),$S$34="Yes"),F608-AG66,)^2)/SUM(IF(AND(ISNUMBER(F122),$S$25="Yes"),1,0),IF(AND(ISNUMBER(F176),$S$26="Yes"),1,0),IF(AND(ISNUMBER(F230),$S$27="Yes"),1,0),IF(AND(ISNUMBER(F284),$S$28="Yes"),1,0),IF(AND(ISNUMBER(F338),$S$29="Yes"),1,0),IF(AND(ISNUMBER(F392),$S$30="Yes"),1,0),IF(AND(ISNUMBER(F446),$S$31="Yes"),1,0),IF(AND(ISNUMBER(F500),$S$32="Yes"),1,0),IF(AND(ISNUMBER(F554),$S$33="Yes"),1,0),IF(AND(ISNUMBER(F608),$S$34="Yes"),1,0))))</f>
        <v>38.032820772380092</v>
      </c>
      <c r="AW66" s="79">
        <f ca="1">MIN('[1]Unit Adoption Calculations'!G110,AH66+$AP$22*SQRT(SUM(IF(AND(ISNUMBER(G122),$S$25="Yes"),G122-AH66,)^2,IF(AND(ISNUMBER(G176),$S$26="Yes"),G176-AH66,)^2,IF(AND(ISNUMBER(G230),$S$27="Yes"),G230-AH66,)^2,IF(AND(ISNUMBER(G284),$S$28="Yes"),G284-AH66,)^2,IF(AND(ISNUMBER(G338),$S$29="Yes"),G338-AH66,)^2,IF(AND(ISNUMBER(G392),$S$30="Yes"),G392-AH66,)^2,IF(AND(ISNUMBER(G446),$S$31="Yes"),G446-AH66,)^2,IF(AND(ISNUMBER(G500),$S$32="Yes"),G500-AH66,)^2,IF(AND(ISNUMBER(G554),$S$33="Yes"),G554-AH66,)^2,IF(AND(ISNUMBER(G608),$S$34="Yes"),G608-AH66,)^2)/SUM(IF(AND(ISNUMBER(G122),$S$25="Yes"),1,0),IF(AND(ISNUMBER(G176),$S$26="Yes"),1,0),IF(AND(ISNUMBER(G230),$S$27="Yes"),1,0),IF(AND(ISNUMBER(G284),$S$28="Yes"),1,0),IF(AND(ISNUMBER(G338),$S$29="Yes"),1,0),IF(AND(ISNUMBER(G392),$S$30="Yes"),1,0),IF(AND(ISNUMBER(G446),$S$31="Yes"),1,0),IF(AND(ISNUMBER(G500),$S$32="Yes"),1,0),IF(AND(ISNUMBER(G554),$S$33="Yes"),1,0),IF(AND(ISNUMBER(G608),$S$34="Yes"),1,0))))</f>
        <v>182.05650455183491</v>
      </c>
      <c r="AX66" s="79" t="e">
        <f>MIN('[1]Unit Adoption Calculations'!H110,AI66+$AP$22*SQRT(SUM(IF(AND(ISNUMBER(H122),$S$25="Yes"),H122-AI66,)^2,IF(AND(ISNUMBER(H176),$S$26="Yes"),H176-AI66,)^2,IF(AND(ISNUMBER(H230),$S$27="Yes"),H230-AI66,)^2,IF(AND(ISNUMBER(H284),$S$28="Yes"),H284-AI66,)^2,IF(AND(ISNUMBER(H338),$S$29="Yes"),H338-AI66,)^2,IF(AND(ISNUMBER(H392),$S$30="Yes"),H392-AI66,)^2,IF(AND(ISNUMBER(H446),$S$31="Yes"),H446-AI66,)^2,IF(AND(ISNUMBER(H500),$S$32="Yes"),H500-AI66,)^2,IF(AND(ISNUMBER(H554),$S$33="Yes"),H554-AI66,)^2,IF(AND(ISNUMBER(H608),$S$34="Yes"),H608-AI66,)^2)/SUM(IF(AND(ISNUMBER(H122),$S$25="Yes"),1,0),IF(AND(ISNUMBER(H176),$S$26="Yes"),1,0),IF(AND(ISNUMBER(H230),$S$27="Yes"),1,0),IF(AND(ISNUMBER(H284),$S$28="Yes"),1,0),IF(AND(ISNUMBER(H338),$S$29="Yes"),1,0),IF(AND(ISNUMBER(H392),$S$30="Yes"),1,0),IF(AND(ISNUMBER(H446),$S$31="Yes"),1,0),IF(AND(ISNUMBER(H500),$S$32="Yes"),1,0),IF(AND(ISNUMBER(H554),$S$33="Yes"),1,0),IF(AND(ISNUMBER(H608),$S$34="Yes"),1,0))))</f>
        <v>#DIV/0!</v>
      </c>
      <c r="AY66" s="79" t="e">
        <f>MIN('[1]Unit Adoption Calculations'!I110,AJ66+$AP$22*SQRT(SUM(IF(AND(ISNUMBER(I122),$S$25="Yes"),I122-AJ66,)^2,IF(AND(ISNUMBER(I176),$S$26="Yes"),I176-AJ66,)^2,IF(AND(ISNUMBER(I230),$S$27="Yes"),I230-AJ66,)^2,IF(AND(ISNUMBER(I284),$S$28="Yes"),I284-AJ66,)^2,IF(AND(ISNUMBER(I338),$S$29="Yes"),I338-AJ66,)^2,IF(AND(ISNUMBER(I392),$S$30="Yes"),I392-AJ66,)^2,IF(AND(ISNUMBER(I446),$S$31="Yes"),I446-AJ66,)^2,IF(AND(ISNUMBER(I500),$S$32="Yes"),I500-AJ66,)^2,IF(AND(ISNUMBER(I554),$S$33="Yes"),I554-AJ66,)^2,IF(AND(ISNUMBER(I608),$S$34="Yes"),I608-AJ66,)^2)/SUM(IF(AND(ISNUMBER(I122),$S$25="Yes"),1,0),IF(AND(ISNUMBER(I176),$S$26="Yes"),1,0),IF(AND(ISNUMBER(I230),$S$27="Yes"),1,0),IF(AND(ISNUMBER(I284),$S$28="Yes"),1,0),IF(AND(ISNUMBER(I338),$S$29="Yes"),1,0),IF(AND(ISNUMBER(I392),$S$30="Yes"),1,0),IF(AND(ISNUMBER(I446),$S$31="Yes"),1,0),IF(AND(ISNUMBER(I500),$S$32="Yes"),1,0),IF(AND(ISNUMBER(I554),$S$33="Yes"),1,0),IF(AND(ISNUMBER(I608),$S$34="Yes"),1,0))))</f>
        <v>#DIV/0!</v>
      </c>
      <c r="AZ66" s="79" t="e">
        <f>MIN('[1]Unit Adoption Calculations'!J110,AK66+$AP$22*SQRT(SUM(IF(AND(ISNUMBER(J122),$S$25="Yes"),J122-AK66,)^2,IF(AND(ISNUMBER(J176),$S$26="Yes"),J176-AK66,)^2,IF(AND(ISNUMBER(J230),$S$27="Yes"),J230-AK66,)^2,IF(AND(ISNUMBER(J284),$S$28="Yes"),J284-AK66,)^2,IF(AND(ISNUMBER(J338),$S$29="Yes"),J338-AK66,)^2,IF(AND(ISNUMBER(J392),$S$30="Yes"),J392-AK66,)^2,IF(AND(ISNUMBER(J446),$S$31="Yes"),J446-AK66,)^2,IF(AND(ISNUMBER(J500),$S$32="Yes"),J500-AK66,)^2,IF(AND(ISNUMBER(J554),$S$33="Yes"),J554-AK66,)^2,IF(AND(ISNUMBER(J608),$S$34="Yes"),J608-AK66,)^2)/SUM(IF(AND(ISNUMBER(J122),$S$25="Yes"),1,0),IF(AND(ISNUMBER(J176),$S$26="Yes"),1,0),IF(AND(ISNUMBER(J230),$S$27="Yes"),1,0),IF(AND(ISNUMBER(J284),$S$28="Yes"),1,0),IF(AND(ISNUMBER(J338),$S$29="Yes"),1,0),IF(AND(ISNUMBER(J392),$S$30="Yes"),1,0),IF(AND(ISNUMBER(J446),$S$31="Yes"),1,0),IF(AND(ISNUMBER(J500),$S$32="Yes"),1,0),IF(AND(ISNUMBER(J554),$S$33="Yes"),1,0),IF(AND(ISNUMBER(J608),$S$34="Yes"),1,0))))</f>
        <v>#DIV/0!</v>
      </c>
      <c r="BA66" s="79" t="e">
        <f>MIN('[1]Unit Adoption Calculations'!K110,AL66+$AP$22*SQRT(SUM(IF(AND(ISNUMBER(K122),$S$25="Yes"),K122-AL66,)^2,IF(AND(ISNUMBER(K176),$S$26="Yes"),K176-AL66,)^2,IF(AND(ISNUMBER(K230),$S$27="Yes"),K230-AL66,)^2,IF(AND(ISNUMBER(K284),$S$28="Yes"),K284-AL66,)^2,IF(AND(ISNUMBER(K338),$S$29="Yes"),K338-AL66,)^2,IF(AND(ISNUMBER(K392),$S$30="Yes"),K392-AL66,)^2,IF(AND(ISNUMBER(K446),$S$31="Yes"),K446-AL66,)^2,IF(AND(ISNUMBER(K500),$S$32="Yes"),K500-AL66,)^2,IF(AND(ISNUMBER(K554),$S$33="Yes"),K554-AL66,)^2,IF(AND(ISNUMBER(K608),$S$34="Yes"),K608-AL66,)^2)/SUM(IF(AND(ISNUMBER(K122),$S$25="Yes"),1,0),IF(AND(ISNUMBER(K176),$S$26="Yes"),1,0),IF(AND(ISNUMBER(K230),$S$27="Yes"),1,0),IF(AND(ISNUMBER(K284),$S$28="Yes"),1,0),IF(AND(ISNUMBER(K338),$S$29="Yes"),1,0),IF(AND(ISNUMBER(K392),$S$30="Yes"),1,0),IF(AND(ISNUMBER(K446),$S$31="Yes"),1,0),IF(AND(ISNUMBER(K500),$S$32="Yes"),1,0),IF(AND(ISNUMBER(K554),$S$33="Yes"),1,0),IF(AND(ISNUMBER(K608),$S$34="Yes"),1,0))))</f>
        <v>#DIV/0!</v>
      </c>
      <c r="BJ66"/>
      <c r="BK66"/>
      <c r="BL66"/>
      <c r="BM66"/>
      <c r="BN66"/>
      <c r="BO66"/>
      <c r="BP66"/>
      <c r="BQ66"/>
      <c r="BR66"/>
      <c r="BS66"/>
      <c r="BT66"/>
      <c r="BU66"/>
      <c r="BV66"/>
      <c r="BW66"/>
      <c r="BX66"/>
    </row>
    <row r="67" spans="1:76" s="24" customFormat="1" ht="14" x14ac:dyDescent="0.15">
      <c r="A67" s="64">
        <v>2056</v>
      </c>
      <c r="B67" s="65">
        <f t="shared" ca="1" si="5"/>
        <v>433.29652798530293</v>
      </c>
      <c r="C67" s="66">
        <f t="shared" ca="1" si="5"/>
        <v>203.63868354948636</v>
      </c>
      <c r="D67" s="66">
        <f t="shared" ca="1" si="5"/>
        <v>0</v>
      </c>
      <c r="E67" s="66">
        <f t="shared" ca="1" si="5"/>
        <v>69.454751523048557</v>
      </c>
      <c r="F67" s="66">
        <f t="shared" ca="1" si="5"/>
        <v>37.809217594828453</v>
      </c>
      <c r="G67" s="66">
        <f t="shared" ca="1" si="5"/>
        <v>182.95376133909758</v>
      </c>
      <c r="H67" s="66" t="str">
        <f t="shared" ca="1" si="5"/>
        <v/>
      </c>
      <c r="I67" s="66" t="str">
        <f t="shared" ca="1" si="5"/>
        <v/>
      </c>
      <c r="J67" s="66" t="str">
        <f t="shared" ca="1" si="5"/>
        <v/>
      </c>
      <c r="K67" s="66" t="str">
        <f t="shared" ca="1" si="5"/>
        <v/>
      </c>
      <c r="AB67" s="64">
        <v>2056</v>
      </c>
      <c r="AC67" s="79">
        <f ca="1">MIN('[1]Unit Adoption Calculations'!B111,SUM(IF($S$25="Yes",B123,),IF($S$26="Yes",B177,),IF($S$27="Yes",B231,),IF($S$28="Yes",B285,),IF($S$29="Yes",B339,),IF($S$30="Yes",B393,),IF($S$31="Yes",B447,),IF($S$32="Yes",B501,),IF($S$33="Yes",B555,),IF($S$34="Yes",B609,))/SUM(IF(AND(ISNUMBER(B123),$S$25="Yes"),1,0),IF(AND(ISNUMBER(B177),$S$26="Yes"),1,0),IF(AND(ISNUMBER(B231),$S$27="Yes"),1,0),IF(AND(ISNUMBER(B285),$S$28="Yes"),1,0),IF(AND(ISNUMBER(B339),$S$29="Yes"),1,0),IF(AND(ISNUMBER(B393),$S$30="Yes"),1,0),IF(AND(ISNUMBER(B447),$S$31="Yes"),1,0),IF(AND(ISNUMBER(B501),$S$32="Yes"),1,0),IF(AND(ISNUMBER(B555),$S$33="Yes"),1,0),IF(AND(ISNUMBER(B609),$S$34="Yes"),1,0)))</f>
        <v>490.54386645584282</v>
      </c>
      <c r="AD67" s="79">
        <f ca="1">MIN('[1]Unit Adoption Calculations'!C111,SUM(IF($S$25="Yes",C123,),IF($S$26="Yes",C177,),IF($S$27="Yes",C231,),IF($S$28="Yes",C285,),IF($S$29="Yes",C339,),IF($S$30="Yes",C393,),IF($S$31="Yes",C447,),IF($S$32="Yes",C501,),IF($S$33="Yes",C555,),IF($S$34="Yes",C609,))/SUM(IF(AND(ISNUMBER(C123),$S$25="Yes"),1,0),IF(AND(ISNUMBER(C177),$S$26="Yes"),1,0),IF(AND(ISNUMBER(C231),$S$27="Yes"),1,0),IF(AND(ISNUMBER(C285),$S$28="Yes"),1,0),IF(AND(ISNUMBER(C339),$S$29="Yes"),1,0),IF(AND(ISNUMBER(C393),$S$30="Yes"),1,0),IF(AND(ISNUMBER(C447),$S$31="Yes"),1,0),IF(AND(ISNUMBER(C501),$S$32="Yes"),1,0),IF(AND(ISNUMBER(C555),$S$33="Yes"),1,0),IF(AND(ISNUMBER(C609),$S$34="Yes"),1,0)))</f>
        <v>205.83000850374333</v>
      </c>
      <c r="AE67" s="79">
        <f ca="1">MIN('[1]Unit Adoption Calculations'!D111,SUM(IF($S$25="Yes",D123,),IF($S$26="Yes",D177,),IF($S$27="Yes",D231,),IF($S$28="Yes",D285,),IF($S$29="Yes",D339,),IF($S$30="Yes",D393,),IF($S$31="Yes",D447,),IF($S$32="Yes",D501,),IF($S$33="Yes",D555,),IF($S$34="Yes",D609,))/SUM(IF(AND(ISNUMBER(D123),$S$25="Yes"),1,0),IF(AND(ISNUMBER(D177),$S$26="Yes"),1,0),IF(AND(ISNUMBER(D231),$S$27="Yes"),1,0),IF(AND(ISNUMBER(D285),$S$28="Yes"),1,0),IF(AND(ISNUMBER(D339),$S$29="Yes"),1,0),IF(AND(ISNUMBER(D393),$S$30="Yes"),1,0),IF(AND(ISNUMBER(D447),$S$31="Yes"),1,0),IF(AND(ISNUMBER(D501),$S$32="Yes"),1,0),IF(AND(ISNUMBER(D555),$S$33="Yes"),1,0),IF(AND(ISNUMBER(D609),$S$34="Yes"),1,0)))</f>
        <v>0</v>
      </c>
      <c r="AF67" s="79">
        <f ca="1">MIN('[1]Unit Adoption Calculations'!E111,SUM(IF($S$25="Yes",E123,),IF($S$26="Yes",E177,),IF($S$27="Yes",E231,),IF($S$28="Yes",E285,),IF($S$29="Yes",E339,),IF($S$30="Yes",E393,),IF($S$31="Yes",E447,),IF($S$32="Yes",E501,),IF($S$33="Yes",E555,),IF($S$34="Yes",E609,))/SUM(IF(AND(ISNUMBER(E123),$S$25="Yes"),1,0),IF(AND(ISNUMBER(E177),$S$26="Yes"),1,0),IF(AND(ISNUMBER(E231),$S$27="Yes"),1,0),IF(AND(ISNUMBER(E285),$S$28="Yes"),1,0),IF(AND(ISNUMBER(E339),$S$29="Yes"),1,0),IF(AND(ISNUMBER(E393),$S$30="Yes"),1,0),IF(AND(ISNUMBER(E447),$S$31="Yes"),1,0),IF(AND(ISNUMBER(E501),$S$32="Yes"),1,0),IF(AND(ISNUMBER(E555),$S$33="Yes"),1,0),IF(AND(ISNUMBER(E609),$S$34="Yes"),1,0)))</f>
        <v>88.986307427484249</v>
      </c>
      <c r="AG67" s="79">
        <f ca="1">MIN('[1]Unit Adoption Calculations'!F111,SUM(IF($S$25="Yes",F123,),IF($S$26="Yes",F177,),IF($S$27="Yes",F231,),IF($S$28="Yes",F285,),IF($S$29="Yes",F339,),IF($S$30="Yes",F393,),IF($S$31="Yes",F447,),IF($S$32="Yes",F501,),IF($S$33="Yes",F555,),IF($S$34="Yes",F609,))/SUM(IF(AND(ISNUMBER(F123),$S$25="Yes"),1,0),IF(AND(ISNUMBER(F177),$S$26="Yes"),1,0),IF(AND(ISNUMBER(F231),$S$27="Yes"),1,0),IF(AND(ISNUMBER(F285),$S$28="Yes"),1,0),IF(AND(ISNUMBER(F339),$S$29="Yes"),1,0),IF(AND(ISNUMBER(F393),$S$30="Yes"),1,0),IF(AND(ISNUMBER(F447),$S$31="Yes"),1,0),IF(AND(ISNUMBER(F501),$S$32="Yes"),1,0),IF(AND(ISNUMBER(F555),$S$33="Yes"),1,0),IF(AND(ISNUMBER(F609),$S$34="Yes"),1,0)))</f>
        <v>38.699193791719665</v>
      </c>
      <c r="AH67" s="79">
        <f ca="1">MIN('[1]Unit Adoption Calculations'!G111,SUM(IF($S$25="Yes",G123,),IF($S$26="Yes",G177,),IF($S$27="Yes",G231,),IF($S$28="Yes",G285,),IF($S$29="Yes",G339,),IF($S$30="Yes",G393,),IF($S$31="Yes",G447,),IF($S$32="Yes",G501,),IF($S$33="Yes",G555,),IF($S$34="Yes",G609,))/SUM(IF(AND(ISNUMBER(G123),$S$25="Yes"),1,0),IF(AND(ISNUMBER(G177),$S$26="Yes"),1,0),IF(AND(ISNUMBER(G231),$S$27="Yes"),1,0),IF(AND(ISNUMBER(G285),$S$28="Yes"),1,0),IF(AND(ISNUMBER(G339),$S$29="Yes"),1,0),IF(AND(ISNUMBER(G393),$S$30="Yes"),1,0),IF(AND(ISNUMBER(G447),$S$31="Yes"),1,0),IF(AND(ISNUMBER(G501),$S$32="Yes"),1,0),IF(AND(ISNUMBER(G555),$S$33="Yes"),1,0),IF(AND(ISNUMBER(G609),$S$34="Yes"),1,0)))</f>
        <v>185.31461685064937</v>
      </c>
      <c r="AI67" s="79" t="e">
        <f>MIN('[1]Unit Adoption Calculations'!H111,SUM(IF($S$25="Yes",H123,),IF($S$26="Yes",H177,),IF($S$27="Yes",H231,),IF($S$28="Yes",H285,),IF($S$29="Yes",H339,),IF($S$30="Yes",H393,),IF($S$31="Yes",H447,),IF($S$32="Yes",H501,),IF($S$33="Yes",H555,),IF($S$34="Yes",H609,))/SUM(IF(AND(ISNUMBER(H123),$S$25="Yes"),1,0),IF(AND(ISNUMBER(H177),$S$26="Yes"),1,0),IF(AND(ISNUMBER(H231),$S$27="Yes"),1,0),IF(AND(ISNUMBER(H285),$S$28="Yes"),1,0),IF(AND(ISNUMBER(H339),$S$29="Yes"),1,0),IF(AND(ISNUMBER(H393),$S$30="Yes"),1,0),IF(AND(ISNUMBER(H447),$S$31="Yes"),1,0),IF(AND(ISNUMBER(H501),$S$32="Yes"),1,0),IF(AND(ISNUMBER(H555),$S$33="Yes"),1,0),IF(AND(ISNUMBER(H609),$S$34="Yes"),1,0)))</f>
        <v>#DIV/0!</v>
      </c>
      <c r="AJ67" s="79" t="e">
        <f>MIN('[1]Unit Adoption Calculations'!I111,SUM(IF($S$25="Yes",I123,),IF($S$26="Yes",I177,),IF($S$27="Yes",I231,),IF($S$28="Yes",I285,),IF($S$29="Yes",I339,),IF($S$30="Yes",I393,),IF($S$31="Yes",I447,),IF($S$32="Yes",I501,),IF($S$33="Yes",I555,),IF($S$34="Yes",I609,))/SUM(IF(AND(ISNUMBER(I123),$S$25="Yes"),1,0),IF(AND(ISNUMBER(I177),$S$26="Yes"),1,0),IF(AND(ISNUMBER(I231),$S$27="Yes"),1,0),IF(AND(ISNUMBER(I285),$S$28="Yes"),1,0),IF(AND(ISNUMBER(I339),$S$29="Yes"),1,0),IF(AND(ISNUMBER(I393),$S$30="Yes"),1,0),IF(AND(ISNUMBER(I447),$S$31="Yes"),1,0),IF(AND(ISNUMBER(I501),$S$32="Yes"),1,0),IF(AND(ISNUMBER(I555),$S$33="Yes"),1,0),IF(AND(ISNUMBER(I609),$S$34="Yes"),1,0)))</f>
        <v>#DIV/0!</v>
      </c>
      <c r="AK67" s="79" t="e">
        <f>MIN('[1]Unit Adoption Calculations'!J111,SUM(IF($S$25="Yes",J123,),IF($S$26="Yes",J177,),IF($S$27="Yes",J231,),IF($S$28="Yes",J285,),IF($S$29="Yes",J339,),IF($S$30="Yes",J393,),IF($S$31="Yes",J447,),IF($S$32="Yes",J501,),IF($S$33="Yes",J555,),IF($S$34="Yes",J609,))/SUM(IF(AND(ISNUMBER(J123),$S$25="Yes"),1,0),IF(AND(ISNUMBER(J177),$S$26="Yes"),1,0),IF(AND(ISNUMBER(J231),$S$27="Yes"),1,0),IF(AND(ISNUMBER(J285),$S$28="Yes"),1,0),IF(AND(ISNUMBER(J339),$S$29="Yes"),1,0),IF(AND(ISNUMBER(J393),$S$30="Yes"),1,0),IF(AND(ISNUMBER(J447),$S$31="Yes"),1,0),IF(AND(ISNUMBER(J501),$S$32="Yes"),1,0),IF(AND(ISNUMBER(J555),$S$33="Yes"),1,0),IF(AND(ISNUMBER(J609),$S$34="Yes"),1,0)))</f>
        <v>#DIV/0!</v>
      </c>
      <c r="AL67" s="79" t="e">
        <f>MIN('[1]Unit Adoption Calculations'!K111,SUM(IF($S$25="Yes",K123,),IF($S$26="Yes",K177,),IF($S$27="Yes",K231,),IF($S$28="Yes",K285,),IF($S$29="Yes",K339,),IF($S$30="Yes",K393,),IF($S$31="Yes",K447,),IF($S$32="Yes",K501,),IF($S$33="Yes",K555,),IF($S$34="Yes",K609,))/SUM(IF(AND(ISNUMBER(K123),$S$25="Yes"),1,0),IF(AND(ISNUMBER(K177),$S$26="Yes"),1,0),IF(AND(ISNUMBER(K231),$S$27="Yes"),1,0),IF(AND(ISNUMBER(K285),$S$28="Yes"),1,0),IF(AND(ISNUMBER(K339),$S$29="Yes"),1,0),IF(AND(ISNUMBER(K393),$S$30="Yes"),1,0),IF(AND(ISNUMBER(K447),$S$31="Yes"),1,0),IF(AND(ISNUMBER(K501),$S$32="Yes"),1,0),IF(AND(ISNUMBER(K555),$S$33="Yes"),1,0),IF(AND(ISNUMBER(K609),$S$34="Yes"),1,0)))</f>
        <v>#DIV/0!</v>
      </c>
      <c r="AM67" s="69"/>
      <c r="AQ67" s="64">
        <v>2056</v>
      </c>
      <c r="AR67" s="79">
        <f ca="1">MIN('[1]Unit Adoption Calculations'!B111,AC67+$AP$22*SQRT(SUM(IF(AND(ISNUMBER(B123),$S$25="Yes"),B123-AC67,)^2,IF(AND(ISNUMBER(B177),$S$26="Yes"),B177-AC67,)^2,IF(AND(ISNUMBER(B231),$S$27="Yes"),B231-AC67,)^2,IF(AND(ISNUMBER(B285),$S$28="Yes"),B285-AC67,)^2,IF(AND(ISNUMBER(B339),$S$29="Yes"),B339-AC67,)^2,IF(AND(ISNUMBER(B393),$S$30="Yes"),B393-AC67,)^2,IF(AND(ISNUMBER(B447),$S$31="Yes"),B447-AC67,)^2,IF(AND(ISNUMBER(B501),$S$32="Yes"),B501-AC67,)^2,IF(AND(ISNUMBER(B555),$S$33="Yes"),B555-AC67,)^2,IF(AND(ISNUMBER(B609),$S$34="Yes"),B609-AC67,)^2)/SUM(IF(AND(ISNUMBER(B123),$S$25="Yes"),1,0),IF(AND(ISNUMBER(B177),$S$26="Yes"),1,0),IF(AND(ISNUMBER(B231),$S$27="Yes"),1,0),IF(AND(ISNUMBER(B285),$S$28="Yes"),1,0),IF(AND(ISNUMBER(B339),$S$29="Yes"),1,0),IF(AND(ISNUMBER(B393),$S$30="Yes"),1,0),IF(AND(ISNUMBER(B447),$S$31="Yes"),1,0),IF(AND(ISNUMBER(B501),$S$32="Yes"),1,0),IF(AND(ISNUMBER(B555),$S$33="Yes"),1,0),IF(AND(ISNUMBER(B609),$S$34="Yes"),1,0))))</f>
        <v>433.29652798530293</v>
      </c>
      <c r="AS67" s="79">
        <f ca="1">MIN('[1]Unit Adoption Calculations'!C111,AD67+$AP$22*SQRT(SUM(IF(AND(ISNUMBER(C123),$S$25="Yes"),C123-AD67,)^2,IF(AND(ISNUMBER(C177),$S$26="Yes"),C177-AD67,)^2,IF(AND(ISNUMBER(C231),$S$27="Yes"),C231-AD67,)^2,IF(AND(ISNUMBER(C285),$S$28="Yes"),C285-AD67,)^2,IF(AND(ISNUMBER(C339),$S$29="Yes"),C339-AD67,)^2,IF(AND(ISNUMBER(C393),$S$30="Yes"),C393-AD67,)^2,IF(AND(ISNUMBER(C447),$S$31="Yes"),C447-AD67,)^2,IF(AND(ISNUMBER(C501),$S$32="Yes"),C501-AD67,)^2,IF(AND(ISNUMBER(C555),$S$33="Yes"),C555-AD67,)^2,IF(AND(ISNUMBER(C609),$S$34="Yes"),C609-AD67,)^2)/SUM(IF(AND(ISNUMBER(C123),$S$25="Yes"),1,0),IF(AND(ISNUMBER(C177),$S$26="Yes"),1,0),IF(AND(ISNUMBER(C231),$S$27="Yes"),1,0),IF(AND(ISNUMBER(C285),$S$28="Yes"),1,0),IF(AND(ISNUMBER(C339),$S$29="Yes"),1,0),IF(AND(ISNUMBER(C393),$S$30="Yes"),1,0),IF(AND(ISNUMBER(C447),$S$31="Yes"),1,0),IF(AND(ISNUMBER(C501),$S$32="Yes"),1,0),IF(AND(ISNUMBER(C555),$S$33="Yes"),1,0),IF(AND(ISNUMBER(C609),$S$34="Yes"),1,0))))</f>
        <v>203.63868354948636</v>
      </c>
      <c r="AT67" s="79">
        <f ca="1">MIN('[1]Unit Adoption Calculations'!D111,AE67+$AP$22*SQRT(SUM(IF(AND(ISNUMBER(D123),$S$25="Yes"),D123-AE67,)^2,IF(AND(ISNUMBER(D177),$S$26="Yes"),D177-AE67,)^2,IF(AND(ISNUMBER(D231),$S$27="Yes"),D231-AE67,)^2,IF(AND(ISNUMBER(D285),$S$28="Yes"),D285-AE67,)^2,IF(AND(ISNUMBER(D339),$S$29="Yes"),D339-AE67,)^2,IF(AND(ISNUMBER(D393),$S$30="Yes"),D393-AE67,)^2,IF(AND(ISNUMBER(D447),$S$31="Yes"),D447-AE67,)^2,IF(AND(ISNUMBER(D501),$S$32="Yes"),D501-AE67,)^2,IF(AND(ISNUMBER(D555),$S$33="Yes"),D555-AE67,)^2,IF(AND(ISNUMBER(D609),$S$34="Yes"),D609-AE67,)^2)/SUM(IF(AND(ISNUMBER(D123),$S$25="Yes"),1,0),IF(AND(ISNUMBER(D177),$S$26="Yes"),1,0),IF(AND(ISNUMBER(D231),$S$27="Yes"),1,0),IF(AND(ISNUMBER(D285),$S$28="Yes"),1,0),IF(AND(ISNUMBER(D339),$S$29="Yes"),1,0),IF(AND(ISNUMBER(D393),$S$30="Yes"),1,0),IF(AND(ISNUMBER(D447),$S$31="Yes"),1,0),IF(AND(ISNUMBER(D501),$S$32="Yes"),1,0),IF(AND(ISNUMBER(D555),$S$33="Yes"),1,0),IF(AND(ISNUMBER(D609),$S$34="Yes"),1,0))))</f>
        <v>0</v>
      </c>
      <c r="AU67" s="79">
        <f ca="1">MIN('[1]Unit Adoption Calculations'!E111,AF67+$AP$22*SQRT(SUM(IF(AND(ISNUMBER(E123),$S$25="Yes"),E123-AF67,)^2,IF(AND(ISNUMBER(E177),$S$26="Yes"),E177-AF67,)^2,IF(AND(ISNUMBER(E231),$S$27="Yes"),E231-AF67,)^2,IF(AND(ISNUMBER(E285),$S$28="Yes"),E285-AF67,)^2,IF(AND(ISNUMBER(E339),$S$29="Yes"),E339-AF67,)^2,IF(AND(ISNUMBER(E393),$S$30="Yes"),E393-AF67,)^2,IF(AND(ISNUMBER(E447),$S$31="Yes"),E447-AF67,)^2,IF(AND(ISNUMBER(E501),$S$32="Yes"),E501-AF67,)^2,IF(AND(ISNUMBER(E555),$S$33="Yes"),E555-AF67,)^2,IF(AND(ISNUMBER(E609),$S$34="Yes"),E609-AF67,)^2)/SUM(IF(AND(ISNUMBER(E123),$S$25="Yes"),1,0),IF(AND(ISNUMBER(E177),$S$26="Yes"),1,0),IF(AND(ISNUMBER(E231),$S$27="Yes"),1,0),IF(AND(ISNUMBER(E285),$S$28="Yes"),1,0),IF(AND(ISNUMBER(E339),$S$29="Yes"),1,0),IF(AND(ISNUMBER(E393),$S$30="Yes"),1,0),IF(AND(ISNUMBER(E447),$S$31="Yes"),1,0),IF(AND(ISNUMBER(E501),$S$32="Yes"),1,0),IF(AND(ISNUMBER(E555),$S$33="Yes"),1,0),IF(AND(ISNUMBER(E609),$S$34="Yes"),1,0))))</f>
        <v>69.454751523048557</v>
      </c>
      <c r="AV67" s="79">
        <f ca="1">MIN('[1]Unit Adoption Calculations'!F111,AG67+$AP$22*SQRT(SUM(IF(AND(ISNUMBER(F123),$S$25="Yes"),F123-AG67,)^2,IF(AND(ISNUMBER(F177),$S$26="Yes"),F177-AG67,)^2,IF(AND(ISNUMBER(F231),$S$27="Yes"),F231-AG67,)^2,IF(AND(ISNUMBER(F285),$S$28="Yes"),F285-AG67,)^2,IF(AND(ISNUMBER(F339),$S$29="Yes"),F339-AG67,)^2,IF(AND(ISNUMBER(F393),$S$30="Yes"),F393-AG67,)^2,IF(AND(ISNUMBER(F447),$S$31="Yes"),F447-AG67,)^2,IF(AND(ISNUMBER(F501),$S$32="Yes"),F501-AG67,)^2,IF(AND(ISNUMBER(F555),$S$33="Yes"),F555-AG67,)^2,IF(AND(ISNUMBER(F609),$S$34="Yes"),F609-AG67,)^2)/SUM(IF(AND(ISNUMBER(F123),$S$25="Yes"),1,0),IF(AND(ISNUMBER(F177),$S$26="Yes"),1,0),IF(AND(ISNUMBER(F231),$S$27="Yes"),1,0),IF(AND(ISNUMBER(F285),$S$28="Yes"),1,0),IF(AND(ISNUMBER(F339),$S$29="Yes"),1,0),IF(AND(ISNUMBER(F393),$S$30="Yes"),1,0),IF(AND(ISNUMBER(F447),$S$31="Yes"),1,0),IF(AND(ISNUMBER(F501),$S$32="Yes"),1,0),IF(AND(ISNUMBER(F555),$S$33="Yes"),1,0),IF(AND(ISNUMBER(F609),$S$34="Yes"),1,0))))</f>
        <v>37.809217594828453</v>
      </c>
      <c r="AW67" s="79">
        <f ca="1">MIN('[1]Unit Adoption Calculations'!G111,AH67+$AP$22*SQRT(SUM(IF(AND(ISNUMBER(G123),$S$25="Yes"),G123-AH67,)^2,IF(AND(ISNUMBER(G177),$S$26="Yes"),G177-AH67,)^2,IF(AND(ISNUMBER(G231),$S$27="Yes"),G231-AH67,)^2,IF(AND(ISNUMBER(G285),$S$28="Yes"),G285-AH67,)^2,IF(AND(ISNUMBER(G339),$S$29="Yes"),G339-AH67,)^2,IF(AND(ISNUMBER(G393),$S$30="Yes"),G393-AH67,)^2,IF(AND(ISNUMBER(G447),$S$31="Yes"),G447-AH67,)^2,IF(AND(ISNUMBER(G501),$S$32="Yes"),G501-AH67,)^2,IF(AND(ISNUMBER(G555),$S$33="Yes"),G555-AH67,)^2,IF(AND(ISNUMBER(G609),$S$34="Yes"),G609-AH67,)^2)/SUM(IF(AND(ISNUMBER(G123),$S$25="Yes"),1,0),IF(AND(ISNUMBER(G177),$S$26="Yes"),1,0),IF(AND(ISNUMBER(G231),$S$27="Yes"),1,0),IF(AND(ISNUMBER(G285),$S$28="Yes"),1,0),IF(AND(ISNUMBER(G339),$S$29="Yes"),1,0),IF(AND(ISNUMBER(G393),$S$30="Yes"),1,0),IF(AND(ISNUMBER(G447),$S$31="Yes"),1,0),IF(AND(ISNUMBER(G501),$S$32="Yes"),1,0),IF(AND(ISNUMBER(G555),$S$33="Yes"),1,0),IF(AND(ISNUMBER(G609),$S$34="Yes"),1,0))))</f>
        <v>182.95376133909758</v>
      </c>
      <c r="AX67" s="79" t="e">
        <f>MIN('[1]Unit Adoption Calculations'!H111,AI67+$AP$22*SQRT(SUM(IF(AND(ISNUMBER(H123),$S$25="Yes"),H123-AI67,)^2,IF(AND(ISNUMBER(H177),$S$26="Yes"),H177-AI67,)^2,IF(AND(ISNUMBER(H231),$S$27="Yes"),H231-AI67,)^2,IF(AND(ISNUMBER(H285),$S$28="Yes"),H285-AI67,)^2,IF(AND(ISNUMBER(H339),$S$29="Yes"),H339-AI67,)^2,IF(AND(ISNUMBER(H393),$S$30="Yes"),H393-AI67,)^2,IF(AND(ISNUMBER(H447),$S$31="Yes"),H447-AI67,)^2,IF(AND(ISNUMBER(H501),$S$32="Yes"),H501-AI67,)^2,IF(AND(ISNUMBER(H555),$S$33="Yes"),H555-AI67,)^2,IF(AND(ISNUMBER(H609),$S$34="Yes"),H609-AI67,)^2)/SUM(IF(AND(ISNUMBER(H123),$S$25="Yes"),1,0),IF(AND(ISNUMBER(H177),$S$26="Yes"),1,0),IF(AND(ISNUMBER(H231),$S$27="Yes"),1,0),IF(AND(ISNUMBER(H285),$S$28="Yes"),1,0),IF(AND(ISNUMBER(H339),$S$29="Yes"),1,0),IF(AND(ISNUMBER(H393),$S$30="Yes"),1,0),IF(AND(ISNUMBER(H447),$S$31="Yes"),1,0),IF(AND(ISNUMBER(H501),$S$32="Yes"),1,0),IF(AND(ISNUMBER(H555),$S$33="Yes"),1,0),IF(AND(ISNUMBER(H609),$S$34="Yes"),1,0))))</f>
        <v>#DIV/0!</v>
      </c>
      <c r="AY67" s="79" t="e">
        <f>MIN('[1]Unit Adoption Calculations'!I111,AJ67+$AP$22*SQRT(SUM(IF(AND(ISNUMBER(I123),$S$25="Yes"),I123-AJ67,)^2,IF(AND(ISNUMBER(I177),$S$26="Yes"),I177-AJ67,)^2,IF(AND(ISNUMBER(I231),$S$27="Yes"),I231-AJ67,)^2,IF(AND(ISNUMBER(I285),$S$28="Yes"),I285-AJ67,)^2,IF(AND(ISNUMBER(I339),$S$29="Yes"),I339-AJ67,)^2,IF(AND(ISNUMBER(I393),$S$30="Yes"),I393-AJ67,)^2,IF(AND(ISNUMBER(I447),$S$31="Yes"),I447-AJ67,)^2,IF(AND(ISNUMBER(I501),$S$32="Yes"),I501-AJ67,)^2,IF(AND(ISNUMBER(I555),$S$33="Yes"),I555-AJ67,)^2,IF(AND(ISNUMBER(I609),$S$34="Yes"),I609-AJ67,)^2)/SUM(IF(AND(ISNUMBER(I123),$S$25="Yes"),1,0),IF(AND(ISNUMBER(I177),$S$26="Yes"),1,0),IF(AND(ISNUMBER(I231),$S$27="Yes"),1,0),IF(AND(ISNUMBER(I285),$S$28="Yes"),1,0),IF(AND(ISNUMBER(I339),$S$29="Yes"),1,0),IF(AND(ISNUMBER(I393),$S$30="Yes"),1,0),IF(AND(ISNUMBER(I447),$S$31="Yes"),1,0),IF(AND(ISNUMBER(I501),$S$32="Yes"),1,0),IF(AND(ISNUMBER(I555),$S$33="Yes"),1,0),IF(AND(ISNUMBER(I609),$S$34="Yes"),1,0))))</f>
        <v>#DIV/0!</v>
      </c>
      <c r="AZ67" s="79" t="e">
        <f>MIN('[1]Unit Adoption Calculations'!J111,AK67+$AP$22*SQRT(SUM(IF(AND(ISNUMBER(J123),$S$25="Yes"),J123-AK67,)^2,IF(AND(ISNUMBER(J177),$S$26="Yes"),J177-AK67,)^2,IF(AND(ISNUMBER(J231),$S$27="Yes"),J231-AK67,)^2,IF(AND(ISNUMBER(J285),$S$28="Yes"),J285-AK67,)^2,IF(AND(ISNUMBER(J339),$S$29="Yes"),J339-AK67,)^2,IF(AND(ISNUMBER(J393),$S$30="Yes"),J393-AK67,)^2,IF(AND(ISNUMBER(J447),$S$31="Yes"),J447-AK67,)^2,IF(AND(ISNUMBER(J501),$S$32="Yes"),J501-AK67,)^2,IF(AND(ISNUMBER(J555),$S$33="Yes"),J555-AK67,)^2,IF(AND(ISNUMBER(J609),$S$34="Yes"),J609-AK67,)^2)/SUM(IF(AND(ISNUMBER(J123),$S$25="Yes"),1,0),IF(AND(ISNUMBER(J177),$S$26="Yes"),1,0),IF(AND(ISNUMBER(J231),$S$27="Yes"),1,0),IF(AND(ISNUMBER(J285),$S$28="Yes"),1,0),IF(AND(ISNUMBER(J339),$S$29="Yes"),1,0),IF(AND(ISNUMBER(J393),$S$30="Yes"),1,0),IF(AND(ISNUMBER(J447),$S$31="Yes"),1,0),IF(AND(ISNUMBER(J501),$S$32="Yes"),1,0),IF(AND(ISNUMBER(J555),$S$33="Yes"),1,0),IF(AND(ISNUMBER(J609),$S$34="Yes"),1,0))))</f>
        <v>#DIV/0!</v>
      </c>
      <c r="BA67" s="79" t="e">
        <f>MIN('[1]Unit Adoption Calculations'!K111,AL67+$AP$22*SQRT(SUM(IF(AND(ISNUMBER(K123),$S$25="Yes"),K123-AL67,)^2,IF(AND(ISNUMBER(K177),$S$26="Yes"),K177-AL67,)^2,IF(AND(ISNUMBER(K231),$S$27="Yes"),K231-AL67,)^2,IF(AND(ISNUMBER(K285),$S$28="Yes"),K285-AL67,)^2,IF(AND(ISNUMBER(K339),$S$29="Yes"),K339-AL67,)^2,IF(AND(ISNUMBER(K393),$S$30="Yes"),K393-AL67,)^2,IF(AND(ISNUMBER(K447),$S$31="Yes"),K447-AL67,)^2,IF(AND(ISNUMBER(K501),$S$32="Yes"),K501-AL67,)^2,IF(AND(ISNUMBER(K555),$S$33="Yes"),K555-AL67,)^2,IF(AND(ISNUMBER(K609),$S$34="Yes"),K609-AL67,)^2)/SUM(IF(AND(ISNUMBER(K123),$S$25="Yes"),1,0),IF(AND(ISNUMBER(K177),$S$26="Yes"),1,0),IF(AND(ISNUMBER(K231),$S$27="Yes"),1,0),IF(AND(ISNUMBER(K285),$S$28="Yes"),1,0),IF(AND(ISNUMBER(K339),$S$29="Yes"),1,0),IF(AND(ISNUMBER(K393),$S$30="Yes"),1,0),IF(AND(ISNUMBER(K447),$S$31="Yes"),1,0),IF(AND(ISNUMBER(K501),$S$32="Yes"),1,0),IF(AND(ISNUMBER(K555),$S$33="Yes"),1,0),IF(AND(ISNUMBER(K609),$S$34="Yes"),1,0))))</f>
        <v>#DIV/0!</v>
      </c>
      <c r="BJ67"/>
      <c r="BK67"/>
      <c r="BL67"/>
      <c r="BM67"/>
      <c r="BN67"/>
      <c r="BO67"/>
      <c r="BP67"/>
      <c r="BQ67"/>
      <c r="BR67"/>
      <c r="BS67"/>
      <c r="BT67"/>
      <c r="BU67"/>
      <c r="BV67"/>
      <c r="BW67"/>
      <c r="BX67"/>
    </row>
    <row r="68" spans="1:76" s="24" customFormat="1" ht="14" x14ac:dyDescent="0.15">
      <c r="A68" s="64">
        <v>2057</v>
      </c>
      <c r="B68" s="65">
        <f t="shared" ca="1" si="5"/>
        <v>435.9607520629969</v>
      </c>
      <c r="C68" s="66">
        <f t="shared" ca="1" si="5"/>
        <v>204.99942957204257</v>
      </c>
      <c r="D68" s="66">
        <f t="shared" ca="1" si="5"/>
        <v>0</v>
      </c>
      <c r="E68" s="66">
        <f t="shared" ca="1" si="5"/>
        <v>68.754414149263638</v>
      </c>
      <c r="F68" s="66">
        <f t="shared" ca="1" si="5"/>
        <v>37.585614417276815</v>
      </c>
      <c r="G68" s="66">
        <f t="shared" ca="1" si="5"/>
        <v>183.85101812636026</v>
      </c>
      <c r="H68" s="66" t="str">
        <f t="shared" ca="1" si="5"/>
        <v/>
      </c>
      <c r="I68" s="66" t="str">
        <f t="shared" ca="1" si="5"/>
        <v/>
      </c>
      <c r="J68" s="66" t="str">
        <f t="shared" ca="1" si="5"/>
        <v/>
      </c>
      <c r="K68" s="66" t="str">
        <f t="shared" ca="1" si="5"/>
        <v/>
      </c>
      <c r="AB68" s="64">
        <v>2057</v>
      </c>
      <c r="AC68" s="79">
        <f ca="1">MIN('[1]Unit Adoption Calculations'!B112,SUM(IF($S$25="Yes",B124,),IF($S$26="Yes",B178,),IF($S$27="Yes",B232,),IF($S$28="Yes",B286,),IF($S$29="Yes",B340,),IF($S$30="Yes",B394,),IF($S$31="Yes",B448,),IF($S$32="Yes",B502,),IF($S$33="Yes",B556,),IF($S$34="Yes",B610,))/SUM(IF(AND(ISNUMBER(B124),$S$25="Yes"),1,0),IF(AND(ISNUMBER(B178),$S$26="Yes"),1,0),IF(AND(ISNUMBER(B232),$S$27="Yes"),1,0),IF(AND(ISNUMBER(B286),$S$28="Yes"),1,0),IF(AND(ISNUMBER(B340),$S$29="Yes"),1,0),IF(AND(ISNUMBER(B394),$S$30="Yes"),1,0),IF(AND(ISNUMBER(B448),$S$31="Yes"),1,0),IF(AND(ISNUMBER(B502),$S$32="Yes"),1,0),IF(AND(ISNUMBER(B556),$S$33="Yes"),1,0),IF(AND(ISNUMBER(B610),$S$34="Yes"),1,0)))</f>
        <v>493.7027995092667</v>
      </c>
      <c r="AD68" s="79">
        <f ca="1">MIN('[1]Unit Adoption Calculations'!C112,SUM(IF($S$25="Yes",C124,),IF($S$26="Yes",C178,),IF($S$27="Yes",C232,),IF($S$28="Yes",C286,),IF($S$29="Yes",C340,),IF($S$30="Yes",C394,),IF($S$31="Yes",C448,),IF($S$32="Yes",C502,),IF($S$33="Yes",C556,),IF($S$34="Yes",C610,))/SUM(IF(AND(ISNUMBER(C124),$S$25="Yes"),1,0),IF(AND(ISNUMBER(C178),$S$26="Yes"),1,0),IF(AND(ISNUMBER(C232),$S$27="Yes"),1,0),IF(AND(ISNUMBER(C286),$S$28="Yes"),1,0),IF(AND(ISNUMBER(C340),$S$29="Yes"),1,0),IF(AND(ISNUMBER(C394),$S$30="Yes"),1,0),IF(AND(ISNUMBER(C448),$S$31="Yes"),1,0),IF(AND(ISNUMBER(C502),$S$32="Yes"),1,0),IF(AND(ISNUMBER(C556),$S$33="Yes"),1,0),IF(AND(ISNUMBER(C610),$S$34="Yes"),1,0)))</f>
        <v>207.19075452629954</v>
      </c>
      <c r="AE68" s="79">
        <f ca="1">MIN('[1]Unit Adoption Calculations'!D112,SUM(IF($S$25="Yes",D124,),IF($S$26="Yes",D178,),IF($S$27="Yes",D232,),IF($S$28="Yes",D286,),IF($S$29="Yes",D340,),IF($S$30="Yes",D394,),IF($S$31="Yes",D448,),IF($S$32="Yes",D502,),IF($S$33="Yes",D556,),IF($S$34="Yes",D610,))/SUM(IF(AND(ISNUMBER(D124),$S$25="Yes"),1,0),IF(AND(ISNUMBER(D178),$S$26="Yes"),1,0),IF(AND(ISNUMBER(D232),$S$27="Yes"),1,0),IF(AND(ISNUMBER(D286),$S$28="Yes"),1,0),IF(AND(ISNUMBER(D340),$S$29="Yes"),1,0),IF(AND(ISNUMBER(D394),$S$30="Yes"),1,0),IF(AND(ISNUMBER(D448),$S$31="Yes"),1,0),IF(AND(ISNUMBER(D502),$S$32="Yes"),1,0),IF(AND(ISNUMBER(D556),$S$33="Yes"),1,0),IF(AND(ISNUMBER(D610),$S$34="Yes"),1,0)))</f>
        <v>0</v>
      </c>
      <c r="AF68" s="79">
        <f ca="1">MIN('[1]Unit Adoption Calculations'!E112,SUM(IF($S$25="Yes",E124,),IF($S$26="Yes",E178,),IF($S$27="Yes",E232,),IF($S$28="Yes",E286,),IF($S$29="Yes",E340,),IF($S$30="Yes",E394,),IF($S$31="Yes",E448,),IF($S$32="Yes",E502,),IF($S$33="Yes",E556,),IF($S$34="Yes",E610,))/SUM(IF(AND(ISNUMBER(E124),$S$25="Yes"),1,0),IF(AND(ISNUMBER(E178),$S$26="Yes"),1,0),IF(AND(ISNUMBER(E232),$S$27="Yes"),1,0),IF(AND(ISNUMBER(E286),$S$28="Yes"),1,0),IF(AND(ISNUMBER(E340),$S$29="Yes"),1,0),IF(AND(ISNUMBER(E394),$S$30="Yes"),1,0),IF(AND(ISNUMBER(E448),$S$31="Yes"),1,0),IF(AND(ISNUMBER(E502),$S$32="Yes"),1,0),IF(AND(ISNUMBER(E556),$S$33="Yes"),1,0),IF(AND(ISNUMBER(E610),$S$34="Yes"),1,0)))</f>
        <v>88.986307427484249</v>
      </c>
      <c r="AG68" s="79">
        <f ca="1">MIN('[1]Unit Adoption Calculations'!F112,SUM(IF($S$25="Yes",F124,),IF($S$26="Yes",F178,),IF($S$27="Yes",F232,),IF($S$28="Yes",F286,),IF($S$29="Yes",F340,),IF($S$30="Yes",F394,),IF($S$31="Yes",F448,),IF($S$32="Yes",F502,),IF($S$33="Yes",F556,),IF($S$34="Yes",F610,))/SUM(IF(AND(ISNUMBER(F124),$S$25="Yes"),1,0),IF(AND(ISNUMBER(F178),$S$26="Yes"),1,0),IF(AND(ISNUMBER(F232),$S$27="Yes"),1,0),IF(AND(ISNUMBER(F286),$S$28="Yes"),1,0),IF(AND(ISNUMBER(F340),$S$29="Yes"),1,0),IF(AND(ISNUMBER(F394),$S$30="Yes"),1,0),IF(AND(ISNUMBER(F448),$S$31="Yes"),1,0),IF(AND(ISNUMBER(F502),$S$32="Yes"),1,0),IF(AND(ISNUMBER(F556),$S$33="Yes"),1,0),IF(AND(ISNUMBER(F610),$S$34="Yes"),1,0)))</f>
        <v>38.475590614167686</v>
      </c>
      <c r="AH68" s="79">
        <f ca="1">MIN('[1]Unit Adoption Calculations'!G112,SUM(IF($S$25="Yes",G124,),IF($S$26="Yes",G178,),IF($S$27="Yes",G232,),IF($S$28="Yes",G286,),IF($S$29="Yes",G340,),IF($S$30="Yes",G394,),IF($S$31="Yes",G448,),IF($S$32="Yes",G502,),IF($S$33="Yes",G556,),IF($S$34="Yes",G610,))/SUM(IF(AND(ISNUMBER(G124),$S$25="Yes"),1,0),IF(AND(ISNUMBER(G178),$S$26="Yes"),1,0),IF(AND(ISNUMBER(G232),$S$27="Yes"),1,0),IF(AND(ISNUMBER(G286),$S$28="Yes"),1,0),IF(AND(ISNUMBER(G340),$S$29="Yes"),1,0),IF(AND(ISNUMBER(G394),$S$30="Yes"),1,0),IF(AND(ISNUMBER(G448),$S$31="Yes"),1,0),IF(AND(ISNUMBER(G502),$S$32="Yes"),1,0),IF(AND(ISNUMBER(G556),$S$33="Yes"),1,0),IF(AND(ISNUMBER(G610),$S$34="Yes"),1,0)))</f>
        <v>186.21187363791228</v>
      </c>
      <c r="AI68" s="79" t="e">
        <f>MIN('[1]Unit Adoption Calculations'!H112,SUM(IF($S$25="Yes",H124,),IF($S$26="Yes",H178,),IF($S$27="Yes",H232,),IF($S$28="Yes",H286,),IF($S$29="Yes",H340,),IF($S$30="Yes",H394,),IF($S$31="Yes",H448,),IF($S$32="Yes",H502,),IF($S$33="Yes",H556,),IF($S$34="Yes",H610,))/SUM(IF(AND(ISNUMBER(H124),$S$25="Yes"),1,0),IF(AND(ISNUMBER(H178),$S$26="Yes"),1,0),IF(AND(ISNUMBER(H232),$S$27="Yes"),1,0),IF(AND(ISNUMBER(H286),$S$28="Yes"),1,0),IF(AND(ISNUMBER(H340),$S$29="Yes"),1,0),IF(AND(ISNUMBER(H394),$S$30="Yes"),1,0),IF(AND(ISNUMBER(H448),$S$31="Yes"),1,0),IF(AND(ISNUMBER(H502),$S$32="Yes"),1,0),IF(AND(ISNUMBER(H556),$S$33="Yes"),1,0),IF(AND(ISNUMBER(H610),$S$34="Yes"),1,0)))</f>
        <v>#DIV/0!</v>
      </c>
      <c r="AJ68" s="79" t="e">
        <f>MIN('[1]Unit Adoption Calculations'!I112,SUM(IF($S$25="Yes",I124,),IF($S$26="Yes",I178,),IF($S$27="Yes",I232,),IF($S$28="Yes",I286,),IF($S$29="Yes",I340,),IF($S$30="Yes",I394,),IF($S$31="Yes",I448,),IF($S$32="Yes",I502,),IF($S$33="Yes",I556,),IF($S$34="Yes",I610,))/SUM(IF(AND(ISNUMBER(I124),$S$25="Yes"),1,0),IF(AND(ISNUMBER(I178),$S$26="Yes"),1,0),IF(AND(ISNUMBER(I232),$S$27="Yes"),1,0),IF(AND(ISNUMBER(I286),$S$28="Yes"),1,0),IF(AND(ISNUMBER(I340),$S$29="Yes"),1,0),IF(AND(ISNUMBER(I394),$S$30="Yes"),1,0),IF(AND(ISNUMBER(I448),$S$31="Yes"),1,0),IF(AND(ISNUMBER(I502),$S$32="Yes"),1,0),IF(AND(ISNUMBER(I556),$S$33="Yes"),1,0),IF(AND(ISNUMBER(I610),$S$34="Yes"),1,0)))</f>
        <v>#DIV/0!</v>
      </c>
      <c r="AK68" s="79" t="e">
        <f>MIN('[1]Unit Adoption Calculations'!J112,SUM(IF($S$25="Yes",J124,),IF($S$26="Yes",J178,),IF($S$27="Yes",J232,),IF($S$28="Yes",J286,),IF($S$29="Yes",J340,),IF($S$30="Yes",J394,),IF($S$31="Yes",J448,),IF($S$32="Yes",J502,),IF($S$33="Yes",J556,),IF($S$34="Yes",J610,))/SUM(IF(AND(ISNUMBER(J124),$S$25="Yes"),1,0),IF(AND(ISNUMBER(J178),$S$26="Yes"),1,0),IF(AND(ISNUMBER(J232),$S$27="Yes"),1,0),IF(AND(ISNUMBER(J286),$S$28="Yes"),1,0),IF(AND(ISNUMBER(J340),$S$29="Yes"),1,0),IF(AND(ISNUMBER(J394),$S$30="Yes"),1,0),IF(AND(ISNUMBER(J448),$S$31="Yes"),1,0),IF(AND(ISNUMBER(J502),$S$32="Yes"),1,0),IF(AND(ISNUMBER(J556),$S$33="Yes"),1,0),IF(AND(ISNUMBER(J610),$S$34="Yes"),1,0)))</f>
        <v>#DIV/0!</v>
      </c>
      <c r="AL68" s="79" t="e">
        <f>MIN('[1]Unit Adoption Calculations'!K112,SUM(IF($S$25="Yes",K124,),IF($S$26="Yes",K178,),IF($S$27="Yes",K232,),IF($S$28="Yes",K286,),IF($S$29="Yes",K340,),IF($S$30="Yes",K394,),IF($S$31="Yes",K448,),IF($S$32="Yes",K502,),IF($S$33="Yes",K556,),IF($S$34="Yes",K610,))/SUM(IF(AND(ISNUMBER(K124),$S$25="Yes"),1,0),IF(AND(ISNUMBER(K178),$S$26="Yes"),1,0),IF(AND(ISNUMBER(K232),$S$27="Yes"),1,0),IF(AND(ISNUMBER(K286),$S$28="Yes"),1,0),IF(AND(ISNUMBER(K340),$S$29="Yes"),1,0),IF(AND(ISNUMBER(K394),$S$30="Yes"),1,0),IF(AND(ISNUMBER(K448),$S$31="Yes"),1,0),IF(AND(ISNUMBER(K502),$S$32="Yes"),1,0),IF(AND(ISNUMBER(K556),$S$33="Yes"),1,0),IF(AND(ISNUMBER(K610),$S$34="Yes"),1,0)))</f>
        <v>#DIV/0!</v>
      </c>
      <c r="AM68" s="69"/>
      <c r="AQ68" s="64">
        <v>2057</v>
      </c>
      <c r="AR68" s="79">
        <f ca="1">MIN('[1]Unit Adoption Calculations'!B112,AC68+$AP$22*SQRT(SUM(IF(AND(ISNUMBER(B124),$S$25="Yes"),B124-AC68,)^2,IF(AND(ISNUMBER(B178),$S$26="Yes"),B178-AC68,)^2,IF(AND(ISNUMBER(B232),$S$27="Yes"),B232-AC68,)^2,IF(AND(ISNUMBER(B286),$S$28="Yes"),B286-AC68,)^2,IF(AND(ISNUMBER(B340),$S$29="Yes"),B340-AC68,)^2,IF(AND(ISNUMBER(B394),$S$30="Yes"),B394-AC68,)^2,IF(AND(ISNUMBER(B448),$S$31="Yes"),B448-AC68,)^2,IF(AND(ISNUMBER(B502),$S$32="Yes"),B502-AC68,)^2,IF(AND(ISNUMBER(B556),$S$33="Yes"),B556-AC68,)^2,IF(AND(ISNUMBER(B610),$S$34="Yes"),B610-AC68,)^2)/SUM(IF(AND(ISNUMBER(B124),$S$25="Yes"),1,0),IF(AND(ISNUMBER(B178),$S$26="Yes"),1,0),IF(AND(ISNUMBER(B232),$S$27="Yes"),1,0),IF(AND(ISNUMBER(B286),$S$28="Yes"),1,0),IF(AND(ISNUMBER(B340),$S$29="Yes"),1,0),IF(AND(ISNUMBER(B394),$S$30="Yes"),1,0),IF(AND(ISNUMBER(B448),$S$31="Yes"),1,0),IF(AND(ISNUMBER(B502),$S$32="Yes"),1,0),IF(AND(ISNUMBER(B556),$S$33="Yes"),1,0),IF(AND(ISNUMBER(B610),$S$34="Yes"),1,0))))</f>
        <v>435.9607520629969</v>
      </c>
      <c r="AS68" s="79">
        <f ca="1">MIN('[1]Unit Adoption Calculations'!C112,AD68+$AP$22*SQRT(SUM(IF(AND(ISNUMBER(C124),$S$25="Yes"),C124-AD68,)^2,IF(AND(ISNUMBER(C178),$S$26="Yes"),C178-AD68,)^2,IF(AND(ISNUMBER(C232),$S$27="Yes"),C232-AD68,)^2,IF(AND(ISNUMBER(C286),$S$28="Yes"),C286-AD68,)^2,IF(AND(ISNUMBER(C340),$S$29="Yes"),C340-AD68,)^2,IF(AND(ISNUMBER(C394),$S$30="Yes"),C394-AD68,)^2,IF(AND(ISNUMBER(C448),$S$31="Yes"),C448-AD68,)^2,IF(AND(ISNUMBER(C502),$S$32="Yes"),C502-AD68,)^2,IF(AND(ISNUMBER(C556),$S$33="Yes"),C556-AD68,)^2,IF(AND(ISNUMBER(C610),$S$34="Yes"),C610-AD68,)^2)/SUM(IF(AND(ISNUMBER(C124),$S$25="Yes"),1,0),IF(AND(ISNUMBER(C178),$S$26="Yes"),1,0),IF(AND(ISNUMBER(C232),$S$27="Yes"),1,0),IF(AND(ISNUMBER(C286),$S$28="Yes"),1,0),IF(AND(ISNUMBER(C340),$S$29="Yes"),1,0),IF(AND(ISNUMBER(C394),$S$30="Yes"),1,0),IF(AND(ISNUMBER(C448),$S$31="Yes"),1,0),IF(AND(ISNUMBER(C502),$S$32="Yes"),1,0),IF(AND(ISNUMBER(C556),$S$33="Yes"),1,0),IF(AND(ISNUMBER(C610),$S$34="Yes"),1,0))))</f>
        <v>204.99942957204257</v>
      </c>
      <c r="AT68" s="79">
        <f ca="1">MIN('[1]Unit Adoption Calculations'!D112,AE68+$AP$22*SQRT(SUM(IF(AND(ISNUMBER(D124),$S$25="Yes"),D124-AE68,)^2,IF(AND(ISNUMBER(D178),$S$26="Yes"),D178-AE68,)^2,IF(AND(ISNUMBER(D232),$S$27="Yes"),D232-AE68,)^2,IF(AND(ISNUMBER(D286),$S$28="Yes"),D286-AE68,)^2,IF(AND(ISNUMBER(D340),$S$29="Yes"),D340-AE68,)^2,IF(AND(ISNUMBER(D394),$S$30="Yes"),D394-AE68,)^2,IF(AND(ISNUMBER(D448),$S$31="Yes"),D448-AE68,)^2,IF(AND(ISNUMBER(D502),$S$32="Yes"),D502-AE68,)^2,IF(AND(ISNUMBER(D556),$S$33="Yes"),D556-AE68,)^2,IF(AND(ISNUMBER(D610),$S$34="Yes"),D610-AE68,)^2)/SUM(IF(AND(ISNUMBER(D124),$S$25="Yes"),1,0),IF(AND(ISNUMBER(D178),$S$26="Yes"),1,0),IF(AND(ISNUMBER(D232),$S$27="Yes"),1,0),IF(AND(ISNUMBER(D286),$S$28="Yes"),1,0),IF(AND(ISNUMBER(D340),$S$29="Yes"),1,0),IF(AND(ISNUMBER(D394),$S$30="Yes"),1,0),IF(AND(ISNUMBER(D448),$S$31="Yes"),1,0),IF(AND(ISNUMBER(D502),$S$32="Yes"),1,0),IF(AND(ISNUMBER(D556),$S$33="Yes"),1,0),IF(AND(ISNUMBER(D610),$S$34="Yes"),1,0))))</f>
        <v>0</v>
      </c>
      <c r="AU68" s="79">
        <f ca="1">MIN('[1]Unit Adoption Calculations'!E112,AF68+$AP$22*SQRT(SUM(IF(AND(ISNUMBER(E124),$S$25="Yes"),E124-AF68,)^2,IF(AND(ISNUMBER(E178),$S$26="Yes"),E178-AF68,)^2,IF(AND(ISNUMBER(E232),$S$27="Yes"),E232-AF68,)^2,IF(AND(ISNUMBER(E286),$S$28="Yes"),E286-AF68,)^2,IF(AND(ISNUMBER(E340),$S$29="Yes"),E340-AF68,)^2,IF(AND(ISNUMBER(E394),$S$30="Yes"),E394-AF68,)^2,IF(AND(ISNUMBER(E448),$S$31="Yes"),E448-AF68,)^2,IF(AND(ISNUMBER(E502),$S$32="Yes"),E502-AF68,)^2,IF(AND(ISNUMBER(E556),$S$33="Yes"),E556-AF68,)^2,IF(AND(ISNUMBER(E610),$S$34="Yes"),E610-AF68,)^2)/SUM(IF(AND(ISNUMBER(E124),$S$25="Yes"),1,0),IF(AND(ISNUMBER(E178),$S$26="Yes"),1,0),IF(AND(ISNUMBER(E232),$S$27="Yes"),1,0),IF(AND(ISNUMBER(E286),$S$28="Yes"),1,0),IF(AND(ISNUMBER(E340),$S$29="Yes"),1,0),IF(AND(ISNUMBER(E394),$S$30="Yes"),1,0),IF(AND(ISNUMBER(E448),$S$31="Yes"),1,0),IF(AND(ISNUMBER(E502),$S$32="Yes"),1,0),IF(AND(ISNUMBER(E556),$S$33="Yes"),1,0),IF(AND(ISNUMBER(E610),$S$34="Yes"),1,0))))</f>
        <v>68.754414149263638</v>
      </c>
      <c r="AV68" s="79">
        <f ca="1">MIN('[1]Unit Adoption Calculations'!F112,AG68+$AP$22*SQRT(SUM(IF(AND(ISNUMBER(F124),$S$25="Yes"),F124-AG68,)^2,IF(AND(ISNUMBER(F178),$S$26="Yes"),F178-AG68,)^2,IF(AND(ISNUMBER(F232),$S$27="Yes"),F232-AG68,)^2,IF(AND(ISNUMBER(F286),$S$28="Yes"),F286-AG68,)^2,IF(AND(ISNUMBER(F340),$S$29="Yes"),F340-AG68,)^2,IF(AND(ISNUMBER(F394),$S$30="Yes"),F394-AG68,)^2,IF(AND(ISNUMBER(F448),$S$31="Yes"),F448-AG68,)^2,IF(AND(ISNUMBER(F502),$S$32="Yes"),F502-AG68,)^2,IF(AND(ISNUMBER(F556),$S$33="Yes"),F556-AG68,)^2,IF(AND(ISNUMBER(F610),$S$34="Yes"),F610-AG68,)^2)/SUM(IF(AND(ISNUMBER(F124),$S$25="Yes"),1,0),IF(AND(ISNUMBER(F178),$S$26="Yes"),1,0),IF(AND(ISNUMBER(F232),$S$27="Yes"),1,0),IF(AND(ISNUMBER(F286),$S$28="Yes"),1,0),IF(AND(ISNUMBER(F340),$S$29="Yes"),1,0),IF(AND(ISNUMBER(F394),$S$30="Yes"),1,0),IF(AND(ISNUMBER(F448),$S$31="Yes"),1,0),IF(AND(ISNUMBER(F502),$S$32="Yes"),1,0),IF(AND(ISNUMBER(F556),$S$33="Yes"),1,0),IF(AND(ISNUMBER(F610),$S$34="Yes"),1,0))))</f>
        <v>37.585614417276815</v>
      </c>
      <c r="AW68" s="79">
        <f ca="1">MIN('[1]Unit Adoption Calculations'!G112,AH68+$AP$22*SQRT(SUM(IF(AND(ISNUMBER(G124),$S$25="Yes"),G124-AH68,)^2,IF(AND(ISNUMBER(G178),$S$26="Yes"),G178-AH68,)^2,IF(AND(ISNUMBER(G232),$S$27="Yes"),G232-AH68,)^2,IF(AND(ISNUMBER(G286),$S$28="Yes"),G286-AH68,)^2,IF(AND(ISNUMBER(G340),$S$29="Yes"),G340-AH68,)^2,IF(AND(ISNUMBER(G394),$S$30="Yes"),G394-AH68,)^2,IF(AND(ISNUMBER(G448),$S$31="Yes"),G448-AH68,)^2,IF(AND(ISNUMBER(G502),$S$32="Yes"),G502-AH68,)^2,IF(AND(ISNUMBER(G556),$S$33="Yes"),G556-AH68,)^2,IF(AND(ISNUMBER(G610),$S$34="Yes"),G610-AH68,)^2)/SUM(IF(AND(ISNUMBER(G124),$S$25="Yes"),1,0),IF(AND(ISNUMBER(G178),$S$26="Yes"),1,0),IF(AND(ISNUMBER(G232),$S$27="Yes"),1,0),IF(AND(ISNUMBER(G286),$S$28="Yes"),1,0),IF(AND(ISNUMBER(G340),$S$29="Yes"),1,0),IF(AND(ISNUMBER(G394),$S$30="Yes"),1,0),IF(AND(ISNUMBER(G448),$S$31="Yes"),1,0),IF(AND(ISNUMBER(G502),$S$32="Yes"),1,0),IF(AND(ISNUMBER(G556),$S$33="Yes"),1,0),IF(AND(ISNUMBER(G610),$S$34="Yes"),1,0))))</f>
        <v>183.85101812636026</v>
      </c>
      <c r="AX68" s="79" t="e">
        <f>MIN('[1]Unit Adoption Calculations'!H112,AI68+$AP$22*SQRT(SUM(IF(AND(ISNUMBER(H124),$S$25="Yes"),H124-AI68,)^2,IF(AND(ISNUMBER(H178),$S$26="Yes"),H178-AI68,)^2,IF(AND(ISNUMBER(H232),$S$27="Yes"),H232-AI68,)^2,IF(AND(ISNUMBER(H286),$S$28="Yes"),H286-AI68,)^2,IF(AND(ISNUMBER(H340),$S$29="Yes"),H340-AI68,)^2,IF(AND(ISNUMBER(H394),$S$30="Yes"),H394-AI68,)^2,IF(AND(ISNUMBER(H448),$S$31="Yes"),H448-AI68,)^2,IF(AND(ISNUMBER(H502),$S$32="Yes"),H502-AI68,)^2,IF(AND(ISNUMBER(H556),$S$33="Yes"),H556-AI68,)^2,IF(AND(ISNUMBER(H610),$S$34="Yes"),H610-AI68,)^2)/SUM(IF(AND(ISNUMBER(H124),$S$25="Yes"),1,0),IF(AND(ISNUMBER(H178),$S$26="Yes"),1,0),IF(AND(ISNUMBER(H232),$S$27="Yes"),1,0),IF(AND(ISNUMBER(H286),$S$28="Yes"),1,0),IF(AND(ISNUMBER(H340),$S$29="Yes"),1,0),IF(AND(ISNUMBER(H394),$S$30="Yes"),1,0),IF(AND(ISNUMBER(H448),$S$31="Yes"),1,0),IF(AND(ISNUMBER(H502),$S$32="Yes"),1,0),IF(AND(ISNUMBER(H556),$S$33="Yes"),1,0),IF(AND(ISNUMBER(H610),$S$34="Yes"),1,0))))</f>
        <v>#DIV/0!</v>
      </c>
      <c r="AY68" s="79" t="e">
        <f>MIN('[1]Unit Adoption Calculations'!I112,AJ68+$AP$22*SQRT(SUM(IF(AND(ISNUMBER(I124),$S$25="Yes"),I124-AJ68,)^2,IF(AND(ISNUMBER(I178),$S$26="Yes"),I178-AJ68,)^2,IF(AND(ISNUMBER(I232),$S$27="Yes"),I232-AJ68,)^2,IF(AND(ISNUMBER(I286),$S$28="Yes"),I286-AJ68,)^2,IF(AND(ISNUMBER(I340),$S$29="Yes"),I340-AJ68,)^2,IF(AND(ISNUMBER(I394),$S$30="Yes"),I394-AJ68,)^2,IF(AND(ISNUMBER(I448),$S$31="Yes"),I448-AJ68,)^2,IF(AND(ISNUMBER(I502),$S$32="Yes"),I502-AJ68,)^2,IF(AND(ISNUMBER(I556),$S$33="Yes"),I556-AJ68,)^2,IF(AND(ISNUMBER(I610),$S$34="Yes"),I610-AJ68,)^2)/SUM(IF(AND(ISNUMBER(I124),$S$25="Yes"),1,0),IF(AND(ISNUMBER(I178),$S$26="Yes"),1,0),IF(AND(ISNUMBER(I232),$S$27="Yes"),1,0),IF(AND(ISNUMBER(I286),$S$28="Yes"),1,0),IF(AND(ISNUMBER(I340),$S$29="Yes"),1,0),IF(AND(ISNUMBER(I394),$S$30="Yes"),1,0),IF(AND(ISNUMBER(I448),$S$31="Yes"),1,0),IF(AND(ISNUMBER(I502),$S$32="Yes"),1,0),IF(AND(ISNUMBER(I556),$S$33="Yes"),1,0),IF(AND(ISNUMBER(I610),$S$34="Yes"),1,0))))</f>
        <v>#DIV/0!</v>
      </c>
      <c r="AZ68" s="79" t="e">
        <f>MIN('[1]Unit Adoption Calculations'!J112,AK68+$AP$22*SQRT(SUM(IF(AND(ISNUMBER(J124),$S$25="Yes"),J124-AK68,)^2,IF(AND(ISNUMBER(J178),$S$26="Yes"),J178-AK68,)^2,IF(AND(ISNUMBER(J232),$S$27="Yes"),J232-AK68,)^2,IF(AND(ISNUMBER(J286),$S$28="Yes"),J286-AK68,)^2,IF(AND(ISNUMBER(J340),$S$29="Yes"),J340-AK68,)^2,IF(AND(ISNUMBER(J394),$S$30="Yes"),J394-AK68,)^2,IF(AND(ISNUMBER(J448),$S$31="Yes"),J448-AK68,)^2,IF(AND(ISNUMBER(J502),$S$32="Yes"),J502-AK68,)^2,IF(AND(ISNUMBER(J556),$S$33="Yes"),J556-AK68,)^2,IF(AND(ISNUMBER(J610),$S$34="Yes"),J610-AK68,)^2)/SUM(IF(AND(ISNUMBER(J124),$S$25="Yes"),1,0),IF(AND(ISNUMBER(J178),$S$26="Yes"),1,0),IF(AND(ISNUMBER(J232),$S$27="Yes"),1,0),IF(AND(ISNUMBER(J286),$S$28="Yes"),1,0),IF(AND(ISNUMBER(J340),$S$29="Yes"),1,0),IF(AND(ISNUMBER(J394),$S$30="Yes"),1,0),IF(AND(ISNUMBER(J448),$S$31="Yes"),1,0),IF(AND(ISNUMBER(J502),$S$32="Yes"),1,0),IF(AND(ISNUMBER(J556),$S$33="Yes"),1,0),IF(AND(ISNUMBER(J610),$S$34="Yes"),1,0))))</f>
        <v>#DIV/0!</v>
      </c>
      <c r="BA68" s="79" t="e">
        <f>MIN('[1]Unit Adoption Calculations'!K112,AL68+$AP$22*SQRT(SUM(IF(AND(ISNUMBER(K124),$S$25="Yes"),K124-AL68,)^2,IF(AND(ISNUMBER(K178),$S$26="Yes"),K178-AL68,)^2,IF(AND(ISNUMBER(K232),$S$27="Yes"),K232-AL68,)^2,IF(AND(ISNUMBER(K286),$S$28="Yes"),K286-AL68,)^2,IF(AND(ISNUMBER(K340),$S$29="Yes"),K340-AL68,)^2,IF(AND(ISNUMBER(K394),$S$30="Yes"),K394-AL68,)^2,IF(AND(ISNUMBER(K448),$S$31="Yes"),K448-AL68,)^2,IF(AND(ISNUMBER(K502),$S$32="Yes"),K502-AL68,)^2,IF(AND(ISNUMBER(K556),$S$33="Yes"),K556-AL68,)^2,IF(AND(ISNUMBER(K610),$S$34="Yes"),K610-AL68,)^2)/SUM(IF(AND(ISNUMBER(K124),$S$25="Yes"),1,0),IF(AND(ISNUMBER(K178),$S$26="Yes"),1,0),IF(AND(ISNUMBER(K232),$S$27="Yes"),1,0),IF(AND(ISNUMBER(K286),$S$28="Yes"),1,0),IF(AND(ISNUMBER(K340),$S$29="Yes"),1,0),IF(AND(ISNUMBER(K394),$S$30="Yes"),1,0),IF(AND(ISNUMBER(K448),$S$31="Yes"),1,0),IF(AND(ISNUMBER(K502),$S$32="Yes"),1,0),IF(AND(ISNUMBER(K556),$S$33="Yes"),1,0),IF(AND(ISNUMBER(K610),$S$34="Yes"),1,0))))</f>
        <v>#DIV/0!</v>
      </c>
      <c r="BJ68"/>
      <c r="BK68"/>
      <c r="BL68"/>
      <c r="BM68"/>
      <c r="BN68"/>
      <c r="BO68"/>
      <c r="BP68"/>
      <c r="BQ68"/>
      <c r="BR68"/>
      <c r="BS68"/>
      <c r="BT68"/>
      <c r="BU68"/>
      <c r="BV68"/>
      <c r="BW68"/>
      <c r="BX68"/>
    </row>
    <row r="69" spans="1:76" s="24" customFormat="1" ht="14" x14ac:dyDescent="0.15">
      <c r="A69" s="64">
        <v>2058</v>
      </c>
      <c r="B69" s="65">
        <f t="shared" ca="1" si="5"/>
        <v>438.61020968151712</v>
      </c>
      <c r="C69" s="66">
        <f t="shared" ca="1" si="5"/>
        <v>206.36017559459879</v>
      </c>
      <c r="D69" s="66">
        <f t="shared" ca="1" si="5"/>
        <v>0</v>
      </c>
      <c r="E69" s="66">
        <f t="shared" ca="1" si="5"/>
        <v>68.054023830282716</v>
      </c>
      <c r="F69" s="66">
        <f t="shared" ca="1" si="5"/>
        <v>37.362011239725234</v>
      </c>
      <c r="G69" s="66">
        <f t="shared" ca="1" si="5"/>
        <v>184.74827491362316</v>
      </c>
      <c r="H69" s="66" t="str">
        <f t="shared" ca="1" si="5"/>
        <v/>
      </c>
      <c r="I69" s="66" t="str">
        <f t="shared" ca="1" si="5"/>
        <v/>
      </c>
      <c r="J69" s="66" t="str">
        <f t="shared" ca="1" si="5"/>
        <v/>
      </c>
      <c r="K69" s="66" t="str">
        <f t="shared" ca="1" si="5"/>
        <v/>
      </c>
      <c r="AB69" s="64">
        <v>2058</v>
      </c>
      <c r="AC69" s="79">
        <f ca="1">MIN('[1]Unit Adoption Calculations'!B113,SUM(IF($S$25="Yes",B125,),IF($S$26="Yes",B179,),IF($S$27="Yes",B233,),IF($S$28="Yes",B287,),IF($S$29="Yes",B341,),IF($S$30="Yes",B395,),IF($S$31="Yes",B449,),IF($S$32="Yes",B503,),IF($S$33="Yes",B557,),IF($S$34="Yes",B611,))/SUM(IF(AND(ISNUMBER(B125),$S$25="Yes"),1,0),IF(AND(ISNUMBER(B179),$S$26="Yes"),1,0),IF(AND(ISNUMBER(B233),$S$27="Yes"),1,0),IF(AND(ISNUMBER(B287),$S$28="Yes"),1,0),IF(AND(ISNUMBER(B341),$S$29="Yes"),1,0),IF(AND(ISNUMBER(B395),$S$30="Yes"),1,0),IF(AND(ISNUMBER(B449),$S$31="Yes"),1,0),IF(AND(ISNUMBER(B503),$S$32="Yes"),1,0),IF(AND(ISNUMBER(B557),$S$33="Yes"),1,0),IF(AND(ISNUMBER(B611),$S$34="Yes"),1,0)))</f>
        <v>496.86173256269086</v>
      </c>
      <c r="AD69" s="79">
        <f ca="1">MIN('[1]Unit Adoption Calculations'!C113,SUM(IF($S$25="Yes",C125,),IF($S$26="Yes",C179,),IF($S$27="Yes",C233,),IF($S$28="Yes",C287,),IF($S$29="Yes",C341,),IF($S$30="Yes",C395,),IF($S$31="Yes",C449,),IF($S$32="Yes",C503,),IF($S$33="Yes",C557,),IF($S$34="Yes",C611,))/SUM(IF(AND(ISNUMBER(C125),$S$25="Yes"),1,0),IF(AND(ISNUMBER(C179),$S$26="Yes"),1,0),IF(AND(ISNUMBER(C233),$S$27="Yes"),1,0),IF(AND(ISNUMBER(C287),$S$28="Yes"),1,0),IF(AND(ISNUMBER(C341),$S$29="Yes"),1,0),IF(AND(ISNUMBER(C395),$S$30="Yes"),1,0),IF(AND(ISNUMBER(C449),$S$31="Yes"),1,0),IF(AND(ISNUMBER(C503),$S$32="Yes"),1,0),IF(AND(ISNUMBER(C557),$S$33="Yes"),1,0),IF(AND(ISNUMBER(C611),$S$34="Yes"),1,0)))</f>
        <v>208.5515005488553</v>
      </c>
      <c r="AE69" s="79">
        <f ca="1">MIN('[1]Unit Adoption Calculations'!D113,SUM(IF($S$25="Yes",D125,),IF($S$26="Yes",D179,),IF($S$27="Yes",D233,),IF($S$28="Yes",D287,),IF($S$29="Yes",D341,),IF($S$30="Yes",D395,),IF($S$31="Yes",D449,),IF($S$32="Yes",D503,),IF($S$33="Yes",D557,),IF($S$34="Yes",D611,))/SUM(IF(AND(ISNUMBER(D125),$S$25="Yes"),1,0),IF(AND(ISNUMBER(D179),$S$26="Yes"),1,0),IF(AND(ISNUMBER(D233),$S$27="Yes"),1,0),IF(AND(ISNUMBER(D287),$S$28="Yes"),1,0),IF(AND(ISNUMBER(D341),$S$29="Yes"),1,0),IF(AND(ISNUMBER(D395),$S$30="Yes"),1,0),IF(AND(ISNUMBER(D449),$S$31="Yes"),1,0),IF(AND(ISNUMBER(D503),$S$32="Yes"),1,0),IF(AND(ISNUMBER(D557),$S$33="Yes"),1,0),IF(AND(ISNUMBER(D611),$S$34="Yes"),1,0)))</f>
        <v>0</v>
      </c>
      <c r="AF69" s="79">
        <f ca="1">MIN('[1]Unit Adoption Calculations'!E113,SUM(IF($S$25="Yes",E125,),IF($S$26="Yes",E179,),IF($S$27="Yes",E233,),IF($S$28="Yes",E287,),IF($S$29="Yes",E341,),IF($S$30="Yes",E395,),IF($S$31="Yes",E449,),IF($S$32="Yes",E503,),IF($S$33="Yes",E557,),IF($S$34="Yes",E611,))/SUM(IF(AND(ISNUMBER(E125),$S$25="Yes"),1,0),IF(AND(ISNUMBER(E179),$S$26="Yes"),1,0),IF(AND(ISNUMBER(E233),$S$27="Yes"),1,0),IF(AND(ISNUMBER(E287),$S$28="Yes"),1,0),IF(AND(ISNUMBER(E341),$S$29="Yes"),1,0),IF(AND(ISNUMBER(E395),$S$30="Yes"),1,0),IF(AND(ISNUMBER(E449),$S$31="Yes"),1,0),IF(AND(ISNUMBER(E503),$S$32="Yes"),1,0),IF(AND(ISNUMBER(E557),$S$33="Yes"),1,0),IF(AND(ISNUMBER(E611),$S$34="Yes"),1,0)))</f>
        <v>88.986307427484249</v>
      </c>
      <c r="AG69" s="79">
        <f ca="1">MIN('[1]Unit Adoption Calculations'!F113,SUM(IF($S$25="Yes",F125,),IF($S$26="Yes",F179,),IF($S$27="Yes",F233,),IF($S$28="Yes",F287,),IF($S$29="Yes",F341,),IF($S$30="Yes",F395,),IF($S$31="Yes",F449,),IF($S$32="Yes",F503,),IF($S$33="Yes",F557,),IF($S$34="Yes",F611,))/SUM(IF(AND(ISNUMBER(F125),$S$25="Yes"),1,0),IF(AND(ISNUMBER(F179),$S$26="Yes"),1,0),IF(AND(ISNUMBER(F233),$S$27="Yes"),1,0),IF(AND(ISNUMBER(F287),$S$28="Yes"),1,0),IF(AND(ISNUMBER(F341),$S$29="Yes"),1,0),IF(AND(ISNUMBER(F395),$S$30="Yes"),1,0),IF(AND(ISNUMBER(F449),$S$31="Yes"),1,0),IF(AND(ISNUMBER(F503),$S$32="Yes"),1,0),IF(AND(ISNUMBER(F557),$S$33="Yes"),1,0),IF(AND(ISNUMBER(F611),$S$34="Yes"),1,0)))</f>
        <v>38.251987436616332</v>
      </c>
      <c r="AH69" s="79">
        <f ca="1">MIN('[1]Unit Adoption Calculations'!G113,SUM(IF($S$25="Yes",G125,),IF($S$26="Yes",G179,),IF($S$27="Yes",G233,),IF($S$28="Yes",G287,),IF($S$29="Yes",G341,),IF($S$30="Yes",G395,),IF($S$31="Yes",G449,),IF($S$32="Yes",G503,),IF($S$33="Yes",G557,),IF($S$34="Yes",G611,))/SUM(IF(AND(ISNUMBER(G125),$S$25="Yes"),1,0),IF(AND(ISNUMBER(G179),$S$26="Yes"),1,0),IF(AND(ISNUMBER(G233),$S$27="Yes"),1,0),IF(AND(ISNUMBER(G287),$S$28="Yes"),1,0),IF(AND(ISNUMBER(G341),$S$29="Yes"),1,0),IF(AND(ISNUMBER(G395),$S$30="Yes"),1,0),IF(AND(ISNUMBER(G449),$S$31="Yes"),1,0),IF(AND(ISNUMBER(G503),$S$32="Yes"),1,0),IF(AND(ISNUMBER(G557),$S$33="Yes"),1,0),IF(AND(ISNUMBER(G611),$S$34="Yes"),1,0)))</f>
        <v>187.10913042517541</v>
      </c>
      <c r="AI69" s="79" t="e">
        <f>MIN('[1]Unit Adoption Calculations'!H113,SUM(IF($S$25="Yes",H125,),IF($S$26="Yes",H179,),IF($S$27="Yes",H233,),IF($S$28="Yes",H287,),IF($S$29="Yes",H341,),IF($S$30="Yes",H395,),IF($S$31="Yes",H449,),IF($S$32="Yes",H503,),IF($S$33="Yes",H557,),IF($S$34="Yes",H611,))/SUM(IF(AND(ISNUMBER(H125),$S$25="Yes"),1,0),IF(AND(ISNUMBER(H179),$S$26="Yes"),1,0),IF(AND(ISNUMBER(H233),$S$27="Yes"),1,0),IF(AND(ISNUMBER(H287),$S$28="Yes"),1,0),IF(AND(ISNUMBER(H341),$S$29="Yes"),1,0),IF(AND(ISNUMBER(H395),$S$30="Yes"),1,0),IF(AND(ISNUMBER(H449),$S$31="Yes"),1,0),IF(AND(ISNUMBER(H503),$S$32="Yes"),1,0),IF(AND(ISNUMBER(H557),$S$33="Yes"),1,0),IF(AND(ISNUMBER(H611),$S$34="Yes"),1,0)))</f>
        <v>#DIV/0!</v>
      </c>
      <c r="AJ69" s="79" t="e">
        <f>MIN('[1]Unit Adoption Calculations'!I113,SUM(IF($S$25="Yes",I125,),IF($S$26="Yes",I179,),IF($S$27="Yes",I233,),IF($S$28="Yes",I287,),IF($S$29="Yes",I341,),IF($S$30="Yes",I395,),IF($S$31="Yes",I449,),IF($S$32="Yes",I503,),IF($S$33="Yes",I557,),IF($S$34="Yes",I611,))/SUM(IF(AND(ISNUMBER(I125),$S$25="Yes"),1,0),IF(AND(ISNUMBER(I179),$S$26="Yes"),1,0),IF(AND(ISNUMBER(I233),$S$27="Yes"),1,0),IF(AND(ISNUMBER(I287),$S$28="Yes"),1,0),IF(AND(ISNUMBER(I341),$S$29="Yes"),1,0),IF(AND(ISNUMBER(I395),$S$30="Yes"),1,0),IF(AND(ISNUMBER(I449),$S$31="Yes"),1,0),IF(AND(ISNUMBER(I503),$S$32="Yes"),1,0),IF(AND(ISNUMBER(I557),$S$33="Yes"),1,0),IF(AND(ISNUMBER(I611),$S$34="Yes"),1,0)))</f>
        <v>#DIV/0!</v>
      </c>
      <c r="AK69" s="79" t="e">
        <f>MIN('[1]Unit Adoption Calculations'!J113,SUM(IF($S$25="Yes",J125,),IF($S$26="Yes",J179,),IF($S$27="Yes",J233,),IF($S$28="Yes",J287,),IF($S$29="Yes",J341,),IF($S$30="Yes",J395,),IF($S$31="Yes",J449,),IF($S$32="Yes",J503,),IF($S$33="Yes",J557,),IF($S$34="Yes",J611,))/SUM(IF(AND(ISNUMBER(J125),$S$25="Yes"),1,0),IF(AND(ISNUMBER(J179),$S$26="Yes"),1,0),IF(AND(ISNUMBER(J233),$S$27="Yes"),1,0),IF(AND(ISNUMBER(J287),$S$28="Yes"),1,0),IF(AND(ISNUMBER(J341),$S$29="Yes"),1,0),IF(AND(ISNUMBER(J395),$S$30="Yes"),1,0),IF(AND(ISNUMBER(J449),$S$31="Yes"),1,0),IF(AND(ISNUMBER(J503),$S$32="Yes"),1,0),IF(AND(ISNUMBER(J557),$S$33="Yes"),1,0),IF(AND(ISNUMBER(J611),$S$34="Yes"),1,0)))</f>
        <v>#DIV/0!</v>
      </c>
      <c r="AL69" s="79" t="e">
        <f>MIN('[1]Unit Adoption Calculations'!K113,SUM(IF($S$25="Yes",K125,),IF($S$26="Yes",K179,),IF($S$27="Yes",K233,),IF($S$28="Yes",K287,),IF($S$29="Yes",K341,),IF($S$30="Yes",K395,),IF($S$31="Yes",K449,),IF($S$32="Yes",K503,),IF($S$33="Yes",K557,),IF($S$34="Yes",K611,))/SUM(IF(AND(ISNUMBER(K125),$S$25="Yes"),1,0),IF(AND(ISNUMBER(K179),$S$26="Yes"),1,0),IF(AND(ISNUMBER(K233),$S$27="Yes"),1,0),IF(AND(ISNUMBER(K287),$S$28="Yes"),1,0),IF(AND(ISNUMBER(K341),$S$29="Yes"),1,0),IF(AND(ISNUMBER(K395),$S$30="Yes"),1,0),IF(AND(ISNUMBER(K449),$S$31="Yes"),1,0),IF(AND(ISNUMBER(K503),$S$32="Yes"),1,0),IF(AND(ISNUMBER(K557),$S$33="Yes"),1,0),IF(AND(ISNUMBER(K611),$S$34="Yes"),1,0)))</f>
        <v>#DIV/0!</v>
      </c>
      <c r="AM69" s="69"/>
      <c r="AQ69" s="64">
        <v>2058</v>
      </c>
      <c r="AR69" s="79">
        <f ca="1">MIN('[1]Unit Adoption Calculations'!B113,AC69+$AP$22*SQRT(SUM(IF(AND(ISNUMBER(B125),$S$25="Yes"),B125-AC69,)^2,IF(AND(ISNUMBER(B179),$S$26="Yes"),B179-AC69,)^2,IF(AND(ISNUMBER(B233),$S$27="Yes"),B233-AC69,)^2,IF(AND(ISNUMBER(B287),$S$28="Yes"),B287-AC69,)^2,IF(AND(ISNUMBER(B341),$S$29="Yes"),B341-AC69,)^2,IF(AND(ISNUMBER(B395),$S$30="Yes"),B395-AC69,)^2,IF(AND(ISNUMBER(B449),$S$31="Yes"),B449-AC69,)^2,IF(AND(ISNUMBER(B503),$S$32="Yes"),B503-AC69,)^2,IF(AND(ISNUMBER(B557),$S$33="Yes"),B557-AC69,)^2,IF(AND(ISNUMBER(B611),$S$34="Yes"),B611-AC69,)^2)/SUM(IF(AND(ISNUMBER(B125),$S$25="Yes"),1,0),IF(AND(ISNUMBER(B179),$S$26="Yes"),1,0),IF(AND(ISNUMBER(B233),$S$27="Yes"),1,0),IF(AND(ISNUMBER(B287),$S$28="Yes"),1,0),IF(AND(ISNUMBER(B341),$S$29="Yes"),1,0),IF(AND(ISNUMBER(B395),$S$30="Yes"),1,0),IF(AND(ISNUMBER(B449),$S$31="Yes"),1,0),IF(AND(ISNUMBER(B503),$S$32="Yes"),1,0),IF(AND(ISNUMBER(B557),$S$33="Yes"),1,0),IF(AND(ISNUMBER(B611),$S$34="Yes"),1,0))))</f>
        <v>438.61020968151712</v>
      </c>
      <c r="AS69" s="79">
        <f ca="1">MIN('[1]Unit Adoption Calculations'!C113,AD69+$AP$22*SQRT(SUM(IF(AND(ISNUMBER(C125),$S$25="Yes"),C125-AD69,)^2,IF(AND(ISNUMBER(C179),$S$26="Yes"),C179-AD69,)^2,IF(AND(ISNUMBER(C233),$S$27="Yes"),C233-AD69,)^2,IF(AND(ISNUMBER(C287),$S$28="Yes"),C287-AD69,)^2,IF(AND(ISNUMBER(C341),$S$29="Yes"),C341-AD69,)^2,IF(AND(ISNUMBER(C395),$S$30="Yes"),C395-AD69,)^2,IF(AND(ISNUMBER(C449),$S$31="Yes"),C449-AD69,)^2,IF(AND(ISNUMBER(C503),$S$32="Yes"),C503-AD69,)^2,IF(AND(ISNUMBER(C557),$S$33="Yes"),C557-AD69,)^2,IF(AND(ISNUMBER(C611),$S$34="Yes"),C611-AD69,)^2)/SUM(IF(AND(ISNUMBER(C125),$S$25="Yes"),1,0),IF(AND(ISNUMBER(C179),$S$26="Yes"),1,0),IF(AND(ISNUMBER(C233),$S$27="Yes"),1,0),IF(AND(ISNUMBER(C287),$S$28="Yes"),1,0),IF(AND(ISNUMBER(C341),$S$29="Yes"),1,0),IF(AND(ISNUMBER(C395),$S$30="Yes"),1,0),IF(AND(ISNUMBER(C449),$S$31="Yes"),1,0),IF(AND(ISNUMBER(C503),$S$32="Yes"),1,0),IF(AND(ISNUMBER(C557),$S$33="Yes"),1,0),IF(AND(ISNUMBER(C611),$S$34="Yes"),1,0))))</f>
        <v>206.36017559459879</v>
      </c>
      <c r="AT69" s="79">
        <f ca="1">MIN('[1]Unit Adoption Calculations'!D113,AE69+$AP$22*SQRT(SUM(IF(AND(ISNUMBER(D125),$S$25="Yes"),D125-AE69,)^2,IF(AND(ISNUMBER(D179),$S$26="Yes"),D179-AE69,)^2,IF(AND(ISNUMBER(D233),$S$27="Yes"),D233-AE69,)^2,IF(AND(ISNUMBER(D287),$S$28="Yes"),D287-AE69,)^2,IF(AND(ISNUMBER(D341),$S$29="Yes"),D341-AE69,)^2,IF(AND(ISNUMBER(D395),$S$30="Yes"),D395-AE69,)^2,IF(AND(ISNUMBER(D449),$S$31="Yes"),D449-AE69,)^2,IF(AND(ISNUMBER(D503),$S$32="Yes"),D503-AE69,)^2,IF(AND(ISNUMBER(D557),$S$33="Yes"),D557-AE69,)^2,IF(AND(ISNUMBER(D611),$S$34="Yes"),D611-AE69,)^2)/SUM(IF(AND(ISNUMBER(D125),$S$25="Yes"),1,0),IF(AND(ISNUMBER(D179),$S$26="Yes"),1,0),IF(AND(ISNUMBER(D233),$S$27="Yes"),1,0),IF(AND(ISNUMBER(D287),$S$28="Yes"),1,0),IF(AND(ISNUMBER(D341),$S$29="Yes"),1,0),IF(AND(ISNUMBER(D395),$S$30="Yes"),1,0),IF(AND(ISNUMBER(D449),$S$31="Yes"),1,0),IF(AND(ISNUMBER(D503),$S$32="Yes"),1,0),IF(AND(ISNUMBER(D557),$S$33="Yes"),1,0),IF(AND(ISNUMBER(D611),$S$34="Yes"),1,0))))</f>
        <v>0</v>
      </c>
      <c r="AU69" s="79">
        <f ca="1">MIN('[1]Unit Adoption Calculations'!E113,AF69+$AP$22*SQRT(SUM(IF(AND(ISNUMBER(E125),$S$25="Yes"),E125-AF69,)^2,IF(AND(ISNUMBER(E179),$S$26="Yes"),E179-AF69,)^2,IF(AND(ISNUMBER(E233),$S$27="Yes"),E233-AF69,)^2,IF(AND(ISNUMBER(E287),$S$28="Yes"),E287-AF69,)^2,IF(AND(ISNUMBER(E341),$S$29="Yes"),E341-AF69,)^2,IF(AND(ISNUMBER(E395),$S$30="Yes"),E395-AF69,)^2,IF(AND(ISNUMBER(E449),$S$31="Yes"),E449-AF69,)^2,IF(AND(ISNUMBER(E503),$S$32="Yes"),E503-AF69,)^2,IF(AND(ISNUMBER(E557),$S$33="Yes"),E557-AF69,)^2,IF(AND(ISNUMBER(E611),$S$34="Yes"),E611-AF69,)^2)/SUM(IF(AND(ISNUMBER(E125),$S$25="Yes"),1,0),IF(AND(ISNUMBER(E179),$S$26="Yes"),1,0),IF(AND(ISNUMBER(E233),$S$27="Yes"),1,0),IF(AND(ISNUMBER(E287),$S$28="Yes"),1,0),IF(AND(ISNUMBER(E341),$S$29="Yes"),1,0),IF(AND(ISNUMBER(E395),$S$30="Yes"),1,0),IF(AND(ISNUMBER(E449),$S$31="Yes"),1,0),IF(AND(ISNUMBER(E503),$S$32="Yes"),1,0),IF(AND(ISNUMBER(E557),$S$33="Yes"),1,0),IF(AND(ISNUMBER(E611),$S$34="Yes"),1,0))))</f>
        <v>68.054023830282716</v>
      </c>
      <c r="AV69" s="79">
        <f ca="1">MIN('[1]Unit Adoption Calculations'!F113,AG69+$AP$22*SQRT(SUM(IF(AND(ISNUMBER(F125),$S$25="Yes"),F125-AG69,)^2,IF(AND(ISNUMBER(F179),$S$26="Yes"),F179-AG69,)^2,IF(AND(ISNUMBER(F233),$S$27="Yes"),F233-AG69,)^2,IF(AND(ISNUMBER(F287),$S$28="Yes"),F287-AG69,)^2,IF(AND(ISNUMBER(F341),$S$29="Yes"),F341-AG69,)^2,IF(AND(ISNUMBER(F395),$S$30="Yes"),F395-AG69,)^2,IF(AND(ISNUMBER(F449),$S$31="Yes"),F449-AG69,)^2,IF(AND(ISNUMBER(F503),$S$32="Yes"),F503-AG69,)^2,IF(AND(ISNUMBER(F557),$S$33="Yes"),F557-AG69,)^2,IF(AND(ISNUMBER(F611),$S$34="Yes"),F611-AG69,)^2)/SUM(IF(AND(ISNUMBER(F125),$S$25="Yes"),1,0),IF(AND(ISNUMBER(F179),$S$26="Yes"),1,0),IF(AND(ISNUMBER(F233),$S$27="Yes"),1,0),IF(AND(ISNUMBER(F287),$S$28="Yes"),1,0),IF(AND(ISNUMBER(F341),$S$29="Yes"),1,0),IF(AND(ISNUMBER(F395),$S$30="Yes"),1,0),IF(AND(ISNUMBER(F449),$S$31="Yes"),1,0),IF(AND(ISNUMBER(F503),$S$32="Yes"),1,0),IF(AND(ISNUMBER(F557),$S$33="Yes"),1,0),IF(AND(ISNUMBER(F611),$S$34="Yes"),1,0))))</f>
        <v>37.362011239725234</v>
      </c>
      <c r="AW69" s="79">
        <f ca="1">MIN('[1]Unit Adoption Calculations'!G113,AH69+$AP$22*SQRT(SUM(IF(AND(ISNUMBER(G125),$S$25="Yes"),G125-AH69,)^2,IF(AND(ISNUMBER(G179),$S$26="Yes"),G179-AH69,)^2,IF(AND(ISNUMBER(G233),$S$27="Yes"),G233-AH69,)^2,IF(AND(ISNUMBER(G287),$S$28="Yes"),G287-AH69,)^2,IF(AND(ISNUMBER(G341),$S$29="Yes"),G341-AH69,)^2,IF(AND(ISNUMBER(G395),$S$30="Yes"),G395-AH69,)^2,IF(AND(ISNUMBER(G449),$S$31="Yes"),G449-AH69,)^2,IF(AND(ISNUMBER(G503),$S$32="Yes"),G503-AH69,)^2,IF(AND(ISNUMBER(G557),$S$33="Yes"),G557-AH69,)^2,IF(AND(ISNUMBER(G611),$S$34="Yes"),G611-AH69,)^2)/SUM(IF(AND(ISNUMBER(G125),$S$25="Yes"),1,0),IF(AND(ISNUMBER(G179),$S$26="Yes"),1,0),IF(AND(ISNUMBER(G233),$S$27="Yes"),1,0),IF(AND(ISNUMBER(G287),$S$28="Yes"),1,0),IF(AND(ISNUMBER(G341),$S$29="Yes"),1,0),IF(AND(ISNUMBER(G395),$S$30="Yes"),1,0),IF(AND(ISNUMBER(G449),$S$31="Yes"),1,0),IF(AND(ISNUMBER(G503),$S$32="Yes"),1,0),IF(AND(ISNUMBER(G557),$S$33="Yes"),1,0),IF(AND(ISNUMBER(G611),$S$34="Yes"),1,0))))</f>
        <v>184.74827491362316</v>
      </c>
      <c r="AX69" s="79" t="e">
        <f>MIN('[1]Unit Adoption Calculations'!H113,AI69+$AP$22*SQRT(SUM(IF(AND(ISNUMBER(H125),$S$25="Yes"),H125-AI69,)^2,IF(AND(ISNUMBER(H179),$S$26="Yes"),H179-AI69,)^2,IF(AND(ISNUMBER(H233),$S$27="Yes"),H233-AI69,)^2,IF(AND(ISNUMBER(H287),$S$28="Yes"),H287-AI69,)^2,IF(AND(ISNUMBER(H341),$S$29="Yes"),H341-AI69,)^2,IF(AND(ISNUMBER(H395),$S$30="Yes"),H395-AI69,)^2,IF(AND(ISNUMBER(H449),$S$31="Yes"),H449-AI69,)^2,IF(AND(ISNUMBER(H503),$S$32="Yes"),H503-AI69,)^2,IF(AND(ISNUMBER(H557),$S$33="Yes"),H557-AI69,)^2,IF(AND(ISNUMBER(H611),$S$34="Yes"),H611-AI69,)^2)/SUM(IF(AND(ISNUMBER(H125),$S$25="Yes"),1,0),IF(AND(ISNUMBER(H179),$S$26="Yes"),1,0),IF(AND(ISNUMBER(H233),$S$27="Yes"),1,0),IF(AND(ISNUMBER(H287),$S$28="Yes"),1,0),IF(AND(ISNUMBER(H341),$S$29="Yes"),1,0),IF(AND(ISNUMBER(H395),$S$30="Yes"),1,0),IF(AND(ISNUMBER(H449),$S$31="Yes"),1,0),IF(AND(ISNUMBER(H503),$S$32="Yes"),1,0),IF(AND(ISNUMBER(H557),$S$33="Yes"),1,0),IF(AND(ISNUMBER(H611),$S$34="Yes"),1,0))))</f>
        <v>#DIV/0!</v>
      </c>
      <c r="AY69" s="79" t="e">
        <f>MIN('[1]Unit Adoption Calculations'!I113,AJ69+$AP$22*SQRT(SUM(IF(AND(ISNUMBER(I125),$S$25="Yes"),I125-AJ69,)^2,IF(AND(ISNUMBER(I179),$S$26="Yes"),I179-AJ69,)^2,IF(AND(ISNUMBER(I233),$S$27="Yes"),I233-AJ69,)^2,IF(AND(ISNUMBER(I287),$S$28="Yes"),I287-AJ69,)^2,IF(AND(ISNUMBER(I341),$S$29="Yes"),I341-AJ69,)^2,IF(AND(ISNUMBER(I395),$S$30="Yes"),I395-AJ69,)^2,IF(AND(ISNUMBER(I449),$S$31="Yes"),I449-AJ69,)^2,IF(AND(ISNUMBER(I503),$S$32="Yes"),I503-AJ69,)^2,IF(AND(ISNUMBER(I557),$S$33="Yes"),I557-AJ69,)^2,IF(AND(ISNUMBER(I611),$S$34="Yes"),I611-AJ69,)^2)/SUM(IF(AND(ISNUMBER(I125),$S$25="Yes"),1,0),IF(AND(ISNUMBER(I179),$S$26="Yes"),1,0),IF(AND(ISNUMBER(I233),$S$27="Yes"),1,0),IF(AND(ISNUMBER(I287),$S$28="Yes"),1,0),IF(AND(ISNUMBER(I341),$S$29="Yes"),1,0),IF(AND(ISNUMBER(I395),$S$30="Yes"),1,0),IF(AND(ISNUMBER(I449),$S$31="Yes"),1,0),IF(AND(ISNUMBER(I503),$S$32="Yes"),1,0),IF(AND(ISNUMBER(I557),$S$33="Yes"),1,0),IF(AND(ISNUMBER(I611),$S$34="Yes"),1,0))))</f>
        <v>#DIV/0!</v>
      </c>
      <c r="AZ69" s="79" t="e">
        <f>MIN('[1]Unit Adoption Calculations'!J113,AK69+$AP$22*SQRT(SUM(IF(AND(ISNUMBER(J125),$S$25="Yes"),J125-AK69,)^2,IF(AND(ISNUMBER(J179),$S$26="Yes"),J179-AK69,)^2,IF(AND(ISNUMBER(J233),$S$27="Yes"),J233-AK69,)^2,IF(AND(ISNUMBER(J287),$S$28="Yes"),J287-AK69,)^2,IF(AND(ISNUMBER(J341),$S$29="Yes"),J341-AK69,)^2,IF(AND(ISNUMBER(J395),$S$30="Yes"),J395-AK69,)^2,IF(AND(ISNUMBER(J449),$S$31="Yes"),J449-AK69,)^2,IF(AND(ISNUMBER(J503),$S$32="Yes"),J503-AK69,)^2,IF(AND(ISNUMBER(J557),$S$33="Yes"),J557-AK69,)^2,IF(AND(ISNUMBER(J611),$S$34="Yes"),J611-AK69,)^2)/SUM(IF(AND(ISNUMBER(J125),$S$25="Yes"),1,0),IF(AND(ISNUMBER(J179),$S$26="Yes"),1,0),IF(AND(ISNUMBER(J233),$S$27="Yes"),1,0),IF(AND(ISNUMBER(J287),$S$28="Yes"),1,0),IF(AND(ISNUMBER(J341),$S$29="Yes"),1,0),IF(AND(ISNUMBER(J395),$S$30="Yes"),1,0),IF(AND(ISNUMBER(J449),$S$31="Yes"),1,0),IF(AND(ISNUMBER(J503),$S$32="Yes"),1,0),IF(AND(ISNUMBER(J557),$S$33="Yes"),1,0),IF(AND(ISNUMBER(J611),$S$34="Yes"),1,0))))</f>
        <v>#DIV/0!</v>
      </c>
      <c r="BA69" s="79" t="e">
        <f>MIN('[1]Unit Adoption Calculations'!K113,AL69+$AP$22*SQRT(SUM(IF(AND(ISNUMBER(K125),$S$25="Yes"),K125-AL69,)^2,IF(AND(ISNUMBER(K179),$S$26="Yes"),K179-AL69,)^2,IF(AND(ISNUMBER(K233),$S$27="Yes"),K233-AL69,)^2,IF(AND(ISNUMBER(K287),$S$28="Yes"),K287-AL69,)^2,IF(AND(ISNUMBER(K341),$S$29="Yes"),K341-AL69,)^2,IF(AND(ISNUMBER(K395),$S$30="Yes"),K395-AL69,)^2,IF(AND(ISNUMBER(K449),$S$31="Yes"),K449-AL69,)^2,IF(AND(ISNUMBER(K503),$S$32="Yes"),K503-AL69,)^2,IF(AND(ISNUMBER(K557),$S$33="Yes"),K557-AL69,)^2,IF(AND(ISNUMBER(K611),$S$34="Yes"),K611-AL69,)^2)/SUM(IF(AND(ISNUMBER(K125),$S$25="Yes"),1,0),IF(AND(ISNUMBER(K179),$S$26="Yes"),1,0),IF(AND(ISNUMBER(K233),$S$27="Yes"),1,0),IF(AND(ISNUMBER(K287),$S$28="Yes"),1,0),IF(AND(ISNUMBER(K341),$S$29="Yes"),1,0),IF(AND(ISNUMBER(K395),$S$30="Yes"),1,0),IF(AND(ISNUMBER(K449),$S$31="Yes"),1,0),IF(AND(ISNUMBER(K503),$S$32="Yes"),1,0),IF(AND(ISNUMBER(K557),$S$33="Yes"),1,0),IF(AND(ISNUMBER(K611),$S$34="Yes"),1,0))))</f>
        <v>#DIV/0!</v>
      </c>
      <c r="BJ69"/>
      <c r="BK69"/>
      <c r="BL69"/>
      <c r="BM69"/>
      <c r="BN69"/>
      <c r="BO69"/>
      <c r="BP69"/>
      <c r="BQ69"/>
      <c r="BR69"/>
      <c r="BS69"/>
      <c r="BT69"/>
      <c r="BU69"/>
      <c r="BV69"/>
      <c r="BW69"/>
      <c r="BX69"/>
    </row>
    <row r="70" spans="1:76" s="24" customFormat="1" ht="14" x14ac:dyDescent="0.15">
      <c r="A70" s="64">
        <v>2059</v>
      </c>
      <c r="B70" s="65">
        <f t="shared" ca="1" si="5"/>
        <v>441.24528483447767</v>
      </c>
      <c r="C70" s="66">
        <f t="shared" ca="1" si="5"/>
        <v>207.72092161715545</v>
      </c>
      <c r="D70" s="66">
        <f t="shared" ca="1" si="5"/>
        <v>0</v>
      </c>
      <c r="E70" s="66">
        <f t="shared" ca="1" si="5"/>
        <v>67.353585708634498</v>
      </c>
      <c r="F70" s="66">
        <f t="shared" ca="1" si="5"/>
        <v>37.138408062173596</v>
      </c>
      <c r="G70" s="66">
        <f t="shared" ca="1" si="5"/>
        <v>185.64553170088584</v>
      </c>
      <c r="H70" s="66" t="str">
        <f t="shared" ca="1" si="5"/>
        <v/>
      </c>
      <c r="I70" s="66" t="str">
        <f t="shared" ca="1" si="5"/>
        <v/>
      </c>
      <c r="J70" s="66" t="str">
        <f t="shared" ca="1" si="5"/>
        <v/>
      </c>
      <c r="K70" s="66" t="str">
        <f t="shared" ca="1" si="5"/>
        <v/>
      </c>
      <c r="AB70" s="64">
        <v>2059</v>
      </c>
      <c r="AC70" s="79">
        <f ca="1">MIN('[1]Unit Adoption Calculations'!B114,SUM(IF($S$25="Yes",B126,),IF($S$26="Yes",B180,),IF($S$27="Yes",B234,),IF($S$28="Yes",B288,),IF($S$29="Yes",B342,),IF($S$30="Yes",B396,),IF($S$31="Yes",B450,),IF($S$32="Yes",B504,),IF($S$33="Yes",B558,),IF($S$34="Yes",B612,))/SUM(IF(AND(ISNUMBER(B126),$S$25="Yes"),1,0),IF(AND(ISNUMBER(B180),$S$26="Yes"),1,0),IF(AND(ISNUMBER(B234),$S$27="Yes"),1,0),IF(AND(ISNUMBER(B288),$S$28="Yes"),1,0),IF(AND(ISNUMBER(B342),$S$29="Yes"),1,0),IF(AND(ISNUMBER(B396),$S$30="Yes"),1,0),IF(AND(ISNUMBER(B450),$S$31="Yes"),1,0),IF(AND(ISNUMBER(B504),$S$32="Yes"),1,0),IF(AND(ISNUMBER(B558),$S$33="Yes"),1,0),IF(AND(ISNUMBER(B612),$S$34="Yes"),1,0)))</f>
        <v>500.0206656161152</v>
      </c>
      <c r="AD70" s="79">
        <f ca="1">MIN('[1]Unit Adoption Calculations'!C114,SUM(IF($S$25="Yes",C126,),IF($S$26="Yes",C180,),IF($S$27="Yes",C234,),IF($S$28="Yes",C288,),IF($S$29="Yes",C342,),IF($S$30="Yes",C396,),IF($S$31="Yes",C450,),IF($S$32="Yes",C504,),IF($S$33="Yes",C558,),IF($S$34="Yes",C612,))/SUM(IF(AND(ISNUMBER(C126),$S$25="Yes"),1,0),IF(AND(ISNUMBER(C180),$S$26="Yes"),1,0),IF(AND(ISNUMBER(C234),$S$27="Yes"),1,0),IF(AND(ISNUMBER(C288),$S$28="Yes"),1,0),IF(AND(ISNUMBER(C342),$S$29="Yes"),1,0),IF(AND(ISNUMBER(C396),$S$30="Yes"),1,0),IF(AND(ISNUMBER(C450),$S$31="Yes"),1,0),IF(AND(ISNUMBER(C504),$S$32="Yes"),1,0),IF(AND(ISNUMBER(C558),$S$33="Yes"),1,0),IF(AND(ISNUMBER(C612),$S$34="Yes"),1,0)))</f>
        <v>209.91224657141242</v>
      </c>
      <c r="AE70" s="79">
        <f ca="1">MIN('[1]Unit Adoption Calculations'!D114,SUM(IF($S$25="Yes",D126,),IF($S$26="Yes",D180,),IF($S$27="Yes",D234,),IF($S$28="Yes",D288,),IF($S$29="Yes",D342,),IF($S$30="Yes",D396,),IF($S$31="Yes",D450,),IF($S$32="Yes",D504,),IF($S$33="Yes",D558,),IF($S$34="Yes",D612,))/SUM(IF(AND(ISNUMBER(D126),$S$25="Yes"),1,0),IF(AND(ISNUMBER(D180),$S$26="Yes"),1,0),IF(AND(ISNUMBER(D234),$S$27="Yes"),1,0),IF(AND(ISNUMBER(D288),$S$28="Yes"),1,0),IF(AND(ISNUMBER(D342),$S$29="Yes"),1,0),IF(AND(ISNUMBER(D396),$S$30="Yes"),1,0),IF(AND(ISNUMBER(D450),$S$31="Yes"),1,0),IF(AND(ISNUMBER(D504),$S$32="Yes"),1,0),IF(AND(ISNUMBER(D558),$S$33="Yes"),1,0),IF(AND(ISNUMBER(D612),$S$34="Yes"),1,0)))</f>
        <v>0</v>
      </c>
      <c r="AF70" s="79">
        <f ca="1">MIN('[1]Unit Adoption Calculations'!E114,SUM(IF($S$25="Yes",E126,),IF($S$26="Yes",E180,),IF($S$27="Yes",E234,),IF($S$28="Yes",E288,),IF($S$29="Yes",E342,),IF($S$30="Yes",E396,),IF($S$31="Yes",E450,),IF($S$32="Yes",E504,),IF($S$33="Yes",E558,),IF($S$34="Yes",E612,))/SUM(IF(AND(ISNUMBER(E126),$S$25="Yes"),1,0),IF(AND(ISNUMBER(E180),$S$26="Yes"),1,0),IF(AND(ISNUMBER(E234),$S$27="Yes"),1,0),IF(AND(ISNUMBER(E288),$S$28="Yes"),1,0),IF(AND(ISNUMBER(E342),$S$29="Yes"),1,0),IF(AND(ISNUMBER(E396),$S$30="Yes"),1,0),IF(AND(ISNUMBER(E450),$S$31="Yes"),1,0),IF(AND(ISNUMBER(E504),$S$32="Yes"),1,0),IF(AND(ISNUMBER(E558),$S$33="Yes"),1,0),IF(AND(ISNUMBER(E612),$S$34="Yes"),1,0)))</f>
        <v>88.986307427484249</v>
      </c>
      <c r="AG70" s="79">
        <f ca="1">MIN('[1]Unit Adoption Calculations'!F114,SUM(IF($S$25="Yes",F126,),IF($S$26="Yes",F180,),IF($S$27="Yes",F234,),IF($S$28="Yes",F288,),IF($S$29="Yes",F342,),IF($S$30="Yes",F396,),IF($S$31="Yes",F450,),IF($S$32="Yes",F504,),IF($S$33="Yes",F558,),IF($S$34="Yes",F612,))/SUM(IF(AND(ISNUMBER(F126),$S$25="Yes"),1,0),IF(AND(ISNUMBER(F180),$S$26="Yes"),1,0),IF(AND(ISNUMBER(F234),$S$27="Yes"),1,0),IF(AND(ISNUMBER(F288),$S$28="Yes"),1,0),IF(AND(ISNUMBER(F342),$S$29="Yes"),1,0),IF(AND(ISNUMBER(F396),$S$30="Yes"),1,0),IF(AND(ISNUMBER(F450),$S$31="Yes"),1,0),IF(AND(ISNUMBER(F504),$S$32="Yes"),1,0),IF(AND(ISNUMBER(F558),$S$33="Yes"),1,0),IF(AND(ISNUMBER(F612),$S$34="Yes"),1,0)))</f>
        <v>38.028384259064694</v>
      </c>
      <c r="AH70" s="79">
        <f ca="1">MIN('[1]Unit Adoption Calculations'!G114,SUM(IF($S$25="Yes",G126,),IF($S$26="Yes",G180,),IF($S$27="Yes",G234,),IF($S$28="Yes",G288,),IF($S$29="Yes",G342,),IF($S$30="Yes",G396,),IF($S$31="Yes",G450,),IF($S$32="Yes",G504,),IF($S$33="Yes",G558,),IF($S$34="Yes",G612,))/SUM(IF(AND(ISNUMBER(G126),$S$25="Yes"),1,0),IF(AND(ISNUMBER(G180),$S$26="Yes"),1,0),IF(AND(ISNUMBER(G234),$S$27="Yes"),1,0),IF(AND(ISNUMBER(G288),$S$28="Yes"),1,0),IF(AND(ISNUMBER(G342),$S$29="Yes"),1,0),IF(AND(ISNUMBER(G396),$S$30="Yes"),1,0),IF(AND(ISNUMBER(G450),$S$31="Yes"),1,0),IF(AND(ISNUMBER(G504),$S$32="Yes"),1,0),IF(AND(ISNUMBER(G558),$S$33="Yes"),1,0),IF(AND(ISNUMBER(G612),$S$34="Yes"),1,0)))</f>
        <v>188.00638721243763</v>
      </c>
      <c r="AI70" s="79" t="e">
        <f>MIN('[1]Unit Adoption Calculations'!H114,SUM(IF($S$25="Yes",H126,),IF($S$26="Yes",H180,),IF($S$27="Yes",H234,),IF($S$28="Yes",H288,),IF($S$29="Yes",H342,),IF($S$30="Yes",H396,),IF($S$31="Yes",H450,),IF($S$32="Yes",H504,),IF($S$33="Yes",H558,),IF($S$34="Yes",H612,))/SUM(IF(AND(ISNUMBER(H126),$S$25="Yes"),1,0),IF(AND(ISNUMBER(H180),$S$26="Yes"),1,0),IF(AND(ISNUMBER(H234),$S$27="Yes"),1,0),IF(AND(ISNUMBER(H288),$S$28="Yes"),1,0),IF(AND(ISNUMBER(H342),$S$29="Yes"),1,0),IF(AND(ISNUMBER(H396),$S$30="Yes"),1,0),IF(AND(ISNUMBER(H450),$S$31="Yes"),1,0),IF(AND(ISNUMBER(H504),$S$32="Yes"),1,0),IF(AND(ISNUMBER(H558),$S$33="Yes"),1,0),IF(AND(ISNUMBER(H612),$S$34="Yes"),1,0)))</f>
        <v>#DIV/0!</v>
      </c>
      <c r="AJ70" s="79" t="e">
        <f>MIN('[1]Unit Adoption Calculations'!I114,SUM(IF($S$25="Yes",I126,),IF($S$26="Yes",I180,),IF($S$27="Yes",I234,),IF($S$28="Yes",I288,),IF($S$29="Yes",I342,),IF($S$30="Yes",I396,),IF($S$31="Yes",I450,),IF($S$32="Yes",I504,),IF($S$33="Yes",I558,),IF($S$34="Yes",I612,))/SUM(IF(AND(ISNUMBER(I126),$S$25="Yes"),1,0),IF(AND(ISNUMBER(I180),$S$26="Yes"),1,0),IF(AND(ISNUMBER(I234),$S$27="Yes"),1,0),IF(AND(ISNUMBER(I288),$S$28="Yes"),1,0),IF(AND(ISNUMBER(I342),$S$29="Yes"),1,0),IF(AND(ISNUMBER(I396),$S$30="Yes"),1,0),IF(AND(ISNUMBER(I450),$S$31="Yes"),1,0),IF(AND(ISNUMBER(I504),$S$32="Yes"),1,0),IF(AND(ISNUMBER(I558),$S$33="Yes"),1,0),IF(AND(ISNUMBER(I612),$S$34="Yes"),1,0)))</f>
        <v>#DIV/0!</v>
      </c>
      <c r="AK70" s="79" t="e">
        <f>MIN('[1]Unit Adoption Calculations'!J114,SUM(IF($S$25="Yes",J126,),IF($S$26="Yes",J180,),IF($S$27="Yes",J234,),IF($S$28="Yes",J288,),IF($S$29="Yes",J342,),IF($S$30="Yes",J396,),IF($S$31="Yes",J450,),IF($S$32="Yes",J504,),IF($S$33="Yes",J558,),IF($S$34="Yes",J612,))/SUM(IF(AND(ISNUMBER(J126),$S$25="Yes"),1,0),IF(AND(ISNUMBER(J180),$S$26="Yes"),1,0),IF(AND(ISNUMBER(J234),$S$27="Yes"),1,0),IF(AND(ISNUMBER(J288),$S$28="Yes"),1,0),IF(AND(ISNUMBER(J342),$S$29="Yes"),1,0),IF(AND(ISNUMBER(J396),$S$30="Yes"),1,0),IF(AND(ISNUMBER(J450),$S$31="Yes"),1,0),IF(AND(ISNUMBER(J504),$S$32="Yes"),1,0),IF(AND(ISNUMBER(J558),$S$33="Yes"),1,0),IF(AND(ISNUMBER(J612),$S$34="Yes"),1,0)))</f>
        <v>#DIV/0!</v>
      </c>
      <c r="AL70" s="79" t="e">
        <f>MIN('[1]Unit Adoption Calculations'!K114,SUM(IF($S$25="Yes",K126,),IF($S$26="Yes",K180,),IF($S$27="Yes",K234,),IF($S$28="Yes",K288,),IF($S$29="Yes",K342,),IF($S$30="Yes",K396,),IF($S$31="Yes",K450,),IF($S$32="Yes",K504,),IF($S$33="Yes",K558,),IF($S$34="Yes",K612,))/SUM(IF(AND(ISNUMBER(K126),$S$25="Yes"),1,0),IF(AND(ISNUMBER(K180),$S$26="Yes"),1,0),IF(AND(ISNUMBER(K234),$S$27="Yes"),1,0),IF(AND(ISNUMBER(K288),$S$28="Yes"),1,0),IF(AND(ISNUMBER(K342),$S$29="Yes"),1,0),IF(AND(ISNUMBER(K396),$S$30="Yes"),1,0),IF(AND(ISNUMBER(K450),$S$31="Yes"),1,0),IF(AND(ISNUMBER(K504),$S$32="Yes"),1,0),IF(AND(ISNUMBER(K558),$S$33="Yes"),1,0),IF(AND(ISNUMBER(K612),$S$34="Yes"),1,0)))</f>
        <v>#DIV/0!</v>
      </c>
      <c r="AM70" s="69"/>
      <c r="AQ70" s="64">
        <v>2059</v>
      </c>
      <c r="AR70" s="79">
        <f ca="1">MIN('[1]Unit Adoption Calculations'!B114,AC70+$AP$22*SQRT(SUM(IF(AND(ISNUMBER(B126),$S$25="Yes"),B126-AC70,)^2,IF(AND(ISNUMBER(B180),$S$26="Yes"),B180-AC70,)^2,IF(AND(ISNUMBER(B234),$S$27="Yes"),B234-AC70,)^2,IF(AND(ISNUMBER(B288),$S$28="Yes"),B288-AC70,)^2,IF(AND(ISNUMBER(B342),$S$29="Yes"),B342-AC70,)^2,IF(AND(ISNUMBER(B396),$S$30="Yes"),B396-AC70,)^2,IF(AND(ISNUMBER(B450),$S$31="Yes"),B450-AC70,)^2,IF(AND(ISNUMBER(B504),$S$32="Yes"),B504-AC70,)^2,IF(AND(ISNUMBER(B558),$S$33="Yes"),B558-AC70,)^2,IF(AND(ISNUMBER(B612),$S$34="Yes"),B612-AC70,)^2)/SUM(IF(AND(ISNUMBER(B126),$S$25="Yes"),1,0),IF(AND(ISNUMBER(B180),$S$26="Yes"),1,0),IF(AND(ISNUMBER(B234),$S$27="Yes"),1,0),IF(AND(ISNUMBER(B288),$S$28="Yes"),1,0),IF(AND(ISNUMBER(B342),$S$29="Yes"),1,0),IF(AND(ISNUMBER(B396),$S$30="Yes"),1,0),IF(AND(ISNUMBER(B450),$S$31="Yes"),1,0),IF(AND(ISNUMBER(B504),$S$32="Yes"),1,0),IF(AND(ISNUMBER(B558),$S$33="Yes"),1,0),IF(AND(ISNUMBER(B612),$S$34="Yes"),1,0))))</f>
        <v>441.24528483447767</v>
      </c>
      <c r="AS70" s="79">
        <f ca="1">MIN('[1]Unit Adoption Calculations'!C114,AD70+$AP$22*SQRT(SUM(IF(AND(ISNUMBER(C126),$S$25="Yes"),C126-AD70,)^2,IF(AND(ISNUMBER(C180),$S$26="Yes"),C180-AD70,)^2,IF(AND(ISNUMBER(C234),$S$27="Yes"),C234-AD70,)^2,IF(AND(ISNUMBER(C288),$S$28="Yes"),C288-AD70,)^2,IF(AND(ISNUMBER(C342),$S$29="Yes"),C342-AD70,)^2,IF(AND(ISNUMBER(C396),$S$30="Yes"),C396-AD70,)^2,IF(AND(ISNUMBER(C450),$S$31="Yes"),C450-AD70,)^2,IF(AND(ISNUMBER(C504),$S$32="Yes"),C504-AD70,)^2,IF(AND(ISNUMBER(C558),$S$33="Yes"),C558-AD70,)^2,IF(AND(ISNUMBER(C612),$S$34="Yes"),C612-AD70,)^2)/SUM(IF(AND(ISNUMBER(C126),$S$25="Yes"),1,0),IF(AND(ISNUMBER(C180),$S$26="Yes"),1,0),IF(AND(ISNUMBER(C234),$S$27="Yes"),1,0),IF(AND(ISNUMBER(C288),$S$28="Yes"),1,0),IF(AND(ISNUMBER(C342),$S$29="Yes"),1,0),IF(AND(ISNUMBER(C396),$S$30="Yes"),1,0),IF(AND(ISNUMBER(C450),$S$31="Yes"),1,0),IF(AND(ISNUMBER(C504),$S$32="Yes"),1,0),IF(AND(ISNUMBER(C558),$S$33="Yes"),1,0),IF(AND(ISNUMBER(C612),$S$34="Yes"),1,0))))</f>
        <v>207.72092161715545</v>
      </c>
      <c r="AT70" s="79">
        <f ca="1">MIN('[1]Unit Adoption Calculations'!D114,AE70+$AP$22*SQRT(SUM(IF(AND(ISNUMBER(D126),$S$25="Yes"),D126-AE70,)^2,IF(AND(ISNUMBER(D180),$S$26="Yes"),D180-AE70,)^2,IF(AND(ISNUMBER(D234),$S$27="Yes"),D234-AE70,)^2,IF(AND(ISNUMBER(D288),$S$28="Yes"),D288-AE70,)^2,IF(AND(ISNUMBER(D342),$S$29="Yes"),D342-AE70,)^2,IF(AND(ISNUMBER(D396),$S$30="Yes"),D396-AE70,)^2,IF(AND(ISNUMBER(D450),$S$31="Yes"),D450-AE70,)^2,IF(AND(ISNUMBER(D504),$S$32="Yes"),D504-AE70,)^2,IF(AND(ISNUMBER(D558),$S$33="Yes"),D558-AE70,)^2,IF(AND(ISNUMBER(D612),$S$34="Yes"),D612-AE70,)^2)/SUM(IF(AND(ISNUMBER(D126),$S$25="Yes"),1,0),IF(AND(ISNUMBER(D180),$S$26="Yes"),1,0),IF(AND(ISNUMBER(D234),$S$27="Yes"),1,0),IF(AND(ISNUMBER(D288),$S$28="Yes"),1,0),IF(AND(ISNUMBER(D342),$S$29="Yes"),1,0),IF(AND(ISNUMBER(D396),$S$30="Yes"),1,0),IF(AND(ISNUMBER(D450),$S$31="Yes"),1,0),IF(AND(ISNUMBER(D504),$S$32="Yes"),1,0),IF(AND(ISNUMBER(D558),$S$33="Yes"),1,0),IF(AND(ISNUMBER(D612),$S$34="Yes"),1,0))))</f>
        <v>0</v>
      </c>
      <c r="AU70" s="79">
        <f ca="1">MIN('[1]Unit Adoption Calculations'!E114,AF70+$AP$22*SQRT(SUM(IF(AND(ISNUMBER(E126),$S$25="Yes"),E126-AF70,)^2,IF(AND(ISNUMBER(E180),$S$26="Yes"),E180-AF70,)^2,IF(AND(ISNUMBER(E234),$S$27="Yes"),E234-AF70,)^2,IF(AND(ISNUMBER(E288),$S$28="Yes"),E288-AF70,)^2,IF(AND(ISNUMBER(E342),$S$29="Yes"),E342-AF70,)^2,IF(AND(ISNUMBER(E396),$S$30="Yes"),E396-AF70,)^2,IF(AND(ISNUMBER(E450),$S$31="Yes"),E450-AF70,)^2,IF(AND(ISNUMBER(E504),$S$32="Yes"),E504-AF70,)^2,IF(AND(ISNUMBER(E558),$S$33="Yes"),E558-AF70,)^2,IF(AND(ISNUMBER(E612),$S$34="Yes"),E612-AF70,)^2)/SUM(IF(AND(ISNUMBER(E126),$S$25="Yes"),1,0),IF(AND(ISNUMBER(E180),$S$26="Yes"),1,0),IF(AND(ISNUMBER(E234),$S$27="Yes"),1,0),IF(AND(ISNUMBER(E288),$S$28="Yes"),1,0),IF(AND(ISNUMBER(E342),$S$29="Yes"),1,0),IF(AND(ISNUMBER(E396),$S$30="Yes"),1,0),IF(AND(ISNUMBER(E450),$S$31="Yes"),1,0),IF(AND(ISNUMBER(E504),$S$32="Yes"),1,0),IF(AND(ISNUMBER(E558),$S$33="Yes"),1,0),IF(AND(ISNUMBER(E612),$S$34="Yes"),1,0))))</f>
        <v>67.353585708634498</v>
      </c>
      <c r="AV70" s="79">
        <f ca="1">MIN('[1]Unit Adoption Calculations'!F114,AG70+$AP$22*SQRT(SUM(IF(AND(ISNUMBER(F126),$S$25="Yes"),F126-AG70,)^2,IF(AND(ISNUMBER(F180),$S$26="Yes"),F180-AG70,)^2,IF(AND(ISNUMBER(F234),$S$27="Yes"),F234-AG70,)^2,IF(AND(ISNUMBER(F288),$S$28="Yes"),F288-AG70,)^2,IF(AND(ISNUMBER(F342),$S$29="Yes"),F342-AG70,)^2,IF(AND(ISNUMBER(F396),$S$30="Yes"),F396-AG70,)^2,IF(AND(ISNUMBER(F450),$S$31="Yes"),F450-AG70,)^2,IF(AND(ISNUMBER(F504),$S$32="Yes"),F504-AG70,)^2,IF(AND(ISNUMBER(F558),$S$33="Yes"),F558-AG70,)^2,IF(AND(ISNUMBER(F612),$S$34="Yes"),F612-AG70,)^2)/SUM(IF(AND(ISNUMBER(F126),$S$25="Yes"),1,0),IF(AND(ISNUMBER(F180),$S$26="Yes"),1,0),IF(AND(ISNUMBER(F234),$S$27="Yes"),1,0),IF(AND(ISNUMBER(F288),$S$28="Yes"),1,0),IF(AND(ISNUMBER(F342),$S$29="Yes"),1,0),IF(AND(ISNUMBER(F396),$S$30="Yes"),1,0),IF(AND(ISNUMBER(F450),$S$31="Yes"),1,0),IF(AND(ISNUMBER(F504),$S$32="Yes"),1,0),IF(AND(ISNUMBER(F558),$S$33="Yes"),1,0),IF(AND(ISNUMBER(F612),$S$34="Yes"),1,0))))</f>
        <v>37.138408062173596</v>
      </c>
      <c r="AW70" s="79">
        <f ca="1">MIN('[1]Unit Adoption Calculations'!G114,AH70+$AP$22*SQRT(SUM(IF(AND(ISNUMBER(G126),$S$25="Yes"),G126-AH70,)^2,IF(AND(ISNUMBER(G180),$S$26="Yes"),G180-AH70,)^2,IF(AND(ISNUMBER(G234),$S$27="Yes"),G234-AH70,)^2,IF(AND(ISNUMBER(G288),$S$28="Yes"),G288-AH70,)^2,IF(AND(ISNUMBER(G342),$S$29="Yes"),G342-AH70,)^2,IF(AND(ISNUMBER(G396),$S$30="Yes"),G396-AH70,)^2,IF(AND(ISNUMBER(G450),$S$31="Yes"),G450-AH70,)^2,IF(AND(ISNUMBER(G504),$S$32="Yes"),G504-AH70,)^2,IF(AND(ISNUMBER(G558),$S$33="Yes"),G558-AH70,)^2,IF(AND(ISNUMBER(G612),$S$34="Yes"),G612-AH70,)^2)/SUM(IF(AND(ISNUMBER(G126),$S$25="Yes"),1,0),IF(AND(ISNUMBER(G180),$S$26="Yes"),1,0),IF(AND(ISNUMBER(G234),$S$27="Yes"),1,0),IF(AND(ISNUMBER(G288),$S$28="Yes"),1,0),IF(AND(ISNUMBER(G342),$S$29="Yes"),1,0),IF(AND(ISNUMBER(G396),$S$30="Yes"),1,0),IF(AND(ISNUMBER(G450),$S$31="Yes"),1,0),IF(AND(ISNUMBER(G504),$S$32="Yes"),1,0),IF(AND(ISNUMBER(G558),$S$33="Yes"),1,0),IF(AND(ISNUMBER(G612),$S$34="Yes"),1,0))))</f>
        <v>185.64553170088584</v>
      </c>
      <c r="AX70" s="79" t="e">
        <f>MIN('[1]Unit Adoption Calculations'!H114,AI70+$AP$22*SQRT(SUM(IF(AND(ISNUMBER(H126),$S$25="Yes"),H126-AI70,)^2,IF(AND(ISNUMBER(H180),$S$26="Yes"),H180-AI70,)^2,IF(AND(ISNUMBER(H234),$S$27="Yes"),H234-AI70,)^2,IF(AND(ISNUMBER(H288),$S$28="Yes"),H288-AI70,)^2,IF(AND(ISNUMBER(H342),$S$29="Yes"),H342-AI70,)^2,IF(AND(ISNUMBER(H396),$S$30="Yes"),H396-AI70,)^2,IF(AND(ISNUMBER(H450),$S$31="Yes"),H450-AI70,)^2,IF(AND(ISNUMBER(H504),$S$32="Yes"),H504-AI70,)^2,IF(AND(ISNUMBER(H558),$S$33="Yes"),H558-AI70,)^2,IF(AND(ISNUMBER(H612),$S$34="Yes"),H612-AI70,)^2)/SUM(IF(AND(ISNUMBER(H126),$S$25="Yes"),1,0),IF(AND(ISNUMBER(H180),$S$26="Yes"),1,0),IF(AND(ISNUMBER(H234),$S$27="Yes"),1,0),IF(AND(ISNUMBER(H288),$S$28="Yes"),1,0),IF(AND(ISNUMBER(H342),$S$29="Yes"),1,0),IF(AND(ISNUMBER(H396),$S$30="Yes"),1,0),IF(AND(ISNUMBER(H450),$S$31="Yes"),1,0),IF(AND(ISNUMBER(H504),$S$32="Yes"),1,0),IF(AND(ISNUMBER(H558),$S$33="Yes"),1,0),IF(AND(ISNUMBER(H612),$S$34="Yes"),1,0))))</f>
        <v>#DIV/0!</v>
      </c>
      <c r="AY70" s="79" t="e">
        <f>MIN('[1]Unit Adoption Calculations'!I114,AJ70+$AP$22*SQRT(SUM(IF(AND(ISNUMBER(I126),$S$25="Yes"),I126-AJ70,)^2,IF(AND(ISNUMBER(I180),$S$26="Yes"),I180-AJ70,)^2,IF(AND(ISNUMBER(I234),$S$27="Yes"),I234-AJ70,)^2,IF(AND(ISNUMBER(I288),$S$28="Yes"),I288-AJ70,)^2,IF(AND(ISNUMBER(I342),$S$29="Yes"),I342-AJ70,)^2,IF(AND(ISNUMBER(I396),$S$30="Yes"),I396-AJ70,)^2,IF(AND(ISNUMBER(I450),$S$31="Yes"),I450-AJ70,)^2,IF(AND(ISNUMBER(I504),$S$32="Yes"),I504-AJ70,)^2,IF(AND(ISNUMBER(I558),$S$33="Yes"),I558-AJ70,)^2,IF(AND(ISNUMBER(I612),$S$34="Yes"),I612-AJ70,)^2)/SUM(IF(AND(ISNUMBER(I126),$S$25="Yes"),1,0),IF(AND(ISNUMBER(I180),$S$26="Yes"),1,0),IF(AND(ISNUMBER(I234),$S$27="Yes"),1,0),IF(AND(ISNUMBER(I288),$S$28="Yes"),1,0),IF(AND(ISNUMBER(I342),$S$29="Yes"),1,0),IF(AND(ISNUMBER(I396),$S$30="Yes"),1,0),IF(AND(ISNUMBER(I450),$S$31="Yes"),1,0),IF(AND(ISNUMBER(I504),$S$32="Yes"),1,0),IF(AND(ISNUMBER(I558),$S$33="Yes"),1,0),IF(AND(ISNUMBER(I612),$S$34="Yes"),1,0))))</f>
        <v>#DIV/0!</v>
      </c>
      <c r="AZ70" s="79" t="e">
        <f>MIN('[1]Unit Adoption Calculations'!J114,AK70+$AP$22*SQRT(SUM(IF(AND(ISNUMBER(J126),$S$25="Yes"),J126-AK70,)^2,IF(AND(ISNUMBER(J180),$S$26="Yes"),J180-AK70,)^2,IF(AND(ISNUMBER(J234),$S$27="Yes"),J234-AK70,)^2,IF(AND(ISNUMBER(J288),$S$28="Yes"),J288-AK70,)^2,IF(AND(ISNUMBER(J342),$S$29="Yes"),J342-AK70,)^2,IF(AND(ISNUMBER(J396),$S$30="Yes"),J396-AK70,)^2,IF(AND(ISNUMBER(J450),$S$31="Yes"),J450-AK70,)^2,IF(AND(ISNUMBER(J504),$S$32="Yes"),J504-AK70,)^2,IF(AND(ISNUMBER(J558),$S$33="Yes"),J558-AK70,)^2,IF(AND(ISNUMBER(J612),$S$34="Yes"),J612-AK70,)^2)/SUM(IF(AND(ISNUMBER(J126),$S$25="Yes"),1,0),IF(AND(ISNUMBER(J180),$S$26="Yes"),1,0),IF(AND(ISNUMBER(J234),$S$27="Yes"),1,0),IF(AND(ISNUMBER(J288),$S$28="Yes"),1,0),IF(AND(ISNUMBER(J342),$S$29="Yes"),1,0),IF(AND(ISNUMBER(J396),$S$30="Yes"),1,0),IF(AND(ISNUMBER(J450),$S$31="Yes"),1,0),IF(AND(ISNUMBER(J504),$S$32="Yes"),1,0),IF(AND(ISNUMBER(J558),$S$33="Yes"),1,0),IF(AND(ISNUMBER(J612),$S$34="Yes"),1,0))))</f>
        <v>#DIV/0!</v>
      </c>
      <c r="BA70" s="79" t="e">
        <f>MIN('[1]Unit Adoption Calculations'!K114,AL70+$AP$22*SQRT(SUM(IF(AND(ISNUMBER(K126),$S$25="Yes"),K126-AL70,)^2,IF(AND(ISNUMBER(K180),$S$26="Yes"),K180-AL70,)^2,IF(AND(ISNUMBER(K234),$S$27="Yes"),K234-AL70,)^2,IF(AND(ISNUMBER(K288),$S$28="Yes"),K288-AL70,)^2,IF(AND(ISNUMBER(K342),$S$29="Yes"),K342-AL70,)^2,IF(AND(ISNUMBER(K396),$S$30="Yes"),K396-AL70,)^2,IF(AND(ISNUMBER(K450),$S$31="Yes"),K450-AL70,)^2,IF(AND(ISNUMBER(K504),$S$32="Yes"),K504-AL70,)^2,IF(AND(ISNUMBER(K558),$S$33="Yes"),K558-AL70,)^2,IF(AND(ISNUMBER(K612),$S$34="Yes"),K612-AL70,)^2)/SUM(IF(AND(ISNUMBER(K126),$S$25="Yes"),1,0),IF(AND(ISNUMBER(K180),$S$26="Yes"),1,0),IF(AND(ISNUMBER(K234),$S$27="Yes"),1,0),IF(AND(ISNUMBER(K288),$S$28="Yes"),1,0),IF(AND(ISNUMBER(K342),$S$29="Yes"),1,0),IF(AND(ISNUMBER(K396),$S$30="Yes"),1,0),IF(AND(ISNUMBER(K450),$S$31="Yes"),1,0),IF(AND(ISNUMBER(K504),$S$32="Yes"),1,0),IF(AND(ISNUMBER(K558),$S$33="Yes"),1,0),IF(AND(ISNUMBER(K612),$S$34="Yes"),1,0))))</f>
        <v>#DIV/0!</v>
      </c>
    </row>
    <row r="71" spans="1:76" s="24" customFormat="1" ht="14" x14ac:dyDescent="0.15">
      <c r="A71" s="64">
        <v>2060</v>
      </c>
      <c r="B71" s="65">
        <f t="shared" ref="B71:K71" ca="1" si="6">IFERROR(IF($A$19=$O$22,AC71,IF($A$19=$O$25,B127,IF($A$19=$O$26,B181,IF($A$19=$O$27,B235,IF($A$19=$O$28,B289,IF($A$19=$O$29,B343,IF($A$19=$O$30,B397,IF($A$19=$O$31,B451,IF($A$19=$O$32,B505,IF($A$19=$O$33,B559,IF($A$19=$O$34,B613,AR71))))))))))),"")</f>
        <v>443.86635860090871</v>
      </c>
      <c r="C71" s="66">
        <f t="shared" ca="1" si="6"/>
        <v>209.08166763971167</v>
      </c>
      <c r="D71" s="66">
        <f t="shared" ca="1" si="6"/>
        <v>0</v>
      </c>
      <c r="E71" s="66">
        <f t="shared" ca="1" si="6"/>
        <v>66.653104282036381</v>
      </c>
      <c r="F71" s="66">
        <f t="shared" ca="1" si="6"/>
        <v>36.914804884622015</v>
      </c>
      <c r="G71" s="66">
        <f t="shared" ca="1" si="6"/>
        <v>186.54278848814874</v>
      </c>
      <c r="H71" s="66" t="str">
        <f t="shared" ca="1" si="6"/>
        <v/>
      </c>
      <c r="I71" s="66" t="str">
        <f t="shared" ca="1" si="6"/>
        <v/>
      </c>
      <c r="J71" s="66" t="str">
        <f t="shared" ca="1" si="6"/>
        <v/>
      </c>
      <c r="K71" s="66" t="str">
        <f t="shared" ca="1" si="6"/>
        <v/>
      </c>
      <c r="AB71" s="64">
        <v>2060</v>
      </c>
      <c r="AC71" s="79">
        <f ca="1">MIN('[1]Unit Adoption Calculations'!B115,SUM(IF($S$25="Yes",B127,),IF($S$26="Yes",B181,),IF($S$27="Yes",B235,),IF($S$28="Yes",B289,),IF($S$29="Yes",B343,),IF($S$30="Yes",B397,),IF($S$31="Yes",B451,),IF($S$32="Yes",B505,),IF($S$33="Yes",B559,),IF($S$34="Yes",B613,))/SUM(IF(AND(ISNUMBER(B127),$S$25="Yes"),1,0),IF(AND(ISNUMBER(B181),$S$26="Yes"),1,0),IF(AND(ISNUMBER(B235),$S$27="Yes"),1,0),IF(AND(ISNUMBER(B289),$S$28="Yes"),1,0),IF(AND(ISNUMBER(B343),$S$29="Yes"),1,0),IF(AND(ISNUMBER(B397),$S$30="Yes"),1,0),IF(AND(ISNUMBER(B451),$S$31="Yes"),1,0),IF(AND(ISNUMBER(B505),$S$32="Yes"),1,0),IF(AND(ISNUMBER(B559),$S$33="Yes"),1,0),IF(AND(ISNUMBER(B613),$S$34="Yes"),1,0)))</f>
        <v>503.17959866953953</v>
      </c>
      <c r="AD71" s="79">
        <f ca="1">MIN('[1]Unit Adoption Calculations'!C115,SUM(IF($S$25="Yes",C127,),IF($S$26="Yes",C181,),IF($S$27="Yes",C235,),IF($S$28="Yes",C289,),IF($S$29="Yes",C343,),IF($S$30="Yes",C397,),IF($S$31="Yes",C451,),IF($S$32="Yes",C505,),IF($S$33="Yes",C559,),IF($S$34="Yes",C613,))/SUM(IF(AND(ISNUMBER(C127),$S$25="Yes"),1,0),IF(AND(ISNUMBER(C181),$S$26="Yes"),1,0),IF(AND(ISNUMBER(C235),$S$27="Yes"),1,0),IF(AND(ISNUMBER(C289),$S$28="Yes"),1,0),IF(AND(ISNUMBER(C343),$S$29="Yes"),1,0),IF(AND(ISNUMBER(C397),$S$30="Yes"),1,0),IF(AND(ISNUMBER(C451),$S$31="Yes"),1,0),IF(AND(ISNUMBER(C505),$S$32="Yes"),1,0),IF(AND(ISNUMBER(C559),$S$33="Yes"),1,0),IF(AND(ISNUMBER(C613),$S$34="Yes"),1,0)))</f>
        <v>211.27299259396864</v>
      </c>
      <c r="AE71" s="79">
        <f ca="1">MIN('[1]Unit Adoption Calculations'!D115,SUM(IF($S$25="Yes",D127,),IF($S$26="Yes",D181,),IF($S$27="Yes",D235,),IF($S$28="Yes",D289,),IF($S$29="Yes",D343,),IF($S$30="Yes",D397,),IF($S$31="Yes",D451,),IF($S$32="Yes",D505,),IF($S$33="Yes",D559,),IF($S$34="Yes",D613,))/SUM(IF(AND(ISNUMBER(D127),$S$25="Yes"),1,0),IF(AND(ISNUMBER(D181),$S$26="Yes"),1,0),IF(AND(ISNUMBER(D235),$S$27="Yes"),1,0),IF(AND(ISNUMBER(D289),$S$28="Yes"),1,0),IF(AND(ISNUMBER(D343),$S$29="Yes"),1,0),IF(AND(ISNUMBER(D397),$S$30="Yes"),1,0),IF(AND(ISNUMBER(D451),$S$31="Yes"),1,0),IF(AND(ISNUMBER(D505),$S$32="Yes"),1,0),IF(AND(ISNUMBER(D559),$S$33="Yes"),1,0),IF(AND(ISNUMBER(D613),$S$34="Yes"),1,0)))</f>
        <v>0</v>
      </c>
      <c r="AF71" s="79">
        <f ca="1">MIN('[1]Unit Adoption Calculations'!E115,SUM(IF($S$25="Yes",E127,),IF($S$26="Yes",E181,),IF($S$27="Yes",E235,),IF($S$28="Yes",E289,),IF($S$29="Yes",E343,),IF($S$30="Yes",E397,),IF($S$31="Yes",E451,),IF($S$32="Yes",E505,),IF($S$33="Yes",E559,),IF($S$34="Yes",E613,))/SUM(IF(AND(ISNUMBER(E127),$S$25="Yes"),1,0),IF(AND(ISNUMBER(E181),$S$26="Yes"),1,0),IF(AND(ISNUMBER(E235),$S$27="Yes"),1,0),IF(AND(ISNUMBER(E289),$S$28="Yes"),1,0),IF(AND(ISNUMBER(E343),$S$29="Yes"),1,0),IF(AND(ISNUMBER(E397),$S$30="Yes"),1,0),IF(AND(ISNUMBER(E451),$S$31="Yes"),1,0),IF(AND(ISNUMBER(E505),$S$32="Yes"),1,0),IF(AND(ISNUMBER(E559),$S$33="Yes"),1,0),IF(AND(ISNUMBER(E613),$S$34="Yes"),1,0)))</f>
        <v>88.986307427484249</v>
      </c>
      <c r="AG71" s="79">
        <f ca="1">MIN('[1]Unit Adoption Calculations'!F115,SUM(IF($S$25="Yes",F127,),IF($S$26="Yes",F181,),IF($S$27="Yes",F235,),IF($S$28="Yes",F289,),IF($S$29="Yes",F343,),IF($S$30="Yes",F397,),IF($S$31="Yes",F451,),IF($S$32="Yes",F505,),IF($S$33="Yes",F559,),IF($S$34="Yes",F613,))/SUM(IF(AND(ISNUMBER(F127),$S$25="Yes"),1,0),IF(AND(ISNUMBER(F181),$S$26="Yes"),1,0),IF(AND(ISNUMBER(F235),$S$27="Yes"),1,0),IF(AND(ISNUMBER(F289),$S$28="Yes"),1,0),IF(AND(ISNUMBER(F343),$S$29="Yes"),1,0),IF(AND(ISNUMBER(F397),$S$30="Yes"),1,0),IF(AND(ISNUMBER(F451),$S$31="Yes"),1,0),IF(AND(ISNUMBER(F505),$S$32="Yes"),1,0),IF(AND(ISNUMBER(F559),$S$33="Yes"),1,0),IF(AND(ISNUMBER(F613),$S$34="Yes"),1,0)))</f>
        <v>37.804781081512886</v>
      </c>
      <c r="AH71" s="79">
        <f ca="1">MIN('[1]Unit Adoption Calculations'!G115,SUM(IF($S$25="Yes",G127,),IF($S$26="Yes",G181,),IF($S$27="Yes",G235,),IF($S$28="Yes",G289,),IF($S$29="Yes",G343,),IF($S$30="Yes",G397,),IF($S$31="Yes",G451,),IF($S$32="Yes",G505,),IF($S$33="Yes",G559,),IF($S$34="Yes",G613,))/SUM(IF(AND(ISNUMBER(G127),$S$25="Yes"),1,0),IF(AND(ISNUMBER(G181),$S$26="Yes"),1,0),IF(AND(ISNUMBER(G235),$S$27="Yes"),1,0),IF(AND(ISNUMBER(G289),$S$28="Yes"),1,0),IF(AND(ISNUMBER(G343),$S$29="Yes"),1,0),IF(AND(ISNUMBER(G397),$S$30="Yes"),1,0),IF(AND(ISNUMBER(G451),$S$31="Yes"),1,0),IF(AND(ISNUMBER(G505),$S$32="Yes"),1,0),IF(AND(ISNUMBER(G559),$S$33="Yes"),1,0),IF(AND(ISNUMBER(G613),$S$34="Yes"),1,0)))</f>
        <v>188.90364399970076</v>
      </c>
      <c r="AI71" s="79" t="e">
        <f>MIN('[1]Unit Adoption Calculations'!H115,SUM(IF($S$25="Yes",H127,),IF($S$26="Yes",H181,),IF($S$27="Yes",H235,),IF($S$28="Yes",H289,),IF($S$29="Yes",H343,),IF($S$30="Yes",H397,),IF($S$31="Yes",H451,),IF($S$32="Yes",H505,),IF($S$33="Yes",H559,),IF($S$34="Yes",H613,))/SUM(IF(AND(ISNUMBER(H127),$S$25="Yes"),1,0),IF(AND(ISNUMBER(H181),$S$26="Yes"),1,0),IF(AND(ISNUMBER(H235),$S$27="Yes"),1,0),IF(AND(ISNUMBER(H289),$S$28="Yes"),1,0),IF(AND(ISNUMBER(H343),$S$29="Yes"),1,0),IF(AND(ISNUMBER(H397),$S$30="Yes"),1,0),IF(AND(ISNUMBER(H451),$S$31="Yes"),1,0),IF(AND(ISNUMBER(H505),$S$32="Yes"),1,0),IF(AND(ISNUMBER(H559),$S$33="Yes"),1,0),IF(AND(ISNUMBER(H613),$S$34="Yes"),1,0)))</f>
        <v>#DIV/0!</v>
      </c>
      <c r="AJ71" s="79" t="e">
        <f>MIN('[1]Unit Adoption Calculations'!I115,SUM(IF($S$25="Yes",I127,),IF($S$26="Yes",I181,),IF($S$27="Yes",I235,),IF($S$28="Yes",I289,),IF($S$29="Yes",I343,),IF($S$30="Yes",I397,),IF($S$31="Yes",I451,),IF($S$32="Yes",I505,),IF($S$33="Yes",I559,),IF($S$34="Yes",I613,))/SUM(IF(AND(ISNUMBER(I127),$S$25="Yes"),1,0),IF(AND(ISNUMBER(I181),$S$26="Yes"),1,0),IF(AND(ISNUMBER(I235),$S$27="Yes"),1,0),IF(AND(ISNUMBER(I289),$S$28="Yes"),1,0),IF(AND(ISNUMBER(I343),$S$29="Yes"),1,0),IF(AND(ISNUMBER(I397),$S$30="Yes"),1,0),IF(AND(ISNUMBER(I451),$S$31="Yes"),1,0),IF(AND(ISNUMBER(I505),$S$32="Yes"),1,0),IF(AND(ISNUMBER(I559),$S$33="Yes"),1,0),IF(AND(ISNUMBER(I613),$S$34="Yes"),1,0)))</f>
        <v>#DIV/0!</v>
      </c>
      <c r="AK71" s="79" t="e">
        <f>MIN('[1]Unit Adoption Calculations'!J115,SUM(IF($S$25="Yes",J127,),IF($S$26="Yes",J181,),IF($S$27="Yes",J235,),IF($S$28="Yes",J289,),IF($S$29="Yes",J343,),IF($S$30="Yes",J397,),IF($S$31="Yes",J451,),IF($S$32="Yes",J505,),IF($S$33="Yes",J559,),IF($S$34="Yes",J613,))/SUM(IF(AND(ISNUMBER(J127),$S$25="Yes"),1,0),IF(AND(ISNUMBER(J181),$S$26="Yes"),1,0),IF(AND(ISNUMBER(J235),$S$27="Yes"),1,0),IF(AND(ISNUMBER(J289),$S$28="Yes"),1,0),IF(AND(ISNUMBER(J343),$S$29="Yes"),1,0),IF(AND(ISNUMBER(J397),$S$30="Yes"),1,0),IF(AND(ISNUMBER(J451),$S$31="Yes"),1,0),IF(AND(ISNUMBER(J505),$S$32="Yes"),1,0),IF(AND(ISNUMBER(J559),$S$33="Yes"),1,0),IF(AND(ISNUMBER(J613),$S$34="Yes"),1,0)))</f>
        <v>#DIV/0!</v>
      </c>
      <c r="AL71" s="79" t="e">
        <f>MIN('[1]Unit Adoption Calculations'!K115,SUM(IF($S$25="Yes",K127,),IF($S$26="Yes",K181,),IF($S$27="Yes",K235,),IF($S$28="Yes",K289,),IF($S$29="Yes",K343,),IF($S$30="Yes",K397,),IF($S$31="Yes",K451,),IF($S$32="Yes",K505,),IF($S$33="Yes",K559,),IF($S$34="Yes",K613,))/SUM(IF(AND(ISNUMBER(K127),$S$25="Yes"),1,0),IF(AND(ISNUMBER(K181),$S$26="Yes"),1,0),IF(AND(ISNUMBER(K235),$S$27="Yes"),1,0),IF(AND(ISNUMBER(K289),$S$28="Yes"),1,0),IF(AND(ISNUMBER(K343),$S$29="Yes"),1,0),IF(AND(ISNUMBER(K397),$S$30="Yes"),1,0),IF(AND(ISNUMBER(K451),$S$31="Yes"),1,0),IF(AND(ISNUMBER(K505),$S$32="Yes"),1,0),IF(AND(ISNUMBER(K559),$S$33="Yes"),1,0),IF(AND(ISNUMBER(K613),$S$34="Yes"),1,0)))</f>
        <v>#DIV/0!</v>
      </c>
      <c r="AQ71" s="64">
        <v>2060</v>
      </c>
      <c r="AR71" s="79">
        <f ca="1">MIN('[1]Unit Adoption Calculations'!B115,AC71+$AP$22*SQRT(SUM(IF(AND(ISNUMBER(B127),$S$25="Yes"),B127-AC71,)^2,IF(AND(ISNUMBER(B181),$S$26="Yes"),B181-AC71,)^2,IF(AND(ISNUMBER(B235),$S$27="Yes"),B235-AC71,)^2,IF(AND(ISNUMBER(B289),$S$28="Yes"),B289-AC71,)^2,IF(AND(ISNUMBER(B343),$S$29="Yes"),B343-AC71,)^2,IF(AND(ISNUMBER(B397),$S$30="Yes"),B397-AC71,)^2,IF(AND(ISNUMBER(B451),$S$31="Yes"),B451-AC71,)^2,IF(AND(ISNUMBER(B505),$S$32="Yes"),B505-AC71,)^2,IF(AND(ISNUMBER(B559),$S$33="Yes"),B559-AC71,)^2,IF(AND(ISNUMBER(B613),$S$34="Yes"),B613-AC71,)^2)/SUM(IF(AND(ISNUMBER(B127),$S$25="Yes"),1,0),IF(AND(ISNUMBER(B181),$S$26="Yes"),1,0),IF(AND(ISNUMBER(B235),$S$27="Yes"),1,0),IF(AND(ISNUMBER(B289),$S$28="Yes"),1,0),IF(AND(ISNUMBER(B343),$S$29="Yes"),1,0),IF(AND(ISNUMBER(B397),$S$30="Yes"),1,0),IF(AND(ISNUMBER(B451),$S$31="Yes"),1,0),IF(AND(ISNUMBER(B505),$S$32="Yes"),1,0),IF(AND(ISNUMBER(B559),$S$33="Yes"),1,0),IF(AND(ISNUMBER(B613),$S$34="Yes"),1,0))))</f>
        <v>443.86635860090871</v>
      </c>
      <c r="AS71" s="79">
        <f ca="1">MIN('[1]Unit Adoption Calculations'!C115,AD71+$AP$22*SQRT(SUM(IF(AND(ISNUMBER(C127),$S$25="Yes"),C127-AD71,)^2,IF(AND(ISNUMBER(C181),$S$26="Yes"),C181-AD71,)^2,IF(AND(ISNUMBER(C235),$S$27="Yes"),C235-AD71,)^2,IF(AND(ISNUMBER(C289),$S$28="Yes"),C289-AD71,)^2,IF(AND(ISNUMBER(C343),$S$29="Yes"),C343-AD71,)^2,IF(AND(ISNUMBER(C397),$S$30="Yes"),C397-AD71,)^2,IF(AND(ISNUMBER(C451),$S$31="Yes"),C451-AD71,)^2,IF(AND(ISNUMBER(C505),$S$32="Yes"),C505-AD71,)^2,IF(AND(ISNUMBER(C559),$S$33="Yes"),C559-AD71,)^2,IF(AND(ISNUMBER(C613),$S$34="Yes"),C613-AD71,)^2)/SUM(IF(AND(ISNUMBER(C127),$S$25="Yes"),1,0),IF(AND(ISNUMBER(C181),$S$26="Yes"),1,0),IF(AND(ISNUMBER(C235),$S$27="Yes"),1,0),IF(AND(ISNUMBER(C289),$S$28="Yes"),1,0),IF(AND(ISNUMBER(C343),$S$29="Yes"),1,0),IF(AND(ISNUMBER(C397),$S$30="Yes"),1,0),IF(AND(ISNUMBER(C451),$S$31="Yes"),1,0),IF(AND(ISNUMBER(C505),$S$32="Yes"),1,0),IF(AND(ISNUMBER(C559),$S$33="Yes"),1,0),IF(AND(ISNUMBER(C613),$S$34="Yes"),1,0))))</f>
        <v>209.08166763971167</v>
      </c>
      <c r="AT71" s="79">
        <f ca="1">MIN('[1]Unit Adoption Calculations'!D115,AE71+$AP$22*SQRT(SUM(IF(AND(ISNUMBER(D127),$S$25="Yes"),D127-AE71,)^2,IF(AND(ISNUMBER(D181),$S$26="Yes"),D181-AE71,)^2,IF(AND(ISNUMBER(D235),$S$27="Yes"),D235-AE71,)^2,IF(AND(ISNUMBER(D289),$S$28="Yes"),D289-AE71,)^2,IF(AND(ISNUMBER(D343),$S$29="Yes"),D343-AE71,)^2,IF(AND(ISNUMBER(D397),$S$30="Yes"),D397-AE71,)^2,IF(AND(ISNUMBER(D451),$S$31="Yes"),D451-AE71,)^2,IF(AND(ISNUMBER(D505),$S$32="Yes"),D505-AE71,)^2,IF(AND(ISNUMBER(D559),$S$33="Yes"),D559-AE71,)^2,IF(AND(ISNUMBER(D613),$S$34="Yes"),D613-AE71,)^2)/SUM(IF(AND(ISNUMBER(D127),$S$25="Yes"),1,0),IF(AND(ISNUMBER(D181),$S$26="Yes"),1,0),IF(AND(ISNUMBER(D235),$S$27="Yes"),1,0),IF(AND(ISNUMBER(D289),$S$28="Yes"),1,0),IF(AND(ISNUMBER(D343),$S$29="Yes"),1,0),IF(AND(ISNUMBER(D397),$S$30="Yes"),1,0),IF(AND(ISNUMBER(D451),$S$31="Yes"),1,0),IF(AND(ISNUMBER(D505),$S$32="Yes"),1,0),IF(AND(ISNUMBER(D559),$S$33="Yes"),1,0),IF(AND(ISNUMBER(D613),$S$34="Yes"),1,0))))</f>
        <v>0</v>
      </c>
      <c r="AU71" s="79">
        <f ca="1">MIN('[1]Unit Adoption Calculations'!E115,AF71+$AP$22*SQRT(SUM(IF(AND(ISNUMBER(E127),$S$25="Yes"),E127-AF71,)^2,IF(AND(ISNUMBER(E181),$S$26="Yes"),E181-AF71,)^2,IF(AND(ISNUMBER(E235),$S$27="Yes"),E235-AF71,)^2,IF(AND(ISNUMBER(E289),$S$28="Yes"),E289-AF71,)^2,IF(AND(ISNUMBER(E343),$S$29="Yes"),E343-AF71,)^2,IF(AND(ISNUMBER(E397),$S$30="Yes"),E397-AF71,)^2,IF(AND(ISNUMBER(E451),$S$31="Yes"),E451-AF71,)^2,IF(AND(ISNUMBER(E505),$S$32="Yes"),E505-AF71,)^2,IF(AND(ISNUMBER(E559),$S$33="Yes"),E559-AF71,)^2,IF(AND(ISNUMBER(E613),$S$34="Yes"),E613-AF71,)^2)/SUM(IF(AND(ISNUMBER(E127),$S$25="Yes"),1,0),IF(AND(ISNUMBER(E181),$S$26="Yes"),1,0),IF(AND(ISNUMBER(E235),$S$27="Yes"),1,0),IF(AND(ISNUMBER(E289),$S$28="Yes"),1,0),IF(AND(ISNUMBER(E343),$S$29="Yes"),1,0),IF(AND(ISNUMBER(E397),$S$30="Yes"),1,0),IF(AND(ISNUMBER(E451),$S$31="Yes"),1,0),IF(AND(ISNUMBER(E505),$S$32="Yes"),1,0),IF(AND(ISNUMBER(E559),$S$33="Yes"),1,0),IF(AND(ISNUMBER(E613),$S$34="Yes"),1,0))))</f>
        <v>66.653104282036381</v>
      </c>
      <c r="AV71" s="79">
        <f ca="1">MIN('[1]Unit Adoption Calculations'!F115,AG71+$AP$22*SQRT(SUM(IF(AND(ISNUMBER(F127),$S$25="Yes"),F127-AG71,)^2,IF(AND(ISNUMBER(F181),$S$26="Yes"),F181-AG71,)^2,IF(AND(ISNUMBER(F235),$S$27="Yes"),F235-AG71,)^2,IF(AND(ISNUMBER(F289),$S$28="Yes"),F289-AG71,)^2,IF(AND(ISNUMBER(F343),$S$29="Yes"),F343-AG71,)^2,IF(AND(ISNUMBER(F397),$S$30="Yes"),F397-AG71,)^2,IF(AND(ISNUMBER(F451),$S$31="Yes"),F451-AG71,)^2,IF(AND(ISNUMBER(F505),$S$32="Yes"),F505-AG71,)^2,IF(AND(ISNUMBER(F559),$S$33="Yes"),F559-AG71,)^2,IF(AND(ISNUMBER(F613),$S$34="Yes"),F613-AG71,)^2)/SUM(IF(AND(ISNUMBER(F127),$S$25="Yes"),1,0),IF(AND(ISNUMBER(F181),$S$26="Yes"),1,0),IF(AND(ISNUMBER(F235),$S$27="Yes"),1,0),IF(AND(ISNUMBER(F289),$S$28="Yes"),1,0),IF(AND(ISNUMBER(F343),$S$29="Yes"),1,0),IF(AND(ISNUMBER(F397),$S$30="Yes"),1,0),IF(AND(ISNUMBER(F451),$S$31="Yes"),1,0),IF(AND(ISNUMBER(F505),$S$32="Yes"),1,0),IF(AND(ISNUMBER(F559),$S$33="Yes"),1,0),IF(AND(ISNUMBER(F613),$S$34="Yes"),1,0))))</f>
        <v>36.914804884622015</v>
      </c>
      <c r="AW71" s="79">
        <f ca="1">MIN('[1]Unit Adoption Calculations'!G115,AH71+$AP$22*SQRT(SUM(IF(AND(ISNUMBER(G127),$S$25="Yes"),G127-AH71,)^2,IF(AND(ISNUMBER(G181),$S$26="Yes"),G181-AH71,)^2,IF(AND(ISNUMBER(G235),$S$27="Yes"),G235-AH71,)^2,IF(AND(ISNUMBER(G289),$S$28="Yes"),G289-AH71,)^2,IF(AND(ISNUMBER(G343),$S$29="Yes"),G343-AH71,)^2,IF(AND(ISNUMBER(G397),$S$30="Yes"),G397-AH71,)^2,IF(AND(ISNUMBER(G451),$S$31="Yes"),G451-AH71,)^2,IF(AND(ISNUMBER(G505),$S$32="Yes"),G505-AH71,)^2,IF(AND(ISNUMBER(G559),$S$33="Yes"),G559-AH71,)^2,IF(AND(ISNUMBER(G613),$S$34="Yes"),G613-AH71,)^2)/SUM(IF(AND(ISNUMBER(G127),$S$25="Yes"),1,0),IF(AND(ISNUMBER(G181),$S$26="Yes"),1,0),IF(AND(ISNUMBER(G235),$S$27="Yes"),1,0),IF(AND(ISNUMBER(G289),$S$28="Yes"),1,0),IF(AND(ISNUMBER(G343),$S$29="Yes"),1,0),IF(AND(ISNUMBER(G397),$S$30="Yes"),1,0),IF(AND(ISNUMBER(G451),$S$31="Yes"),1,0),IF(AND(ISNUMBER(G505),$S$32="Yes"),1,0),IF(AND(ISNUMBER(G559),$S$33="Yes"),1,0),IF(AND(ISNUMBER(G613),$S$34="Yes"),1,0))))</f>
        <v>186.54278848814874</v>
      </c>
      <c r="AX71" s="79" t="e">
        <f>MIN('[1]Unit Adoption Calculations'!H115,AI71+$AP$22*SQRT(SUM(IF(AND(ISNUMBER(H127),$S$25="Yes"),H127-AI71,)^2,IF(AND(ISNUMBER(H181),$S$26="Yes"),H181-AI71,)^2,IF(AND(ISNUMBER(H235),$S$27="Yes"),H235-AI71,)^2,IF(AND(ISNUMBER(H289),$S$28="Yes"),H289-AI71,)^2,IF(AND(ISNUMBER(H343),$S$29="Yes"),H343-AI71,)^2,IF(AND(ISNUMBER(H397),$S$30="Yes"),H397-AI71,)^2,IF(AND(ISNUMBER(H451),$S$31="Yes"),H451-AI71,)^2,IF(AND(ISNUMBER(H505),$S$32="Yes"),H505-AI71,)^2,IF(AND(ISNUMBER(H559),$S$33="Yes"),H559-AI71,)^2,IF(AND(ISNUMBER(H613),$S$34="Yes"),H613-AI71,)^2)/SUM(IF(AND(ISNUMBER(H127),$S$25="Yes"),1,0),IF(AND(ISNUMBER(H181),$S$26="Yes"),1,0),IF(AND(ISNUMBER(H235),$S$27="Yes"),1,0),IF(AND(ISNUMBER(H289),$S$28="Yes"),1,0),IF(AND(ISNUMBER(H343),$S$29="Yes"),1,0),IF(AND(ISNUMBER(H397),$S$30="Yes"),1,0),IF(AND(ISNUMBER(H451),$S$31="Yes"),1,0),IF(AND(ISNUMBER(H505),$S$32="Yes"),1,0),IF(AND(ISNUMBER(H559),$S$33="Yes"),1,0),IF(AND(ISNUMBER(H613),$S$34="Yes"),1,0))))</f>
        <v>#DIV/0!</v>
      </c>
      <c r="AY71" s="79" t="e">
        <f>MIN('[1]Unit Adoption Calculations'!I115,AJ71+$AP$22*SQRT(SUM(IF(AND(ISNUMBER(I127),$S$25="Yes"),I127-AJ71,)^2,IF(AND(ISNUMBER(I181),$S$26="Yes"),I181-AJ71,)^2,IF(AND(ISNUMBER(I235),$S$27="Yes"),I235-AJ71,)^2,IF(AND(ISNUMBER(I289),$S$28="Yes"),I289-AJ71,)^2,IF(AND(ISNUMBER(I343),$S$29="Yes"),I343-AJ71,)^2,IF(AND(ISNUMBER(I397),$S$30="Yes"),I397-AJ71,)^2,IF(AND(ISNUMBER(I451),$S$31="Yes"),I451-AJ71,)^2,IF(AND(ISNUMBER(I505),$S$32="Yes"),I505-AJ71,)^2,IF(AND(ISNUMBER(I559),$S$33="Yes"),I559-AJ71,)^2,IF(AND(ISNUMBER(I613),$S$34="Yes"),I613-AJ71,)^2)/SUM(IF(AND(ISNUMBER(I127),$S$25="Yes"),1,0),IF(AND(ISNUMBER(I181),$S$26="Yes"),1,0),IF(AND(ISNUMBER(I235),$S$27="Yes"),1,0),IF(AND(ISNUMBER(I289),$S$28="Yes"),1,0),IF(AND(ISNUMBER(I343),$S$29="Yes"),1,0),IF(AND(ISNUMBER(I397),$S$30="Yes"),1,0),IF(AND(ISNUMBER(I451),$S$31="Yes"),1,0),IF(AND(ISNUMBER(I505),$S$32="Yes"),1,0),IF(AND(ISNUMBER(I559),$S$33="Yes"),1,0),IF(AND(ISNUMBER(I613),$S$34="Yes"),1,0))))</f>
        <v>#DIV/0!</v>
      </c>
      <c r="AZ71" s="79" t="e">
        <f>MIN('[1]Unit Adoption Calculations'!J115,AK71+$AP$22*SQRT(SUM(IF(AND(ISNUMBER(J127),$S$25="Yes"),J127-AK71,)^2,IF(AND(ISNUMBER(J181),$S$26="Yes"),J181-AK71,)^2,IF(AND(ISNUMBER(J235),$S$27="Yes"),J235-AK71,)^2,IF(AND(ISNUMBER(J289),$S$28="Yes"),J289-AK71,)^2,IF(AND(ISNUMBER(J343),$S$29="Yes"),J343-AK71,)^2,IF(AND(ISNUMBER(J397),$S$30="Yes"),J397-AK71,)^2,IF(AND(ISNUMBER(J451),$S$31="Yes"),J451-AK71,)^2,IF(AND(ISNUMBER(J505),$S$32="Yes"),J505-AK71,)^2,IF(AND(ISNUMBER(J559),$S$33="Yes"),J559-AK71,)^2,IF(AND(ISNUMBER(J613),$S$34="Yes"),J613-AK71,)^2)/SUM(IF(AND(ISNUMBER(J127),$S$25="Yes"),1,0),IF(AND(ISNUMBER(J181),$S$26="Yes"),1,0),IF(AND(ISNUMBER(J235),$S$27="Yes"),1,0),IF(AND(ISNUMBER(J289),$S$28="Yes"),1,0),IF(AND(ISNUMBER(J343),$S$29="Yes"),1,0),IF(AND(ISNUMBER(J397),$S$30="Yes"),1,0),IF(AND(ISNUMBER(J451),$S$31="Yes"),1,0),IF(AND(ISNUMBER(J505),$S$32="Yes"),1,0),IF(AND(ISNUMBER(J559),$S$33="Yes"),1,0),IF(AND(ISNUMBER(J613),$S$34="Yes"),1,0))))</f>
        <v>#DIV/0!</v>
      </c>
      <c r="BA71" s="79" t="e">
        <f>MIN('[1]Unit Adoption Calculations'!K115,AL71+$AP$22*SQRT(SUM(IF(AND(ISNUMBER(K127),$S$25="Yes"),K127-AL71,)^2,IF(AND(ISNUMBER(K181),$S$26="Yes"),K181-AL71,)^2,IF(AND(ISNUMBER(K235),$S$27="Yes"),K235-AL71,)^2,IF(AND(ISNUMBER(K289),$S$28="Yes"),K289-AL71,)^2,IF(AND(ISNUMBER(K343),$S$29="Yes"),K343-AL71,)^2,IF(AND(ISNUMBER(K397),$S$30="Yes"),K397-AL71,)^2,IF(AND(ISNUMBER(K451),$S$31="Yes"),K451-AL71,)^2,IF(AND(ISNUMBER(K505),$S$32="Yes"),K505-AL71,)^2,IF(AND(ISNUMBER(K559),$S$33="Yes"),K559-AL71,)^2,IF(AND(ISNUMBER(K613),$S$34="Yes"),K613-AL71,)^2)/SUM(IF(AND(ISNUMBER(K127),$S$25="Yes"),1,0),IF(AND(ISNUMBER(K181),$S$26="Yes"),1,0),IF(AND(ISNUMBER(K235),$S$27="Yes"),1,0),IF(AND(ISNUMBER(K289),$S$28="Yes"),1,0),IF(AND(ISNUMBER(K343),$S$29="Yes"),1,0),IF(AND(ISNUMBER(K397),$S$30="Yes"),1,0),IF(AND(ISNUMBER(K451),$S$31="Yes"),1,0),IF(AND(ISNUMBER(K505),$S$32="Yes"),1,0),IF(AND(ISNUMBER(K559),$S$33="Yes"),1,0),IF(AND(ISNUMBER(K613),$S$34="Yes"),1,0))))</f>
        <v>#DIV/0!</v>
      </c>
    </row>
    <row r="72" spans="1:76" s="48" customFormat="1" ht="16" x14ac:dyDescent="0.2"/>
    <row r="73" spans="1:76" s="48" customFormat="1" ht="16" x14ac:dyDescent="0.2">
      <c r="A73" s="97" t="str">
        <f ca="1">HYPERLINK("#"&amp;"'"&amp;'Custom PDS Adoption'!A$1&amp;"'!a1","Back to top")</f>
        <v>Back to top</v>
      </c>
      <c r="C73" s="98"/>
    </row>
    <row r="74" spans="1:76" s="48" customFormat="1" ht="16" x14ac:dyDescent="0.2"/>
    <row r="75" spans="1:76" s="46" customFormat="1" ht="20" x14ac:dyDescent="0.2">
      <c r="A75" s="43" t="s">
        <v>65</v>
      </c>
    </row>
    <row r="76" spans="1:76" s="25" customFormat="1" x14ac:dyDescent="0.15">
      <c r="A76" s="99"/>
    </row>
    <row r="77" spans="1:76" s="25" customFormat="1" ht="18" customHeight="1" x14ac:dyDescent="0.2">
      <c r="A77" s="100" t="s">
        <v>36</v>
      </c>
      <c r="B77" s="101" t="s">
        <v>66</v>
      </c>
      <c r="C77" s="101"/>
      <c r="D77" s="101"/>
      <c r="E77" s="101"/>
      <c r="F77" s="101"/>
      <c r="G77" s="101"/>
      <c r="H77" s="101"/>
      <c r="I77" s="101"/>
      <c r="J77" s="101"/>
      <c r="K77" s="101"/>
      <c r="M77" s="100"/>
      <c r="N77" s="102"/>
      <c r="O77" s="103"/>
      <c r="P77" s="103"/>
      <c r="Q77" s="103"/>
      <c r="R77" s="103"/>
      <c r="S77" s="103"/>
      <c r="T77" s="103"/>
      <c r="U77" s="103"/>
      <c r="V77" s="103"/>
      <c r="W77" s="103"/>
      <c r="X77" s="103"/>
      <c r="Y77" s="103"/>
      <c r="Z77" s="103"/>
      <c r="AA77" s="103"/>
      <c r="AC77" s="48"/>
      <c r="AD77" s="48"/>
      <c r="AE77" s="48"/>
      <c r="AF77" s="48"/>
      <c r="AG77" s="48"/>
      <c r="AH77" s="48"/>
      <c r="AI77" s="48"/>
      <c r="AJ77" s="48"/>
      <c r="AK77" s="48"/>
      <c r="AL77" s="48"/>
      <c r="AM77" s="48"/>
      <c r="AN77" s="48"/>
      <c r="AO77" s="48"/>
      <c r="AP77" s="48"/>
      <c r="AQ77" s="48"/>
      <c r="AR77" s="48"/>
      <c r="AS77" s="48"/>
      <c r="AT77" s="48"/>
      <c r="AU77" s="48"/>
      <c r="AV77" s="48"/>
    </row>
    <row r="78" spans="1:76" s="25" customFormat="1" ht="15" thickBot="1" x14ac:dyDescent="0.2">
      <c r="A78" s="55" t="s">
        <v>18</v>
      </c>
      <c r="B78" s="56" t="s">
        <v>19</v>
      </c>
      <c r="C78" s="56" t="s">
        <v>20</v>
      </c>
      <c r="D78" s="56" t="s">
        <v>21</v>
      </c>
      <c r="E78" s="56" t="s">
        <v>22</v>
      </c>
      <c r="F78" s="56" t="s">
        <v>23</v>
      </c>
      <c r="G78" s="56" t="s">
        <v>24</v>
      </c>
      <c r="H78" s="56" t="s">
        <v>25</v>
      </c>
      <c r="I78" s="56" t="s">
        <v>26</v>
      </c>
      <c r="J78" s="56" t="s">
        <v>27</v>
      </c>
      <c r="K78" s="56" t="s">
        <v>28</v>
      </c>
      <c r="N78" s="103"/>
      <c r="O78" s="103"/>
      <c r="P78" s="103"/>
      <c r="Q78" s="103"/>
      <c r="R78" s="103"/>
      <c r="S78" s="103"/>
      <c r="T78" s="103"/>
      <c r="U78" s="103"/>
      <c r="V78" s="103"/>
      <c r="W78" s="103"/>
      <c r="X78" s="103"/>
      <c r="Y78" s="103"/>
      <c r="Z78" s="103"/>
      <c r="AA78" s="103"/>
      <c r="AC78" s="24"/>
      <c r="AD78" s="24"/>
      <c r="AE78" s="24"/>
      <c r="AF78" s="24"/>
      <c r="AG78" s="24"/>
      <c r="AH78" s="24"/>
      <c r="AI78" s="24"/>
      <c r="AJ78" s="24"/>
      <c r="AK78" s="24"/>
      <c r="AL78" s="24"/>
      <c r="AM78" s="24"/>
      <c r="AN78" s="24"/>
      <c r="AO78" s="24"/>
      <c r="AP78" s="24"/>
      <c r="AQ78" s="24"/>
      <c r="AR78" s="24"/>
      <c r="AS78" s="24"/>
      <c r="AT78" s="24"/>
      <c r="AU78" s="24"/>
      <c r="AV78" s="24"/>
    </row>
    <row r="79" spans="1:76" s="25" customFormat="1" ht="15.75" customHeight="1" x14ac:dyDescent="0.15">
      <c r="A79" s="64">
        <v>2012</v>
      </c>
      <c r="B79" s="104">
        <v>411.58961708914944</v>
      </c>
      <c r="C79" s="105">
        <v>143.76585855700796</v>
      </c>
      <c r="D79" s="105">
        <v>0</v>
      </c>
      <c r="E79" s="105">
        <v>76.701538425505987</v>
      </c>
      <c r="F79" s="105">
        <v>47.647757407099562</v>
      </c>
      <c r="G79" s="105">
        <v>143.47446269953593</v>
      </c>
      <c r="H79" s="105"/>
      <c r="I79" s="105"/>
      <c r="J79" s="105"/>
      <c r="K79" s="105"/>
      <c r="N79" s="52" t="s">
        <v>67</v>
      </c>
      <c r="O79" s="106"/>
      <c r="P79" s="106"/>
      <c r="Q79" s="106"/>
      <c r="R79" s="106"/>
      <c r="S79" s="106"/>
      <c r="T79" s="106"/>
      <c r="U79" s="106"/>
      <c r="V79" s="106"/>
      <c r="W79" s="106"/>
      <c r="X79" s="106"/>
      <c r="Y79" s="106"/>
      <c r="Z79" s="106"/>
      <c r="AA79" s="107"/>
      <c r="AC79" s="24"/>
      <c r="AD79" s="24"/>
      <c r="AE79" s="24"/>
      <c r="AF79" s="24"/>
      <c r="AG79" s="24"/>
      <c r="AH79" s="24"/>
      <c r="AI79" s="24"/>
      <c r="AJ79" s="24"/>
      <c r="AK79" s="24"/>
      <c r="AL79" s="24"/>
      <c r="AM79" s="24"/>
      <c r="AN79" s="24"/>
      <c r="AO79" s="24"/>
      <c r="AP79" s="24"/>
      <c r="AQ79" s="24"/>
      <c r="AR79" s="24"/>
      <c r="AS79" s="24"/>
      <c r="AT79" s="24"/>
      <c r="AU79" s="24"/>
      <c r="AV79" s="24"/>
    </row>
    <row r="80" spans="1:76" s="25" customFormat="1" ht="14" x14ac:dyDescent="0.15">
      <c r="A80" s="64">
        <v>2013</v>
      </c>
      <c r="B80" s="104">
        <v>414.32514488343446</v>
      </c>
      <c r="C80" s="105">
        <v>145.12660457956463</v>
      </c>
      <c r="D80" s="105">
        <v>0</v>
      </c>
      <c r="E80" s="105">
        <v>77.402666587523299</v>
      </c>
      <c r="F80" s="105">
        <v>47.424154229547923</v>
      </c>
      <c r="G80" s="105">
        <v>144.37171948679861</v>
      </c>
      <c r="H80" s="105"/>
      <c r="I80" s="105"/>
      <c r="J80" s="105"/>
      <c r="K80" s="105"/>
      <c r="N80" s="108"/>
      <c r="O80" s="109"/>
      <c r="P80" s="109"/>
      <c r="Q80" s="109"/>
      <c r="R80" s="109"/>
      <c r="S80" s="109"/>
      <c r="T80" s="109"/>
      <c r="U80" s="109"/>
      <c r="V80" s="109"/>
      <c r="W80" s="109"/>
      <c r="X80" s="109"/>
      <c r="Y80" s="109"/>
      <c r="Z80" s="109"/>
      <c r="AA80" s="110"/>
      <c r="AC80" s="24"/>
      <c r="AD80" s="24"/>
      <c r="AE80" s="24"/>
      <c r="AF80" s="24"/>
      <c r="AG80" s="24"/>
      <c r="AH80" s="24"/>
      <c r="AI80" s="24"/>
      <c r="AJ80" s="24"/>
      <c r="AK80" s="24"/>
      <c r="AL80" s="24"/>
      <c r="AM80" s="24"/>
      <c r="AN80" s="24"/>
      <c r="AO80" s="24"/>
      <c r="AP80" s="24"/>
      <c r="AQ80" s="24"/>
      <c r="AR80" s="24"/>
      <c r="AS80" s="24"/>
      <c r="AT80" s="24"/>
      <c r="AU80" s="24"/>
      <c r="AV80" s="24"/>
    </row>
    <row r="81" spans="1:48" s="25" customFormat="1" ht="14" x14ac:dyDescent="0.15">
      <c r="A81" s="64">
        <v>2014</v>
      </c>
      <c r="B81" s="104">
        <v>417.06067267771908</v>
      </c>
      <c r="C81" s="105">
        <v>146.48735060212084</v>
      </c>
      <c r="D81" s="105">
        <v>0</v>
      </c>
      <c r="E81" s="105">
        <v>78.103794749540384</v>
      </c>
      <c r="F81" s="105">
        <v>47.200551051996342</v>
      </c>
      <c r="G81" s="105">
        <v>145.26897627406152</v>
      </c>
      <c r="H81" s="105"/>
      <c r="I81" s="105"/>
      <c r="J81" s="105"/>
      <c r="K81" s="105"/>
      <c r="N81" s="108"/>
      <c r="O81" s="109"/>
      <c r="P81" s="109"/>
      <c r="Q81" s="109"/>
      <c r="R81" s="109"/>
      <c r="S81" s="109"/>
      <c r="T81" s="109"/>
      <c r="U81" s="109"/>
      <c r="V81" s="109"/>
      <c r="W81" s="109"/>
      <c r="X81" s="109"/>
      <c r="Y81" s="109"/>
      <c r="Z81" s="109"/>
      <c r="AA81" s="110"/>
      <c r="AC81" s="24"/>
      <c r="AD81" s="24"/>
      <c r="AE81" s="24"/>
      <c r="AF81" s="24"/>
      <c r="AG81" s="24"/>
      <c r="AH81" s="24"/>
      <c r="AI81" s="24"/>
      <c r="AJ81" s="24"/>
      <c r="AK81" s="24"/>
      <c r="AL81" s="24"/>
      <c r="AM81" s="24"/>
      <c r="AN81" s="24"/>
      <c r="AO81" s="24"/>
      <c r="AP81" s="24"/>
      <c r="AQ81" s="24"/>
      <c r="AR81" s="24"/>
      <c r="AS81" s="24"/>
      <c r="AT81" s="24"/>
      <c r="AU81" s="24"/>
      <c r="AV81" s="24"/>
    </row>
    <row r="82" spans="1:48" s="25" customFormat="1" ht="14" x14ac:dyDescent="0.15">
      <c r="A82" s="64">
        <v>2015</v>
      </c>
      <c r="B82" s="104">
        <v>419.79620047200365</v>
      </c>
      <c r="C82" s="105">
        <v>147.84809662467705</v>
      </c>
      <c r="D82" s="105">
        <v>0</v>
      </c>
      <c r="E82" s="105">
        <v>78.804922911557696</v>
      </c>
      <c r="F82" s="105">
        <v>46.976947874444704</v>
      </c>
      <c r="G82" s="105">
        <v>146.16623306132419</v>
      </c>
      <c r="H82" s="105"/>
      <c r="I82" s="105"/>
      <c r="J82" s="105"/>
      <c r="K82" s="105"/>
      <c r="N82" s="108"/>
      <c r="O82" s="109"/>
      <c r="P82" s="109"/>
      <c r="Q82" s="109"/>
      <c r="R82" s="109"/>
      <c r="S82" s="109"/>
      <c r="T82" s="109"/>
      <c r="U82" s="109"/>
      <c r="V82" s="109"/>
      <c r="W82" s="109"/>
      <c r="X82" s="109"/>
      <c r="Y82" s="109"/>
      <c r="Z82" s="109"/>
      <c r="AA82" s="110"/>
      <c r="AC82" s="24"/>
      <c r="AD82" s="24"/>
      <c r="AE82" s="24"/>
      <c r="AF82" s="24"/>
      <c r="AG82" s="24"/>
      <c r="AH82" s="24"/>
      <c r="AI82" s="24"/>
      <c r="AJ82" s="24"/>
      <c r="AK82" s="24"/>
      <c r="AL82" s="24"/>
      <c r="AM82" s="24"/>
      <c r="AN82" s="24"/>
      <c r="AO82" s="24"/>
      <c r="AP82" s="24"/>
      <c r="AQ82" s="24"/>
      <c r="AR82" s="24"/>
      <c r="AS82" s="24"/>
      <c r="AT82" s="24"/>
      <c r="AU82" s="24"/>
      <c r="AV82" s="24"/>
    </row>
    <row r="83" spans="1:48" s="25" customFormat="1" ht="15" thickBot="1" x14ac:dyDescent="0.2">
      <c r="A83" s="64">
        <v>2016</v>
      </c>
      <c r="B83" s="104">
        <v>422.5317282662885</v>
      </c>
      <c r="C83" s="105">
        <v>149.20884264723327</v>
      </c>
      <c r="D83" s="105">
        <v>0</v>
      </c>
      <c r="E83" s="105">
        <v>79.506051073575009</v>
      </c>
      <c r="F83" s="105">
        <v>46.753344696893123</v>
      </c>
      <c r="G83" s="105">
        <v>147.0634898485871</v>
      </c>
      <c r="H83" s="105"/>
      <c r="I83" s="105"/>
      <c r="J83" s="105"/>
      <c r="K83" s="105"/>
      <c r="N83" s="111"/>
      <c r="O83" s="112"/>
      <c r="P83" s="112"/>
      <c r="Q83" s="112"/>
      <c r="R83" s="112"/>
      <c r="S83" s="112"/>
      <c r="T83" s="112"/>
      <c r="U83" s="112"/>
      <c r="V83" s="112"/>
      <c r="W83" s="112"/>
      <c r="X83" s="112"/>
      <c r="Y83" s="112"/>
      <c r="Z83" s="112"/>
      <c r="AA83" s="113"/>
      <c r="AC83" s="24"/>
      <c r="AD83" s="24"/>
      <c r="AE83" s="24"/>
      <c r="AF83" s="24"/>
      <c r="AG83" s="24"/>
      <c r="AH83" s="24"/>
      <c r="AI83" s="24"/>
      <c r="AJ83" s="24"/>
      <c r="AK83" s="24"/>
      <c r="AL83" s="24"/>
      <c r="AM83" s="24"/>
      <c r="AN83" s="24"/>
      <c r="AO83" s="24"/>
      <c r="AP83" s="24"/>
      <c r="AQ83" s="24"/>
      <c r="AR83" s="24"/>
      <c r="AS83" s="24"/>
      <c r="AT83" s="24"/>
      <c r="AU83" s="24"/>
      <c r="AV83" s="24"/>
    </row>
    <row r="84" spans="1:48" s="25" customFormat="1" ht="14" x14ac:dyDescent="0.15">
      <c r="A84" s="64">
        <v>2017</v>
      </c>
      <c r="B84" s="104">
        <v>425.26725606057352</v>
      </c>
      <c r="C84" s="105">
        <v>150.56958866978994</v>
      </c>
      <c r="D84" s="105">
        <v>0</v>
      </c>
      <c r="E84" s="105">
        <v>80.207179235592321</v>
      </c>
      <c r="F84" s="105">
        <v>46.529741519341485</v>
      </c>
      <c r="G84" s="105">
        <v>147.96074663584977</v>
      </c>
      <c r="H84" s="105"/>
      <c r="I84" s="105"/>
      <c r="J84" s="105"/>
      <c r="K84" s="105"/>
      <c r="AC84" s="24"/>
      <c r="AD84" s="24"/>
      <c r="AE84" s="24"/>
      <c r="AF84" s="24"/>
      <c r="AG84" s="24"/>
      <c r="AH84" s="24"/>
      <c r="AI84" s="24"/>
      <c r="AJ84" s="24"/>
      <c r="AK84" s="24"/>
      <c r="AL84" s="24"/>
      <c r="AM84" s="24"/>
      <c r="AN84" s="24"/>
      <c r="AO84" s="24"/>
      <c r="AP84" s="24"/>
      <c r="AQ84" s="24"/>
      <c r="AR84" s="24"/>
      <c r="AS84" s="24"/>
      <c r="AT84" s="24"/>
      <c r="AU84" s="24"/>
      <c r="AV84" s="24"/>
    </row>
    <row r="85" spans="1:48" s="25" customFormat="1" ht="14" x14ac:dyDescent="0.15">
      <c r="A85" s="64">
        <v>2018</v>
      </c>
      <c r="B85" s="104">
        <v>428.00278385485808</v>
      </c>
      <c r="C85" s="105">
        <v>151.93033469234615</v>
      </c>
      <c r="D85" s="105">
        <v>0</v>
      </c>
      <c r="E85" s="105">
        <v>80.908307397609633</v>
      </c>
      <c r="F85" s="105">
        <v>46.306138341789847</v>
      </c>
      <c r="G85" s="105">
        <v>148.85800342311245</v>
      </c>
      <c r="H85" s="105"/>
      <c r="I85" s="105"/>
      <c r="J85" s="105"/>
      <c r="K85" s="105"/>
      <c r="N85" s="86" t="s">
        <v>41</v>
      </c>
      <c r="O85" s="25" t="s">
        <v>68</v>
      </c>
      <c r="P85"/>
      <c r="AC85" s="24"/>
      <c r="AD85" s="24"/>
      <c r="AE85" s="24"/>
      <c r="AF85" s="24"/>
      <c r="AG85" s="24"/>
      <c r="AH85" s="24"/>
      <c r="AI85" s="24"/>
      <c r="AJ85" s="24"/>
      <c r="AK85" s="24"/>
      <c r="AL85" s="24"/>
      <c r="AM85" s="24"/>
      <c r="AN85" s="24"/>
      <c r="AO85" s="24"/>
      <c r="AP85" s="24"/>
      <c r="AQ85" s="24"/>
      <c r="AR85" s="24"/>
      <c r="AS85" s="24"/>
      <c r="AT85" s="24"/>
      <c r="AU85" s="24"/>
      <c r="AV85" s="24"/>
    </row>
    <row r="86" spans="1:48" s="25" customFormat="1" ht="14" x14ac:dyDescent="0.15">
      <c r="A86" s="64">
        <v>2019</v>
      </c>
      <c r="B86" s="104">
        <v>430.7383116491427</v>
      </c>
      <c r="C86" s="105">
        <v>153.29108071490236</v>
      </c>
      <c r="D86" s="105">
        <v>0</v>
      </c>
      <c r="E86" s="105">
        <v>81.609435559626718</v>
      </c>
      <c r="F86" s="105">
        <v>46.082535164238266</v>
      </c>
      <c r="G86" s="105">
        <v>149.75526021037535</v>
      </c>
      <c r="H86" s="105"/>
      <c r="I86" s="105"/>
      <c r="J86" s="105"/>
      <c r="K86" s="105"/>
      <c r="N86"/>
      <c r="O86"/>
      <c r="Q86" s="87"/>
      <c r="R86" s="87"/>
      <c r="S86" s="87"/>
      <c r="T86" s="87"/>
      <c r="U86" s="87"/>
      <c r="V86" s="87"/>
      <c r="W86" s="87"/>
      <c r="AC86" s="24"/>
      <c r="AD86" s="24"/>
      <c r="AE86" s="24"/>
      <c r="AF86" s="24"/>
      <c r="AG86" s="24"/>
      <c r="AH86" s="24"/>
      <c r="AI86" s="24"/>
      <c r="AJ86" s="24"/>
      <c r="AK86" s="24"/>
      <c r="AL86" s="24"/>
      <c r="AM86" s="24"/>
      <c r="AN86" s="24"/>
      <c r="AO86" s="24"/>
      <c r="AP86" s="24"/>
      <c r="AQ86" s="24"/>
      <c r="AR86" s="24"/>
      <c r="AS86" s="24"/>
      <c r="AT86" s="24"/>
      <c r="AU86" s="24"/>
      <c r="AV86" s="24"/>
    </row>
    <row r="87" spans="1:48" s="25" customFormat="1" ht="14" x14ac:dyDescent="0.15">
      <c r="A87" s="64">
        <v>2020</v>
      </c>
      <c r="B87" s="104">
        <v>433.47383944342727</v>
      </c>
      <c r="C87" s="105">
        <v>154.65182673745858</v>
      </c>
      <c r="D87" s="105">
        <v>0</v>
      </c>
      <c r="E87" s="105">
        <v>82.31056372164403</v>
      </c>
      <c r="F87" s="105">
        <v>45.858931986686628</v>
      </c>
      <c r="G87" s="105">
        <v>150.65251699763803</v>
      </c>
      <c r="H87" s="105"/>
      <c r="I87" s="105"/>
      <c r="J87" s="105"/>
      <c r="K87" s="105"/>
      <c r="N87" s="88" t="s">
        <v>46</v>
      </c>
      <c r="O87" s="89"/>
      <c r="Q87" s="87"/>
      <c r="R87" s="87"/>
      <c r="S87" s="87"/>
      <c r="T87" s="87"/>
      <c r="U87" s="87"/>
      <c r="V87" s="87"/>
      <c r="W87" s="87"/>
      <c r="AC87" s="24"/>
      <c r="AD87" s="24"/>
      <c r="AE87" s="24"/>
      <c r="AF87" s="24"/>
      <c r="AG87" s="24"/>
      <c r="AH87" s="24"/>
      <c r="AI87" s="24"/>
      <c r="AJ87" s="24"/>
      <c r="AK87" s="24"/>
      <c r="AL87" s="24"/>
      <c r="AM87" s="24"/>
      <c r="AN87" s="24"/>
      <c r="AO87" s="24"/>
      <c r="AP87" s="24"/>
      <c r="AQ87" s="24"/>
      <c r="AR87" s="24"/>
      <c r="AS87" s="24"/>
      <c r="AT87" s="24"/>
      <c r="AU87" s="24"/>
      <c r="AV87" s="24"/>
    </row>
    <row r="88" spans="1:48" s="25" customFormat="1" ht="14" x14ac:dyDescent="0.15">
      <c r="A88" s="64">
        <v>2021</v>
      </c>
      <c r="B88" s="104">
        <v>436.20936723771257</v>
      </c>
      <c r="C88" s="105">
        <v>156.01257276001525</v>
      </c>
      <c r="D88" s="105">
        <v>0</v>
      </c>
      <c r="E88" s="105">
        <v>83.011691883661342</v>
      </c>
      <c r="F88" s="105">
        <v>45.635328809135046</v>
      </c>
      <c r="G88" s="105">
        <v>151.54977378490094</v>
      </c>
      <c r="H88" s="105"/>
      <c r="I88" s="105"/>
      <c r="J88" s="105"/>
      <c r="K88" s="105"/>
      <c r="N88" s="88" t="s">
        <v>48</v>
      </c>
      <c r="O88" s="90"/>
      <c r="P88" s="87"/>
      <c r="Q88" s="87"/>
      <c r="R88" s="87"/>
      <c r="S88" s="87"/>
      <c r="T88" s="87"/>
      <c r="U88" s="87"/>
      <c r="V88" s="87"/>
      <c r="W88" s="87"/>
      <c r="AC88" s="24"/>
      <c r="AD88" s="24"/>
      <c r="AE88" s="24"/>
      <c r="AF88" s="24"/>
      <c r="AG88" s="24"/>
      <c r="AH88" s="24"/>
      <c r="AI88" s="24"/>
      <c r="AJ88" s="24"/>
      <c r="AK88" s="24"/>
      <c r="AL88" s="24"/>
      <c r="AM88" s="24"/>
      <c r="AN88" s="24"/>
      <c r="AO88" s="24"/>
      <c r="AP88" s="24"/>
      <c r="AQ88" s="24"/>
      <c r="AR88" s="24"/>
      <c r="AS88" s="24"/>
      <c r="AT88" s="24"/>
      <c r="AU88" s="24"/>
      <c r="AV88" s="24"/>
    </row>
    <row r="89" spans="1:48" s="25" customFormat="1" ht="14" x14ac:dyDescent="0.15">
      <c r="A89" s="64">
        <v>2022</v>
      </c>
      <c r="B89" s="104">
        <v>438.94489503199713</v>
      </c>
      <c r="C89" s="105">
        <v>157.37331878257146</v>
      </c>
      <c r="D89" s="105">
        <v>0</v>
      </c>
      <c r="E89" s="105">
        <v>83.712820045678654</v>
      </c>
      <c r="F89" s="105">
        <v>45.411725631583408</v>
      </c>
      <c r="G89" s="105">
        <v>152.44703057216361</v>
      </c>
      <c r="H89" s="105"/>
      <c r="I89" s="105"/>
      <c r="J89" s="105"/>
      <c r="K89" s="105"/>
      <c r="N89" s="88" t="s">
        <v>50</v>
      </c>
      <c r="O89" s="91"/>
      <c r="P89" s="87"/>
      <c r="Q89" s="87"/>
      <c r="R89" s="87"/>
      <c r="S89" s="87"/>
      <c r="T89" s="87"/>
      <c r="U89" s="87"/>
      <c r="V89" s="87"/>
      <c r="W89" s="87"/>
      <c r="AC89" s="24"/>
      <c r="AD89" s="24"/>
      <c r="AE89" s="24"/>
      <c r="AF89" s="24"/>
      <c r="AG89" s="24"/>
      <c r="AH89" s="24"/>
      <c r="AI89" s="24"/>
      <c r="AJ89" s="24"/>
      <c r="AK89" s="24"/>
      <c r="AL89" s="24"/>
      <c r="AM89" s="24"/>
      <c r="AN89" s="24"/>
      <c r="AO89" s="24"/>
      <c r="AP89" s="24"/>
      <c r="AQ89" s="24"/>
      <c r="AR89" s="24"/>
      <c r="AS89" s="24"/>
      <c r="AT89" s="24"/>
      <c r="AU89" s="24"/>
      <c r="AV89" s="24"/>
    </row>
    <row r="90" spans="1:48" s="25" customFormat="1" ht="14" x14ac:dyDescent="0.15">
      <c r="A90" s="64">
        <v>2023</v>
      </c>
      <c r="B90" s="104">
        <v>441.6804228262817</v>
      </c>
      <c r="C90" s="105">
        <v>158.73406480512767</v>
      </c>
      <c r="D90" s="105">
        <v>0</v>
      </c>
      <c r="E90" s="105">
        <v>84.413948207695967</v>
      </c>
      <c r="F90" s="105">
        <v>45.18812245403177</v>
      </c>
      <c r="G90" s="105">
        <v>153.34428735942629</v>
      </c>
      <c r="H90" s="105"/>
      <c r="I90" s="105"/>
      <c r="J90" s="105"/>
      <c r="K90" s="105"/>
      <c r="N90" s="88" t="s">
        <v>52</v>
      </c>
      <c r="O90" s="92"/>
      <c r="P90" s="87"/>
      <c r="Q90" s="87"/>
      <c r="R90" s="87"/>
      <c r="S90" s="87"/>
      <c r="T90" s="87"/>
      <c r="U90" s="87"/>
      <c r="V90" s="87"/>
      <c r="W90" s="87"/>
      <c r="AC90" s="24"/>
      <c r="AD90" s="24"/>
      <c r="AE90" s="24"/>
      <c r="AF90" s="24"/>
      <c r="AG90" s="24"/>
      <c r="AH90" s="24"/>
      <c r="AI90" s="24"/>
      <c r="AJ90" s="24"/>
      <c r="AK90" s="24"/>
      <c r="AL90" s="24"/>
      <c r="AM90" s="24"/>
      <c r="AN90" s="24"/>
      <c r="AO90" s="24"/>
      <c r="AP90" s="24"/>
      <c r="AQ90" s="24"/>
      <c r="AR90" s="24"/>
      <c r="AS90" s="24"/>
      <c r="AT90" s="24"/>
      <c r="AU90" s="24"/>
      <c r="AV90" s="24"/>
    </row>
    <row r="91" spans="1:48" s="25" customFormat="1" ht="14" x14ac:dyDescent="0.15">
      <c r="A91" s="64">
        <v>2024</v>
      </c>
      <c r="B91" s="104">
        <v>444.41595062056655</v>
      </c>
      <c r="C91" s="105">
        <v>160.09481082768389</v>
      </c>
      <c r="D91" s="105">
        <v>0</v>
      </c>
      <c r="E91" s="105">
        <v>85.115076369713279</v>
      </c>
      <c r="F91" s="105">
        <v>44.964519276480189</v>
      </c>
      <c r="G91" s="105">
        <v>154.24154414668919</v>
      </c>
      <c r="H91" s="105"/>
      <c r="I91" s="105"/>
      <c r="J91" s="105"/>
      <c r="K91" s="105"/>
      <c r="N91" s="88" t="s">
        <v>54</v>
      </c>
      <c r="O91" s="93"/>
      <c r="P91" s="87"/>
      <c r="Q91" s="87"/>
      <c r="R91" s="87"/>
      <c r="S91" s="87"/>
      <c r="T91" s="87"/>
      <c r="U91" s="87"/>
      <c r="V91" s="87"/>
      <c r="W91" s="87"/>
      <c r="AC91" s="24"/>
      <c r="AD91" s="24"/>
      <c r="AE91" s="24"/>
      <c r="AF91" s="24"/>
      <c r="AG91" s="24"/>
      <c r="AH91" s="24"/>
      <c r="AI91" s="24"/>
      <c r="AJ91" s="24"/>
      <c r="AK91" s="24"/>
      <c r="AL91" s="24"/>
      <c r="AM91" s="24"/>
      <c r="AN91" s="24"/>
      <c r="AO91" s="24"/>
      <c r="AP91" s="24"/>
      <c r="AQ91" s="24"/>
      <c r="AR91" s="24"/>
      <c r="AS91" s="24"/>
      <c r="AT91" s="24"/>
      <c r="AU91" s="24"/>
      <c r="AV91" s="24"/>
    </row>
    <row r="92" spans="1:48" s="25" customFormat="1" ht="14" x14ac:dyDescent="0.15">
      <c r="A92" s="64">
        <v>2025</v>
      </c>
      <c r="B92" s="104">
        <v>447.15147841485134</v>
      </c>
      <c r="C92" s="105">
        <v>161.45555685024055</v>
      </c>
      <c r="D92" s="105">
        <v>0</v>
      </c>
      <c r="E92" s="105">
        <v>85.816204531730364</v>
      </c>
      <c r="F92" s="105">
        <v>44.740916098928551</v>
      </c>
      <c r="G92" s="105">
        <v>155.13880093395187</v>
      </c>
      <c r="H92" s="105"/>
      <c r="I92" s="105"/>
      <c r="J92" s="105"/>
      <c r="K92" s="105"/>
      <c r="N92" s="88" t="s">
        <v>56</v>
      </c>
      <c r="O92" s="94"/>
      <c r="P92" s="87"/>
      <c r="Q92" s="87"/>
      <c r="R92" s="87"/>
      <c r="S92" s="87"/>
      <c r="T92" s="87"/>
      <c r="U92" s="87"/>
      <c r="V92" s="87"/>
      <c r="W92" s="87"/>
      <c r="AC92" s="24"/>
      <c r="AD92" s="24"/>
      <c r="AE92" s="24"/>
      <c r="AF92" s="24"/>
      <c r="AG92" s="24"/>
      <c r="AH92" s="24"/>
      <c r="AI92" s="24"/>
      <c r="AJ92" s="24"/>
      <c r="AK92" s="24"/>
      <c r="AL92" s="24"/>
      <c r="AM92" s="24"/>
      <c r="AN92" s="24"/>
      <c r="AO92" s="24"/>
      <c r="AP92" s="24"/>
      <c r="AQ92" s="24"/>
      <c r="AR92" s="24"/>
      <c r="AS92" s="24"/>
      <c r="AT92" s="24"/>
      <c r="AU92" s="24"/>
      <c r="AV92" s="24"/>
    </row>
    <row r="93" spans="1:48" s="25" customFormat="1" ht="14" x14ac:dyDescent="0.15">
      <c r="A93" s="64">
        <v>2026</v>
      </c>
      <c r="B93" s="104">
        <v>449.88700620913613</v>
      </c>
      <c r="C93" s="105">
        <v>162.81630287279677</v>
      </c>
      <c r="D93" s="105">
        <v>0</v>
      </c>
      <c r="E93" s="105">
        <v>86.517332693747676</v>
      </c>
      <c r="F93" s="105">
        <v>44.517312921376913</v>
      </c>
      <c r="G93" s="105">
        <v>156.03605772121477</v>
      </c>
      <c r="H93" s="105"/>
      <c r="I93" s="105"/>
      <c r="J93" s="105"/>
      <c r="K93" s="105"/>
      <c r="N93" s="88" t="s">
        <v>57</v>
      </c>
      <c r="O93" s="80"/>
      <c r="Q93" s="87"/>
      <c r="R93" s="87"/>
      <c r="S93" s="87"/>
      <c r="T93" s="87"/>
      <c r="U93" s="87"/>
      <c r="V93" s="87"/>
      <c r="W93" s="87"/>
      <c r="AC93" s="24"/>
      <c r="AD93" s="24"/>
      <c r="AE93" s="24"/>
      <c r="AF93" s="24"/>
      <c r="AG93" s="24"/>
      <c r="AH93" s="24"/>
      <c r="AI93" s="24"/>
      <c r="AJ93" s="24"/>
      <c r="AK93" s="24"/>
      <c r="AL93" s="24"/>
      <c r="AM93" s="24"/>
      <c r="AN93" s="24"/>
      <c r="AO93" s="24"/>
      <c r="AP93" s="24"/>
      <c r="AQ93" s="24"/>
      <c r="AR93" s="24"/>
      <c r="AS93" s="24"/>
      <c r="AT93" s="24"/>
      <c r="AU93" s="24"/>
      <c r="AV93" s="24"/>
    </row>
    <row r="94" spans="1:48" s="25" customFormat="1" ht="14" x14ac:dyDescent="0.15">
      <c r="A94" s="64">
        <v>2027</v>
      </c>
      <c r="B94" s="104">
        <v>452.62253400342075</v>
      </c>
      <c r="C94" s="105">
        <v>164.17704889535298</v>
      </c>
      <c r="D94" s="105">
        <v>0</v>
      </c>
      <c r="E94" s="105">
        <v>87.218460855764988</v>
      </c>
      <c r="F94" s="105">
        <v>44.293709743825332</v>
      </c>
      <c r="G94" s="105">
        <v>156.93331450847745</v>
      </c>
      <c r="H94" s="105"/>
      <c r="I94" s="105"/>
      <c r="J94" s="105"/>
      <c r="K94" s="105"/>
      <c r="N94" s="88" t="s">
        <v>58</v>
      </c>
      <c r="O94" s="93"/>
      <c r="P94" s="87"/>
      <c r="Q94" s="87"/>
      <c r="R94" s="87"/>
      <c r="S94" s="87"/>
      <c r="T94" s="87"/>
      <c r="U94" s="87"/>
      <c r="V94" s="87"/>
      <c r="W94" s="87"/>
      <c r="AC94" s="24"/>
      <c r="AD94" s="24"/>
      <c r="AE94" s="24"/>
      <c r="AF94" s="24"/>
      <c r="AG94" s="24"/>
      <c r="AH94" s="24"/>
      <c r="AI94" s="24"/>
      <c r="AJ94" s="24"/>
      <c r="AK94" s="24"/>
      <c r="AL94" s="24"/>
      <c r="AM94" s="24"/>
      <c r="AN94" s="24"/>
      <c r="AO94" s="24"/>
      <c r="AP94" s="24"/>
      <c r="AQ94" s="24"/>
      <c r="AR94" s="24"/>
      <c r="AS94" s="24"/>
      <c r="AT94" s="24"/>
      <c r="AU94" s="24"/>
      <c r="AV94" s="24"/>
    </row>
    <row r="95" spans="1:48" s="25" customFormat="1" ht="14" x14ac:dyDescent="0.15">
      <c r="A95" s="64">
        <v>2028</v>
      </c>
      <c r="B95" s="104">
        <v>455.35806179770532</v>
      </c>
      <c r="C95" s="105">
        <v>165.5377949179092</v>
      </c>
      <c r="D95" s="105">
        <v>0</v>
      </c>
      <c r="E95" s="105">
        <v>87.9195890177823</v>
      </c>
      <c r="F95" s="105">
        <v>44.070106566273694</v>
      </c>
      <c r="G95" s="105">
        <v>157.83057129574013</v>
      </c>
      <c r="H95" s="105"/>
      <c r="I95" s="105"/>
      <c r="J95" s="105"/>
      <c r="K95" s="105"/>
      <c r="N95"/>
      <c r="O95"/>
      <c r="P95"/>
      <c r="Q95" s="87"/>
      <c r="R95" s="87"/>
      <c r="S95" s="87"/>
      <c r="T95" s="87"/>
      <c r="U95" s="87"/>
      <c r="V95" s="87"/>
      <c r="W95" s="87"/>
      <c r="AC95" s="24"/>
      <c r="AD95" s="24"/>
      <c r="AE95" s="24"/>
      <c r="AF95" s="24"/>
      <c r="AG95" s="24"/>
      <c r="AH95" s="24"/>
      <c r="AI95" s="24"/>
      <c r="AJ95" s="24"/>
      <c r="AK95" s="24"/>
      <c r="AL95" s="24"/>
      <c r="AM95" s="24"/>
      <c r="AN95" s="24"/>
      <c r="AO95" s="24"/>
      <c r="AP95" s="24"/>
      <c r="AQ95" s="24"/>
      <c r="AR95" s="24"/>
      <c r="AS95" s="24"/>
      <c r="AT95" s="24"/>
      <c r="AU95" s="24"/>
      <c r="AV95" s="24"/>
    </row>
    <row r="96" spans="1:48" s="25" customFormat="1" ht="14" x14ac:dyDescent="0.15">
      <c r="A96" s="64">
        <v>2029</v>
      </c>
      <c r="B96" s="104">
        <v>458.09358959199017</v>
      </c>
      <c r="C96" s="105">
        <v>166.89854094046541</v>
      </c>
      <c r="D96" s="105">
        <v>0</v>
      </c>
      <c r="E96" s="105">
        <v>88.620717179799612</v>
      </c>
      <c r="F96" s="105">
        <v>43.846503388722113</v>
      </c>
      <c r="G96" s="105">
        <v>158.72782808300303</v>
      </c>
      <c r="H96" s="105"/>
      <c r="I96" s="105"/>
      <c r="J96" s="105"/>
      <c r="K96" s="105"/>
      <c r="N96"/>
      <c r="O96"/>
      <c r="P96"/>
      <c r="Q96" s="87"/>
      <c r="R96" s="87"/>
      <c r="S96" s="87"/>
      <c r="T96" s="87"/>
      <c r="U96" s="87"/>
      <c r="V96" s="87"/>
      <c r="W96" s="87"/>
      <c r="AC96" s="24"/>
      <c r="AD96" s="24"/>
      <c r="AE96" s="24"/>
      <c r="AF96" s="24"/>
      <c r="AG96" s="24"/>
      <c r="AH96" s="24"/>
      <c r="AI96" s="24"/>
      <c r="AJ96" s="24"/>
      <c r="AK96" s="24"/>
      <c r="AL96" s="24"/>
      <c r="AM96" s="24"/>
      <c r="AN96" s="24"/>
      <c r="AO96" s="24"/>
      <c r="AP96" s="24"/>
      <c r="AQ96" s="24"/>
      <c r="AR96" s="24"/>
      <c r="AS96" s="24"/>
      <c r="AT96" s="24"/>
      <c r="AU96" s="24"/>
      <c r="AV96" s="24"/>
    </row>
    <row r="97" spans="1:48" s="25" customFormat="1" ht="14" x14ac:dyDescent="0.15">
      <c r="A97" s="64">
        <v>2030</v>
      </c>
      <c r="B97" s="104">
        <v>460.82911738627496</v>
      </c>
      <c r="C97" s="105">
        <v>168.25928696302208</v>
      </c>
      <c r="D97" s="105">
        <v>0</v>
      </c>
      <c r="E97" s="105">
        <v>89.321845341816697</v>
      </c>
      <c r="F97" s="105">
        <v>43.622900211170474</v>
      </c>
      <c r="G97" s="105">
        <v>159.62508487026571</v>
      </c>
      <c r="H97" s="105"/>
      <c r="I97" s="105"/>
      <c r="J97" s="105"/>
      <c r="K97" s="105"/>
      <c r="N97" s="88"/>
      <c r="O97" s="87"/>
      <c r="P97" s="87"/>
      <c r="Q97" s="87"/>
      <c r="R97" s="87"/>
      <c r="S97" s="87"/>
      <c r="T97" s="87"/>
      <c r="U97" s="87"/>
      <c r="V97" s="87"/>
      <c r="W97" s="87"/>
      <c r="AC97" s="24"/>
      <c r="AD97" s="24"/>
      <c r="AE97" s="24"/>
      <c r="AF97" s="24"/>
      <c r="AG97" s="24"/>
      <c r="AH97" s="24"/>
      <c r="AI97" s="24"/>
      <c r="AJ97" s="24"/>
      <c r="AK97" s="24"/>
      <c r="AL97" s="24"/>
      <c r="AM97" s="24"/>
      <c r="AN97" s="24"/>
      <c r="AO97" s="24"/>
      <c r="AP97" s="24"/>
      <c r="AQ97" s="24"/>
      <c r="AR97" s="24"/>
      <c r="AS97" s="24"/>
      <c r="AT97" s="24"/>
      <c r="AU97" s="24"/>
      <c r="AV97" s="24"/>
    </row>
    <row r="98" spans="1:48" s="25" customFormat="1" ht="14" x14ac:dyDescent="0.15">
      <c r="A98" s="64">
        <v>2031</v>
      </c>
      <c r="B98" s="104">
        <v>463.56464518055952</v>
      </c>
      <c r="C98" s="105">
        <v>169.62003298557829</v>
      </c>
      <c r="D98" s="105">
        <v>0</v>
      </c>
      <c r="E98" s="105">
        <v>90.02297350383401</v>
      </c>
      <c r="F98" s="105">
        <v>43.399297033618836</v>
      </c>
      <c r="G98" s="105">
        <v>160.52234165752839</v>
      </c>
      <c r="H98" s="105"/>
      <c r="I98" s="105"/>
      <c r="J98" s="105"/>
      <c r="K98" s="105"/>
      <c r="N98" s="88" t="s">
        <v>59</v>
      </c>
      <c r="O98" s="95"/>
      <c r="P98" s="87"/>
      <c r="Q98" s="87"/>
      <c r="R98" s="87"/>
      <c r="S98" s="87"/>
      <c r="T98" s="87"/>
      <c r="U98" s="87"/>
      <c r="V98" s="87"/>
      <c r="W98" s="87"/>
      <c r="AC98" s="24"/>
      <c r="AD98" s="24"/>
      <c r="AE98" s="24"/>
      <c r="AF98" s="24"/>
      <c r="AG98" s="24"/>
      <c r="AH98" s="24"/>
      <c r="AI98" s="24"/>
      <c r="AJ98" s="24"/>
      <c r="AK98" s="24"/>
      <c r="AL98" s="24"/>
      <c r="AM98" s="24"/>
      <c r="AN98" s="24"/>
      <c r="AO98" s="24"/>
      <c r="AP98" s="24"/>
      <c r="AQ98" s="24"/>
      <c r="AR98" s="24"/>
      <c r="AS98" s="24"/>
      <c r="AT98" s="24"/>
      <c r="AU98" s="24"/>
      <c r="AV98" s="24"/>
    </row>
    <row r="99" spans="1:48" s="25" customFormat="1" ht="14" x14ac:dyDescent="0.15">
      <c r="A99" s="64">
        <v>2032</v>
      </c>
      <c r="B99" s="104">
        <v>466.30017297484437</v>
      </c>
      <c r="C99" s="105">
        <v>170.9807790081345</v>
      </c>
      <c r="D99" s="105">
        <v>0</v>
      </c>
      <c r="E99" s="105">
        <v>90.724101665851322</v>
      </c>
      <c r="F99" s="105">
        <v>43.175693856067255</v>
      </c>
      <c r="G99" s="105">
        <v>161.41959844479129</v>
      </c>
      <c r="H99" s="105"/>
      <c r="I99" s="105"/>
      <c r="J99" s="105"/>
      <c r="K99" s="105"/>
      <c r="N99" s="88"/>
      <c r="O99" s="87"/>
      <c r="P99" s="87"/>
      <c r="Q99" s="87"/>
      <c r="R99" s="87"/>
      <c r="S99" s="87"/>
      <c r="T99" s="87"/>
      <c r="U99" s="87"/>
      <c r="V99" s="87"/>
      <c r="W99" s="87"/>
      <c r="AC99" s="24"/>
      <c r="AD99" s="24"/>
      <c r="AE99" s="24"/>
      <c r="AF99" s="24"/>
      <c r="AG99" s="24"/>
      <c r="AH99" s="24"/>
      <c r="AI99" s="24"/>
      <c r="AJ99" s="24"/>
      <c r="AK99" s="24"/>
      <c r="AL99" s="24"/>
      <c r="AM99" s="24"/>
      <c r="AN99" s="24"/>
      <c r="AO99" s="24"/>
      <c r="AP99" s="24"/>
      <c r="AQ99" s="24"/>
      <c r="AR99" s="24"/>
      <c r="AS99" s="24"/>
      <c r="AT99" s="24"/>
      <c r="AU99" s="24"/>
      <c r="AV99" s="24"/>
    </row>
    <row r="100" spans="1:48" s="25" customFormat="1" ht="14" x14ac:dyDescent="0.15">
      <c r="A100" s="64">
        <v>2033</v>
      </c>
      <c r="B100" s="104">
        <v>469.03570076912894</v>
      </c>
      <c r="C100" s="105">
        <v>172.34152503069072</v>
      </c>
      <c r="D100" s="105">
        <v>0</v>
      </c>
      <c r="E100" s="105">
        <v>91.425229827868634</v>
      </c>
      <c r="F100" s="105">
        <v>42.952090678515617</v>
      </c>
      <c r="G100" s="105">
        <v>162.31685523205397</v>
      </c>
      <c r="H100" s="105"/>
      <c r="I100" s="105"/>
      <c r="J100" s="105"/>
      <c r="K100" s="105"/>
      <c r="N100" s="88" t="s">
        <v>60</v>
      </c>
      <c r="O100" s="89"/>
      <c r="P100" s="87"/>
      <c r="Q100" s="87"/>
      <c r="R100" s="87"/>
      <c r="S100" s="87"/>
      <c r="T100" s="87"/>
      <c r="U100" s="87"/>
      <c r="V100" s="87"/>
      <c r="W100" s="87"/>
      <c r="AC100" s="24"/>
      <c r="AD100" s="24"/>
      <c r="AE100" s="24"/>
      <c r="AF100" s="24"/>
      <c r="AG100" s="24"/>
      <c r="AH100" s="24"/>
      <c r="AI100" s="24"/>
      <c r="AJ100" s="24"/>
      <c r="AK100" s="24"/>
      <c r="AL100" s="24"/>
      <c r="AM100" s="24"/>
      <c r="AN100" s="24"/>
      <c r="AO100" s="24"/>
      <c r="AP100" s="24"/>
      <c r="AQ100" s="24"/>
      <c r="AR100" s="24"/>
      <c r="AS100" s="24"/>
      <c r="AT100" s="24"/>
      <c r="AU100" s="24"/>
      <c r="AV100" s="24"/>
    </row>
    <row r="101" spans="1:48" s="25" customFormat="1" ht="14" x14ac:dyDescent="0.15">
      <c r="A101" s="64">
        <v>2034</v>
      </c>
      <c r="B101" s="104">
        <v>471.77122856341424</v>
      </c>
      <c r="C101" s="105">
        <v>173.70227105324739</v>
      </c>
      <c r="D101" s="105">
        <v>0</v>
      </c>
      <c r="E101" s="105">
        <v>92.126357989885946</v>
      </c>
      <c r="F101" s="105">
        <v>42.728487500964036</v>
      </c>
      <c r="G101" s="105">
        <v>163.21411201931687</v>
      </c>
      <c r="H101" s="105"/>
      <c r="I101" s="105"/>
      <c r="J101" s="105"/>
      <c r="K101" s="105"/>
      <c r="N101" s="88" t="s">
        <v>61</v>
      </c>
      <c r="O101" s="96"/>
      <c r="P101" s="87"/>
      <c r="Q101" s="87"/>
      <c r="R101" s="87"/>
      <c r="S101" s="87"/>
      <c r="T101" s="87"/>
      <c r="U101" s="87"/>
      <c r="V101" s="87"/>
      <c r="W101" s="87"/>
      <c r="AC101" s="24"/>
      <c r="AD101" s="24"/>
      <c r="AE101" s="24"/>
      <c r="AF101" s="24"/>
      <c r="AG101" s="24"/>
      <c r="AH101" s="24"/>
      <c r="AI101" s="24"/>
      <c r="AJ101" s="24"/>
      <c r="AK101" s="24"/>
      <c r="AL101" s="24"/>
      <c r="AM101" s="24"/>
      <c r="AN101" s="24"/>
      <c r="AO101" s="24"/>
      <c r="AP101" s="24"/>
      <c r="AQ101" s="24"/>
      <c r="AR101" s="24"/>
      <c r="AS101" s="24"/>
      <c r="AT101" s="24"/>
      <c r="AU101" s="24"/>
      <c r="AV101" s="24"/>
    </row>
    <row r="102" spans="1:48" s="25" customFormat="1" ht="14" x14ac:dyDescent="0.15">
      <c r="A102" s="64">
        <v>2035</v>
      </c>
      <c r="B102" s="104">
        <v>474.50675635769858</v>
      </c>
      <c r="C102" s="105">
        <v>175.0630170758036</v>
      </c>
      <c r="D102" s="105">
        <v>0</v>
      </c>
      <c r="E102" s="105">
        <v>92.827486151903031</v>
      </c>
      <c r="F102" s="105">
        <v>42.504884323412398</v>
      </c>
      <c r="G102" s="105">
        <v>164.11136880657955</v>
      </c>
      <c r="H102" s="105"/>
      <c r="I102" s="105"/>
      <c r="J102" s="105"/>
      <c r="K102" s="105"/>
      <c r="N102" s="88" t="s">
        <v>62</v>
      </c>
      <c r="O102" s="93"/>
      <c r="P102" s="87"/>
      <c r="Q102" s="87"/>
      <c r="R102" s="87"/>
      <c r="S102" s="87"/>
      <c r="T102" s="87"/>
      <c r="U102" s="87"/>
      <c r="V102" s="87"/>
      <c r="W102" s="87"/>
      <c r="AC102" s="24"/>
      <c r="AD102" s="24"/>
      <c r="AE102" s="24"/>
      <c r="AF102" s="24"/>
      <c r="AG102" s="24"/>
      <c r="AH102" s="24"/>
      <c r="AI102" s="24"/>
      <c r="AJ102" s="24"/>
      <c r="AK102" s="24"/>
      <c r="AL102" s="24"/>
      <c r="AM102" s="24"/>
      <c r="AN102" s="24"/>
      <c r="AO102" s="24"/>
      <c r="AP102" s="24"/>
      <c r="AQ102" s="24"/>
      <c r="AR102" s="24"/>
      <c r="AS102" s="24"/>
      <c r="AT102" s="24"/>
      <c r="AU102" s="24"/>
      <c r="AV102" s="24"/>
    </row>
    <row r="103" spans="1:48" s="25" customFormat="1" ht="14" x14ac:dyDescent="0.15">
      <c r="A103" s="64">
        <v>2036</v>
      </c>
      <c r="B103" s="104">
        <v>477.24228415198314</v>
      </c>
      <c r="C103" s="105">
        <v>176.42376309835981</v>
      </c>
      <c r="D103" s="105">
        <v>0</v>
      </c>
      <c r="E103" s="105">
        <v>93.528614313920343</v>
      </c>
      <c r="F103" s="105">
        <v>42.28128114586076</v>
      </c>
      <c r="G103" s="105">
        <v>165.00862559384223</v>
      </c>
      <c r="H103" s="105"/>
      <c r="I103" s="105"/>
      <c r="J103" s="105"/>
      <c r="K103" s="105"/>
      <c r="N103" s="88" t="s">
        <v>63</v>
      </c>
      <c r="O103" s="94"/>
      <c r="P103" s="87"/>
      <c r="Q103" s="87"/>
      <c r="R103" s="87"/>
      <c r="S103" s="87"/>
      <c r="T103" s="87"/>
      <c r="U103" s="87"/>
      <c r="V103" s="87"/>
      <c r="W103" s="87"/>
      <c r="AC103" s="24"/>
      <c r="AD103" s="24"/>
      <c r="AE103" s="24"/>
      <c r="AF103" s="24"/>
      <c r="AG103" s="24"/>
      <c r="AH103" s="24"/>
      <c r="AI103" s="24"/>
      <c r="AJ103" s="24"/>
      <c r="AK103" s="24"/>
      <c r="AL103" s="24"/>
      <c r="AM103" s="24"/>
      <c r="AN103" s="24"/>
      <c r="AO103" s="24"/>
      <c r="AP103" s="24"/>
      <c r="AQ103" s="24"/>
      <c r="AR103" s="24"/>
      <c r="AS103" s="24"/>
      <c r="AT103" s="24"/>
      <c r="AU103" s="24"/>
      <c r="AV103" s="24"/>
    </row>
    <row r="104" spans="1:48" s="25" customFormat="1" ht="14" x14ac:dyDescent="0.15">
      <c r="A104" s="64">
        <v>2037</v>
      </c>
      <c r="B104" s="104">
        <v>479.97781194626799</v>
      </c>
      <c r="C104" s="105">
        <v>177.78450912091603</v>
      </c>
      <c r="D104" s="105">
        <v>0</v>
      </c>
      <c r="E104" s="105">
        <v>94.229742475937655</v>
      </c>
      <c r="F104" s="105">
        <v>42.057677968309179</v>
      </c>
      <c r="G104" s="105">
        <v>165.90588238110513</v>
      </c>
      <c r="H104" s="105"/>
      <c r="I104" s="105"/>
      <c r="J104" s="105"/>
      <c r="K104" s="105"/>
      <c r="N104" s="88" t="s">
        <v>64</v>
      </c>
      <c r="O104" s="95"/>
      <c r="P104" s="87"/>
      <c r="Q104" s="87"/>
      <c r="R104" s="87"/>
      <c r="S104" s="87"/>
      <c r="T104" s="87"/>
      <c r="U104" s="87"/>
      <c r="V104" s="87"/>
      <c r="W104" s="87"/>
      <c r="AC104" s="24"/>
      <c r="AD104" s="24"/>
      <c r="AE104" s="24"/>
      <c r="AF104" s="24"/>
      <c r="AG104" s="24"/>
      <c r="AH104" s="24"/>
      <c r="AI104" s="24"/>
      <c r="AJ104" s="24"/>
      <c r="AK104" s="24"/>
      <c r="AL104" s="24"/>
      <c r="AM104" s="24"/>
      <c r="AN104" s="24"/>
      <c r="AO104" s="24"/>
      <c r="AP104" s="24"/>
      <c r="AQ104" s="24"/>
      <c r="AR104" s="24"/>
      <c r="AS104" s="24"/>
      <c r="AT104" s="24"/>
      <c r="AU104" s="24"/>
      <c r="AV104" s="24"/>
    </row>
    <row r="105" spans="1:48" s="25" customFormat="1" ht="14" x14ac:dyDescent="0.15">
      <c r="A105" s="64">
        <v>2038</v>
      </c>
      <c r="B105" s="104">
        <v>482.71333974055301</v>
      </c>
      <c r="C105" s="105">
        <v>179.1452551434727</v>
      </c>
      <c r="D105" s="105">
        <v>0</v>
      </c>
      <c r="E105" s="105">
        <v>94.930870637954968</v>
      </c>
      <c r="F105" s="105">
        <v>41.834074790757541</v>
      </c>
      <c r="G105" s="105">
        <v>166.80313916836781</v>
      </c>
      <c r="H105" s="105"/>
      <c r="I105" s="105"/>
      <c r="J105" s="105"/>
      <c r="K105" s="105"/>
      <c r="N105" s="87"/>
      <c r="O105" s="87"/>
      <c r="P105" s="87"/>
      <c r="Q105" s="87"/>
      <c r="R105" s="87"/>
      <c r="S105" s="87"/>
      <c r="T105" s="87"/>
      <c r="U105" s="87"/>
      <c r="V105" s="87"/>
      <c r="W105" s="87"/>
      <c r="AC105" s="24"/>
      <c r="AD105" s="24"/>
      <c r="AE105" s="24"/>
      <c r="AF105" s="24"/>
      <c r="AG105" s="24"/>
      <c r="AH105" s="24"/>
      <c r="AI105" s="24"/>
      <c r="AJ105" s="24"/>
      <c r="AK105" s="24"/>
      <c r="AL105" s="24"/>
      <c r="AM105" s="24"/>
      <c r="AN105" s="24"/>
      <c r="AO105" s="24"/>
      <c r="AP105" s="24"/>
      <c r="AQ105" s="24"/>
      <c r="AR105" s="24"/>
      <c r="AS105" s="24"/>
      <c r="AT105" s="24"/>
      <c r="AU105" s="24"/>
      <c r="AV105" s="24"/>
    </row>
    <row r="106" spans="1:48" s="25" customFormat="1" ht="14" x14ac:dyDescent="0.15">
      <c r="A106" s="64">
        <v>2039</v>
      </c>
      <c r="B106" s="104">
        <v>485.44886753483786</v>
      </c>
      <c r="C106" s="105">
        <v>180.50600116602891</v>
      </c>
      <c r="D106" s="105">
        <v>0</v>
      </c>
      <c r="E106" s="105">
        <v>95.63199879997228</v>
      </c>
      <c r="F106" s="105">
        <v>41.610471613205959</v>
      </c>
      <c r="G106" s="105">
        <v>167.70039595563071</v>
      </c>
      <c r="H106" s="105"/>
      <c r="I106" s="105"/>
      <c r="J106" s="105"/>
      <c r="K106" s="105"/>
      <c r="N106" s="87"/>
      <c r="O106" s="87"/>
      <c r="P106" s="87"/>
      <c r="Q106" s="87"/>
      <c r="R106" s="87"/>
      <c r="S106" s="87"/>
      <c r="T106" s="87"/>
      <c r="U106" s="87"/>
      <c r="V106" s="87"/>
      <c r="W106" s="87"/>
      <c r="AC106" s="24"/>
      <c r="AD106" s="24"/>
      <c r="AE106" s="24"/>
      <c r="AF106" s="24"/>
      <c r="AG106" s="24"/>
      <c r="AH106" s="24"/>
      <c r="AI106" s="24"/>
      <c r="AJ106" s="24"/>
      <c r="AK106" s="24"/>
      <c r="AL106" s="24"/>
      <c r="AM106" s="24"/>
      <c r="AN106" s="24"/>
      <c r="AO106" s="24"/>
      <c r="AP106" s="24"/>
      <c r="AQ106" s="24"/>
      <c r="AR106" s="24"/>
      <c r="AS106" s="24"/>
      <c r="AT106" s="24"/>
      <c r="AU106" s="24"/>
      <c r="AV106" s="24"/>
    </row>
    <row r="107" spans="1:48" s="25" customFormat="1" ht="14" x14ac:dyDescent="0.15">
      <c r="A107" s="64">
        <v>2040</v>
      </c>
      <c r="B107" s="104">
        <v>488.18439532912242</v>
      </c>
      <c r="C107" s="105">
        <v>181.86674718858512</v>
      </c>
      <c r="D107" s="105">
        <v>0</v>
      </c>
      <c r="E107" s="105">
        <v>96.333126961989592</v>
      </c>
      <c r="F107" s="105">
        <v>41.386868435654321</v>
      </c>
      <c r="G107" s="105">
        <v>168.59765274289339</v>
      </c>
      <c r="H107" s="105"/>
      <c r="I107" s="105"/>
      <c r="J107" s="105"/>
      <c r="K107" s="105"/>
      <c r="N107" s="87"/>
      <c r="O107" s="87"/>
      <c r="P107" s="87"/>
      <c r="Q107" s="87"/>
      <c r="R107" s="87"/>
      <c r="S107" s="87"/>
      <c r="T107" s="87"/>
      <c r="U107" s="87"/>
      <c r="V107" s="87"/>
      <c r="W107" s="87"/>
      <c r="AC107" s="24"/>
      <c r="AD107" s="24"/>
      <c r="AE107" s="24"/>
      <c r="AF107" s="24"/>
      <c r="AG107" s="24"/>
      <c r="AH107" s="24"/>
      <c r="AI107" s="24"/>
      <c r="AJ107" s="24"/>
      <c r="AK107" s="24"/>
      <c r="AL107" s="24"/>
      <c r="AM107" s="24"/>
      <c r="AN107" s="24"/>
      <c r="AO107" s="24"/>
      <c r="AP107" s="24"/>
      <c r="AQ107" s="24"/>
      <c r="AR107" s="24"/>
      <c r="AS107" s="24"/>
      <c r="AT107" s="24"/>
      <c r="AU107" s="24"/>
      <c r="AV107" s="24"/>
    </row>
    <row r="108" spans="1:48" s="25" customFormat="1" ht="14" x14ac:dyDescent="0.15">
      <c r="A108" s="64">
        <v>2041</v>
      </c>
      <c r="B108" s="104">
        <v>490.91992312340676</v>
      </c>
      <c r="C108" s="105">
        <v>183.22749321114134</v>
      </c>
      <c r="D108" s="105">
        <v>0</v>
      </c>
      <c r="E108" s="105">
        <v>97.034255124006677</v>
      </c>
      <c r="F108" s="105">
        <v>41.163265258102683</v>
      </c>
      <c r="G108" s="105">
        <v>169.49490953015606</v>
      </c>
      <c r="H108" s="105"/>
      <c r="I108" s="105"/>
      <c r="J108" s="105"/>
      <c r="K108" s="105"/>
      <c r="N108" s="87"/>
      <c r="O108" s="87"/>
      <c r="P108" s="87"/>
      <c r="Q108" s="87"/>
      <c r="R108" s="87"/>
      <c r="S108" s="87"/>
      <c r="T108" s="87"/>
      <c r="U108" s="87"/>
      <c r="V108" s="87"/>
      <c r="W108" s="87"/>
      <c r="AC108" s="24"/>
      <c r="AD108" s="24"/>
      <c r="AE108" s="24"/>
      <c r="AF108" s="24"/>
      <c r="AG108" s="24"/>
      <c r="AH108" s="24"/>
      <c r="AI108" s="24"/>
      <c r="AJ108" s="24"/>
      <c r="AK108" s="24"/>
      <c r="AL108" s="24"/>
      <c r="AM108" s="24"/>
      <c r="AN108" s="24"/>
      <c r="AO108" s="24"/>
      <c r="AP108" s="24"/>
      <c r="AQ108" s="24"/>
      <c r="AR108" s="24"/>
      <c r="AS108" s="24"/>
      <c r="AT108" s="24"/>
      <c r="AU108" s="24"/>
      <c r="AV108" s="24"/>
    </row>
    <row r="109" spans="1:48" s="25" customFormat="1" ht="14" x14ac:dyDescent="0.15">
      <c r="A109" s="64">
        <v>2042</v>
      </c>
      <c r="B109" s="104">
        <v>493.65545091769206</v>
      </c>
      <c r="C109" s="105">
        <v>184.588239233698</v>
      </c>
      <c r="D109" s="105">
        <v>0</v>
      </c>
      <c r="E109" s="105">
        <v>97.735383286023989</v>
      </c>
      <c r="F109" s="105">
        <v>40.939662080551102</v>
      </c>
      <c r="G109" s="105">
        <v>170.39216631741897</v>
      </c>
      <c r="H109" s="105"/>
      <c r="I109" s="105"/>
      <c r="J109" s="105"/>
      <c r="K109" s="105"/>
      <c r="N109" s="87"/>
      <c r="O109" s="87"/>
      <c r="P109" s="87"/>
      <c r="Q109" s="87"/>
      <c r="R109" s="87"/>
      <c r="S109" s="87"/>
      <c r="T109" s="87"/>
      <c r="U109" s="87"/>
      <c r="V109" s="87"/>
      <c r="W109" s="87"/>
      <c r="AC109" s="24"/>
      <c r="AD109" s="24"/>
      <c r="AE109" s="24"/>
      <c r="AF109" s="24"/>
      <c r="AG109" s="24"/>
      <c r="AH109" s="24"/>
      <c r="AI109" s="24"/>
      <c r="AJ109" s="24"/>
      <c r="AK109" s="24"/>
      <c r="AL109" s="24"/>
      <c r="AM109" s="24"/>
      <c r="AN109" s="24"/>
      <c r="AO109" s="24"/>
      <c r="AP109" s="24"/>
      <c r="AQ109" s="24"/>
      <c r="AR109" s="24"/>
      <c r="AS109" s="24"/>
      <c r="AT109" s="24"/>
      <c r="AU109" s="24"/>
      <c r="AV109" s="24"/>
    </row>
    <row r="110" spans="1:48" s="25" customFormat="1" ht="14" x14ac:dyDescent="0.15">
      <c r="A110" s="64">
        <v>2043</v>
      </c>
      <c r="B110" s="104">
        <v>496.39097871197663</v>
      </c>
      <c r="C110" s="105">
        <v>185.94898525625422</v>
      </c>
      <c r="D110" s="105">
        <v>0</v>
      </c>
      <c r="E110" s="105">
        <v>98.436511448041301</v>
      </c>
      <c r="F110" s="105">
        <v>40.716058902999464</v>
      </c>
      <c r="G110" s="105">
        <v>171.28942310468165</v>
      </c>
      <c r="H110" s="105"/>
      <c r="I110" s="105"/>
      <c r="J110" s="105"/>
      <c r="K110" s="105"/>
      <c r="N110" s="87"/>
      <c r="O110" s="87"/>
      <c r="P110" s="87"/>
      <c r="Q110" s="87"/>
      <c r="R110" s="87"/>
      <c r="S110" s="87"/>
      <c r="T110" s="87"/>
      <c r="U110" s="87"/>
      <c r="V110" s="87"/>
      <c r="W110" s="87"/>
      <c r="AC110" s="24"/>
      <c r="AD110" s="24"/>
      <c r="AE110" s="24"/>
      <c r="AF110" s="24"/>
      <c r="AG110" s="24"/>
      <c r="AH110" s="24"/>
      <c r="AI110" s="24"/>
      <c r="AJ110" s="24"/>
      <c r="AK110" s="24"/>
      <c r="AL110" s="24"/>
      <c r="AM110" s="24"/>
      <c r="AN110" s="24"/>
      <c r="AO110" s="24"/>
      <c r="AP110" s="24"/>
      <c r="AQ110" s="24"/>
      <c r="AR110" s="24"/>
      <c r="AS110" s="24"/>
      <c r="AT110" s="24"/>
      <c r="AU110" s="24"/>
      <c r="AV110" s="24"/>
    </row>
    <row r="111" spans="1:48" s="25" customFormat="1" ht="14" x14ac:dyDescent="0.15">
      <c r="A111" s="64">
        <v>2044</v>
      </c>
      <c r="B111" s="104">
        <v>499.12650650626119</v>
      </c>
      <c r="C111" s="105">
        <v>187.30973127881043</v>
      </c>
      <c r="D111" s="105">
        <v>0</v>
      </c>
      <c r="E111" s="105">
        <v>99.137639610058613</v>
      </c>
      <c r="F111" s="105">
        <v>40.492455725447826</v>
      </c>
      <c r="G111" s="105">
        <v>172.18667989194432</v>
      </c>
      <c r="H111" s="105"/>
      <c r="I111" s="105"/>
      <c r="J111" s="105"/>
      <c r="K111" s="105"/>
      <c r="N111" s="87"/>
      <c r="O111" s="87"/>
      <c r="P111" s="87"/>
      <c r="Q111" s="87"/>
      <c r="R111" s="87"/>
      <c r="S111" s="87"/>
      <c r="T111" s="87"/>
      <c r="U111" s="87"/>
      <c r="V111" s="87"/>
      <c r="W111" s="87"/>
      <c r="AC111" s="24"/>
      <c r="AD111" s="24"/>
      <c r="AE111" s="24"/>
      <c r="AF111" s="24"/>
      <c r="AG111" s="24"/>
      <c r="AH111" s="24"/>
      <c r="AI111" s="24"/>
      <c r="AJ111" s="24"/>
      <c r="AK111" s="24"/>
      <c r="AL111" s="24"/>
      <c r="AM111" s="24"/>
      <c r="AN111" s="24"/>
      <c r="AO111" s="24"/>
      <c r="AP111" s="24"/>
      <c r="AQ111" s="24"/>
      <c r="AR111" s="24"/>
      <c r="AS111" s="24"/>
      <c r="AT111" s="24"/>
      <c r="AU111" s="24"/>
      <c r="AV111" s="24"/>
    </row>
    <row r="112" spans="1:48" s="25" customFormat="1" ht="14" x14ac:dyDescent="0.15">
      <c r="A112" s="64">
        <v>2045</v>
      </c>
      <c r="B112" s="104">
        <v>501.86203430054604</v>
      </c>
      <c r="C112" s="105">
        <v>188.67047730136665</v>
      </c>
      <c r="D112" s="105">
        <v>0</v>
      </c>
      <c r="E112" s="105">
        <v>99.838767772075926</v>
      </c>
      <c r="F112" s="105">
        <v>40.268852547896245</v>
      </c>
      <c r="G112" s="105">
        <v>173.08393667920723</v>
      </c>
      <c r="H112" s="105"/>
      <c r="I112" s="105"/>
      <c r="J112" s="105"/>
      <c r="K112" s="105"/>
      <c r="N112" s="87"/>
      <c r="O112" s="87"/>
      <c r="P112" s="87"/>
      <c r="Q112" s="87"/>
      <c r="R112" s="87"/>
      <c r="S112" s="87"/>
      <c r="T112" s="87"/>
      <c r="U112" s="87"/>
      <c r="V112" s="87"/>
      <c r="W112" s="87"/>
      <c r="AC112" s="24"/>
      <c r="AD112" s="24"/>
      <c r="AE112" s="24"/>
      <c r="AF112" s="24"/>
      <c r="AG112" s="24"/>
      <c r="AH112" s="24"/>
      <c r="AI112" s="24"/>
      <c r="AJ112" s="24"/>
      <c r="AK112" s="24"/>
      <c r="AL112" s="24"/>
      <c r="AM112" s="24"/>
      <c r="AN112" s="24"/>
      <c r="AO112" s="24"/>
      <c r="AP112" s="24"/>
      <c r="AQ112" s="24"/>
      <c r="AR112" s="24"/>
      <c r="AS112" s="24"/>
      <c r="AT112" s="24"/>
      <c r="AU112" s="24"/>
      <c r="AV112" s="24"/>
    </row>
    <row r="113" spans="1:48" s="25" customFormat="1" ht="14" x14ac:dyDescent="0.15">
      <c r="A113" s="64">
        <v>2046</v>
      </c>
      <c r="B113" s="104">
        <v>504.59756209483083</v>
      </c>
      <c r="C113" s="105">
        <v>190.03122332392331</v>
      </c>
      <c r="D113" s="105">
        <v>0</v>
      </c>
      <c r="E113" s="105">
        <v>100.53989593409301</v>
      </c>
      <c r="F113" s="105">
        <v>40.045249370344607</v>
      </c>
      <c r="G113" s="105">
        <v>173.9811934664699</v>
      </c>
      <c r="H113" s="105"/>
      <c r="I113" s="105"/>
      <c r="J113" s="105"/>
      <c r="K113" s="105"/>
      <c r="N113" s="87"/>
      <c r="O113" s="87"/>
      <c r="P113" s="87"/>
      <c r="Q113" s="87"/>
      <c r="R113" s="87"/>
      <c r="S113" s="87"/>
      <c r="T113" s="87"/>
      <c r="U113" s="87"/>
      <c r="V113" s="87"/>
      <c r="W113" s="87"/>
      <c r="AC113" s="24"/>
      <c r="AD113" s="24"/>
      <c r="AE113" s="24"/>
      <c r="AF113" s="24"/>
      <c r="AG113" s="24"/>
      <c r="AH113" s="24"/>
      <c r="AI113" s="24"/>
      <c r="AJ113" s="24"/>
      <c r="AK113" s="24"/>
      <c r="AL113" s="24"/>
      <c r="AM113" s="24"/>
      <c r="AN113" s="24"/>
      <c r="AO113" s="24"/>
      <c r="AP113" s="24"/>
      <c r="AQ113" s="24"/>
      <c r="AR113" s="24"/>
      <c r="AS113" s="24"/>
      <c r="AT113" s="24"/>
      <c r="AU113" s="24"/>
      <c r="AV113" s="24"/>
    </row>
    <row r="114" spans="1:48" s="25" customFormat="1" ht="14" x14ac:dyDescent="0.15">
      <c r="A114" s="64">
        <v>2047</v>
      </c>
      <c r="B114" s="104">
        <v>507.33308988911568</v>
      </c>
      <c r="C114" s="105">
        <v>191.39196934647953</v>
      </c>
      <c r="D114" s="105">
        <v>0</v>
      </c>
      <c r="E114" s="105">
        <v>101.24102409611032</v>
      </c>
      <c r="F114" s="105">
        <v>39.821646192793025</v>
      </c>
      <c r="G114" s="105">
        <v>174.87845025373281</v>
      </c>
      <c r="H114" s="105"/>
      <c r="I114" s="105"/>
      <c r="J114" s="105"/>
      <c r="K114" s="105"/>
      <c r="N114" s="87"/>
      <c r="O114" s="87"/>
      <c r="P114" s="87"/>
      <c r="Q114" s="87"/>
      <c r="R114" s="87"/>
      <c r="S114" s="87"/>
      <c r="T114" s="87"/>
      <c r="U114" s="87"/>
      <c r="V114" s="87"/>
      <c r="W114" s="87"/>
      <c r="AC114" s="24"/>
      <c r="AD114" s="24"/>
      <c r="AE114" s="24"/>
      <c r="AF114" s="24"/>
      <c r="AG114" s="24"/>
      <c r="AH114" s="24"/>
      <c r="AI114" s="24"/>
      <c r="AJ114" s="24"/>
      <c r="AK114" s="24"/>
      <c r="AL114" s="24"/>
      <c r="AM114" s="24"/>
      <c r="AN114" s="24"/>
      <c r="AO114" s="24"/>
      <c r="AP114" s="24"/>
      <c r="AQ114" s="24"/>
      <c r="AR114" s="24"/>
      <c r="AS114" s="24"/>
      <c r="AT114" s="24"/>
      <c r="AU114" s="24"/>
      <c r="AV114" s="24"/>
    </row>
    <row r="115" spans="1:48" s="25" customFormat="1" ht="14" x14ac:dyDescent="0.15">
      <c r="A115" s="64">
        <v>2048</v>
      </c>
      <c r="B115" s="104">
        <v>510.06861768340025</v>
      </c>
      <c r="C115" s="105">
        <v>192.75271536903574</v>
      </c>
      <c r="D115" s="105">
        <v>0</v>
      </c>
      <c r="E115" s="105">
        <v>101.94215225812763</v>
      </c>
      <c r="F115" s="105">
        <v>39.598043015241387</v>
      </c>
      <c r="G115" s="105">
        <v>175.77570704099548</v>
      </c>
      <c r="H115" s="105"/>
      <c r="I115" s="105"/>
      <c r="J115" s="105"/>
      <c r="K115" s="105"/>
      <c r="AC115" s="24"/>
      <c r="AD115" s="24"/>
      <c r="AE115" s="24"/>
      <c r="AF115" s="24"/>
      <c r="AG115" s="24"/>
      <c r="AH115" s="24"/>
      <c r="AI115" s="24"/>
      <c r="AJ115" s="24"/>
      <c r="AK115" s="24"/>
      <c r="AL115" s="24"/>
      <c r="AM115" s="24"/>
      <c r="AN115" s="24"/>
      <c r="AO115" s="24"/>
      <c r="AP115" s="24"/>
      <c r="AQ115" s="24"/>
      <c r="AR115" s="24"/>
      <c r="AS115" s="24"/>
      <c r="AT115" s="24"/>
      <c r="AU115" s="24"/>
      <c r="AV115" s="24"/>
    </row>
    <row r="116" spans="1:48" s="25" customFormat="1" ht="14" x14ac:dyDescent="0.15">
      <c r="A116" s="64">
        <v>2049</v>
      </c>
      <c r="B116" s="104">
        <v>512.80414547768487</v>
      </c>
      <c r="C116" s="105">
        <v>194.11346139159195</v>
      </c>
      <c r="D116" s="105">
        <v>0</v>
      </c>
      <c r="E116" s="105">
        <v>102.64328042014495</v>
      </c>
      <c r="F116" s="105">
        <v>39.374439837689749</v>
      </c>
      <c r="G116" s="105">
        <v>176.67296382825816</v>
      </c>
      <c r="H116" s="105"/>
      <c r="I116" s="105"/>
      <c r="J116" s="105"/>
      <c r="K116" s="105"/>
      <c r="AC116" s="24"/>
      <c r="AD116" s="24"/>
      <c r="AE116" s="24"/>
      <c r="AF116" s="24"/>
      <c r="AG116" s="24"/>
      <c r="AH116" s="24"/>
      <c r="AI116" s="24"/>
      <c r="AJ116" s="24"/>
      <c r="AK116" s="24"/>
      <c r="AL116" s="24"/>
      <c r="AM116" s="24"/>
      <c r="AN116" s="24"/>
      <c r="AO116" s="24"/>
      <c r="AP116" s="24"/>
      <c r="AQ116" s="24"/>
      <c r="AR116" s="24"/>
      <c r="AS116" s="24"/>
      <c r="AT116" s="24"/>
      <c r="AU116" s="24"/>
      <c r="AV116" s="24"/>
    </row>
    <row r="117" spans="1:48" s="25" customFormat="1" ht="14" x14ac:dyDescent="0.15">
      <c r="A117" s="64">
        <v>2050</v>
      </c>
      <c r="B117" s="104">
        <v>515.5396732719696</v>
      </c>
      <c r="C117" s="105">
        <v>195.47420741414817</v>
      </c>
      <c r="D117" s="105">
        <v>0</v>
      </c>
      <c r="E117" s="105">
        <v>103.34440858216226</v>
      </c>
      <c r="F117" s="105">
        <v>39.150836660138168</v>
      </c>
      <c r="G117" s="105">
        <v>177.57022061552107</v>
      </c>
      <c r="H117" s="105"/>
      <c r="I117" s="105"/>
      <c r="J117" s="105"/>
      <c r="K117" s="105"/>
      <c r="AC117" s="24"/>
      <c r="AD117" s="24"/>
      <c r="AE117" s="24"/>
      <c r="AF117" s="24"/>
      <c r="AG117" s="24"/>
      <c r="AH117" s="24"/>
      <c r="AI117" s="24"/>
      <c r="AJ117" s="24"/>
      <c r="AK117" s="24"/>
      <c r="AL117" s="24"/>
      <c r="AM117" s="24"/>
      <c r="AN117" s="24"/>
      <c r="AO117" s="24"/>
      <c r="AP117" s="24"/>
      <c r="AQ117" s="24"/>
      <c r="AR117" s="24"/>
      <c r="AS117" s="24"/>
      <c r="AT117" s="24"/>
      <c r="AU117" s="24"/>
      <c r="AV117" s="24"/>
    </row>
    <row r="118" spans="1:48" s="25" customFormat="1" ht="14" x14ac:dyDescent="0.15">
      <c r="A118" s="64">
        <v>2051</v>
      </c>
      <c r="B118" s="104">
        <v>518.27520106625445</v>
      </c>
      <c r="C118" s="105">
        <v>196.83495343670484</v>
      </c>
      <c r="D118" s="105">
        <v>0</v>
      </c>
      <c r="E118" s="105">
        <v>104.04553674417934</v>
      </c>
      <c r="F118" s="105">
        <v>38.92723348258653</v>
      </c>
      <c r="G118" s="105">
        <v>178.46747740278374</v>
      </c>
      <c r="H118" s="105"/>
      <c r="I118" s="105"/>
      <c r="J118" s="105"/>
      <c r="K118" s="105"/>
      <c r="AC118" s="24"/>
      <c r="AD118" s="24"/>
      <c r="AE118" s="24"/>
      <c r="AF118" s="24"/>
      <c r="AG118" s="24"/>
      <c r="AH118" s="24"/>
      <c r="AI118" s="24"/>
      <c r="AJ118" s="24"/>
      <c r="AK118" s="24"/>
      <c r="AL118" s="24"/>
      <c r="AM118" s="24"/>
      <c r="AN118" s="24"/>
      <c r="AO118" s="24"/>
      <c r="AP118" s="24"/>
      <c r="AQ118" s="24"/>
      <c r="AR118" s="24"/>
      <c r="AS118" s="24"/>
      <c r="AT118" s="24"/>
      <c r="AU118" s="24"/>
      <c r="AV118" s="24"/>
    </row>
    <row r="119" spans="1:48" s="25" customFormat="1" ht="14" x14ac:dyDescent="0.15">
      <c r="A119" s="64">
        <v>2052</v>
      </c>
      <c r="B119" s="104">
        <v>521.0107288605393</v>
      </c>
      <c r="C119" s="105">
        <v>198.19569945926105</v>
      </c>
      <c r="D119" s="105">
        <v>0</v>
      </c>
      <c r="E119" s="105">
        <v>104.74666490619666</v>
      </c>
      <c r="F119" s="105">
        <v>38.703630305034949</v>
      </c>
      <c r="G119" s="105">
        <v>179.36473419004665</v>
      </c>
      <c r="H119" s="105"/>
      <c r="I119" s="105"/>
      <c r="J119" s="105"/>
      <c r="K119" s="105"/>
      <c r="AC119" s="24"/>
      <c r="AD119" s="24"/>
      <c r="AE119" s="24"/>
      <c r="AF119" s="24"/>
      <c r="AG119" s="24"/>
      <c r="AH119" s="24"/>
      <c r="AI119" s="24"/>
      <c r="AJ119" s="24"/>
      <c r="AK119" s="24"/>
      <c r="AL119" s="24"/>
      <c r="AM119" s="24"/>
      <c r="AN119" s="24"/>
      <c r="AO119" s="24"/>
      <c r="AP119" s="24"/>
      <c r="AQ119" s="24"/>
      <c r="AR119" s="24"/>
      <c r="AS119" s="24"/>
      <c r="AT119" s="24"/>
      <c r="AU119" s="24"/>
      <c r="AV119" s="24"/>
    </row>
    <row r="120" spans="1:48" s="25" customFormat="1" ht="14" x14ac:dyDescent="0.15">
      <c r="A120" s="64">
        <v>2053</v>
      </c>
      <c r="B120" s="104">
        <v>523.74625665482381</v>
      </c>
      <c r="C120" s="105">
        <v>199.55644548181726</v>
      </c>
      <c r="D120" s="105">
        <v>0</v>
      </c>
      <c r="E120" s="105">
        <v>105.44779306821397</v>
      </c>
      <c r="F120" s="105">
        <v>38.480027127483311</v>
      </c>
      <c r="G120" s="105">
        <v>180.26199097730932</v>
      </c>
      <c r="H120" s="105"/>
      <c r="I120" s="105"/>
      <c r="J120" s="105"/>
      <c r="K120" s="105"/>
      <c r="N120"/>
      <c r="O120"/>
      <c r="P120"/>
      <c r="Q120"/>
      <c r="R120"/>
      <c r="S120"/>
      <c r="T120"/>
      <c r="U120"/>
      <c r="V120"/>
      <c r="W120"/>
      <c r="X120"/>
      <c r="Y120"/>
      <c r="Z120"/>
      <c r="AA120"/>
      <c r="AB120"/>
      <c r="AC120" s="24"/>
      <c r="AD120" s="24"/>
      <c r="AE120" s="24"/>
      <c r="AF120" s="24"/>
      <c r="AG120" s="24"/>
      <c r="AH120" s="24"/>
      <c r="AI120" s="24"/>
      <c r="AJ120" s="24"/>
      <c r="AK120" s="24"/>
      <c r="AL120" s="24"/>
      <c r="AM120" s="24"/>
      <c r="AN120" s="24"/>
      <c r="AO120" s="24"/>
      <c r="AP120" s="24"/>
      <c r="AQ120" s="24"/>
      <c r="AR120" s="24"/>
      <c r="AS120" s="24"/>
      <c r="AT120" s="24"/>
      <c r="AU120" s="24"/>
      <c r="AV120" s="24"/>
    </row>
    <row r="121" spans="1:48" s="25" customFormat="1" ht="14" x14ac:dyDescent="0.15">
      <c r="A121" s="64">
        <v>2054</v>
      </c>
      <c r="B121" s="104">
        <v>526.48178444910843</v>
      </c>
      <c r="C121" s="105">
        <v>200.91719150437348</v>
      </c>
      <c r="D121" s="105">
        <v>0</v>
      </c>
      <c r="E121" s="105">
        <v>106.14892123023128</v>
      </c>
      <c r="F121" s="105">
        <v>38.256423949931673</v>
      </c>
      <c r="G121" s="105">
        <v>181.159247764572</v>
      </c>
      <c r="H121" s="105"/>
      <c r="I121" s="105"/>
      <c r="J121" s="105"/>
      <c r="K121" s="105"/>
      <c r="N121"/>
      <c r="O121"/>
      <c r="P121"/>
      <c r="Q121"/>
      <c r="R121"/>
      <c r="S121"/>
      <c r="T121"/>
      <c r="U121"/>
      <c r="V121"/>
      <c r="W121"/>
      <c r="X121"/>
      <c r="Y121"/>
      <c r="Z121"/>
      <c r="AA121"/>
      <c r="AB121"/>
      <c r="AC121" s="24"/>
      <c r="AD121" s="24"/>
      <c r="AE121" s="24"/>
      <c r="AF121" s="24"/>
      <c r="AG121" s="24"/>
      <c r="AH121" s="24"/>
      <c r="AI121" s="24"/>
      <c r="AJ121" s="24"/>
      <c r="AK121" s="24"/>
      <c r="AL121" s="24"/>
      <c r="AM121" s="24"/>
      <c r="AN121" s="24"/>
      <c r="AO121" s="24"/>
      <c r="AP121" s="24"/>
      <c r="AQ121" s="24"/>
      <c r="AR121" s="24"/>
      <c r="AS121" s="24"/>
      <c r="AT121" s="24"/>
      <c r="AU121" s="24"/>
      <c r="AV121" s="24"/>
    </row>
    <row r="122" spans="1:48" ht="14" x14ac:dyDescent="0.15">
      <c r="A122" s="64">
        <v>2055</v>
      </c>
      <c r="B122" s="104">
        <v>529.21731224339374</v>
      </c>
      <c r="C122" s="105">
        <v>202.27793752693015</v>
      </c>
      <c r="D122" s="105">
        <v>0</v>
      </c>
      <c r="E122" s="105">
        <v>106.85004939224859</v>
      </c>
      <c r="F122" s="105">
        <v>38.032820772380092</v>
      </c>
      <c r="G122" s="105">
        <v>182.05650455183491</v>
      </c>
      <c r="H122" s="105"/>
      <c r="I122" s="105"/>
      <c r="J122" s="105"/>
      <c r="K122" s="105"/>
      <c r="AC122" s="24"/>
      <c r="AD122" s="24"/>
      <c r="AE122" s="24"/>
      <c r="AF122" s="24"/>
      <c r="AG122" s="24"/>
      <c r="AH122" s="24"/>
      <c r="AI122" s="24"/>
      <c r="AJ122" s="24"/>
      <c r="AK122" s="24"/>
      <c r="AL122" s="24"/>
      <c r="AM122" s="24"/>
      <c r="AN122" s="24"/>
      <c r="AO122" s="24"/>
      <c r="AP122" s="24"/>
      <c r="AQ122" s="24"/>
      <c r="AR122" s="24"/>
      <c r="AS122" s="24"/>
      <c r="AT122" s="24"/>
      <c r="AU122" s="24"/>
      <c r="AV122" s="24"/>
    </row>
    <row r="123" spans="1:48" ht="14" x14ac:dyDescent="0.15">
      <c r="A123" s="64">
        <v>2056</v>
      </c>
      <c r="B123" s="104">
        <v>531.95284003767802</v>
      </c>
      <c r="C123" s="105">
        <v>203.63868354948636</v>
      </c>
      <c r="D123" s="105">
        <v>0</v>
      </c>
      <c r="E123" s="105">
        <v>107.55117755426568</v>
      </c>
      <c r="F123" s="105">
        <v>37.809217594828453</v>
      </c>
      <c r="G123" s="105">
        <v>182.95376133909758</v>
      </c>
      <c r="H123" s="105"/>
      <c r="I123" s="105"/>
      <c r="J123" s="105"/>
      <c r="K123" s="105"/>
      <c r="AC123" s="24"/>
      <c r="AD123" s="24"/>
      <c r="AE123" s="24"/>
      <c r="AF123" s="24"/>
      <c r="AG123" s="24"/>
      <c r="AH123" s="24"/>
      <c r="AI123" s="24"/>
      <c r="AJ123" s="24"/>
      <c r="AK123" s="24"/>
      <c r="AL123" s="24"/>
      <c r="AM123" s="24"/>
      <c r="AN123" s="24"/>
      <c r="AO123" s="24"/>
      <c r="AP123" s="24"/>
      <c r="AQ123" s="24"/>
      <c r="AR123" s="24"/>
      <c r="AS123" s="24"/>
      <c r="AT123" s="24"/>
      <c r="AU123" s="24"/>
      <c r="AV123" s="24"/>
    </row>
    <row r="124" spans="1:48" ht="14" x14ac:dyDescent="0.15">
      <c r="A124" s="64">
        <v>2057</v>
      </c>
      <c r="B124" s="104">
        <v>534.68836783196264</v>
      </c>
      <c r="C124" s="105">
        <v>204.99942957204257</v>
      </c>
      <c r="D124" s="105">
        <v>0</v>
      </c>
      <c r="E124" s="105">
        <v>108.25230571628299</v>
      </c>
      <c r="F124" s="105">
        <v>37.585614417276815</v>
      </c>
      <c r="G124" s="105">
        <v>183.85101812636026</v>
      </c>
      <c r="H124" s="105"/>
      <c r="I124" s="105"/>
      <c r="J124" s="105"/>
      <c r="K124" s="105"/>
      <c r="AC124" s="24"/>
      <c r="AD124" s="24"/>
      <c r="AE124" s="24"/>
      <c r="AF124" s="24"/>
      <c r="AG124" s="24"/>
      <c r="AH124" s="24"/>
      <c r="AI124" s="24"/>
      <c r="AJ124" s="24"/>
      <c r="AK124" s="24"/>
      <c r="AL124" s="24"/>
      <c r="AM124" s="24"/>
      <c r="AN124" s="24"/>
      <c r="AO124" s="24"/>
      <c r="AP124" s="24"/>
      <c r="AQ124" s="24"/>
      <c r="AR124" s="24"/>
      <c r="AS124" s="24"/>
      <c r="AT124" s="24"/>
      <c r="AU124" s="24"/>
      <c r="AV124" s="24"/>
    </row>
    <row r="125" spans="1:48" ht="14" x14ac:dyDescent="0.15">
      <c r="A125" s="64">
        <v>2058</v>
      </c>
      <c r="B125" s="104">
        <v>537.42389562624749</v>
      </c>
      <c r="C125" s="105">
        <v>206.36017559459879</v>
      </c>
      <c r="D125" s="105">
        <v>0</v>
      </c>
      <c r="E125" s="105">
        <v>108.9534338783003</v>
      </c>
      <c r="F125" s="105">
        <v>37.362011239725234</v>
      </c>
      <c r="G125" s="105">
        <v>184.74827491362316</v>
      </c>
      <c r="H125" s="105"/>
      <c r="I125" s="105"/>
      <c r="J125" s="105"/>
      <c r="K125" s="105"/>
      <c r="AC125" s="24"/>
      <c r="AD125" s="24"/>
      <c r="AE125" s="24"/>
      <c r="AF125" s="24"/>
      <c r="AG125" s="24"/>
      <c r="AH125" s="24"/>
      <c r="AI125" s="24"/>
      <c r="AJ125" s="24"/>
      <c r="AK125" s="24"/>
      <c r="AL125" s="24"/>
      <c r="AM125" s="24"/>
      <c r="AN125" s="24"/>
      <c r="AO125" s="24"/>
      <c r="AP125" s="24"/>
      <c r="AQ125" s="24"/>
      <c r="AR125" s="24"/>
      <c r="AS125" s="24"/>
      <c r="AT125" s="24"/>
      <c r="AU125" s="24"/>
      <c r="AV125" s="24"/>
    </row>
    <row r="126" spans="1:48" ht="14" x14ac:dyDescent="0.15">
      <c r="A126" s="64">
        <v>2059</v>
      </c>
      <c r="B126" s="104">
        <v>540.15942342053245</v>
      </c>
      <c r="C126" s="105">
        <v>207.72092161715545</v>
      </c>
      <c r="D126" s="105">
        <v>0</v>
      </c>
      <c r="E126" s="105">
        <v>109.65456204031761</v>
      </c>
      <c r="F126" s="105">
        <v>37.138408062173596</v>
      </c>
      <c r="G126" s="105">
        <v>185.64553170088584</v>
      </c>
      <c r="H126" s="105"/>
      <c r="I126" s="105"/>
      <c r="J126" s="105"/>
      <c r="K126" s="105"/>
      <c r="AC126" s="24"/>
      <c r="AD126" s="24"/>
      <c r="AE126" s="24"/>
      <c r="AF126" s="24"/>
      <c r="AG126" s="24"/>
      <c r="AH126" s="24"/>
      <c r="AI126" s="24"/>
      <c r="AJ126" s="24"/>
      <c r="AK126" s="24"/>
      <c r="AL126" s="24"/>
      <c r="AM126" s="24"/>
      <c r="AN126" s="24"/>
      <c r="AO126" s="24"/>
      <c r="AP126" s="24"/>
      <c r="AQ126" s="24"/>
      <c r="AR126" s="24"/>
      <c r="AS126" s="24"/>
      <c r="AT126" s="24"/>
      <c r="AU126" s="24"/>
      <c r="AV126" s="24"/>
    </row>
    <row r="127" spans="1:48" ht="14" x14ac:dyDescent="0.15">
      <c r="A127" s="64">
        <v>2060</v>
      </c>
      <c r="B127" s="104">
        <v>542.89495121481741</v>
      </c>
      <c r="C127" s="105">
        <v>209.08166763971167</v>
      </c>
      <c r="D127" s="105">
        <v>0</v>
      </c>
      <c r="E127" s="105">
        <v>110.35569020233493</v>
      </c>
      <c r="F127" s="105">
        <v>36.914804884622015</v>
      </c>
      <c r="G127" s="105">
        <v>186.54278848814874</v>
      </c>
      <c r="H127" s="105"/>
      <c r="I127" s="105"/>
      <c r="J127" s="105"/>
      <c r="K127" s="105"/>
    </row>
    <row r="128" spans="1:48" ht="16" x14ac:dyDescent="0.2">
      <c r="A128" s="97" t="str">
        <f ca="1">HYPERLINK("#"&amp;"'"&amp;'Custom PDS Adoption'!A$1&amp;"'!a1","Back to top")</f>
        <v>Back to top</v>
      </c>
    </row>
    <row r="129" spans="1:48" s="114" customFormat="1" x14ac:dyDescent="0.15"/>
    <row r="131" spans="1:48" ht="18" customHeight="1" x14ac:dyDescent="0.2">
      <c r="A131" s="100" t="s">
        <v>39</v>
      </c>
      <c r="B131" s="101" t="s">
        <v>69</v>
      </c>
      <c r="C131" s="101"/>
      <c r="D131" s="101"/>
      <c r="E131" s="101"/>
      <c r="F131" s="101"/>
      <c r="G131" s="101"/>
      <c r="H131" s="101"/>
      <c r="I131" s="101"/>
      <c r="J131" s="101"/>
      <c r="K131" s="101"/>
      <c r="L131" s="25"/>
      <c r="M131" s="100"/>
      <c r="N131" s="102"/>
      <c r="O131" s="103"/>
      <c r="P131" s="103"/>
      <c r="Q131" s="103"/>
      <c r="R131" s="103"/>
      <c r="S131" s="103"/>
      <c r="T131" s="103"/>
      <c r="U131" s="103"/>
      <c r="V131" s="103"/>
      <c r="W131" s="103"/>
      <c r="X131" s="103"/>
      <c r="Y131" s="103"/>
      <c r="Z131" s="103"/>
      <c r="AA131" s="103"/>
      <c r="AB131" s="25"/>
      <c r="AC131" s="48"/>
      <c r="AD131" s="48"/>
      <c r="AE131" s="48"/>
      <c r="AF131" s="48"/>
      <c r="AG131" s="48"/>
      <c r="AH131" s="48"/>
      <c r="AI131" s="48"/>
      <c r="AJ131" s="48"/>
      <c r="AK131" s="48"/>
      <c r="AL131" s="48"/>
      <c r="AM131" s="48"/>
      <c r="AN131" s="48"/>
      <c r="AO131" s="48"/>
      <c r="AP131" s="48"/>
      <c r="AQ131" s="48"/>
      <c r="AR131" s="48"/>
      <c r="AS131" s="48"/>
      <c r="AT131" s="48"/>
      <c r="AU131" s="48"/>
      <c r="AV131" s="48"/>
    </row>
    <row r="132" spans="1:48" ht="15" thickBot="1" x14ac:dyDescent="0.2">
      <c r="A132" s="55" t="s">
        <v>18</v>
      </c>
      <c r="B132" s="56" t="s">
        <v>19</v>
      </c>
      <c r="C132" s="56" t="s">
        <v>20</v>
      </c>
      <c r="D132" s="56" t="s">
        <v>21</v>
      </c>
      <c r="E132" s="56" t="s">
        <v>22</v>
      </c>
      <c r="F132" s="56" t="s">
        <v>23</v>
      </c>
      <c r="G132" s="56" t="s">
        <v>24</v>
      </c>
      <c r="H132" s="56" t="s">
        <v>25</v>
      </c>
      <c r="I132" s="56" t="s">
        <v>26</v>
      </c>
      <c r="J132" s="56" t="s">
        <v>27</v>
      </c>
      <c r="K132" s="56" t="s">
        <v>28</v>
      </c>
      <c r="L132" s="25"/>
      <c r="M132" s="25"/>
      <c r="N132" s="103"/>
      <c r="O132" s="103"/>
      <c r="P132" s="103"/>
      <c r="Q132" s="103"/>
      <c r="R132" s="103"/>
      <c r="S132" s="103"/>
      <c r="T132" s="103"/>
      <c r="U132" s="103"/>
      <c r="V132" s="103"/>
      <c r="W132" s="103"/>
      <c r="X132" s="103"/>
      <c r="Y132" s="103"/>
      <c r="Z132" s="103"/>
      <c r="AA132" s="103"/>
      <c r="AB132" s="25"/>
      <c r="AC132" s="24"/>
      <c r="AD132" s="24"/>
      <c r="AE132" s="24"/>
      <c r="AF132" s="24"/>
      <c r="AG132" s="24"/>
      <c r="AH132" s="24"/>
      <c r="AI132" s="24"/>
      <c r="AJ132" s="24"/>
      <c r="AK132" s="24"/>
      <c r="AL132" s="24"/>
      <c r="AM132" s="24"/>
      <c r="AN132" s="24"/>
      <c r="AO132" s="24"/>
      <c r="AP132" s="24"/>
      <c r="AQ132" s="24"/>
      <c r="AR132" s="24"/>
      <c r="AS132" s="24"/>
      <c r="AT132" s="24"/>
      <c r="AU132" s="24"/>
      <c r="AV132" s="24"/>
    </row>
    <row r="133" spans="1:48" ht="15.75" customHeight="1" x14ac:dyDescent="0.15">
      <c r="A133" s="64">
        <v>2012</v>
      </c>
      <c r="B133" s="104">
        <v>402.2267470841964</v>
      </c>
      <c r="C133" s="105">
        <v>140.37417091371299</v>
      </c>
      <c r="D133" s="105">
        <v>0</v>
      </c>
      <c r="E133" s="105">
        <v>75.4327140422497</v>
      </c>
      <c r="F133" s="105">
        <v>46.417384474953906</v>
      </c>
      <c r="G133" s="105">
        <v>140.00247765327981</v>
      </c>
      <c r="H133" s="105"/>
      <c r="I133" s="105"/>
      <c r="J133" s="105"/>
      <c r="K133" s="105"/>
      <c r="L133" s="25"/>
      <c r="M133" s="25"/>
      <c r="N133" s="52" t="s">
        <v>70</v>
      </c>
      <c r="O133" s="106"/>
      <c r="P133" s="106"/>
      <c r="Q133" s="106"/>
      <c r="R133" s="106"/>
      <c r="S133" s="106"/>
      <c r="T133" s="106"/>
      <c r="U133" s="106"/>
      <c r="V133" s="106"/>
      <c r="W133" s="106"/>
      <c r="X133" s="106"/>
      <c r="Y133" s="106"/>
      <c r="Z133" s="106"/>
      <c r="AA133" s="107"/>
      <c r="AB133" s="25"/>
      <c r="AC133" s="24"/>
      <c r="AD133" s="24"/>
      <c r="AE133" s="24"/>
      <c r="AF133" s="24"/>
      <c r="AG133" s="24"/>
      <c r="AH133" s="24"/>
      <c r="AI133" s="24"/>
      <c r="AJ133" s="24"/>
      <c r="AK133" s="24"/>
      <c r="AL133" s="24"/>
      <c r="AM133" s="24"/>
      <c r="AN133" s="24"/>
      <c r="AO133" s="24"/>
      <c r="AP133" s="24"/>
      <c r="AQ133" s="24"/>
      <c r="AR133" s="24"/>
      <c r="AS133" s="24"/>
      <c r="AT133" s="24"/>
      <c r="AU133" s="24"/>
      <c r="AV133" s="24"/>
    </row>
    <row r="134" spans="1:48" ht="14" x14ac:dyDescent="0.15">
      <c r="A134" s="64">
        <v>2013</v>
      </c>
      <c r="B134" s="104">
        <v>404.96227487848188</v>
      </c>
      <c r="C134" s="105">
        <v>141.73491693626966</v>
      </c>
      <c r="D134" s="105">
        <v>0</v>
      </c>
      <c r="E134" s="105">
        <v>76.133842204267012</v>
      </c>
      <c r="F134" s="105">
        <v>46.193781297402722</v>
      </c>
      <c r="G134" s="105">
        <v>140.89973444054249</v>
      </c>
      <c r="H134" s="105"/>
      <c r="I134" s="105"/>
      <c r="J134" s="105"/>
      <c r="K134" s="105"/>
      <c r="L134" s="25"/>
      <c r="M134" s="25"/>
      <c r="N134" s="108"/>
      <c r="O134" s="109"/>
      <c r="P134" s="109"/>
      <c r="Q134" s="109"/>
      <c r="R134" s="109"/>
      <c r="S134" s="109"/>
      <c r="T134" s="109"/>
      <c r="U134" s="109"/>
      <c r="V134" s="109"/>
      <c r="W134" s="109"/>
      <c r="X134" s="109"/>
      <c r="Y134" s="109"/>
      <c r="Z134" s="109"/>
      <c r="AA134" s="110"/>
      <c r="AB134" s="25"/>
      <c r="AC134" s="24"/>
      <c r="AD134" s="24"/>
      <c r="AE134" s="24"/>
      <c r="AF134" s="24"/>
      <c r="AG134" s="24"/>
      <c r="AH134" s="24"/>
      <c r="AI134" s="24"/>
      <c r="AJ134" s="24"/>
      <c r="AK134" s="24"/>
      <c r="AL134" s="24"/>
      <c r="AM134" s="24"/>
      <c r="AN134" s="24"/>
      <c r="AO134" s="24"/>
      <c r="AP134" s="24"/>
      <c r="AQ134" s="24"/>
      <c r="AR134" s="24"/>
      <c r="AS134" s="24"/>
      <c r="AT134" s="24"/>
      <c r="AU134" s="24"/>
      <c r="AV134" s="24"/>
    </row>
    <row r="135" spans="1:48" ht="14" x14ac:dyDescent="0.15">
      <c r="A135" s="64">
        <v>2014</v>
      </c>
      <c r="B135" s="104">
        <v>407.6978026727665</v>
      </c>
      <c r="C135" s="105">
        <v>143.09566295882587</v>
      </c>
      <c r="D135" s="105">
        <v>0</v>
      </c>
      <c r="E135" s="105">
        <v>76.834970366284097</v>
      </c>
      <c r="F135" s="105">
        <v>45.970178119851141</v>
      </c>
      <c r="G135" s="105">
        <v>141.79699122780539</v>
      </c>
      <c r="H135" s="105"/>
      <c r="I135" s="105"/>
      <c r="J135" s="105"/>
      <c r="K135" s="105"/>
      <c r="L135" s="25"/>
      <c r="M135" s="25"/>
      <c r="N135" s="108"/>
      <c r="O135" s="109"/>
      <c r="P135" s="109"/>
      <c r="Q135" s="109"/>
      <c r="R135" s="109"/>
      <c r="S135" s="109"/>
      <c r="T135" s="109"/>
      <c r="U135" s="109"/>
      <c r="V135" s="109"/>
      <c r="W135" s="109"/>
      <c r="X135" s="109"/>
      <c r="Y135" s="109"/>
      <c r="Z135" s="109"/>
      <c r="AA135" s="110"/>
      <c r="AB135" s="25"/>
      <c r="AC135" s="24"/>
      <c r="AD135" s="24"/>
      <c r="AE135" s="24"/>
      <c r="AF135" s="24"/>
      <c r="AG135" s="24"/>
      <c r="AH135" s="24"/>
      <c r="AI135" s="24"/>
      <c r="AJ135" s="24"/>
      <c r="AK135" s="24"/>
      <c r="AL135" s="24"/>
      <c r="AM135" s="24"/>
      <c r="AN135" s="24"/>
      <c r="AO135" s="24"/>
      <c r="AP135" s="24"/>
      <c r="AQ135" s="24"/>
      <c r="AR135" s="24"/>
      <c r="AS135" s="24"/>
      <c r="AT135" s="24"/>
      <c r="AU135" s="24"/>
      <c r="AV135" s="24"/>
    </row>
    <row r="136" spans="1:48" ht="14" x14ac:dyDescent="0.15">
      <c r="A136" s="64">
        <v>2015</v>
      </c>
      <c r="B136" s="104">
        <v>410.43333046705061</v>
      </c>
      <c r="C136" s="105">
        <v>144.45640898138208</v>
      </c>
      <c r="D136" s="105">
        <v>0</v>
      </c>
      <c r="E136" s="105">
        <v>77.536098528301409</v>
      </c>
      <c r="F136" s="105">
        <v>45.746574942299048</v>
      </c>
      <c r="G136" s="105">
        <v>142.69424801506807</v>
      </c>
      <c r="H136" s="105"/>
      <c r="I136" s="105"/>
      <c r="J136" s="105"/>
      <c r="K136" s="105"/>
      <c r="L136" s="25"/>
      <c r="M136" s="25"/>
      <c r="N136" s="108"/>
      <c r="O136" s="109"/>
      <c r="P136" s="109"/>
      <c r="Q136" s="109"/>
      <c r="R136" s="109"/>
      <c r="S136" s="109"/>
      <c r="T136" s="109"/>
      <c r="U136" s="109"/>
      <c r="V136" s="109"/>
      <c r="W136" s="109"/>
      <c r="X136" s="109"/>
      <c r="Y136" s="109"/>
      <c r="Z136" s="109"/>
      <c r="AA136" s="110"/>
      <c r="AB136" s="25"/>
      <c r="AC136" s="24"/>
      <c r="AD136" s="24"/>
      <c r="AE136" s="24"/>
      <c r="AF136" s="24"/>
      <c r="AG136" s="24"/>
      <c r="AH136" s="24"/>
      <c r="AI136" s="24"/>
      <c r="AJ136" s="24"/>
      <c r="AK136" s="24"/>
      <c r="AL136" s="24"/>
      <c r="AM136" s="24"/>
      <c r="AN136" s="24"/>
      <c r="AO136" s="24"/>
      <c r="AP136" s="24"/>
      <c r="AQ136" s="24"/>
      <c r="AR136" s="24"/>
      <c r="AS136" s="24"/>
      <c r="AT136" s="24"/>
      <c r="AU136" s="24"/>
      <c r="AV136" s="24"/>
    </row>
    <row r="137" spans="1:48" ht="15" thickBot="1" x14ac:dyDescent="0.2">
      <c r="A137" s="64">
        <v>2016</v>
      </c>
      <c r="B137" s="104">
        <v>413.16885826133591</v>
      </c>
      <c r="C137" s="105">
        <v>145.8171550039383</v>
      </c>
      <c r="D137" s="105">
        <v>0</v>
      </c>
      <c r="E137" s="105">
        <v>78.237226690318721</v>
      </c>
      <c r="F137" s="105">
        <v>45.522971764747922</v>
      </c>
      <c r="G137" s="105">
        <v>143.59150480233097</v>
      </c>
      <c r="H137" s="105"/>
      <c r="I137" s="105"/>
      <c r="J137" s="105"/>
      <c r="K137" s="105"/>
      <c r="L137" s="25"/>
      <c r="M137" s="25"/>
      <c r="N137" s="111"/>
      <c r="O137" s="112"/>
      <c r="P137" s="112"/>
      <c r="Q137" s="112"/>
      <c r="R137" s="112"/>
      <c r="S137" s="112"/>
      <c r="T137" s="112"/>
      <c r="U137" s="112"/>
      <c r="V137" s="112"/>
      <c r="W137" s="112"/>
      <c r="X137" s="112"/>
      <c r="Y137" s="112"/>
      <c r="Z137" s="112"/>
      <c r="AA137" s="113"/>
      <c r="AB137" s="25"/>
      <c r="AC137" s="24"/>
      <c r="AD137" s="24"/>
      <c r="AE137" s="24"/>
      <c r="AF137" s="24"/>
      <c r="AG137" s="24"/>
      <c r="AH137" s="24"/>
      <c r="AI137" s="24"/>
      <c r="AJ137" s="24"/>
      <c r="AK137" s="24"/>
      <c r="AL137" s="24"/>
      <c r="AM137" s="24"/>
      <c r="AN137" s="24"/>
      <c r="AO137" s="24"/>
      <c r="AP137" s="24"/>
      <c r="AQ137" s="24"/>
      <c r="AR137" s="24"/>
      <c r="AS137" s="24"/>
      <c r="AT137" s="24"/>
      <c r="AU137" s="24"/>
      <c r="AV137" s="24"/>
    </row>
    <row r="138" spans="1:48" ht="14" x14ac:dyDescent="0.15">
      <c r="A138" s="64">
        <v>2017</v>
      </c>
      <c r="B138" s="104">
        <v>415.90438605562093</v>
      </c>
      <c r="C138" s="105">
        <v>147.17790102649496</v>
      </c>
      <c r="D138" s="105">
        <v>0</v>
      </c>
      <c r="E138" s="105">
        <v>78.938354852336033</v>
      </c>
      <c r="F138" s="105">
        <v>45.299368587196284</v>
      </c>
      <c r="G138" s="105">
        <v>144.48876158959365</v>
      </c>
      <c r="H138" s="105"/>
      <c r="I138" s="105"/>
      <c r="J138" s="105"/>
      <c r="K138" s="105"/>
      <c r="L138" s="25"/>
      <c r="M138" s="25"/>
      <c r="N138" s="25"/>
      <c r="O138" s="25"/>
      <c r="P138" s="25"/>
      <c r="Q138" s="25"/>
      <c r="R138" s="25"/>
      <c r="S138" s="25"/>
      <c r="T138" s="25"/>
      <c r="U138" s="25"/>
      <c r="V138" s="25"/>
      <c r="W138" s="25"/>
      <c r="X138" s="25"/>
      <c r="Y138" s="25"/>
      <c r="Z138" s="25"/>
      <c r="AA138" s="25"/>
      <c r="AB138" s="25"/>
      <c r="AC138" s="24"/>
      <c r="AD138" s="24"/>
      <c r="AE138" s="24"/>
      <c r="AF138" s="24"/>
      <c r="AG138" s="24"/>
      <c r="AH138" s="24"/>
      <c r="AI138" s="24"/>
      <c r="AJ138" s="24"/>
      <c r="AK138" s="24"/>
      <c r="AL138" s="24"/>
      <c r="AM138" s="24"/>
      <c r="AN138" s="24"/>
      <c r="AO138" s="24"/>
      <c r="AP138" s="24"/>
      <c r="AQ138" s="24"/>
      <c r="AR138" s="24"/>
      <c r="AS138" s="24"/>
      <c r="AT138" s="24"/>
      <c r="AU138" s="24"/>
      <c r="AV138" s="24"/>
    </row>
    <row r="139" spans="1:48" ht="14" x14ac:dyDescent="0.15">
      <c r="A139" s="64">
        <v>2018</v>
      </c>
      <c r="B139" s="104">
        <v>418.63991384990413</v>
      </c>
      <c r="C139" s="105">
        <v>148.53864704905027</v>
      </c>
      <c r="D139" s="105">
        <v>0</v>
      </c>
      <c r="E139" s="105">
        <v>79.639483014353345</v>
      </c>
      <c r="F139" s="105">
        <v>45.075765409644191</v>
      </c>
      <c r="G139" s="105">
        <v>145.38601837685633</v>
      </c>
      <c r="H139" s="105"/>
      <c r="I139" s="105"/>
      <c r="J139" s="105"/>
      <c r="K139" s="105"/>
      <c r="L139" s="25"/>
      <c r="M139" s="25"/>
      <c r="N139" s="86" t="s">
        <v>41</v>
      </c>
      <c r="O139" s="25" t="s">
        <v>68</v>
      </c>
      <c r="Q139" s="25"/>
      <c r="R139" s="25"/>
      <c r="S139" s="25"/>
      <c r="T139" s="25"/>
      <c r="U139" s="25"/>
      <c r="V139" s="25"/>
      <c r="W139" s="25"/>
      <c r="X139" s="25"/>
      <c r="Y139" s="25"/>
      <c r="Z139" s="25"/>
      <c r="AA139" s="25"/>
      <c r="AB139" s="25"/>
      <c r="AC139" s="24"/>
      <c r="AD139" s="24"/>
      <c r="AE139" s="24"/>
      <c r="AF139" s="24"/>
      <c r="AG139" s="24"/>
      <c r="AH139" s="24"/>
      <c r="AI139" s="24"/>
      <c r="AJ139" s="24"/>
      <c r="AK139" s="24"/>
      <c r="AL139" s="24"/>
      <c r="AM139" s="24"/>
      <c r="AN139" s="24"/>
      <c r="AO139" s="24"/>
      <c r="AP139" s="24"/>
      <c r="AQ139" s="24"/>
      <c r="AR139" s="24"/>
      <c r="AS139" s="24"/>
      <c r="AT139" s="24"/>
      <c r="AU139" s="24"/>
      <c r="AV139" s="24"/>
    </row>
    <row r="140" spans="1:48" ht="14" x14ac:dyDescent="0.15">
      <c r="A140" s="64">
        <v>2019</v>
      </c>
      <c r="B140" s="104">
        <v>421.37544164418966</v>
      </c>
      <c r="C140" s="105">
        <v>149.89939307160739</v>
      </c>
      <c r="D140" s="105">
        <v>0</v>
      </c>
      <c r="E140" s="105">
        <v>80.340611176369976</v>
      </c>
      <c r="F140" s="105">
        <v>44.852162232093065</v>
      </c>
      <c r="G140" s="105">
        <v>146.28327516411923</v>
      </c>
      <c r="H140" s="105"/>
      <c r="I140" s="105"/>
      <c r="J140" s="105"/>
      <c r="K140" s="105"/>
      <c r="L140" s="25"/>
      <c r="M140" s="25"/>
      <c r="P140" s="25"/>
      <c r="Q140" s="87"/>
      <c r="R140" s="87"/>
      <c r="S140" s="87"/>
      <c r="T140" s="87"/>
      <c r="U140" s="87"/>
      <c r="V140" s="87"/>
      <c r="W140" s="87"/>
      <c r="X140" s="25"/>
      <c r="Y140" s="25"/>
      <c r="Z140" s="25"/>
      <c r="AA140" s="25"/>
      <c r="AB140" s="25"/>
      <c r="AC140" s="24"/>
      <c r="AD140" s="24"/>
      <c r="AE140" s="24"/>
      <c r="AF140" s="24"/>
      <c r="AG140" s="24"/>
      <c r="AH140" s="24"/>
      <c r="AI140" s="24"/>
      <c r="AJ140" s="24"/>
      <c r="AK140" s="24"/>
      <c r="AL140" s="24"/>
      <c r="AM140" s="24"/>
      <c r="AN140" s="24"/>
      <c r="AO140" s="24"/>
      <c r="AP140" s="24"/>
      <c r="AQ140" s="24"/>
      <c r="AR140" s="24"/>
      <c r="AS140" s="24"/>
      <c r="AT140" s="24"/>
      <c r="AU140" s="24"/>
      <c r="AV140" s="24"/>
    </row>
    <row r="141" spans="1:48" ht="14" x14ac:dyDescent="0.15">
      <c r="A141" s="64">
        <v>2020</v>
      </c>
      <c r="B141" s="104">
        <v>424.11096943847423</v>
      </c>
      <c r="C141" s="105">
        <v>151.26013909416361</v>
      </c>
      <c r="D141" s="105">
        <v>0</v>
      </c>
      <c r="E141" s="105">
        <v>81.041739338387742</v>
      </c>
      <c r="F141" s="105">
        <v>44.628559054540972</v>
      </c>
      <c r="G141" s="105">
        <v>147.18053195138191</v>
      </c>
      <c r="H141" s="105"/>
      <c r="I141" s="105"/>
      <c r="J141" s="105"/>
      <c r="K141" s="105"/>
      <c r="L141" s="25"/>
      <c r="M141" s="25"/>
      <c r="N141" s="88" t="s">
        <v>46</v>
      </c>
      <c r="O141" s="89"/>
      <c r="P141" s="25"/>
      <c r="Q141" s="87"/>
      <c r="R141" s="87"/>
      <c r="S141" s="87"/>
      <c r="T141" s="87"/>
      <c r="U141" s="87"/>
      <c r="V141" s="87"/>
      <c r="W141" s="87"/>
      <c r="X141" s="25"/>
      <c r="Y141" s="25"/>
      <c r="Z141" s="25"/>
      <c r="AA141" s="25"/>
      <c r="AB141" s="25"/>
      <c r="AC141" s="24"/>
      <c r="AD141" s="24"/>
      <c r="AE141" s="24"/>
      <c r="AF141" s="24"/>
      <c r="AG141" s="24"/>
      <c r="AH141" s="24"/>
      <c r="AI141" s="24"/>
      <c r="AJ141" s="24"/>
      <c r="AK141" s="24"/>
      <c r="AL141" s="24"/>
      <c r="AM141" s="24"/>
      <c r="AN141" s="24"/>
      <c r="AO141" s="24"/>
      <c r="AP141" s="24"/>
      <c r="AQ141" s="24"/>
      <c r="AR141" s="24"/>
      <c r="AS141" s="24"/>
      <c r="AT141" s="24"/>
      <c r="AU141" s="24"/>
      <c r="AV141" s="24"/>
    </row>
    <row r="142" spans="1:48" ht="14" x14ac:dyDescent="0.15">
      <c r="A142" s="64">
        <v>2021</v>
      </c>
      <c r="B142" s="104">
        <v>426.84649723275999</v>
      </c>
      <c r="C142" s="105">
        <v>152.62088511672027</v>
      </c>
      <c r="D142" s="105">
        <v>0</v>
      </c>
      <c r="E142" s="105">
        <v>81.742867500405055</v>
      </c>
      <c r="F142" s="105">
        <v>44.404955876989845</v>
      </c>
      <c r="G142" s="105">
        <v>148.07778873864481</v>
      </c>
      <c r="H142" s="105"/>
      <c r="I142" s="105"/>
      <c r="J142" s="105"/>
      <c r="K142" s="105"/>
      <c r="L142" s="25"/>
      <c r="M142" s="25"/>
      <c r="N142" s="88" t="s">
        <v>48</v>
      </c>
      <c r="O142" s="90"/>
      <c r="P142" s="87"/>
      <c r="Q142" s="87"/>
      <c r="R142" s="87"/>
      <c r="S142" s="87"/>
      <c r="T142" s="87"/>
      <c r="U142" s="87"/>
      <c r="V142" s="87"/>
      <c r="W142" s="87"/>
      <c r="X142" s="25"/>
      <c r="Y142" s="25"/>
      <c r="Z142" s="25"/>
      <c r="AA142" s="25"/>
      <c r="AB142" s="25"/>
      <c r="AC142" s="24"/>
      <c r="AD142" s="24"/>
      <c r="AE142" s="24"/>
      <c r="AF142" s="24"/>
      <c r="AG142" s="24"/>
      <c r="AH142" s="24"/>
      <c r="AI142" s="24"/>
      <c r="AJ142" s="24"/>
      <c r="AK142" s="24"/>
      <c r="AL142" s="24"/>
      <c r="AM142" s="24"/>
      <c r="AN142" s="24"/>
      <c r="AO142" s="24"/>
      <c r="AP142" s="24"/>
      <c r="AQ142" s="24"/>
      <c r="AR142" s="24"/>
      <c r="AS142" s="24"/>
      <c r="AT142" s="24"/>
      <c r="AU142" s="24"/>
      <c r="AV142" s="24"/>
    </row>
    <row r="143" spans="1:48" ht="14" x14ac:dyDescent="0.15">
      <c r="A143" s="64">
        <v>2022</v>
      </c>
      <c r="B143" s="104">
        <v>429.58202502704364</v>
      </c>
      <c r="C143" s="105">
        <v>153.98163113927649</v>
      </c>
      <c r="D143" s="105">
        <v>0</v>
      </c>
      <c r="E143" s="105">
        <v>82.443995662422367</v>
      </c>
      <c r="F143" s="105">
        <v>44.181352699438207</v>
      </c>
      <c r="G143" s="105">
        <v>148.97504552590658</v>
      </c>
      <c r="H143" s="105"/>
      <c r="I143" s="105"/>
      <c r="J143" s="105"/>
      <c r="K143" s="105"/>
      <c r="L143" s="25"/>
      <c r="M143" s="25"/>
      <c r="N143" s="88" t="s">
        <v>50</v>
      </c>
      <c r="O143" s="91"/>
      <c r="P143" s="87"/>
      <c r="Q143" s="87"/>
      <c r="R143" s="87"/>
      <c r="S143" s="87"/>
      <c r="T143" s="87"/>
      <c r="U143" s="87"/>
      <c r="V143" s="87"/>
      <c r="W143" s="87"/>
      <c r="X143" s="25"/>
      <c r="Y143" s="25"/>
      <c r="Z143" s="25"/>
      <c r="AA143" s="25"/>
      <c r="AB143" s="25"/>
      <c r="AC143" s="24"/>
      <c r="AD143" s="24"/>
      <c r="AE143" s="24"/>
      <c r="AF143" s="24"/>
      <c r="AG143" s="24"/>
      <c r="AH143" s="24"/>
      <c r="AI143" s="24"/>
      <c r="AJ143" s="24"/>
      <c r="AK143" s="24"/>
      <c r="AL143" s="24"/>
      <c r="AM143" s="24"/>
      <c r="AN143" s="24"/>
      <c r="AO143" s="24"/>
      <c r="AP143" s="24"/>
      <c r="AQ143" s="24"/>
      <c r="AR143" s="24"/>
      <c r="AS143" s="24"/>
      <c r="AT143" s="24"/>
      <c r="AU143" s="24"/>
      <c r="AV143" s="24"/>
    </row>
    <row r="144" spans="1:48" ht="14" x14ac:dyDescent="0.15">
      <c r="A144" s="64">
        <v>2023</v>
      </c>
      <c r="B144" s="104">
        <v>432.31755282132866</v>
      </c>
      <c r="C144" s="105">
        <v>155.3423771618327</v>
      </c>
      <c r="D144" s="105">
        <v>0</v>
      </c>
      <c r="E144" s="105">
        <v>83.145123824439679</v>
      </c>
      <c r="F144" s="105">
        <v>43.957749521886115</v>
      </c>
      <c r="G144" s="105">
        <v>149.87230231317017</v>
      </c>
      <c r="H144" s="105"/>
      <c r="I144" s="105"/>
      <c r="J144" s="105"/>
      <c r="K144" s="105"/>
      <c r="L144" s="25"/>
      <c r="M144" s="25"/>
      <c r="N144" s="88" t="s">
        <v>52</v>
      </c>
      <c r="O144" s="92"/>
      <c r="P144" s="87"/>
      <c r="Q144" s="87"/>
      <c r="R144" s="87"/>
      <c r="S144" s="87"/>
      <c r="T144" s="87"/>
      <c r="U144" s="87"/>
      <c r="V144" s="87"/>
      <c r="W144" s="87"/>
      <c r="X144" s="25"/>
      <c r="Y144" s="25"/>
      <c r="Z144" s="25"/>
      <c r="AA144" s="25"/>
      <c r="AB144" s="25"/>
      <c r="AC144" s="24"/>
      <c r="AD144" s="24"/>
      <c r="AE144" s="24"/>
      <c r="AF144" s="24"/>
      <c r="AG144" s="24"/>
      <c r="AH144" s="24"/>
      <c r="AI144" s="24"/>
      <c r="AJ144" s="24"/>
      <c r="AK144" s="24"/>
      <c r="AL144" s="24"/>
      <c r="AM144" s="24"/>
      <c r="AN144" s="24"/>
      <c r="AO144" s="24"/>
      <c r="AP144" s="24"/>
      <c r="AQ144" s="24"/>
      <c r="AR144" s="24"/>
      <c r="AS144" s="24"/>
      <c r="AT144" s="24"/>
      <c r="AU144" s="24"/>
      <c r="AV144" s="24"/>
    </row>
    <row r="145" spans="1:48" ht="14" x14ac:dyDescent="0.15">
      <c r="A145" s="64">
        <v>2024</v>
      </c>
      <c r="B145" s="104">
        <v>435.05308061561396</v>
      </c>
      <c r="C145" s="105">
        <v>156.70312318438891</v>
      </c>
      <c r="D145" s="105">
        <v>0</v>
      </c>
      <c r="E145" s="105">
        <v>83.846251986456991</v>
      </c>
      <c r="F145" s="105">
        <v>43.734146344334988</v>
      </c>
      <c r="G145" s="105">
        <v>150.76955910043307</v>
      </c>
      <c r="H145" s="105"/>
      <c r="I145" s="105"/>
      <c r="J145" s="105"/>
      <c r="K145" s="105"/>
      <c r="L145" s="25"/>
      <c r="M145" s="25"/>
      <c r="N145" s="88" t="s">
        <v>54</v>
      </c>
      <c r="O145" s="93"/>
      <c r="P145" s="87"/>
      <c r="Q145" s="87"/>
      <c r="R145" s="87"/>
      <c r="S145" s="87"/>
      <c r="T145" s="87"/>
      <c r="U145" s="87"/>
      <c r="V145" s="87"/>
      <c r="W145" s="87"/>
      <c r="X145" s="25"/>
      <c r="Y145" s="25"/>
      <c r="Z145" s="25"/>
      <c r="AA145" s="25"/>
      <c r="AB145" s="25"/>
      <c r="AC145" s="24"/>
      <c r="AD145" s="24"/>
      <c r="AE145" s="24"/>
      <c r="AF145" s="24"/>
      <c r="AG145" s="24"/>
      <c r="AH145" s="24"/>
      <c r="AI145" s="24"/>
      <c r="AJ145" s="24"/>
      <c r="AK145" s="24"/>
      <c r="AL145" s="24"/>
      <c r="AM145" s="24"/>
      <c r="AN145" s="24"/>
      <c r="AO145" s="24"/>
      <c r="AP145" s="24"/>
      <c r="AQ145" s="24"/>
      <c r="AR145" s="24"/>
      <c r="AS145" s="24"/>
      <c r="AT145" s="24"/>
      <c r="AU145" s="24"/>
      <c r="AV145" s="24"/>
    </row>
    <row r="146" spans="1:48" ht="14" x14ac:dyDescent="0.15">
      <c r="A146" s="64">
        <v>2025</v>
      </c>
      <c r="B146" s="104">
        <v>437.78860840989876</v>
      </c>
      <c r="C146" s="105">
        <v>158.06386920694558</v>
      </c>
      <c r="D146" s="105">
        <v>0</v>
      </c>
      <c r="E146" s="105">
        <v>84.547380148474076</v>
      </c>
      <c r="F146" s="105">
        <v>43.51054316678335</v>
      </c>
      <c r="G146" s="105">
        <v>151.66681588769575</v>
      </c>
      <c r="H146" s="105"/>
      <c r="I146" s="105"/>
      <c r="J146" s="105"/>
      <c r="K146" s="105"/>
      <c r="L146" s="25"/>
      <c r="M146" s="25"/>
      <c r="N146" s="88" t="s">
        <v>56</v>
      </c>
      <c r="O146" s="94"/>
      <c r="P146" s="87"/>
      <c r="Q146" s="87"/>
      <c r="R146" s="87"/>
      <c r="S146" s="87"/>
      <c r="T146" s="87"/>
      <c r="U146" s="87"/>
      <c r="V146" s="87"/>
      <c r="W146" s="87"/>
      <c r="X146" s="25"/>
      <c r="Y146" s="25"/>
      <c r="Z146" s="25"/>
      <c r="AA146" s="25"/>
      <c r="AB146" s="25"/>
      <c r="AC146" s="24"/>
      <c r="AD146" s="24"/>
      <c r="AE146" s="24"/>
      <c r="AF146" s="24"/>
      <c r="AG146" s="24"/>
      <c r="AH146" s="24"/>
      <c r="AI146" s="24"/>
      <c r="AJ146" s="24"/>
      <c r="AK146" s="24"/>
      <c r="AL146" s="24"/>
      <c r="AM146" s="24"/>
      <c r="AN146" s="24"/>
      <c r="AO146" s="24"/>
      <c r="AP146" s="24"/>
      <c r="AQ146" s="24"/>
      <c r="AR146" s="24"/>
      <c r="AS146" s="24"/>
      <c r="AT146" s="24"/>
      <c r="AU146" s="24"/>
      <c r="AV146" s="24"/>
    </row>
    <row r="147" spans="1:48" ht="14" x14ac:dyDescent="0.15">
      <c r="A147" s="64">
        <v>2026</v>
      </c>
      <c r="B147" s="104">
        <v>458.24343934986035</v>
      </c>
      <c r="C147" s="105">
        <v>165.54960539751482</v>
      </c>
      <c r="D147" s="105">
        <v>0</v>
      </c>
      <c r="E147" s="105">
        <v>87.83869829159039</v>
      </c>
      <c r="F147" s="105">
        <v>45.7377412066175</v>
      </c>
      <c r="G147" s="105">
        <v>159.11739445413764</v>
      </c>
      <c r="H147" s="105"/>
      <c r="I147" s="105"/>
      <c r="J147" s="105"/>
      <c r="K147" s="105"/>
      <c r="L147" s="25"/>
      <c r="M147" s="25"/>
      <c r="N147" s="88" t="s">
        <v>57</v>
      </c>
      <c r="O147" s="80"/>
      <c r="P147" s="25"/>
      <c r="Q147" s="87"/>
      <c r="R147" s="87"/>
      <c r="S147" s="87"/>
      <c r="T147" s="87"/>
      <c r="U147" s="87"/>
      <c r="V147" s="87"/>
      <c r="W147" s="87"/>
      <c r="X147" s="25"/>
      <c r="Y147" s="25"/>
      <c r="Z147" s="25"/>
      <c r="AA147" s="25"/>
      <c r="AB147" s="25"/>
      <c r="AC147" s="24"/>
      <c r="AD147" s="24"/>
      <c r="AE147" s="24"/>
      <c r="AF147" s="24"/>
      <c r="AG147" s="24"/>
      <c r="AH147" s="24"/>
      <c r="AI147" s="24"/>
      <c r="AJ147" s="24"/>
      <c r="AK147" s="24"/>
      <c r="AL147" s="24"/>
      <c r="AM147" s="24"/>
      <c r="AN147" s="24"/>
      <c r="AO147" s="24"/>
      <c r="AP147" s="24"/>
      <c r="AQ147" s="24"/>
      <c r="AR147" s="24"/>
      <c r="AS147" s="24"/>
      <c r="AT147" s="24"/>
      <c r="AU147" s="24"/>
      <c r="AV147" s="24"/>
    </row>
    <row r="148" spans="1:48" ht="14" x14ac:dyDescent="0.15">
      <c r="A148" s="64">
        <v>2027</v>
      </c>
      <c r="B148" s="104">
        <v>460.97896714414406</v>
      </c>
      <c r="C148" s="105">
        <v>166.91035142007195</v>
      </c>
      <c r="D148" s="105">
        <v>0</v>
      </c>
      <c r="E148" s="105">
        <v>88.539826453606565</v>
      </c>
      <c r="F148" s="105">
        <v>45.514138029066146</v>
      </c>
      <c r="G148" s="105">
        <v>160.01465124139941</v>
      </c>
      <c r="H148" s="105"/>
      <c r="I148" s="105"/>
      <c r="J148" s="105"/>
      <c r="K148" s="105"/>
      <c r="L148" s="25"/>
      <c r="M148" s="25"/>
      <c r="N148" s="88" t="s">
        <v>58</v>
      </c>
      <c r="O148" s="93"/>
      <c r="P148" s="87"/>
      <c r="Q148" s="87"/>
      <c r="R148" s="87"/>
      <c r="S148" s="87"/>
      <c r="T148" s="87"/>
      <c r="U148" s="87"/>
      <c r="V148" s="87"/>
      <c r="W148" s="87"/>
      <c r="X148" s="25"/>
      <c r="Y148" s="25"/>
      <c r="Z148" s="25"/>
      <c r="AA148" s="25"/>
      <c r="AB148" s="25"/>
      <c r="AC148" s="24"/>
      <c r="AD148" s="24"/>
      <c r="AE148" s="24"/>
      <c r="AF148" s="24"/>
      <c r="AG148" s="24"/>
      <c r="AH148" s="24"/>
      <c r="AI148" s="24"/>
      <c r="AJ148" s="24"/>
      <c r="AK148" s="24"/>
      <c r="AL148" s="24"/>
      <c r="AM148" s="24"/>
      <c r="AN148" s="24"/>
      <c r="AO148" s="24"/>
      <c r="AP148" s="24"/>
      <c r="AQ148" s="24"/>
      <c r="AR148" s="24"/>
      <c r="AS148" s="24"/>
      <c r="AT148" s="24"/>
      <c r="AU148" s="24"/>
      <c r="AV148" s="24"/>
    </row>
    <row r="149" spans="1:48" ht="14" x14ac:dyDescent="0.15">
      <c r="A149" s="64">
        <v>2028</v>
      </c>
      <c r="B149" s="104">
        <v>463.71449493843136</v>
      </c>
      <c r="C149" s="105">
        <v>168.27109744262816</v>
      </c>
      <c r="D149" s="105">
        <v>0</v>
      </c>
      <c r="E149" s="105">
        <v>89.240954615624787</v>
      </c>
      <c r="F149" s="105">
        <v>45.290534851514508</v>
      </c>
      <c r="G149" s="105">
        <v>160.9119080286639</v>
      </c>
      <c r="H149" s="105"/>
      <c r="I149" s="105"/>
      <c r="J149" s="105"/>
      <c r="K149" s="105"/>
      <c r="L149" s="25"/>
      <c r="M149" s="25"/>
      <c r="Q149" s="87"/>
      <c r="R149" s="87"/>
      <c r="S149" s="87"/>
      <c r="T149" s="87"/>
      <c r="U149" s="87"/>
      <c r="V149" s="87"/>
      <c r="W149" s="87"/>
      <c r="X149" s="25"/>
      <c r="Y149" s="25"/>
      <c r="Z149" s="25"/>
      <c r="AA149" s="25"/>
      <c r="AB149" s="25"/>
      <c r="AC149" s="24"/>
      <c r="AD149" s="24"/>
      <c r="AE149" s="24"/>
      <c r="AF149" s="24"/>
      <c r="AG149" s="24"/>
      <c r="AH149" s="24"/>
      <c r="AI149" s="24"/>
      <c r="AJ149" s="24"/>
      <c r="AK149" s="24"/>
      <c r="AL149" s="24"/>
      <c r="AM149" s="24"/>
      <c r="AN149" s="24"/>
      <c r="AO149" s="24"/>
      <c r="AP149" s="24"/>
      <c r="AQ149" s="24"/>
      <c r="AR149" s="24"/>
      <c r="AS149" s="24"/>
      <c r="AT149" s="24"/>
      <c r="AU149" s="24"/>
      <c r="AV149" s="24"/>
    </row>
    <row r="150" spans="1:48" ht="14" x14ac:dyDescent="0.15">
      <c r="A150" s="64">
        <v>2029</v>
      </c>
      <c r="B150" s="104">
        <v>466.45002273271507</v>
      </c>
      <c r="C150" s="105">
        <v>169.63184346518347</v>
      </c>
      <c r="D150" s="105">
        <v>0</v>
      </c>
      <c r="E150" s="105">
        <v>89.942082777641872</v>
      </c>
      <c r="F150" s="105">
        <v>45.066931673962927</v>
      </c>
      <c r="G150" s="105">
        <v>161.80916481592681</v>
      </c>
      <c r="H150" s="105"/>
      <c r="I150" s="105"/>
      <c r="J150" s="105"/>
      <c r="K150" s="105"/>
      <c r="L150" s="25"/>
      <c r="M150" s="25"/>
      <c r="Q150" s="87"/>
      <c r="R150" s="87"/>
      <c r="S150" s="87"/>
      <c r="T150" s="87"/>
      <c r="U150" s="87"/>
      <c r="V150" s="87"/>
      <c r="W150" s="87"/>
      <c r="X150" s="25"/>
      <c r="Y150" s="25"/>
      <c r="Z150" s="25"/>
      <c r="AA150" s="25"/>
      <c r="AB150" s="25"/>
      <c r="AC150" s="24"/>
      <c r="AD150" s="24"/>
      <c r="AE150" s="24"/>
      <c r="AF150" s="24"/>
      <c r="AG150" s="24"/>
      <c r="AH150" s="24"/>
      <c r="AI150" s="24"/>
      <c r="AJ150" s="24"/>
      <c r="AK150" s="24"/>
      <c r="AL150" s="24"/>
      <c r="AM150" s="24"/>
      <c r="AN150" s="24"/>
      <c r="AO150" s="24"/>
      <c r="AP150" s="24"/>
      <c r="AQ150" s="24"/>
      <c r="AR150" s="24"/>
      <c r="AS150" s="24"/>
      <c r="AT150" s="24"/>
      <c r="AU150" s="24"/>
      <c r="AV150" s="24"/>
    </row>
    <row r="151" spans="1:48" ht="14" x14ac:dyDescent="0.15">
      <c r="A151" s="64">
        <v>2030</v>
      </c>
      <c r="B151" s="104">
        <v>469.18555052699736</v>
      </c>
      <c r="C151" s="105">
        <v>170.99258948774104</v>
      </c>
      <c r="D151" s="105">
        <v>0</v>
      </c>
      <c r="E151" s="105">
        <v>90.643210939658275</v>
      </c>
      <c r="F151" s="105">
        <v>44.843328496411289</v>
      </c>
      <c r="G151" s="105">
        <v>162.70642160318675</v>
      </c>
      <c r="H151" s="105"/>
      <c r="I151" s="105"/>
      <c r="J151" s="105"/>
      <c r="K151" s="105"/>
      <c r="L151" s="25"/>
      <c r="M151" s="25"/>
      <c r="N151" s="88"/>
      <c r="O151" s="87"/>
      <c r="P151" s="87"/>
      <c r="Q151" s="87"/>
      <c r="R151" s="87"/>
      <c r="S151" s="87"/>
      <c r="T151" s="87"/>
      <c r="U151" s="87"/>
      <c r="V151" s="87"/>
      <c r="W151" s="87"/>
      <c r="X151" s="25"/>
      <c r="Y151" s="25"/>
      <c r="Z151" s="25"/>
      <c r="AA151" s="25"/>
      <c r="AB151" s="25"/>
      <c r="AC151" s="24"/>
      <c r="AD151" s="24"/>
      <c r="AE151" s="24"/>
      <c r="AF151" s="24"/>
      <c r="AG151" s="24"/>
      <c r="AH151" s="24"/>
      <c r="AI151" s="24"/>
      <c r="AJ151" s="24"/>
      <c r="AK151" s="24"/>
      <c r="AL151" s="24"/>
      <c r="AM151" s="24"/>
      <c r="AN151" s="24"/>
      <c r="AO151" s="24"/>
      <c r="AP151" s="24"/>
      <c r="AQ151" s="24"/>
      <c r="AR151" s="24"/>
      <c r="AS151" s="24"/>
      <c r="AT151" s="24"/>
      <c r="AU151" s="24"/>
      <c r="AV151" s="24"/>
    </row>
    <row r="152" spans="1:48" ht="14" x14ac:dyDescent="0.15">
      <c r="A152" s="64">
        <v>2031</v>
      </c>
      <c r="B152" s="104">
        <v>471.92107832128556</v>
      </c>
      <c r="C152" s="105">
        <v>172.35333551029726</v>
      </c>
      <c r="D152" s="105">
        <v>0</v>
      </c>
      <c r="E152" s="105">
        <v>91.344339101676496</v>
      </c>
      <c r="F152" s="105">
        <v>44.619725318859651</v>
      </c>
      <c r="G152" s="105">
        <v>163.60367839045216</v>
      </c>
      <c r="H152" s="105"/>
      <c r="I152" s="105"/>
      <c r="J152" s="105"/>
      <c r="K152" s="105"/>
      <c r="L152" s="25"/>
      <c r="M152" s="25"/>
      <c r="N152" s="88" t="s">
        <v>59</v>
      </c>
      <c r="O152" s="95"/>
      <c r="P152" s="87"/>
      <c r="Q152" s="87"/>
      <c r="R152" s="87"/>
      <c r="S152" s="87"/>
      <c r="T152" s="87"/>
      <c r="U152" s="87"/>
      <c r="V152" s="87"/>
      <c r="W152" s="87"/>
      <c r="X152" s="25"/>
      <c r="Y152" s="25"/>
      <c r="Z152" s="25"/>
      <c r="AA152" s="25"/>
      <c r="AB152" s="25"/>
      <c r="AC152" s="24"/>
      <c r="AD152" s="24"/>
      <c r="AE152" s="24"/>
      <c r="AF152" s="24"/>
      <c r="AG152" s="24"/>
      <c r="AH152" s="24"/>
      <c r="AI152" s="24"/>
      <c r="AJ152" s="24"/>
      <c r="AK152" s="24"/>
      <c r="AL152" s="24"/>
      <c r="AM152" s="24"/>
      <c r="AN152" s="24"/>
      <c r="AO152" s="24"/>
      <c r="AP152" s="24"/>
      <c r="AQ152" s="24"/>
      <c r="AR152" s="24"/>
      <c r="AS152" s="24"/>
      <c r="AT152" s="24"/>
      <c r="AU152" s="24"/>
      <c r="AV152" s="24"/>
    </row>
    <row r="153" spans="1:48" ht="14" x14ac:dyDescent="0.15">
      <c r="A153" s="64">
        <v>2032</v>
      </c>
      <c r="B153" s="104">
        <v>474.65660611556677</v>
      </c>
      <c r="C153" s="105">
        <v>173.71408153285256</v>
      </c>
      <c r="D153" s="105">
        <v>0</v>
      </c>
      <c r="E153" s="105">
        <v>92.045467263692899</v>
      </c>
      <c r="F153" s="105">
        <v>44.396122141308069</v>
      </c>
      <c r="G153" s="105">
        <v>164.50093517771325</v>
      </c>
      <c r="H153" s="105"/>
      <c r="I153" s="105"/>
      <c r="J153" s="105"/>
      <c r="K153" s="105"/>
      <c r="L153" s="25"/>
      <c r="M153" s="25"/>
      <c r="N153" s="88"/>
      <c r="O153" s="87"/>
      <c r="P153" s="87"/>
      <c r="Q153" s="87"/>
      <c r="R153" s="87"/>
      <c r="S153" s="87"/>
      <c r="T153" s="87"/>
      <c r="U153" s="87"/>
      <c r="V153" s="87"/>
      <c r="W153" s="87"/>
      <c r="X153" s="25"/>
      <c r="Y153" s="25"/>
      <c r="Z153" s="25"/>
      <c r="AA153" s="25"/>
      <c r="AB153" s="25"/>
      <c r="AC153" s="24"/>
      <c r="AD153" s="24"/>
      <c r="AE153" s="24"/>
      <c r="AF153" s="24"/>
      <c r="AG153" s="24"/>
      <c r="AH153" s="24"/>
      <c r="AI153" s="24"/>
      <c r="AJ153" s="24"/>
      <c r="AK153" s="24"/>
      <c r="AL153" s="24"/>
      <c r="AM153" s="24"/>
      <c r="AN153" s="24"/>
      <c r="AO153" s="24"/>
      <c r="AP153" s="24"/>
      <c r="AQ153" s="24"/>
      <c r="AR153" s="24"/>
      <c r="AS153" s="24"/>
      <c r="AT153" s="24"/>
      <c r="AU153" s="24"/>
      <c r="AV153" s="24"/>
    </row>
    <row r="154" spans="1:48" ht="14" x14ac:dyDescent="0.15">
      <c r="A154" s="64">
        <v>2033</v>
      </c>
      <c r="B154" s="104">
        <v>477.39213390985407</v>
      </c>
      <c r="C154" s="105">
        <v>175.07482755540968</v>
      </c>
      <c r="D154" s="105">
        <v>0</v>
      </c>
      <c r="E154" s="105">
        <v>92.746595425711121</v>
      </c>
      <c r="F154" s="105">
        <v>44.172518963756431</v>
      </c>
      <c r="G154" s="105">
        <v>165.39819196497683</v>
      </c>
      <c r="H154" s="105"/>
      <c r="I154" s="105"/>
      <c r="J154" s="105"/>
      <c r="K154" s="105"/>
      <c r="L154" s="25"/>
      <c r="M154" s="25"/>
      <c r="N154" s="88" t="s">
        <v>60</v>
      </c>
      <c r="O154" s="89"/>
      <c r="P154" s="87"/>
      <c r="Q154" s="87"/>
      <c r="R154" s="87"/>
      <c r="S154" s="87"/>
      <c r="T154" s="87"/>
      <c r="U154" s="87"/>
      <c r="V154" s="87"/>
      <c r="W154" s="87"/>
      <c r="X154" s="25"/>
      <c r="Y154" s="25"/>
      <c r="Z154" s="25"/>
      <c r="AA154" s="25"/>
      <c r="AB154" s="25"/>
      <c r="AC154" s="24"/>
      <c r="AD154" s="24"/>
      <c r="AE154" s="24"/>
      <c r="AF154" s="24"/>
      <c r="AG154" s="24"/>
      <c r="AH154" s="24"/>
      <c r="AI154" s="24"/>
      <c r="AJ154" s="24"/>
      <c r="AK154" s="24"/>
      <c r="AL154" s="24"/>
      <c r="AM154" s="24"/>
      <c r="AN154" s="24"/>
      <c r="AO154" s="24"/>
      <c r="AP154" s="24"/>
      <c r="AQ154" s="24"/>
      <c r="AR154" s="24"/>
      <c r="AS154" s="24"/>
      <c r="AT154" s="24"/>
      <c r="AU154" s="24"/>
      <c r="AV154" s="24"/>
    </row>
    <row r="155" spans="1:48" ht="14" x14ac:dyDescent="0.15">
      <c r="A155" s="64">
        <v>2034</v>
      </c>
      <c r="B155" s="104">
        <v>480.12766170413755</v>
      </c>
      <c r="C155" s="105">
        <v>176.43557357796635</v>
      </c>
      <c r="D155" s="105">
        <v>0</v>
      </c>
      <c r="E155" s="105">
        <v>93.447723587727523</v>
      </c>
      <c r="F155" s="105">
        <v>43.94891578620485</v>
      </c>
      <c r="G155" s="105">
        <v>166.29544875223883</v>
      </c>
      <c r="H155" s="105"/>
      <c r="I155" s="105"/>
      <c r="J155" s="105"/>
      <c r="K155" s="105"/>
      <c r="L155" s="25"/>
      <c r="M155" s="25"/>
      <c r="N155" s="88" t="s">
        <v>61</v>
      </c>
      <c r="O155" s="96"/>
      <c r="P155" s="87"/>
      <c r="Q155" s="87"/>
      <c r="R155" s="87"/>
      <c r="S155" s="87"/>
      <c r="T155" s="87"/>
      <c r="U155" s="87"/>
      <c r="V155" s="87"/>
      <c r="W155" s="87"/>
      <c r="X155" s="25"/>
      <c r="Y155" s="25"/>
      <c r="Z155" s="25"/>
      <c r="AA155" s="25"/>
      <c r="AB155" s="25"/>
      <c r="AC155" s="24"/>
      <c r="AD155" s="24"/>
      <c r="AE155" s="24"/>
      <c r="AF155" s="24"/>
      <c r="AG155" s="24"/>
      <c r="AH155" s="24"/>
      <c r="AI155" s="24"/>
      <c r="AJ155" s="24"/>
      <c r="AK155" s="24"/>
      <c r="AL155" s="24"/>
      <c r="AM155" s="24"/>
      <c r="AN155" s="24"/>
      <c r="AO155" s="24"/>
      <c r="AP155" s="24"/>
      <c r="AQ155" s="24"/>
      <c r="AR155" s="24"/>
      <c r="AS155" s="24"/>
      <c r="AT155" s="24"/>
      <c r="AU155" s="24"/>
      <c r="AV155" s="24"/>
    </row>
    <row r="156" spans="1:48" ht="14" x14ac:dyDescent="0.15">
      <c r="A156" s="64">
        <v>2035</v>
      </c>
      <c r="B156" s="104">
        <v>482.86318949842371</v>
      </c>
      <c r="C156" s="105">
        <v>177.79631960052166</v>
      </c>
      <c r="D156" s="105">
        <v>0</v>
      </c>
      <c r="E156" s="105">
        <v>94.148851749745518</v>
      </c>
      <c r="F156" s="105">
        <v>43.725312608653212</v>
      </c>
      <c r="G156" s="105">
        <v>167.19270553950332</v>
      </c>
      <c r="H156" s="105"/>
      <c r="I156" s="105"/>
      <c r="J156" s="105"/>
      <c r="K156" s="105"/>
      <c r="L156" s="25"/>
      <c r="M156" s="25"/>
      <c r="N156" s="88" t="s">
        <v>62</v>
      </c>
      <c r="O156" s="93"/>
      <c r="P156" s="87"/>
      <c r="Q156" s="87"/>
      <c r="R156" s="87"/>
      <c r="S156" s="87"/>
      <c r="T156" s="87"/>
      <c r="U156" s="87"/>
      <c r="V156" s="87"/>
      <c r="W156" s="87"/>
      <c r="X156" s="25"/>
      <c r="Y156" s="25"/>
      <c r="Z156" s="25"/>
      <c r="AA156" s="25"/>
      <c r="AB156" s="25"/>
      <c r="AC156" s="24"/>
      <c r="AD156" s="24"/>
      <c r="AE156" s="24"/>
      <c r="AF156" s="24"/>
      <c r="AG156" s="24"/>
      <c r="AH156" s="24"/>
      <c r="AI156" s="24"/>
      <c r="AJ156" s="24"/>
      <c r="AK156" s="24"/>
      <c r="AL156" s="24"/>
      <c r="AM156" s="24"/>
      <c r="AN156" s="24"/>
      <c r="AO156" s="24"/>
      <c r="AP156" s="24"/>
      <c r="AQ156" s="24"/>
      <c r="AR156" s="24"/>
      <c r="AS156" s="24"/>
      <c r="AT156" s="24"/>
      <c r="AU156" s="24"/>
      <c r="AV156" s="24"/>
    </row>
    <row r="157" spans="1:48" ht="14" x14ac:dyDescent="0.15">
      <c r="A157" s="64">
        <v>2036</v>
      </c>
      <c r="B157" s="104">
        <v>487.85255012928593</v>
      </c>
      <c r="C157" s="105">
        <v>179.9751735889472</v>
      </c>
      <c r="D157" s="105">
        <v>0</v>
      </c>
      <c r="E157" s="105">
        <v>95.154344290710014</v>
      </c>
      <c r="F157" s="105">
        <v>43.797194144451908</v>
      </c>
      <c r="G157" s="105">
        <v>168.92583810517681</v>
      </c>
      <c r="H157" s="105"/>
      <c r="I157" s="105"/>
      <c r="J157" s="105"/>
      <c r="K157" s="105"/>
      <c r="L157" s="25"/>
      <c r="M157" s="25"/>
      <c r="N157" s="88" t="s">
        <v>63</v>
      </c>
      <c r="O157" s="94"/>
      <c r="P157" s="87"/>
      <c r="Q157" s="87"/>
      <c r="R157" s="87"/>
      <c r="S157" s="87"/>
      <c r="T157" s="87"/>
      <c r="U157" s="87"/>
      <c r="V157" s="87"/>
      <c r="W157" s="87"/>
      <c r="X157" s="25"/>
      <c r="Y157" s="25"/>
      <c r="Z157" s="25"/>
      <c r="AA157" s="25"/>
      <c r="AB157" s="25"/>
      <c r="AC157" s="24"/>
      <c r="AD157" s="24"/>
      <c r="AE157" s="24"/>
      <c r="AF157" s="24"/>
      <c r="AG157" s="24"/>
      <c r="AH157" s="24"/>
      <c r="AI157" s="24"/>
      <c r="AJ157" s="24"/>
      <c r="AK157" s="24"/>
      <c r="AL157" s="24"/>
      <c r="AM157" s="24"/>
      <c r="AN157" s="24"/>
      <c r="AO157" s="24"/>
      <c r="AP157" s="24"/>
      <c r="AQ157" s="24"/>
      <c r="AR157" s="24"/>
      <c r="AS157" s="24"/>
      <c r="AT157" s="24"/>
      <c r="AU157" s="24"/>
      <c r="AV157" s="24"/>
    </row>
    <row r="158" spans="1:48" ht="14" x14ac:dyDescent="0.15">
      <c r="A158" s="64">
        <v>2037</v>
      </c>
      <c r="B158" s="104">
        <v>490.58807792357328</v>
      </c>
      <c r="C158" s="105">
        <v>181.33591961150341</v>
      </c>
      <c r="D158" s="105">
        <v>0</v>
      </c>
      <c r="E158" s="105">
        <v>95.855472452727781</v>
      </c>
      <c r="F158" s="105">
        <v>43.573590966900554</v>
      </c>
      <c r="G158" s="105">
        <v>169.82309489244153</v>
      </c>
      <c r="H158" s="105"/>
      <c r="I158" s="105"/>
      <c r="J158" s="105"/>
      <c r="K158" s="105"/>
      <c r="L158" s="25"/>
      <c r="M158" s="25"/>
      <c r="N158" s="88" t="s">
        <v>64</v>
      </c>
      <c r="O158" s="95"/>
      <c r="P158" s="87"/>
      <c r="Q158" s="87"/>
      <c r="R158" s="87"/>
      <c r="S158" s="87"/>
      <c r="T158" s="87"/>
      <c r="U158" s="87"/>
      <c r="V158" s="87"/>
      <c r="W158" s="87"/>
      <c r="X158" s="25"/>
      <c r="Y158" s="25"/>
      <c r="Z158" s="25"/>
      <c r="AA158" s="25"/>
      <c r="AB158" s="25"/>
      <c r="AC158" s="24"/>
      <c r="AD158" s="24"/>
      <c r="AE158" s="24"/>
      <c r="AF158" s="24"/>
      <c r="AG158" s="24"/>
      <c r="AH158" s="24"/>
      <c r="AI158" s="24"/>
      <c r="AJ158" s="24"/>
      <c r="AK158" s="24"/>
      <c r="AL158" s="24"/>
      <c r="AM158" s="24"/>
      <c r="AN158" s="24"/>
      <c r="AO158" s="24"/>
      <c r="AP158" s="24"/>
      <c r="AQ158" s="24"/>
      <c r="AR158" s="24"/>
      <c r="AS158" s="24"/>
      <c r="AT158" s="24"/>
      <c r="AU158" s="24"/>
      <c r="AV158" s="24"/>
    </row>
    <row r="159" spans="1:48" ht="14" x14ac:dyDescent="0.15">
      <c r="A159" s="64">
        <v>2038</v>
      </c>
      <c r="B159" s="104">
        <v>493.32360571785762</v>
      </c>
      <c r="C159" s="105">
        <v>182.69666563405872</v>
      </c>
      <c r="D159" s="105">
        <v>0</v>
      </c>
      <c r="E159" s="105">
        <v>96.556600614745093</v>
      </c>
      <c r="F159" s="105">
        <v>43.349987789349598</v>
      </c>
      <c r="G159" s="105">
        <v>170.72035167970421</v>
      </c>
      <c r="H159" s="105"/>
      <c r="I159" s="105"/>
      <c r="J159" s="105"/>
      <c r="K159" s="105"/>
      <c r="L159" s="25"/>
      <c r="M159" s="25"/>
      <c r="N159" s="87"/>
      <c r="O159" s="87"/>
      <c r="P159" s="87"/>
      <c r="Q159" s="87"/>
      <c r="R159" s="87"/>
      <c r="S159" s="87"/>
      <c r="T159" s="87"/>
      <c r="U159" s="87"/>
      <c r="V159" s="87"/>
      <c r="W159" s="87"/>
      <c r="X159" s="25"/>
      <c r="Y159" s="25"/>
      <c r="Z159" s="25"/>
      <c r="AA159" s="25"/>
      <c r="AB159" s="25"/>
      <c r="AC159" s="24"/>
      <c r="AD159" s="24"/>
      <c r="AE159" s="24"/>
      <c r="AF159" s="24"/>
      <c r="AG159" s="24"/>
      <c r="AH159" s="24"/>
      <c r="AI159" s="24"/>
      <c r="AJ159" s="24"/>
      <c r="AK159" s="24"/>
      <c r="AL159" s="24"/>
      <c r="AM159" s="24"/>
      <c r="AN159" s="24"/>
      <c r="AO159" s="24"/>
      <c r="AP159" s="24"/>
      <c r="AQ159" s="24"/>
      <c r="AR159" s="24"/>
      <c r="AS159" s="24"/>
      <c r="AT159" s="24"/>
      <c r="AU159" s="24"/>
      <c r="AV159" s="24"/>
    </row>
    <row r="160" spans="1:48" ht="14" x14ac:dyDescent="0.15">
      <c r="A160" s="64">
        <v>2039</v>
      </c>
      <c r="B160" s="104">
        <v>496.05913351214178</v>
      </c>
      <c r="C160" s="105">
        <v>184.05741165661539</v>
      </c>
      <c r="D160" s="105">
        <v>0</v>
      </c>
      <c r="E160" s="105">
        <v>97.257728776762406</v>
      </c>
      <c r="F160" s="105">
        <v>43.126384611797334</v>
      </c>
      <c r="G160" s="105">
        <v>171.61760846696666</v>
      </c>
      <c r="H160" s="105"/>
      <c r="I160" s="105"/>
      <c r="J160" s="105"/>
      <c r="K160" s="105"/>
      <c r="L160" s="25"/>
      <c r="M160" s="25"/>
      <c r="N160" s="87"/>
      <c r="O160" s="87"/>
      <c r="P160" s="87"/>
      <c r="Q160" s="87"/>
      <c r="R160" s="87"/>
      <c r="S160" s="87"/>
      <c r="T160" s="87"/>
      <c r="U160" s="87"/>
      <c r="V160" s="87"/>
      <c r="W160" s="87"/>
      <c r="X160" s="25"/>
      <c r="Y160" s="25"/>
      <c r="Z160" s="25"/>
      <c r="AA160" s="25"/>
      <c r="AB160" s="25"/>
      <c r="AC160" s="24"/>
      <c r="AD160" s="24"/>
      <c r="AE160" s="24"/>
      <c r="AF160" s="24"/>
      <c r="AG160" s="24"/>
      <c r="AH160" s="24"/>
      <c r="AI160" s="24"/>
      <c r="AJ160" s="24"/>
      <c r="AK160" s="24"/>
      <c r="AL160" s="24"/>
      <c r="AM160" s="24"/>
      <c r="AN160" s="24"/>
      <c r="AO160" s="24"/>
      <c r="AP160" s="24"/>
      <c r="AQ160" s="24"/>
      <c r="AR160" s="24"/>
      <c r="AS160" s="24"/>
      <c r="AT160" s="24"/>
      <c r="AU160" s="24"/>
      <c r="AV160" s="24"/>
    </row>
    <row r="161" spans="1:48" ht="14" x14ac:dyDescent="0.15">
      <c r="A161" s="64">
        <v>2040</v>
      </c>
      <c r="B161" s="104">
        <v>498.79466130642726</v>
      </c>
      <c r="C161" s="105">
        <v>185.41815767917251</v>
      </c>
      <c r="D161" s="105">
        <v>0</v>
      </c>
      <c r="E161" s="105">
        <v>97.958856938779718</v>
      </c>
      <c r="F161" s="105">
        <v>42.902781434245696</v>
      </c>
      <c r="G161" s="105">
        <v>172.51486525422933</v>
      </c>
      <c r="H161" s="105"/>
      <c r="I161" s="105"/>
      <c r="J161" s="105"/>
      <c r="K161" s="105"/>
      <c r="L161" s="25"/>
      <c r="M161" s="25"/>
      <c r="N161" s="87"/>
      <c r="O161" s="87"/>
      <c r="P161" s="87"/>
      <c r="Q161" s="87"/>
      <c r="R161" s="87"/>
      <c r="S161" s="87"/>
      <c r="T161" s="87"/>
      <c r="U161" s="87"/>
      <c r="V161" s="87"/>
      <c r="W161" s="87"/>
      <c r="X161" s="25"/>
      <c r="Y161" s="25"/>
      <c r="Z161" s="25"/>
      <c r="AA161" s="25"/>
      <c r="AB161" s="25"/>
      <c r="AC161" s="24"/>
      <c r="AD161" s="24"/>
      <c r="AE161" s="24"/>
      <c r="AF161" s="24"/>
      <c r="AG161" s="24"/>
      <c r="AH161" s="24"/>
      <c r="AI161" s="24"/>
      <c r="AJ161" s="24"/>
      <c r="AK161" s="24"/>
      <c r="AL161" s="24"/>
      <c r="AM161" s="24"/>
      <c r="AN161" s="24"/>
      <c r="AO161" s="24"/>
      <c r="AP161" s="24"/>
      <c r="AQ161" s="24"/>
      <c r="AR161" s="24"/>
      <c r="AS161" s="24"/>
      <c r="AT161" s="24"/>
      <c r="AU161" s="24"/>
      <c r="AV161" s="24"/>
    </row>
    <row r="162" spans="1:48" ht="14" x14ac:dyDescent="0.15">
      <c r="A162" s="64">
        <v>2041</v>
      </c>
      <c r="B162" s="104">
        <v>501.53018910071273</v>
      </c>
      <c r="C162" s="105">
        <v>186.77890370172736</v>
      </c>
      <c r="D162" s="105">
        <v>0</v>
      </c>
      <c r="E162" s="105">
        <v>98.659985100797257</v>
      </c>
      <c r="F162" s="105">
        <v>42.67917825669474</v>
      </c>
      <c r="G162" s="105">
        <v>173.41212204149338</v>
      </c>
      <c r="H162" s="105"/>
      <c r="I162" s="105"/>
      <c r="J162" s="105"/>
      <c r="K162" s="105"/>
      <c r="L162" s="25"/>
      <c r="M162" s="25"/>
      <c r="N162" s="87"/>
      <c r="O162" s="87"/>
      <c r="P162" s="87"/>
      <c r="Q162" s="87"/>
      <c r="R162" s="87"/>
      <c r="S162" s="87"/>
      <c r="T162" s="87"/>
      <c r="U162" s="87"/>
      <c r="V162" s="87"/>
      <c r="W162" s="87"/>
      <c r="X162" s="25"/>
      <c r="Y162" s="25"/>
      <c r="Z162" s="25"/>
      <c r="AA162" s="25"/>
      <c r="AB162" s="25"/>
      <c r="AC162" s="24"/>
      <c r="AD162" s="24"/>
      <c r="AE162" s="24"/>
      <c r="AF162" s="24"/>
      <c r="AG162" s="24"/>
      <c r="AH162" s="24"/>
      <c r="AI162" s="24"/>
      <c r="AJ162" s="24"/>
      <c r="AK162" s="24"/>
      <c r="AL162" s="24"/>
      <c r="AM162" s="24"/>
      <c r="AN162" s="24"/>
      <c r="AO162" s="24"/>
      <c r="AP162" s="24"/>
      <c r="AQ162" s="24"/>
      <c r="AR162" s="24"/>
      <c r="AS162" s="24"/>
      <c r="AT162" s="24"/>
      <c r="AU162" s="24"/>
      <c r="AV162" s="24"/>
    </row>
    <row r="163" spans="1:48" ht="14" x14ac:dyDescent="0.15">
      <c r="A163" s="64">
        <v>2042</v>
      </c>
      <c r="B163" s="104">
        <v>504.26571689499713</v>
      </c>
      <c r="C163" s="105">
        <v>188.13964972428539</v>
      </c>
      <c r="D163" s="105">
        <v>0</v>
      </c>
      <c r="E163" s="105">
        <v>99.361113262814115</v>
      </c>
      <c r="F163" s="105">
        <v>42.45557507914225</v>
      </c>
      <c r="G163" s="105">
        <v>174.30937882875537</v>
      </c>
      <c r="H163" s="105"/>
      <c r="I163" s="105"/>
      <c r="J163" s="105"/>
      <c r="K163" s="105"/>
      <c r="L163" s="25"/>
      <c r="M163" s="25"/>
      <c r="N163" s="87"/>
      <c r="O163" s="87"/>
      <c r="P163" s="87"/>
      <c r="Q163" s="87"/>
      <c r="R163" s="87"/>
      <c r="S163" s="87"/>
      <c r="T163" s="87"/>
      <c r="U163" s="87"/>
      <c r="V163" s="87"/>
      <c r="W163" s="87"/>
      <c r="X163" s="25"/>
      <c r="Y163" s="25"/>
      <c r="Z163" s="25"/>
      <c r="AA163" s="25"/>
      <c r="AB163" s="25"/>
      <c r="AC163" s="24"/>
      <c r="AD163" s="24"/>
      <c r="AE163" s="24"/>
      <c r="AF163" s="24"/>
      <c r="AG163" s="24"/>
      <c r="AH163" s="24"/>
      <c r="AI163" s="24"/>
      <c r="AJ163" s="24"/>
      <c r="AK163" s="24"/>
      <c r="AL163" s="24"/>
      <c r="AM163" s="24"/>
      <c r="AN163" s="24"/>
      <c r="AO163" s="24"/>
      <c r="AP163" s="24"/>
      <c r="AQ163" s="24"/>
      <c r="AR163" s="24"/>
      <c r="AS163" s="24"/>
      <c r="AT163" s="24"/>
      <c r="AU163" s="24"/>
      <c r="AV163" s="24"/>
    </row>
    <row r="164" spans="1:48" ht="14" x14ac:dyDescent="0.15">
      <c r="A164" s="64">
        <v>2043</v>
      </c>
      <c r="B164" s="104">
        <v>507.00124468928055</v>
      </c>
      <c r="C164" s="105">
        <v>189.5003957468407</v>
      </c>
      <c r="D164" s="105">
        <v>0</v>
      </c>
      <c r="E164" s="105">
        <v>100.0622414248312</v>
      </c>
      <c r="F164" s="105">
        <v>42.231971901591066</v>
      </c>
      <c r="G164" s="105">
        <v>175.20663561601759</v>
      </c>
      <c r="H164" s="105"/>
      <c r="I164" s="105"/>
      <c r="J164" s="105"/>
      <c r="K164" s="105"/>
      <c r="L164" s="25"/>
      <c r="M164" s="25"/>
      <c r="N164" s="87"/>
      <c r="O164" s="87"/>
      <c r="P164" s="87"/>
      <c r="Q164" s="87"/>
      <c r="R164" s="87"/>
      <c r="S164" s="87"/>
      <c r="T164" s="87"/>
      <c r="U164" s="87"/>
      <c r="V164" s="87"/>
      <c r="W164" s="87"/>
      <c r="X164" s="25"/>
      <c r="Y164" s="25"/>
      <c r="Z164" s="25"/>
      <c r="AA164" s="25"/>
      <c r="AB164" s="25"/>
      <c r="AC164" s="24"/>
      <c r="AD164" s="24"/>
      <c r="AE164" s="24"/>
      <c r="AF164" s="24"/>
      <c r="AG164" s="24"/>
      <c r="AH164" s="24"/>
      <c r="AI164" s="24"/>
      <c r="AJ164" s="24"/>
      <c r="AK164" s="24"/>
      <c r="AL164" s="24"/>
      <c r="AM164" s="24"/>
      <c r="AN164" s="24"/>
      <c r="AO164" s="24"/>
      <c r="AP164" s="24"/>
      <c r="AQ164" s="24"/>
      <c r="AR164" s="24"/>
      <c r="AS164" s="24"/>
      <c r="AT164" s="24"/>
      <c r="AU164" s="24"/>
      <c r="AV164" s="24"/>
    </row>
    <row r="165" spans="1:48" ht="14" x14ac:dyDescent="0.15">
      <c r="A165" s="64">
        <v>2044</v>
      </c>
      <c r="B165" s="104">
        <v>509.73677248356512</v>
      </c>
      <c r="C165" s="105">
        <v>190.861141769396</v>
      </c>
      <c r="D165" s="105">
        <v>0</v>
      </c>
      <c r="E165" s="105">
        <v>100.76336958684874</v>
      </c>
      <c r="F165" s="105">
        <v>42.008368724039656</v>
      </c>
      <c r="G165" s="105">
        <v>176.10389240328072</v>
      </c>
      <c r="H165" s="105"/>
      <c r="I165" s="105"/>
      <c r="J165" s="105"/>
      <c r="K165" s="105"/>
      <c r="L165" s="25"/>
      <c r="M165" s="25"/>
      <c r="N165" s="87"/>
      <c r="O165" s="87"/>
      <c r="P165" s="87"/>
      <c r="Q165" s="87"/>
      <c r="R165" s="87"/>
      <c r="S165" s="87"/>
      <c r="T165" s="87"/>
      <c r="U165" s="87"/>
      <c r="V165" s="87"/>
      <c r="W165" s="87"/>
      <c r="X165" s="25"/>
      <c r="Y165" s="25"/>
      <c r="Z165" s="25"/>
      <c r="AA165" s="25"/>
      <c r="AB165" s="25"/>
      <c r="AC165" s="24"/>
      <c r="AD165" s="24"/>
      <c r="AE165" s="24"/>
      <c r="AF165" s="24"/>
      <c r="AG165" s="24"/>
      <c r="AH165" s="24"/>
      <c r="AI165" s="24"/>
      <c r="AJ165" s="24"/>
      <c r="AK165" s="24"/>
      <c r="AL165" s="24"/>
      <c r="AM165" s="24"/>
      <c r="AN165" s="24"/>
      <c r="AO165" s="24"/>
      <c r="AP165" s="24"/>
      <c r="AQ165" s="24"/>
      <c r="AR165" s="24"/>
      <c r="AS165" s="24"/>
      <c r="AT165" s="24"/>
      <c r="AU165" s="24"/>
      <c r="AV165" s="24"/>
    </row>
    <row r="166" spans="1:48" ht="14" x14ac:dyDescent="0.15">
      <c r="A166" s="64">
        <v>2045</v>
      </c>
      <c r="B166" s="104">
        <v>512.47230027785133</v>
      </c>
      <c r="C166" s="105">
        <v>192.22188779195403</v>
      </c>
      <c r="D166" s="105">
        <v>0</v>
      </c>
      <c r="E166" s="105">
        <v>101.46449774886605</v>
      </c>
      <c r="F166" s="105">
        <v>41.78476554648762</v>
      </c>
      <c r="G166" s="105">
        <v>177.00114919054363</v>
      </c>
      <c r="H166" s="105"/>
      <c r="I166" s="105"/>
      <c r="J166" s="105"/>
      <c r="K166" s="105"/>
      <c r="L166" s="25"/>
      <c r="M166" s="25"/>
      <c r="N166" s="87"/>
      <c r="O166" s="87"/>
      <c r="P166" s="87"/>
      <c r="Q166" s="87"/>
      <c r="R166" s="87"/>
      <c r="S166" s="87"/>
      <c r="T166" s="87"/>
      <c r="U166" s="87"/>
      <c r="V166" s="87"/>
      <c r="W166" s="87"/>
      <c r="X166" s="25"/>
      <c r="Y166" s="25"/>
      <c r="Z166" s="25"/>
      <c r="AA166" s="25"/>
      <c r="AB166" s="25"/>
      <c r="AC166" s="24"/>
      <c r="AD166" s="24"/>
      <c r="AE166" s="24"/>
      <c r="AF166" s="24"/>
      <c r="AG166" s="24"/>
      <c r="AH166" s="24"/>
      <c r="AI166" s="24"/>
      <c r="AJ166" s="24"/>
      <c r="AK166" s="24"/>
      <c r="AL166" s="24"/>
      <c r="AM166" s="24"/>
      <c r="AN166" s="24"/>
      <c r="AO166" s="24"/>
      <c r="AP166" s="24"/>
      <c r="AQ166" s="24"/>
      <c r="AR166" s="24"/>
      <c r="AS166" s="24"/>
      <c r="AT166" s="24"/>
      <c r="AU166" s="24"/>
      <c r="AV166" s="24"/>
    </row>
    <row r="167" spans="1:48" ht="14" x14ac:dyDescent="0.15">
      <c r="A167" s="64">
        <v>2046</v>
      </c>
      <c r="B167" s="104">
        <v>525.63398783107755</v>
      </c>
      <c r="C167" s="105">
        <v>197.16030720921481</v>
      </c>
      <c r="D167" s="105">
        <v>0</v>
      </c>
      <c r="E167" s="105">
        <v>103.70663193480505</v>
      </c>
      <c r="F167" s="105">
        <v>43.014184731207649</v>
      </c>
      <c r="G167" s="105">
        <v>181.75286395584999</v>
      </c>
      <c r="H167" s="105"/>
      <c r="I167" s="105"/>
      <c r="J167" s="105"/>
      <c r="K167" s="105"/>
      <c r="L167" s="25"/>
      <c r="M167" s="25"/>
      <c r="N167" s="87"/>
      <c r="O167" s="87"/>
      <c r="P167" s="87"/>
      <c r="Q167" s="87"/>
      <c r="R167" s="87"/>
      <c r="S167" s="87"/>
      <c r="T167" s="87"/>
      <c r="U167" s="87"/>
      <c r="V167" s="87"/>
      <c r="W167" s="87"/>
      <c r="X167" s="25"/>
      <c r="Y167" s="25"/>
      <c r="Z167" s="25"/>
      <c r="AA167" s="25"/>
      <c r="AB167" s="25"/>
      <c r="AC167" s="24"/>
      <c r="AD167" s="24"/>
      <c r="AE167" s="24"/>
      <c r="AF167" s="24"/>
      <c r="AG167" s="24"/>
      <c r="AH167" s="24"/>
      <c r="AI167" s="24"/>
      <c r="AJ167" s="24"/>
      <c r="AK167" s="24"/>
      <c r="AL167" s="24"/>
      <c r="AM167" s="24"/>
      <c r="AN167" s="24"/>
      <c r="AO167" s="24"/>
      <c r="AP167" s="24"/>
      <c r="AQ167" s="24"/>
      <c r="AR167" s="24"/>
      <c r="AS167" s="24"/>
      <c r="AT167" s="24"/>
      <c r="AU167" s="24"/>
      <c r="AV167" s="24"/>
    </row>
    <row r="168" spans="1:48" ht="14" x14ac:dyDescent="0.15">
      <c r="A168" s="64">
        <v>2047</v>
      </c>
      <c r="B168" s="104">
        <v>528.36951562536228</v>
      </c>
      <c r="C168" s="105">
        <v>198.52105323177148</v>
      </c>
      <c r="D168" s="105">
        <v>0</v>
      </c>
      <c r="E168" s="105">
        <v>104.4077600968219</v>
      </c>
      <c r="F168" s="105">
        <v>42.790581553655613</v>
      </c>
      <c r="G168" s="105">
        <v>182.65012074311335</v>
      </c>
      <c r="H168" s="105"/>
      <c r="I168" s="105"/>
      <c r="J168" s="105"/>
      <c r="K168" s="105"/>
      <c r="L168" s="25"/>
      <c r="M168" s="25"/>
      <c r="N168" s="87"/>
      <c r="O168" s="87"/>
      <c r="P168" s="87"/>
      <c r="Q168" s="87"/>
      <c r="R168" s="87"/>
      <c r="S168" s="87"/>
      <c r="T168" s="87"/>
      <c r="U168" s="87"/>
      <c r="V168" s="87"/>
      <c r="W168" s="87"/>
      <c r="X168" s="25"/>
      <c r="Y168" s="25"/>
      <c r="Z168" s="25"/>
      <c r="AA168" s="25"/>
      <c r="AB168" s="25"/>
      <c r="AC168" s="24"/>
      <c r="AD168" s="24"/>
      <c r="AE168" s="24"/>
      <c r="AF168" s="24"/>
      <c r="AG168" s="24"/>
      <c r="AH168" s="24"/>
      <c r="AI168" s="24"/>
      <c r="AJ168" s="24"/>
      <c r="AK168" s="24"/>
      <c r="AL168" s="24"/>
      <c r="AM168" s="24"/>
      <c r="AN168" s="24"/>
      <c r="AO168" s="24"/>
      <c r="AP168" s="24"/>
      <c r="AQ168" s="24"/>
      <c r="AR168" s="24"/>
      <c r="AS168" s="24"/>
      <c r="AT168" s="24"/>
      <c r="AU168" s="24"/>
      <c r="AV168" s="24"/>
    </row>
    <row r="169" spans="1:48" ht="14" x14ac:dyDescent="0.15">
      <c r="A169" s="64">
        <v>2048</v>
      </c>
      <c r="B169" s="104">
        <v>531.10504341964599</v>
      </c>
      <c r="C169" s="105">
        <v>199.88179925432723</v>
      </c>
      <c r="D169" s="105">
        <v>0</v>
      </c>
      <c r="E169" s="105">
        <v>105.10888825883922</v>
      </c>
      <c r="F169" s="105">
        <v>42.566978376103975</v>
      </c>
      <c r="G169" s="105">
        <v>183.54737753037557</v>
      </c>
      <c r="H169" s="105"/>
      <c r="I169" s="105"/>
      <c r="J169" s="105"/>
      <c r="K169" s="105"/>
      <c r="L169" s="25"/>
      <c r="M169" s="25"/>
      <c r="N169" s="25"/>
      <c r="O169" s="25"/>
      <c r="P169" s="25"/>
      <c r="Q169" s="25"/>
      <c r="R169" s="25"/>
      <c r="S169" s="25"/>
      <c r="T169" s="25"/>
      <c r="U169" s="25"/>
      <c r="V169" s="25"/>
      <c r="W169" s="25"/>
      <c r="X169" s="25"/>
      <c r="Y169" s="25"/>
      <c r="Z169" s="25"/>
      <c r="AA169" s="25"/>
      <c r="AB169" s="25"/>
      <c r="AC169" s="24"/>
      <c r="AD169" s="24"/>
      <c r="AE169" s="24"/>
      <c r="AF169" s="24"/>
      <c r="AG169" s="24"/>
      <c r="AH169" s="24"/>
      <c r="AI169" s="24"/>
      <c r="AJ169" s="24"/>
      <c r="AK169" s="24"/>
      <c r="AL169" s="24"/>
      <c r="AM169" s="24"/>
      <c r="AN169" s="24"/>
      <c r="AO169" s="24"/>
      <c r="AP169" s="24"/>
      <c r="AQ169" s="24"/>
      <c r="AR169" s="24"/>
      <c r="AS169" s="24"/>
      <c r="AT169" s="24"/>
      <c r="AU169" s="24"/>
      <c r="AV169" s="24"/>
    </row>
    <row r="170" spans="1:48" ht="14" x14ac:dyDescent="0.15">
      <c r="A170" s="64">
        <v>2049</v>
      </c>
      <c r="B170" s="104">
        <v>533.84057121393062</v>
      </c>
      <c r="C170" s="105">
        <v>201.24254527688345</v>
      </c>
      <c r="D170" s="105">
        <v>0</v>
      </c>
      <c r="E170" s="105">
        <v>105.81001642085653</v>
      </c>
      <c r="F170" s="105">
        <v>42.343375198552337</v>
      </c>
      <c r="G170" s="105">
        <v>184.44463431763825</v>
      </c>
      <c r="H170" s="105"/>
      <c r="I170" s="105"/>
      <c r="J170" s="105"/>
      <c r="K170" s="105"/>
      <c r="L170" s="25"/>
      <c r="M170" s="25"/>
      <c r="N170" s="25"/>
      <c r="O170" s="25"/>
      <c r="P170" s="25"/>
      <c r="Q170" s="25"/>
      <c r="R170" s="25"/>
      <c r="S170" s="25"/>
      <c r="T170" s="25"/>
      <c r="U170" s="25"/>
      <c r="V170" s="25"/>
      <c r="W170" s="25"/>
      <c r="X170" s="25"/>
      <c r="Y170" s="25"/>
      <c r="Z170" s="25"/>
      <c r="AA170" s="25"/>
      <c r="AB170" s="25"/>
      <c r="AC170" s="24"/>
      <c r="AD170" s="24"/>
      <c r="AE170" s="24"/>
      <c r="AF170" s="24"/>
      <c r="AG170" s="24"/>
      <c r="AH170" s="24"/>
      <c r="AI170" s="24"/>
      <c r="AJ170" s="24"/>
      <c r="AK170" s="24"/>
      <c r="AL170" s="24"/>
      <c r="AM170" s="24"/>
      <c r="AN170" s="24"/>
      <c r="AO170" s="24"/>
      <c r="AP170" s="24"/>
      <c r="AQ170" s="24"/>
      <c r="AR170" s="24"/>
      <c r="AS170" s="24"/>
      <c r="AT170" s="24"/>
      <c r="AU170" s="24"/>
      <c r="AV170" s="24"/>
    </row>
    <row r="171" spans="1:48" ht="14" x14ac:dyDescent="0.15">
      <c r="A171" s="64">
        <v>2050</v>
      </c>
      <c r="B171" s="104">
        <v>536.57609900821626</v>
      </c>
      <c r="C171" s="105">
        <v>202.60329129944012</v>
      </c>
      <c r="D171" s="105">
        <v>0</v>
      </c>
      <c r="E171" s="105">
        <v>106.51114458287384</v>
      </c>
      <c r="F171" s="105">
        <v>42.119772021000756</v>
      </c>
      <c r="G171" s="105">
        <v>185.34189110490161</v>
      </c>
      <c r="H171" s="105"/>
      <c r="I171" s="105"/>
      <c r="J171" s="105"/>
      <c r="K171" s="105"/>
      <c r="L171" s="25"/>
      <c r="M171" s="25"/>
      <c r="N171" s="25"/>
      <c r="O171" s="25"/>
      <c r="P171" s="25"/>
      <c r="Q171" s="25"/>
      <c r="R171" s="25"/>
      <c r="S171" s="25"/>
      <c r="T171" s="25"/>
      <c r="U171" s="25"/>
      <c r="V171" s="25"/>
      <c r="W171" s="25"/>
      <c r="X171" s="25"/>
      <c r="Y171" s="25"/>
      <c r="Z171" s="25"/>
      <c r="AA171" s="25"/>
      <c r="AB171" s="25"/>
      <c r="AC171" s="24"/>
      <c r="AD171" s="24"/>
      <c r="AE171" s="24"/>
      <c r="AF171" s="24"/>
      <c r="AG171" s="24"/>
      <c r="AH171" s="24"/>
      <c r="AI171" s="24"/>
      <c r="AJ171" s="24"/>
      <c r="AK171" s="24"/>
      <c r="AL171" s="24"/>
      <c r="AM171" s="24"/>
      <c r="AN171" s="24"/>
      <c r="AO171" s="24"/>
      <c r="AP171" s="24"/>
      <c r="AQ171" s="24"/>
      <c r="AR171" s="24"/>
      <c r="AS171" s="24"/>
      <c r="AT171" s="24"/>
      <c r="AU171" s="24"/>
      <c r="AV171" s="24"/>
    </row>
    <row r="172" spans="1:48" ht="14" x14ac:dyDescent="0.15">
      <c r="A172" s="64">
        <v>2051</v>
      </c>
      <c r="B172" s="104">
        <v>531.04724677095817</v>
      </c>
      <c r="C172" s="105">
        <v>201.21760334521741</v>
      </c>
      <c r="D172" s="105">
        <v>0</v>
      </c>
      <c r="E172" s="105">
        <v>105.93326912348334</v>
      </c>
      <c r="F172" s="105">
        <v>40.707185876368726</v>
      </c>
      <c r="G172" s="105">
        <v>183.18918842588869</v>
      </c>
      <c r="H172" s="105"/>
      <c r="I172" s="105"/>
      <c r="J172" s="105"/>
      <c r="K172" s="105"/>
      <c r="L172" s="25"/>
      <c r="M172" s="25"/>
      <c r="N172" s="25"/>
      <c r="O172" s="25"/>
      <c r="P172" s="25"/>
      <c r="Q172" s="25"/>
      <c r="R172" s="25"/>
      <c r="S172" s="25"/>
      <c r="T172" s="25"/>
      <c r="U172" s="25"/>
      <c r="V172" s="25"/>
      <c r="W172" s="25"/>
      <c r="X172" s="25"/>
      <c r="Y172" s="25"/>
      <c r="Z172" s="25"/>
      <c r="AA172" s="25"/>
      <c r="AB172" s="25"/>
      <c r="AC172" s="24"/>
      <c r="AD172" s="24"/>
      <c r="AE172" s="24"/>
      <c r="AF172" s="24"/>
      <c r="AG172" s="24"/>
      <c r="AH172" s="24"/>
      <c r="AI172" s="24"/>
      <c r="AJ172" s="24"/>
      <c r="AK172" s="24"/>
      <c r="AL172" s="24"/>
      <c r="AM172" s="24"/>
      <c r="AN172" s="24"/>
      <c r="AO172" s="24"/>
      <c r="AP172" s="24"/>
      <c r="AQ172" s="24"/>
      <c r="AR172" s="24"/>
      <c r="AS172" s="24"/>
      <c r="AT172" s="24"/>
      <c r="AU172" s="24"/>
      <c r="AV172" s="24"/>
    </row>
    <row r="173" spans="1:48" ht="14" x14ac:dyDescent="0.15">
      <c r="A173" s="64">
        <v>2052</v>
      </c>
      <c r="B173" s="104">
        <v>533.78277456524279</v>
      </c>
      <c r="C173" s="105">
        <v>202.57834936777499</v>
      </c>
      <c r="D173" s="105">
        <v>0</v>
      </c>
      <c r="E173" s="105">
        <v>106.63439728550043</v>
      </c>
      <c r="F173" s="105">
        <v>40.483582698817145</v>
      </c>
      <c r="G173" s="105">
        <v>184.08644521315023</v>
      </c>
      <c r="H173" s="105"/>
      <c r="I173" s="105"/>
      <c r="J173" s="105"/>
      <c r="K173" s="105"/>
      <c r="L173" s="25"/>
      <c r="M173" s="25"/>
      <c r="N173" s="25"/>
      <c r="O173" s="25"/>
      <c r="P173" s="25"/>
      <c r="Q173" s="25"/>
      <c r="R173" s="25"/>
      <c r="S173" s="25"/>
      <c r="T173" s="25"/>
      <c r="U173" s="25"/>
      <c r="V173" s="25"/>
      <c r="W173" s="25"/>
      <c r="X173" s="25"/>
      <c r="Y173" s="25"/>
      <c r="Z173" s="25"/>
      <c r="AA173" s="25"/>
      <c r="AB173" s="25"/>
      <c r="AC173" s="24"/>
      <c r="AD173" s="24"/>
      <c r="AE173" s="24"/>
      <c r="AF173" s="24"/>
      <c r="AG173" s="24"/>
      <c r="AH173" s="24"/>
      <c r="AI173" s="24"/>
      <c r="AJ173" s="24"/>
      <c r="AK173" s="24"/>
      <c r="AL173" s="24"/>
      <c r="AM173" s="24"/>
      <c r="AN173" s="24"/>
      <c r="AO173" s="24"/>
      <c r="AP173" s="24"/>
      <c r="AQ173" s="24"/>
      <c r="AR173" s="24"/>
      <c r="AS173" s="24"/>
      <c r="AT173" s="24"/>
      <c r="AU173" s="24"/>
      <c r="AV173" s="24"/>
    </row>
    <row r="174" spans="1:48" ht="14" x14ac:dyDescent="0.15">
      <c r="A174" s="64">
        <v>2053</v>
      </c>
      <c r="B174" s="104">
        <v>536.51830235952684</v>
      </c>
      <c r="C174" s="105">
        <v>203.9390953903312</v>
      </c>
      <c r="D174" s="105">
        <v>0</v>
      </c>
      <c r="E174" s="105">
        <v>107.33552544751774</v>
      </c>
      <c r="F174" s="105">
        <v>40.259979521265052</v>
      </c>
      <c r="G174" s="105">
        <v>184.9837020004129</v>
      </c>
      <c r="H174" s="105"/>
      <c r="I174" s="105"/>
      <c r="J174" s="105"/>
      <c r="K174" s="105"/>
      <c r="L174" s="25"/>
      <c r="M174" s="25"/>
      <c r="AC174" s="24"/>
      <c r="AD174" s="24"/>
      <c r="AE174" s="24"/>
      <c r="AF174" s="24"/>
      <c r="AG174" s="24"/>
      <c r="AH174" s="24"/>
      <c r="AI174" s="24"/>
      <c r="AJ174" s="24"/>
      <c r="AK174" s="24"/>
      <c r="AL174" s="24"/>
      <c r="AM174" s="24"/>
      <c r="AN174" s="24"/>
      <c r="AO174" s="24"/>
      <c r="AP174" s="24"/>
      <c r="AQ174" s="24"/>
      <c r="AR174" s="24"/>
      <c r="AS174" s="24"/>
      <c r="AT174" s="24"/>
      <c r="AU174" s="24"/>
      <c r="AV174" s="24"/>
    </row>
    <row r="175" spans="1:48" ht="14" x14ac:dyDescent="0.15">
      <c r="A175" s="64">
        <v>2054</v>
      </c>
      <c r="B175" s="104">
        <v>539.25383015381192</v>
      </c>
      <c r="C175" s="105">
        <v>205.29984141288696</v>
      </c>
      <c r="D175" s="105">
        <v>0</v>
      </c>
      <c r="E175" s="105">
        <v>108.03665360953505</v>
      </c>
      <c r="F175" s="105">
        <v>40.036376343713869</v>
      </c>
      <c r="G175" s="105">
        <v>185.88095878767604</v>
      </c>
      <c r="H175" s="105"/>
      <c r="I175" s="105"/>
      <c r="J175" s="105"/>
      <c r="K175" s="105"/>
      <c r="L175" s="25"/>
      <c r="M175" s="25"/>
      <c r="AC175" s="24"/>
      <c r="AD175" s="24"/>
      <c r="AE175" s="24"/>
      <c r="AF175" s="24"/>
      <c r="AG175" s="24"/>
      <c r="AH175" s="24"/>
      <c r="AI175" s="24"/>
      <c r="AJ175" s="24"/>
      <c r="AK175" s="24"/>
      <c r="AL175" s="24"/>
      <c r="AM175" s="24"/>
      <c r="AN175" s="24"/>
      <c r="AO175" s="24"/>
      <c r="AP175" s="24"/>
      <c r="AQ175" s="24"/>
      <c r="AR175" s="24"/>
      <c r="AS175" s="24"/>
      <c r="AT175" s="24"/>
      <c r="AU175" s="24"/>
      <c r="AV175" s="24"/>
    </row>
    <row r="176" spans="1:48" ht="14" x14ac:dyDescent="0.15">
      <c r="A176" s="64">
        <v>2055</v>
      </c>
      <c r="B176" s="104">
        <v>541.98935794809768</v>
      </c>
      <c r="C176" s="105">
        <v>206.66058743544409</v>
      </c>
      <c r="D176" s="105">
        <v>0</v>
      </c>
      <c r="E176" s="105">
        <v>108.73778177155282</v>
      </c>
      <c r="F176" s="105">
        <v>39.812773166162287</v>
      </c>
      <c r="G176" s="105">
        <v>186.77821557493849</v>
      </c>
      <c r="H176" s="105"/>
      <c r="I176" s="105"/>
      <c r="J176" s="105"/>
      <c r="K176" s="105"/>
      <c r="AC176" s="24"/>
      <c r="AD176" s="24"/>
      <c r="AE176" s="24"/>
      <c r="AF176" s="24"/>
      <c r="AG176" s="24"/>
      <c r="AH176" s="24"/>
      <c r="AI176" s="24"/>
      <c r="AJ176" s="24"/>
      <c r="AK176" s="24"/>
      <c r="AL176" s="24"/>
      <c r="AM176" s="24"/>
      <c r="AN176" s="24"/>
      <c r="AO176" s="24"/>
      <c r="AP176" s="24"/>
      <c r="AQ176" s="24"/>
      <c r="AR176" s="24"/>
      <c r="AS176" s="24"/>
      <c r="AT176" s="24"/>
      <c r="AU176" s="24"/>
      <c r="AV176" s="24"/>
    </row>
    <row r="177" spans="1:48" ht="14" x14ac:dyDescent="0.15">
      <c r="A177" s="64">
        <v>2056</v>
      </c>
      <c r="B177" s="104">
        <v>544.72488574238196</v>
      </c>
      <c r="C177" s="105">
        <v>208.0213334580003</v>
      </c>
      <c r="D177" s="105">
        <v>0</v>
      </c>
      <c r="E177" s="105">
        <v>109.43890993356968</v>
      </c>
      <c r="F177" s="105">
        <v>39.589169988610877</v>
      </c>
      <c r="G177" s="105">
        <v>187.67547236220116</v>
      </c>
      <c r="H177" s="105"/>
      <c r="I177" s="105"/>
      <c r="J177" s="105"/>
      <c r="K177" s="105"/>
      <c r="AC177" s="24"/>
      <c r="AD177" s="24"/>
      <c r="AE177" s="24"/>
      <c r="AF177" s="24"/>
      <c r="AG177" s="24"/>
      <c r="AH177" s="24"/>
      <c r="AI177" s="24"/>
      <c r="AJ177" s="24"/>
      <c r="AK177" s="24"/>
      <c r="AL177" s="24"/>
      <c r="AM177" s="24"/>
      <c r="AN177" s="24"/>
      <c r="AO177" s="24"/>
      <c r="AP177" s="24"/>
      <c r="AQ177" s="24"/>
      <c r="AR177" s="24"/>
      <c r="AS177" s="24"/>
      <c r="AT177" s="24"/>
      <c r="AU177" s="24"/>
      <c r="AV177" s="24"/>
    </row>
    <row r="178" spans="1:48" ht="14" x14ac:dyDescent="0.15">
      <c r="A178" s="64">
        <v>2057</v>
      </c>
      <c r="B178" s="104">
        <v>547.46041353666612</v>
      </c>
      <c r="C178" s="105">
        <v>209.38207948055651</v>
      </c>
      <c r="D178" s="105">
        <v>0</v>
      </c>
      <c r="E178" s="105">
        <v>110.14003809558676</v>
      </c>
      <c r="F178" s="105">
        <v>39.365566811058557</v>
      </c>
      <c r="G178" s="105">
        <v>188.57272914946429</v>
      </c>
      <c r="H178" s="105"/>
      <c r="I178" s="105"/>
      <c r="J178" s="105"/>
      <c r="K178" s="105"/>
      <c r="AC178" s="24"/>
      <c r="AD178" s="24"/>
      <c r="AE178" s="24"/>
      <c r="AF178" s="24"/>
      <c r="AG178" s="24"/>
      <c r="AH178" s="24"/>
      <c r="AI178" s="24"/>
      <c r="AJ178" s="24"/>
      <c r="AK178" s="24"/>
      <c r="AL178" s="24"/>
      <c r="AM178" s="24"/>
      <c r="AN178" s="24"/>
      <c r="AO178" s="24"/>
      <c r="AP178" s="24"/>
      <c r="AQ178" s="24"/>
      <c r="AR178" s="24"/>
      <c r="AS178" s="24"/>
      <c r="AT178" s="24"/>
      <c r="AU178" s="24"/>
      <c r="AV178" s="24"/>
    </row>
    <row r="179" spans="1:48" ht="14" x14ac:dyDescent="0.15">
      <c r="A179" s="64">
        <v>2058</v>
      </c>
      <c r="B179" s="104">
        <v>550.19594133095097</v>
      </c>
      <c r="C179" s="105">
        <v>210.74282550311182</v>
      </c>
      <c r="D179" s="105">
        <v>0</v>
      </c>
      <c r="E179" s="105">
        <v>110.84116625760407</v>
      </c>
      <c r="F179" s="105">
        <v>39.14196363350743</v>
      </c>
      <c r="G179" s="105">
        <v>189.46998593672765</v>
      </c>
      <c r="H179" s="105"/>
      <c r="I179" s="105"/>
      <c r="J179" s="105"/>
      <c r="K179" s="105"/>
      <c r="AC179" s="24"/>
      <c r="AD179" s="24"/>
      <c r="AE179" s="24"/>
      <c r="AF179" s="24"/>
      <c r="AG179" s="24"/>
      <c r="AH179" s="24"/>
      <c r="AI179" s="24"/>
      <c r="AJ179" s="24"/>
      <c r="AK179" s="24"/>
      <c r="AL179" s="24"/>
      <c r="AM179" s="24"/>
      <c r="AN179" s="24"/>
      <c r="AO179" s="24"/>
      <c r="AP179" s="24"/>
      <c r="AQ179" s="24"/>
      <c r="AR179" s="24"/>
      <c r="AS179" s="24"/>
      <c r="AT179" s="24"/>
      <c r="AU179" s="24"/>
      <c r="AV179" s="24"/>
    </row>
    <row r="180" spans="1:48" ht="14" x14ac:dyDescent="0.15">
      <c r="A180" s="64">
        <v>2059</v>
      </c>
      <c r="B180" s="104">
        <v>552.93146912523639</v>
      </c>
      <c r="C180" s="105">
        <v>212.10357152566939</v>
      </c>
      <c r="D180" s="105">
        <v>0</v>
      </c>
      <c r="E180" s="105">
        <v>111.54229441962184</v>
      </c>
      <c r="F180" s="105">
        <v>38.918360455955792</v>
      </c>
      <c r="G180" s="105">
        <v>190.36724272398942</v>
      </c>
      <c r="H180" s="105"/>
      <c r="I180" s="105"/>
      <c r="J180" s="105"/>
      <c r="K180" s="105"/>
      <c r="AC180" s="24"/>
      <c r="AD180" s="24"/>
      <c r="AE180" s="24"/>
      <c r="AF180" s="24"/>
      <c r="AG180" s="24"/>
      <c r="AH180" s="24"/>
      <c r="AI180" s="24"/>
      <c r="AJ180" s="24"/>
      <c r="AK180" s="24"/>
      <c r="AL180" s="24"/>
      <c r="AM180" s="24"/>
      <c r="AN180" s="24"/>
      <c r="AO180" s="24"/>
      <c r="AP180" s="24"/>
      <c r="AQ180" s="24"/>
      <c r="AR180" s="24"/>
      <c r="AS180" s="24"/>
      <c r="AT180" s="24"/>
      <c r="AU180" s="24"/>
      <c r="AV180" s="24"/>
    </row>
    <row r="181" spans="1:48" ht="14" x14ac:dyDescent="0.15">
      <c r="A181" s="64">
        <v>2060</v>
      </c>
      <c r="B181" s="104">
        <v>555.6669969195209</v>
      </c>
      <c r="C181" s="105">
        <v>213.46431754822561</v>
      </c>
      <c r="D181" s="105">
        <v>0</v>
      </c>
      <c r="E181" s="105">
        <v>112.2434225816387</v>
      </c>
      <c r="F181" s="105">
        <v>38.694757278403756</v>
      </c>
      <c r="G181" s="105">
        <v>191.26449951125278</v>
      </c>
      <c r="H181" s="105"/>
      <c r="I181" s="105"/>
      <c r="J181" s="105"/>
      <c r="K181" s="105"/>
    </row>
    <row r="182" spans="1:48" ht="16" x14ac:dyDescent="0.2">
      <c r="A182" s="97" t="str">
        <f ca="1">HYPERLINK("#"&amp;"'"&amp;'Custom PDS Adoption'!A$1&amp;"'!a1","Back to top")</f>
        <v>Back to top</v>
      </c>
    </row>
    <row r="183" spans="1:48" s="114" customFormat="1" x14ac:dyDescent="0.15"/>
    <row r="185" spans="1:48" ht="18" customHeight="1" x14ac:dyDescent="0.2">
      <c r="A185" s="100" t="s">
        <v>40</v>
      </c>
      <c r="B185" s="101" t="s">
        <v>71</v>
      </c>
      <c r="C185" s="101"/>
      <c r="D185" s="101"/>
      <c r="E185" s="101"/>
      <c r="F185" s="101"/>
      <c r="G185" s="101"/>
      <c r="H185" s="101"/>
      <c r="I185" s="101"/>
      <c r="J185" s="101"/>
      <c r="K185" s="101"/>
      <c r="L185" s="25"/>
      <c r="M185" s="100"/>
      <c r="N185" s="102"/>
      <c r="O185" s="103"/>
      <c r="P185" s="103"/>
      <c r="Q185" s="103"/>
      <c r="R185" s="103"/>
      <c r="S185" s="103"/>
      <c r="T185" s="103"/>
      <c r="U185" s="103"/>
      <c r="V185" s="103"/>
      <c r="W185" s="103"/>
      <c r="X185" s="103"/>
      <c r="Y185" s="103"/>
      <c r="Z185" s="103"/>
      <c r="AA185" s="103"/>
      <c r="AB185" s="25"/>
      <c r="AC185" s="48"/>
      <c r="AD185" s="48"/>
      <c r="AE185" s="48"/>
      <c r="AF185" s="48"/>
      <c r="AG185" s="48"/>
      <c r="AH185" s="48"/>
      <c r="AI185" s="48"/>
      <c r="AJ185" s="48"/>
      <c r="AK185" s="48"/>
      <c r="AL185" s="48"/>
      <c r="AM185" s="48"/>
      <c r="AN185" s="48"/>
      <c r="AO185" s="48"/>
      <c r="AP185" s="48"/>
      <c r="AQ185" s="48"/>
      <c r="AR185" s="48"/>
      <c r="AS185" s="48"/>
      <c r="AT185" s="48"/>
      <c r="AU185" s="48"/>
      <c r="AV185" s="48"/>
    </row>
    <row r="186" spans="1:48" ht="14.25" customHeight="1" thickBot="1" x14ac:dyDescent="0.2">
      <c r="A186" s="55" t="s">
        <v>18</v>
      </c>
      <c r="B186" s="56" t="s">
        <v>19</v>
      </c>
      <c r="C186" s="56" t="s">
        <v>20</v>
      </c>
      <c r="D186" s="56" t="s">
        <v>21</v>
      </c>
      <c r="E186" s="56" t="s">
        <v>22</v>
      </c>
      <c r="F186" s="56" t="s">
        <v>23</v>
      </c>
      <c r="G186" s="56" t="s">
        <v>24</v>
      </c>
      <c r="H186" s="56" t="s">
        <v>25</v>
      </c>
      <c r="I186" s="56" t="s">
        <v>26</v>
      </c>
      <c r="J186" s="56" t="s">
        <v>27</v>
      </c>
      <c r="K186" s="56" t="s">
        <v>28</v>
      </c>
      <c r="L186" s="25"/>
      <c r="M186" s="25"/>
      <c r="N186" s="103"/>
      <c r="O186" s="103"/>
      <c r="P186" s="103"/>
      <c r="Q186" s="103"/>
      <c r="R186" s="103"/>
      <c r="S186" s="103"/>
      <c r="T186" s="103"/>
      <c r="U186" s="103"/>
      <c r="V186" s="103"/>
      <c r="W186" s="103"/>
      <c r="X186" s="103"/>
      <c r="Y186" s="103"/>
      <c r="Z186" s="103"/>
      <c r="AA186" s="103"/>
      <c r="AB186" s="25"/>
      <c r="AC186" s="24"/>
      <c r="AD186" s="24"/>
      <c r="AE186" s="24"/>
      <c r="AF186" s="24"/>
      <c r="AG186" s="24"/>
      <c r="AH186" s="24"/>
      <c r="AI186" s="24"/>
      <c r="AJ186" s="24"/>
      <c r="AK186" s="24"/>
      <c r="AL186" s="24"/>
      <c r="AM186" s="24"/>
      <c r="AN186" s="24"/>
      <c r="AO186" s="24"/>
      <c r="AP186" s="24"/>
      <c r="AQ186" s="24"/>
      <c r="AR186" s="24"/>
      <c r="AS186" s="24"/>
      <c r="AT186" s="24"/>
      <c r="AU186" s="24"/>
      <c r="AV186" s="24"/>
    </row>
    <row r="187" spans="1:48" ht="15.75" customHeight="1" x14ac:dyDescent="0.15">
      <c r="A187" s="64">
        <v>2012</v>
      </c>
      <c r="B187" s="104">
        <f ca="1">MIN($O$206,TREND($O$208:$O$209,$N$208:$N$209,A187))</f>
        <v>308.02856173313285</v>
      </c>
      <c r="C187" s="104"/>
      <c r="D187" s="104"/>
      <c r="E187" s="104"/>
      <c r="F187" s="104"/>
      <c r="G187" s="104"/>
      <c r="H187" s="105"/>
      <c r="I187" s="105"/>
      <c r="J187" s="105"/>
      <c r="K187" s="105"/>
      <c r="L187" s="25"/>
      <c r="M187" s="25"/>
      <c r="N187" s="52" t="s">
        <v>72</v>
      </c>
      <c r="O187" s="106"/>
      <c r="P187" s="106"/>
      <c r="Q187" s="106"/>
      <c r="R187" s="106"/>
      <c r="S187" s="106"/>
      <c r="T187" s="106"/>
      <c r="U187" s="106"/>
      <c r="V187" s="106"/>
      <c r="W187" s="106"/>
      <c r="X187" s="106"/>
      <c r="Y187" s="106"/>
      <c r="Z187" s="106"/>
      <c r="AA187" s="107"/>
      <c r="AB187" s="25"/>
      <c r="AC187" s="24"/>
      <c r="AD187" s="24"/>
      <c r="AE187" s="24"/>
      <c r="AF187" s="24"/>
      <c r="AG187" s="24"/>
      <c r="AH187" s="24"/>
      <c r="AI187" s="24"/>
      <c r="AJ187" s="24"/>
      <c r="AK187" s="24"/>
      <c r="AL187" s="24"/>
      <c r="AM187" s="24"/>
      <c r="AN187" s="24"/>
      <c r="AO187" s="24"/>
      <c r="AP187" s="24"/>
      <c r="AQ187" s="24"/>
      <c r="AR187" s="24"/>
      <c r="AS187" s="24"/>
      <c r="AT187" s="24"/>
      <c r="AU187" s="24"/>
      <c r="AV187" s="24"/>
    </row>
    <row r="188" spans="1:48" ht="14" x14ac:dyDescent="0.15">
      <c r="A188" s="64">
        <v>2013</v>
      </c>
      <c r="B188" s="104">
        <f t="shared" ref="B188:B235" ca="1" si="7">MIN($O$206,TREND($O$208:$O$209,$N$208:$N$209,A188))</f>
        <v>311.0892808665667</v>
      </c>
      <c r="C188" s="104"/>
      <c r="D188" s="104"/>
      <c r="E188" s="104"/>
      <c r="F188" s="104"/>
      <c r="G188" s="104"/>
      <c r="H188" s="105"/>
      <c r="I188" s="105"/>
      <c r="J188" s="105"/>
      <c r="K188" s="105"/>
      <c r="L188" s="25"/>
      <c r="M188" s="25"/>
      <c r="N188" s="108"/>
      <c r="O188" s="109"/>
      <c r="P188" s="109"/>
      <c r="Q188" s="109"/>
      <c r="R188" s="109"/>
      <c r="S188" s="109"/>
      <c r="T188" s="109"/>
      <c r="U188" s="109"/>
      <c r="V188" s="109"/>
      <c r="W188" s="109"/>
      <c r="X188" s="109"/>
      <c r="Y188" s="109"/>
      <c r="Z188" s="109"/>
      <c r="AA188" s="110"/>
      <c r="AB188" s="25"/>
      <c r="AC188" s="24"/>
      <c r="AD188" s="24"/>
      <c r="AE188" s="24"/>
      <c r="AF188" s="24"/>
      <c r="AG188" s="24"/>
      <c r="AH188" s="24"/>
      <c r="AI188" s="24"/>
      <c r="AJ188" s="24"/>
      <c r="AK188" s="24"/>
      <c r="AL188" s="24"/>
      <c r="AM188" s="24"/>
      <c r="AN188" s="24"/>
      <c r="AO188" s="24"/>
      <c r="AP188" s="24"/>
      <c r="AQ188" s="24"/>
      <c r="AR188" s="24"/>
      <c r="AS188" s="24"/>
      <c r="AT188" s="24"/>
      <c r="AU188" s="24"/>
      <c r="AV188" s="24"/>
    </row>
    <row r="189" spans="1:48" ht="14" x14ac:dyDescent="0.15">
      <c r="A189" s="64">
        <v>2014</v>
      </c>
      <c r="B189" s="104">
        <f t="shared" ca="1" si="7"/>
        <v>314.15000000000055</v>
      </c>
      <c r="C189" s="104"/>
      <c r="D189" s="104"/>
      <c r="E189" s="104"/>
      <c r="F189" s="104"/>
      <c r="G189" s="104"/>
      <c r="H189" s="105"/>
      <c r="I189" s="105"/>
      <c r="J189" s="105"/>
      <c r="K189" s="105"/>
      <c r="L189" s="25"/>
      <c r="M189" s="25"/>
      <c r="N189" s="108"/>
      <c r="O189" s="109"/>
      <c r="P189" s="109"/>
      <c r="Q189" s="109"/>
      <c r="R189" s="109"/>
      <c r="S189" s="109"/>
      <c r="T189" s="109"/>
      <c r="U189" s="109"/>
      <c r="V189" s="109"/>
      <c r="W189" s="109"/>
      <c r="X189" s="109"/>
      <c r="Y189" s="109"/>
      <c r="Z189" s="109"/>
      <c r="AA189" s="110"/>
      <c r="AB189" s="25"/>
      <c r="AC189" s="24"/>
      <c r="AD189" s="24"/>
      <c r="AE189" s="24"/>
      <c r="AF189" s="24"/>
      <c r="AG189" s="24"/>
      <c r="AH189" s="24"/>
      <c r="AI189" s="24"/>
      <c r="AJ189" s="24"/>
      <c r="AK189" s="24"/>
      <c r="AL189" s="24"/>
      <c r="AM189" s="24"/>
      <c r="AN189" s="24"/>
      <c r="AO189" s="24"/>
      <c r="AP189" s="24"/>
      <c r="AQ189" s="24"/>
      <c r="AR189" s="24"/>
      <c r="AS189" s="24"/>
      <c r="AT189" s="24"/>
      <c r="AU189" s="24"/>
      <c r="AV189" s="24"/>
    </row>
    <row r="190" spans="1:48" ht="14" x14ac:dyDescent="0.15">
      <c r="A190" s="64">
        <v>2015</v>
      </c>
      <c r="B190" s="104">
        <f t="shared" ca="1" si="7"/>
        <v>317.2107191334344</v>
      </c>
      <c r="C190" s="104"/>
      <c r="D190" s="104"/>
      <c r="E190" s="104"/>
      <c r="F190" s="104"/>
      <c r="G190" s="104"/>
      <c r="H190" s="105"/>
      <c r="I190" s="105"/>
      <c r="J190" s="105"/>
      <c r="K190" s="105"/>
      <c r="L190" s="25"/>
      <c r="M190" s="25"/>
      <c r="N190" s="108"/>
      <c r="O190" s="109"/>
      <c r="P190" s="109"/>
      <c r="Q190" s="109"/>
      <c r="R190" s="109"/>
      <c r="S190" s="109"/>
      <c r="T190" s="109"/>
      <c r="U190" s="109"/>
      <c r="V190" s="109"/>
      <c r="W190" s="109"/>
      <c r="X190" s="109"/>
      <c r="Y190" s="109"/>
      <c r="Z190" s="109"/>
      <c r="AA190" s="110"/>
      <c r="AB190" s="25"/>
      <c r="AC190" s="24"/>
      <c r="AD190" s="24"/>
      <c r="AE190" s="24"/>
      <c r="AF190" s="24"/>
      <c r="AG190" s="24"/>
      <c r="AH190" s="24"/>
      <c r="AI190" s="24"/>
      <c r="AJ190" s="24"/>
      <c r="AK190" s="24"/>
      <c r="AL190" s="24"/>
      <c r="AM190" s="24"/>
      <c r="AN190" s="24"/>
      <c r="AO190" s="24"/>
      <c r="AP190" s="24"/>
      <c r="AQ190" s="24"/>
      <c r="AR190" s="24"/>
      <c r="AS190" s="24"/>
      <c r="AT190" s="24"/>
      <c r="AU190" s="24"/>
      <c r="AV190" s="24"/>
    </row>
    <row r="191" spans="1:48" ht="15" thickBot="1" x14ac:dyDescent="0.2">
      <c r="A191" s="64">
        <v>2016</v>
      </c>
      <c r="B191" s="104">
        <f t="shared" ca="1" si="7"/>
        <v>320.27143826686824</v>
      </c>
      <c r="C191" s="104"/>
      <c r="D191" s="104"/>
      <c r="E191" s="104"/>
      <c r="F191" s="104"/>
      <c r="G191" s="104"/>
      <c r="H191" s="105"/>
      <c r="I191" s="105"/>
      <c r="J191" s="105"/>
      <c r="K191" s="105"/>
      <c r="L191" s="25"/>
      <c r="M191" s="25"/>
      <c r="N191" s="111"/>
      <c r="O191" s="112"/>
      <c r="P191" s="112"/>
      <c r="Q191" s="112"/>
      <c r="R191" s="112"/>
      <c r="S191" s="112"/>
      <c r="T191" s="112"/>
      <c r="U191" s="112"/>
      <c r="V191" s="112"/>
      <c r="W191" s="112"/>
      <c r="X191" s="112"/>
      <c r="Y191" s="112"/>
      <c r="Z191" s="112"/>
      <c r="AA191" s="113"/>
      <c r="AB191" s="25"/>
      <c r="AC191" s="24"/>
      <c r="AD191" s="24"/>
      <c r="AE191" s="24"/>
      <c r="AF191" s="24"/>
      <c r="AG191" s="24"/>
      <c r="AH191" s="24"/>
      <c r="AI191" s="24"/>
      <c r="AJ191" s="24"/>
      <c r="AK191" s="24"/>
      <c r="AL191" s="24"/>
      <c r="AM191" s="24"/>
      <c r="AN191" s="24"/>
      <c r="AO191" s="24"/>
      <c r="AP191" s="24"/>
      <c r="AQ191" s="24"/>
      <c r="AR191" s="24"/>
      <c r="AS191" s="24"/>
      <c r="AT191" s="24"/>
      <c r="AU191" s="24"/>
      <c r="AV191" s="24"/>
    </row>
    <row r="192" spans="1:48" ht="14" x14ac:dyDescent="0.15">
      <c r="A192" s="64">
        <v>2017</v>
      </c>
      <c r="B192" s="104">
        <f t="shared" ca="1" si="7"/>
        <v>323.33215740030209</v>
      </c>
      <c r="C192" s="104"/>
      <c r="D192" s="104"/>
      <c r="E192" s="104"/>
      <c r="F192" s="104"/>
      <c r="G192" s="104"/>
      <c r="H192" s="105"/>
      <c r="I192" s="105"/>
      <c r="J192" s="105"/>
      <c r="K192" s="105"/>
      <c r="L192" s="25"/>
      <c r="M192" s="25"/>
      <c r="N192" s="25"/>
      <c r="O192" s="25"/>
      <c r="P192" s="25"/>
      <c r="Q192" s="25"/>
      <c r="R192" s="25"/>
      <c r="S192" s="25"/>
      <c r="T192" s="25"/>
      <c r="U192" s="25"/>
      <c r="V192" s="25"/>
      <c r="W192" s="25"/>
      <c r="X192" s="25"/>
      <c r="Y192" s="25"/>
      <c r="Z192" s="25"/>
      <c r="AA192" s="25"/>
      <c r="AB192" s="25"/>
      <c r="AC192" s="24"/>
      <c r="AD192" s="24"/>
      <c r="AE192" s="24"/>
      <c r="AF192" s="24"/>
      <c r="AG192" s="24"/>
      <c r="AH192" s="24"/>
      <c r="AI192" s="24"/>
      <c r="AJ192" s="24"/>
      <c r="AK192" s="24"/>
      <c r="AL192" s="24"/>
      <c r="AM192" s="24"/>
      <c r="AN192" s="24"/>
      <c r="AO192" s="24"/>
      <c r="AP192" s="24"/>
      <c r="AQ192" s="24"/>
      <c r="AR192" s="24"/>
      <c r="AS192" s="24"/>
      <c r="AT192" s="24"/>
      <c r="AU192" s="24"/>
      <c r="AV192" s="24"/>
    </row>
    <row r="193" spans="1:48" ht="14" x14ac:dyDescent="0.15">
      <c r="A193" s="64">
        <v>2018</v>
      </c>
      <c r="B193" s="104">
        <f t="shared" ca="1" si="7"/>
        <v>326.39287653373594</v>
      </c>
      <c r="C193" s="104"/>
      <c r="D193" s="104"/>
      <c r="E193" s="104"/>
      <c r="F193" s="104"/>
      <c r="G193" s="104"/>
      <c r="H193" s="105"/>
      <c r="I193" s="105"/>
      <c r="J193" s="105"/>
      <c r="K193" s="105"/>
      <c r="L193" s="25"/>
      <c r="M193" s="25"/>
      <c r="N193" s="86" t="s">
        <v>41</v>
      </c>
      <c r="O193" s="25"/>
      <c r="Q193" s="25"/>
      <c r="R193" s="25"/>
      <c r="S193" s="25"/>
      <c r="T193" s="25"/>
      <c r="U193" s="25"/>
      <c r="V193" s="25"/>
      <c r="W193" s="25"/>
      <c r="X193" s="25"/>
      <c r="Y193" s="25"/>
      <c r="Z193" s="25"/>
      <c r="AA193" s="25"/>
      <c r="AB193" s="25"/>
      <c r="AC193" s="24"/>
      <c r="AD193" s="24"/>
      <c r="AE193" s="24"/>
      <c r="AF193" s="24"/>
      <c r="AG193" s="24"/>
      <c r="AH193" s="24"/>
      <c r="AI193" s="24"/>
      <c r="AJ193" s="24"/>
      <c r="AK193" s="24"/>
      <c r="AL193" s="24"/>
      <c r="AM193" s="24"/>
      <c r="AN193" s="24"/>
      <c r="AO193" s="24"/>
      <c r="AP193" s="24"/>
      <c r="AQ193" s="24"/>
      <c r="AR193" s="24"/>
      <c r="AS193" s="24"/>
      <c r="AT193" s="24"/>
      <c r="AU193" s="24"/>
      <c r="AV193" s="24"/>
    </row>
    <row r="194" spans="1:48" ht="14" x14ac:dyDescent="0.15">
      <c r="A194" s="64">
        <v>2019</v>
      </c>
      <c r="B194" s="104">
        <f t="shared" ca="1" si="7"/>
        <v>329.45359566716888</v>
      </c>
      <c r="C194" s="104"/>
      <c r="D194" s="104"/>
      <c r="E194" s="104"/>
      <c r="F194" s="104"/>
      <c r="G194" s="104"/>
      <c r="H194" s="105"/>
      <c r="I194" s="105"/>
      <c r="J194" s="105"/>
      <c r="K194" s="105"/>
      <c r="L194" s="25"/>
      <c r="M194" s="25"/>
      <c r="P194" s="25"/>
      <c r="Q194" s="87"/>
      <c r="R194" s="87"/>
      <c r="S194" s="87"/>
      <c r="T194" s="87"/>
      <c r="U194" s="87"/>
      <c r="V194" s="87"/>
      <c r="W194" s="87"/>
      <c r="X194" s="25"/>
      <c r="Y194" s="25"/>
      <c r="Z194" s="25"/>
      <c r="AA194" s="25"/>
      <c r="AB194" s="25"/>
      <c r="AC194" s="24"/>
      <c r="AD194" s="24"/>
      <c r="AE194" s="24"/>
      <c r="AF194" s="24"/>
      <c r="AG194" s="24"/>
      <c r="AH194" s="24"/>
      <c r="AI194" s="24"/>
      <c r="AJ194" s="24"/>
      <c r="AK194" s="24"/>
      <c r="AL194" s="24"/>
      <c r="AM194" s="24"/>
      <c r="AN194" s="24"/>
      <c r="AO194" s="24"/>
      <c r="AP194" s="24"/>
      <c r="AQ194" s="24"/>
      <c r="AR194" s="24"/>
      <c r="AS194" s="24"/>
      <c r="AT194" s="24"/>
      <c r="AU194" s="24"/>
      <c r="AV194" s="24"/>
    </row>
    <row r="195" spans="1:48" ht="14" x14ac:dyDescent="0.15">
      <c r="A195" s="64">
        <v>2020</v>
      </c>
      <c r="B195" s="104">
        <f t="shared" ca="1" si="7"/>
        <v>332.51431480060273</v>
      </c>
      <c r="C195" s="104"/>
      <c r="D195" s="104"/>
      <c r="E195" s="104"/>
      <c r="F195" s="104"/>
      <c r="G195" s="104"/>
      <c r="H195" s="105"/>
      <c r="I195" s="105"/>
      <c r="J195" s="105"/>
      <c r="K195" s="105"/>
      <c r="L195" s="25"/>
      <c r="M195" s="25"/>
      <c r="N195" s="88" t="s">
        <v>46</v>
      </c>
      <c r="O195" s="115">
        <f>'[1]Advanced Controls'!$B$205</f>
        <v>0.2415057625301528</v>
      </c>
      <c r="P195" s="25" t="s">
        <v>73</v>
      </c>
      <c r="Q195" s="87"/>
      <c r="R195" s="87"/>
      <c r="S195" s="87"/>
      <c r="T195" s="87"/>
      <c r="U195" s="87"/>
      <c r="V195" s="87"/>
      <c r="W195" s="87"/>
      <c r="X195" s="25"/>
      <c r="Y195" s="25"/>
      <c r="Z195" s="25"/>
      <c r="AA195" s="25"/>
      <c r="AB195" s="25"/>
      <c r="AC195" s="24"/>
      <c r="AD195" s="24"/>
      <c r="AE195" s="24"/>
      <c r="AF195" s="24"/>
      <c r="AG195" s="24"/>
      <c r="AH195" s="24"/>
      <c r="AI195" s="24"/>
      <c r="AJ195" s="24"/>
      <c r="AK195" s="24"/>
      <c r="AL195" s="24"/>
      <c r="AM195" s="24"/>
      <c r="AN195" s="24"/>
      <c r="AO195" s="24"/>
      <c r="AP195" s="24"/>
      <c r="AQ195" s="24"/>
      <c r="AR195" s="24"/>
      <c r="AS195" s="24"/>
      <c r="AT195" s="24"/>
      <c r="AU195" s="24"/>
      <c r="AV195" s="24"/>
    </row>
    <row r="196" spans="1:48" ht="14" x14ac:dyDescent="0.15">
      <c r="A196" s="64">
        <v>2021</v>
      </c>
      <c r="B196" s="104">
        <f t="shared" ca="1" si="7"/>
        <v>335.57503393403658</v>
      </c>
      <c r="C196" s="104"/>
      <c r="D196" s="104"/>
      <c r="E196" s="104"/>
      <c r="F196" s="104"/>
      <c r="G196" s="104"/>
      <c r="H196" s="105"/>
      <c r="I196" s="105"/>
      <c r="J196" s="105"/>
      <c r="K196" s="105"/>
      <c r="L196" s="25"/>
      <c r="M196" s="25"/>
      <c r="N196" s="88" t="s">
        <v>48</v>
      </c>
      <c r="O196" s="94">
        <v>3514.0850003580026</v>
      </c>
      <c r="P196" s="87" t="s">
        <v>74</v>
      </c>
      <c r="Q196" s="87"/>
      <c r="R196" s="87"/>
      <c r="S196" s="87"/>
      <c r="T196" s="87"/>
      <c r="U196" s="87"/>
      <c r="V196" s="87"/>
      <c r="W196" s="87"/>
      <c r="X196" s="25"/>
      <c r="Y196" s="25"/>
      <c r="Z196" s="25"/>
      <c r="AA196" s="25"/>
      <c r="AB196" s="25"/>
      <c r="AC196" s="24"/>
      <c r="AD196" s="24"/>
      <c r="AE196" s="24"/>
      <c r="AF196" s="24"/>
      <c r="AG196" s="24"/>
      <c r="AH196" s="24"/>
      <c r="AI196" s="24"/>
      <c r="AJ196" s="24"/>
      <c r="AK196" s="24"/>
      <c r="AL196" s="24"/>
      <c r="AM196" s="24"/>
      <c r="AN196" s="24"/>
      <c r="AO196" s="24"/>
      <c r="AP196" s="24"/>
      <c r="AQ196" s="24"/>
      <c r="AR196" s="24"/>
      <c r="AS196" s="24"/>
      <c r="AT196" s="24"/>
      <c r="AU196" s="24"/>
      <c r="AV196" s="24"/>
    </row>
    <row r="197" spans="1:48" ht="14" x14ac:dyDescent="0.15">
      <c r="A197" s="64">
        <v>2022</v>
      </c>
      <c r="B197" s="104">
        <f t="shared" ca="1" si="7"/>
        <v>338.63575306747043</v>
      </c>
      <c r="C197" s="104"/>
      <c r="D197" s="104"/>
      <c r="E197" s="104"/>
      <c r="F197" s="104"/>
      <c r="G197" s="104"/>
      <c r="H197" s="105"/>
      <c r="I197" s="105"/>
      <c r="J197" s="105"/>
      <c r="K197" s="105"/>
      <c r="L197" s="25"/>
      <c r="M197" s="25"/>
      <c r="N197" s="88" t="s">
        <v>50</v>
      </c>
      <c r="O197" s="116">
        <f>(O195*O196)*0.5</f>
        <v>424.33588880361583</v>
      </c>
      <c r="P197" s="87" t="s">
        <v>75</v>
      </c>
      <c r="Q197" s="87"/>
      <c r="R197" s="87"/>
      <c r="S197" s="87"/>
      <c r="T197" s="87"/>
      <c r="U197" s="87"/>
      <c r="V197" s="87"/>
      <c r="W197" s="87"/>
      <c r="X197" s="25"/>
      <c r="Y197" s="25"/>
      <c r="Z197" s="25"/>
      <c r="AA197" s="25"/>
      <c r="AB197" s="25"/>
      <c r="AC197" s="24"/>
      <c r="AD197" s="24"/>
      <c r="AE197" s="24"/>
      <c r="AF197" s="24"/>
      <c r="AG197" s="24"/>
      <c r="AH197" s="24"/>
      <c r="AI197" s="24"/>
      <c r="AJ197" s="24"/>
      <c r="AK197" s="24"/>
      <c r="AL197" s="24"/>
      <c r="AM197" s="24"/>
      <c r="AN197" s="24"/>
      <c r="AO197" s="24"/>
      <c r="AP197" s="24"/>
      <c r="AQ197" s="24"/>
      <c r="AR197" s="24"/>
      <c r="AS197" s="24"/>
      <c r="AT197" s="24"/>
      <c r="AU197" s="24"/>
      <c r="AV197" s="24"/>
    </row>
    <row r="198" spans="1:48" ht="14" x14ac:dyDescent="0.15">
      <c r="A198" s="64">
        <v>2023</v>
      </c>
      <c r="B198" s="104">
        <f t="shared" ca="1" si="7"/>
        <v>341.69647220090428</v>
      </c>
      <c r="C198" s="104"/>
      <c r="D198" s="104"/>
      <c r="E198" s="104"/>
      <c r="F198" s="104"/>
      <c r="G198" s="104"/>
      <c r="H198" s="105"/>
      <c r="I198" s="105"/>
      <c r="J198" s="105"/>
      <c r="K198" s="105"/>
      <c r="L198" s="25"/>
      <c r="M198" s="25"/>
      <c r="N198" s="88" t="s">
        <v>52</v>
      </c>
      <c r="O198" s="92"/>
      <c r="P198" s="87"/>
      <c r="Q198" s="87"/>
      <c r="R198" s="87"/>
      <c r="S198" s="87"/>
      <c r="T198" s="87"/>
      <c r="U198" s="87"/>
      <c r="V198" s="87"/>
      <c r="W198" s="87"/>
      <c r="X198" s="25"/>
      <c r="Y198" s="25"/>
      <c r="Z198" s="25"/>
      <c r="AA198" s="25"/>
      <c r="AB198" s="25"/>
      <c r="AC198" s="24"/>
      <c r="AD198" s="24"/>
      <c r="AE198" s="24"/>
      <c r="AF198" s="24"/>
      <c r="AG198" s="24"/>
      <c r="AH198" s="24"/>
      <c r="AI198" s="24"/>
      <c r="AJ198" s="24"/>
      <c r="AK198" s="24"/>
      <c r="AL198" s="24"/>
      <c r="AM198" s="24"/>
      <c r="AN198" s="24"/>
      <c r="AO198" s="24"/>
      <c r="AP198" s="24"/>
      <c r="AQ198" s="24"/>
      <c r="AR198" s="24"/>
      <c r="AS198" s="24"/>
      <c r="AT198" s="24"/>
      <c r="AU198" s="24"/>
      <c r="AV198" s="24"/>
    </row>
    <row r="199" spans="1:48" ht="14" x14ac:dyDescent="0.15">
      <c r="A199" s="64">
        <v>2024</v>
      </c>
      <c r="B199" s="104">
        <f t="shared" ca="1" si="7"/>
        <v>344.75719133433813</v>
      </c>
      <c r="C199" s="104"/>
      <c r="D199" s="104"/>
      <c r="E199" s="104"/>
      <c r="F199" s="104"/>
      <c r="G199" s="104"/>
      <c r="H199" s="105"/>
      <c r="I199" s="105"/>
      <c r="J199" s="105"/>
      <c r="K199" s="105"/>
      <c r="L199" s="25"/>
      <c r="M199" s="25"/>
      <c r="N199" s="88" t="s">
        <v>54</v>
      </c>
      <c r="O199" s="93"/>
      <c r="P199" s="87"/>
      <c r="Q199" s="87"/>
      <c r="R199" s="87"/>
      <c r="S199" s="87"/>
      <c r="T199" s="87"/>
      <c r="U199" s="87"/>
      <c r="V199" s="87"/>
      <c r="W199" s="87"/>
      <c r="X199" s="25"/>
      <c r="Y199" s="25"/>
      <c r="Z199" s="25"/>
      <c r="AA199" s="25"/>
      <c r="AB199" s="25"/>
      <c r="AC199" s="24"/>
      <c r="AD199" s="24"/>
      <c r="AE199" s="24"/>
      <c r="AF199" s="24"/>
      <c r="AG199" s="24"/>
      <c r="AH199" s="24"/>
      <c r="AI199" s="24"/>
      <c r="AJ199" s="24"/>
      <c r="AK199" s="24"/>
      <c r="AL199" s="24"/>
      <c r="AM199" s="24"/>
      <c r="AN199" s="24"/>
      <c r="AO199" s="24"/>
      <c r="AP199" s="24"/>
      <c r="AQ199" s="24"/>
      <c r="AR199" s="24"/>
      <c r="AS199" s="24"/>
      <c r="AT199" s="24"/>
      <c r="AU199" s="24"/>
      <c r="AV199" s="24"/>
    </row>
    <row r="200" spans="1:48" ht="14" x14ac:dyDescent="0.15">
      <c r="A200" s="64">
        <v>2025</v>
      </c>
      <c r="B200" s="104">
        <f t="shared" ca="1" si="7"/>
        <v>347.81791046777198</v>
      </c>
      <c r="C200" s="104"/>
      <c r="D200" s="104"/>
      <c r="E200" s="104"/>
      <c r="F200" s="104"/>
      <c r="G200" s="104"/>
      <c r="H200" s="105"/>
      <c r="I200" s="105"/>
      <c r="J200" s="105"/>
      <c r="K200" s="105"/>
      <c r="L200" s="25"/>
      <c r="M200" s="25"/>
      <c r="N200" s="88" t="s">
        <v>56</v>
      </c>
      <c r="O200" s="94"/>
      <c r="P200" s="87"/>
      <c r="Q200" s="87"/>
      <c r="R200" s="87"/>
      <c r="S200" s="87"/>
      <c r="T200" s="87"/>
      <c r="U200" s="87"/>
      <c r="V200" s="87"/>
      <c r="W200" s="87"/>
      <c r="X200" s="25"/>
      <c r="Y200" s="25"/>
      <c r="Z200" s="25"/>
      <c r="AA200" s="25"/>
      <c r="AB200" s="25"/>
      <c r="AC200" s="24"/>
      <c r="AD200" s="24"/>
      <c r="AE200" s="24"/>
      <c r="AF200" s="24"/>
      <c r="AG200" s="24"/>
      <c r="AH200" s="24"/>
      <c r="AI200" s="24"/>
      <c r="AJ200" s="24"/>
      <c r="AK200" s="24"/>
      <c r="AL200" s="24"/>
      <c r="AM200" s="24"/>
      <c r="AN200" s="24"/>
      <c r="AO200" s="24"/>
      <c r="AP200" s="24"/>
      <c r="AQ200" s="24"/>
      <c r="AR200" s="24"/>
      <c r="AS200" s="24"/>
      <c r="AT200" s="24"/>
      <c r="AU200" s="24"/>
      <c r="AV200" s="24"/>
    </row>
    <row r="201" spans="1:48" ht="14" x14ac:dyDescent="0.15">
      <c r="A201" s="64">
        <v>2026</v>
      </c>
      <c r="B201" s="104">
        <f t="shared" ca="1" si="7"/>
        <v>350.87862960120583</v>
      </c>
      <c r="C201" s="104"/>
      <c r="D201" s="104"/>
      <c r="E201" s="104"/>
      <c r="F201" s="104"/>
      <c r="G201" s="104"/>
      <c r="H201" s="105"/>
      <c r="I201" s="105"/>
      <c r="J201" s="105"/>
      <c r="K201" s="105"/>
      <c r="L201" s="25"/>
      <c r="M201" s="25"/>
      <c r="N201" s="88" t="s">
        <v>57</v>
      </c>
      <c r="O201" s="80"/>
      <c r="P201" s="25"/>
      <c r="Q201" s="87"/>
      <c r="R201" s="87"/>
      <c r="S201" s="87"/>
      <c r="T201" s="87"/>
      <c r="U201" s="87"/>
      <c r="V201" s="87"/>
      <c r="W201" s="87"/>
      <c r="X201" s="25"/>
      <c r="Y201" s="25"/>
      <c r="Z201" s="25"/>
      <c r="AA201" s="25"/>
      <c r="AB201" s="25"/>
      <c r="AC201" s="24"/>
      <c r="AD201" s="24"/>
      <c r="AE201" s="24"/>
      <c r="AF201" s="24"/>
      <c r="AG201" s="24"/>
      <c r="AH201" s="24"/>
      <c r="AI201" s="24"/>
      <c r="AJ201" s="24"/>
      <c r="AK201" s="24"/>
      <c r="AL201" s="24"/>
      <c r="AM201" s="24"/>
      <c r="AN201" s="24"/>
      <c r="AO201" s="24"/>
      <c r="AP201" s="24"/>
      <c r="AQ201" s="24"/>
      <c r="AR201" s="24"/>
      <c r="AS201" s="24"/>
      <c r="AT201" s="24"/>
      <c r="AU201" s="24"/>
      <c r="AV201" s="24"/>
    </row>
    <row r="202" spans="1:48" ht="14" x14ac:dyDescent="0.15">
      <c r="A202" s="64">
        <v>2027</v>
      </c>
      <c r="B202" s="104">
        <f t="shared" ca="1" si="7"/>
        <v>353.93934873463968</v>
      </c>
      <c r="C202" s="104"/>
      <c r="D202" s="104"/>
      <c r="E202" s="104"/>
      <c r="F202" s="104"/>
      <c r="G202" s="104"/>
      <c r="H202" s="105"/>
      <c r="I202" s="105"/>
      <c r="J202" s="105"/>
      <c r="K202" s="105"/>
      <c r="L202" s="25"/>
      <c r="M202" s="25"/>
      <c r="N202" s="88" t="s">
        <v>58</v>
      </c>
      <c r="O202" s="93"/>
      <c r="P202" s="87"/>
      <c r="Q202" s="87"/>
      <c r="R202" s="87"/>
      <c r="S202" s="87"/>
      <c r="T202" s="87"/>
      <c r="U202" s="87"/>
      <c r="V202" s="87"/>
      <c r="W202" s="87"/>
      <c r="X202" s="25"/>
      <c r="Y202" s="25"/>
      <c r="Z202" s="25"/>
      <c r="AA202" s="25"/>
      <c r="AB202" s="25"/>
      <c r="AC202" s="24"/>
      <c r="AD202" s="24"/>
      <c r="AE202" s="24"/>
      <c r="AF202" s="24"/>
      <c r="AG202" s="24"/>
      <c r="AH202" s="24"/>
      <c r="AI202" s="24"/>
      <c r="AJ202" s="24"/>
      <c r="AK202" s="24"/>
      <c r="AL202" s="24"/>
      <c r="AM202" s="24"/>
      <c r="AN202" s="24"/>
      <c r="AO202" s="24"/>
      <c r="AP202" s="24"/>
      <c r="AQ202" s="24"/>
      <c r="AR202" s="24"/>
      <c r="AS202" s="24"/>
      <c r="AT202" s="24"/>
      <c r="AU202" s="24"/>
      <c r="AV202" s="24"/>
    </row>
    <row r="203" spans="1:48" ht="14" x14ac:dyDescent="0.15">
      <c r="A203" s="64">
        <v>2028</v>
      </c>
      <c r="B203" s="104">
        <f t="shared" ca="1" si="7"/>
        <v>357.00006786807353</v>
      </c>
      <c r="C203" s="104"/>
      <c r="D203" s="104"/>
      <c r="E203" s="104"/>
      <c r="F203" s="104"/>
      <c r="G203" s="104"/>
      <c r="H203" s="105"/>
      <c r="I203" s="105"/>
      <c r="J203" s="105"/>
      <c r="K203" s="105"/>
      <c r="L203" s="25"/>
      <c r="M203" s="25"/>
      <c r="Q203" s="87"/>
      <c r="R203" s="87"/>
      <c r="S203" s="87"/>
      <c r="T203" s="87"/>
      <c r="U203" s="87"/>
      <c r="V203" s="87"/>
      <c r="W203" s="87"/>
      <c r="X203" s="25"/>
      <c r="Y203" s="25"/>
      <c r="Z203" s="25"/>
      <c r="AA203" s="25"/>
      <c r="AB203" s="25"/>
      <c r="AC203" s="24"/>
      <c r="AD203" s="24"/>
      <c r="AE203" s="24"/>
      <c r="AF203" s="24"/>
      <c r="AG203" s="24"/>
      <c r="AH203" s="24"/>
      <c r="AI203" s="24"/>
      <c r="AJ203" s="24"/>
      <c r="AK203" s="24"/>
      <c r="AL203" s="24"/>
      <c r="AM203" s="24"/>
      <c r="AN203" s="24"/>
      <c r="AO203" s="24"/>
      <c r="AP203" s="24"/>
      <c r="AQ203" s="24"/>
      <c r="AR203" s="24"/>
      <c r="AS203" s="24"/>
      <c r="AT203" s="24"/>
      <c r="AU203" s="24"/>
      <c r="AV203" s="24"/>
    </row>
    <row r="204" spans="1:48" ht="14" x14ac:dyDescent="0.15">
      <c r="A204" s="64">
        <v>2029</v>
      </c>
      <c r="B204" s="104">
        <f t="shared" ca="1" si="7"/>
        <v>360.06078700150738</v>
      </c>
      <c r="C204" s="104"/>
      <c r="D204" s="104"/>
      <c r="E204" s="104"/>
      <c r="F204" s="104"/>
      <c r="G204" s="104"/>
      <c r="H204" s="105"/>
      <c r="I204" s="105"/>
      <c r="J204" s="105"/>
      <c r="K204" s="105"/>
      <c r="L204" s="25"/>
      <c r="M204" s="25"/>
      <c r="Q204" s="87"/>
      <c r="R204" s="87"/>
      <c r="S204" s="87"/>
      <c r="T204" s="87"/>
      <c r="U204" s="87"/>
      <c r="V204" s="87"/>
      <c r="W204" s="87"/>
      <c r="X204" s="25"/>
      <c r="Y204" s="25"/>
      <c r="Z204" s="25"/>
      <c r="AA204" s="25"/>
      <c r="AB204" s="25"/>
      <c r="AC204" s="24"/>
      <c r="AD204" s="24"/>
      <c r="AE204" s="24"/>
      <c r="AF204" s="24"/>
      <c r="AG204" s="24"/>
      <c r="AH204" s="24"/>
      <c r="AI204" s="24"/>
      <c r="AJ204" s="24"/>
      <c r="AK204" s="24"/>
      <c r="AL204" s="24"/>
      <c r="AM204" s="24"/>
      <c r="AN204" s="24"/>
      <c r="AO204" s="24"/>
      <c r="AP204" s="24"/>
      <c r="AQ204" s="24"/>
      <c r="AR204" s="24"/>
      <c r="AS204" s="24"/>
      <c r="AT204" s="24"/>
      <c r="AU204" s="24"/>
      <c r="AV204" s="24"/>
    </row>
    <row r="205" spans="1:48" ht="14" x14ac:dyDescent="0.15">
      <c r="A205" s="64">
        <v>2030</v>
      </c>
      <c r="B205" s="104">
        <f t="shared" ca="1" si="7"/>
        <v>363.12150613494123</v>
      </c>
      <c r="C205" s="104"/>
      <c r="D205" s="104"/>
      <c r="E205" s="104"/>
      <c r="F205" s="104"/>
      <c r="G205" s="104"/>
      <c r="H205" s="105"/>
      <c r="I205" s="105"/>
      <c r="J205" s="105"/>
      <c r="K205" s="105"/>
      <c r="L205" s="25"/>
      <c r="M205" s="25"/>
      <c r="N205" s="88"/>
      <c r="O205" s="87"/>
      <c r="P205" s="87"/>
      <c r="Q205" s="87"/>
      <c r="R205" s="87"/>
      <c r="S205" s="87"/>
      <c r="T205" s="87"/>
      <c r="U205" s="87"/>
      <c r="V205" s="87"/>
      <c r="W205" s="87"/>
      <c r="X205" s="25"/>
      <c r="Y205" s="25"/>
      <c r="Z205" s="25"/>
      <c r="AA205" s="25"/>
      <c r="AB205" s="25"/>
      <c r="AC205" s="24"/>
      <c r="AD205" s="24"/>
      <c r="AE205" s="24"/>
      <c r="AF205" s="24"/>
      <c r="AG205" s="24"/>
      <c r="AH205" s="24"/>
      <c r="AI205" s="24"/>
      <c r="AJ205" s="24"/>
      <c r="AK205" s="24"/>
      <c r="AL205" s="24"/>
      <c r="AM205" s="24"/>
      <c r="AN205" s="24"/>
      <c r="AO205" s="24"/>
      <c r="AP205" s="24"/>
      <c r="AQ205" s="24"/>
      <c r="AR205" s="24"/>
      <c r="AS205" s="24"/>
      <c r="AT205" s="24"/>
      <c r="AU205" s="24"/>
      <c r="AV205" s="24"/>
    </row>
    <row r="206" spans="1:48" ht="14" x14ac:dyDescent="0.15">
      <c r="A206" s="64">
        <v>2031</v>
      </c>
      <c r="B206" s="104">
        <f t="shared" ca="1" si="7"/>
        <v>366.18222526837417</v>
      </c>
      <c r="C206" s="104"/>
      <c r="D206" s="104"/>
      <c r="E206" s="104"/>
      <c r="F206" s="104"/>
      <c r="G206" s="104"/>
      <c r="H206" s="105"/>
      <c r="I206" s="105"/>
      <c r="J206" s="105"/>
      <c r="K206" s="105"/>
      <c r="L206" s="25"/>
      <c r="M206" s="25"/>
      <c r="N206" s="88"/>
      <c r="O206" s="117">
        <f ca="1">'[1]Advanced Controls'!$C$52</f>
        <v>933.98739797667008</v>
      </c>
      <c r="P206" s="87" t="s">
        <v>76</v>
      </c>
      <c r="Q206" s="87"/>
      <c r="R206" s="87"/>
      <c r="S206" s="87"/>
      <c r="T206" s="87"/>
      <c r="U206" s="87"/>
      <c r="V206" s="87"/>
      <c r="W206" s="87"/>
      <c r="X206" s="25"/>
      <c r="Y206" s="25"/>
      <c r="Z206" s="25"/>
      <c r="AA206" s="25"/>
      <c r="AB206" s="25"/>
      <c r="AC206" s="24"/>
      <c r="AD206" s="24"/>
      <c r="AE206" s="24"/>
      <c r="AF206" s="24"/>
      <c r="AG206" s="24"/>
      <c r="AH206" s="24"/>
      <c r="AI206" s="24"/>
      <c r="AJ206" s="24"/>
      <c r="AK206" s="24"/>
      <c r="AL206" s="24"/>
      <c r="AM206" s="24"/>
      <c r="AN206" s="24"/>
      <c r="AO206" s="24"/>
      <c r="AP206" s="24"/>
      <c r="AQ206" s="24"/>
      <c r="AR206" s="24"/>
      <c r="AS206" s="24"/>
      <c r="AT206" s="24"/>
      <c r="AU206" s="24"/>
      <c r="AV206" s="24"/>
    </row>
    <row r="207" spans="1:48" ht="14" x14ac:dyDescent="0.15">
      <c r="A207" s="64">
        <v>2032</v>
      </c>
      <c r="B207" s="104">
        <f t="shared" ca="1" si="7"/>
        <v>369.24294440180802</v>
      </c>
      <c r="C207" s="104"/>
      <c r="D207" s="104"/>
      <c r="E207" s="104"/>
      <c r="F207" s="104"/>
      <c r="G207" s="104"/>
      <c r="H207" s="105"/>
      <c r="I207" s="105"/>
      <c r="J207" s="105"/>
      <c r="K207" s="105"/>
      <c r="L207" s="25"/>
      <c r="M207" s="25"/>
      <c r="N207" s="88"/>
      <c r="O207" s="87"/>
      <c r="P207" s="87"/>
      <c r="Q207" s="87"/>
      <c r="R207" s="87"/>
      <c r="S207" s="87"/>
      <c r="T207" s="87"/>
      <c r="U207" s="87"/>
      <c r="V207" s="87"/>
      <c r="W207" s="87"/>
      <c r="X207" s="25"/>
      <c r="Y207" s="25"/>
      <c r="Z207" s="25"/>
      <c r="AA207" s="25"/>
      <c r="AB207" s="25"/>
      <c r="AC207" s="24"/>
      <c r="AD207" s="24"/>
      <c r="AE207" s="24"/>
      <c r="AF207" s="24"/>
      <c r="AG207" s="24"/>
      <c r="AH207" s="24"/>
      <c r="AI207" s="24"/>
      <c r="AJ207" s="24"/>
      <c r="AK207" s="24"/>
      <c r="AL207" s="24"/>
      <c r="AM207" s="24"/>
      <c r="AN207" s="24"/>
      <c r="AO207" s="24"/>
      <c r="AP207" s="24"/>
      <c r="AQ207" s="24"/>
      <c r="AR207" s="24"/>
      <c r="AS207" s="24"/>
      <c r="AT207" s="24"/>
      <c r="AU207" s="24"/>
      <c r="AV207" s="24"/>
    </row>
    <row r="208" spans="1:48" ht="14" x14ac:dyDescent="0.15">
      <c r="A208" s="64">
        <v>2033</v>
      </c>
      <c r="B208" s="104">
        <f t="shared" ca="1" si="7"/>
        <v>372.30366353524187</v>
      </c>
      <c r="C208" s="104"/>
      <c r="D208" s="104"/>
      <c r="E208" s="104"/>
      <c r="F208" s="104"/>
      <c r="G208" s="104"/>
      <c r="H208" s="105"/>
      <c r="I208" s="105"/>
      <c r="J208" s="105"/>
      <c r="K208" s="105"/>
      <c r="L208" s="25"/>
      <c r="M208" s="25"/>
      <c r="N208" s="118">
        <v>2014</v>
      </c>
      <c r="O208" s="89">
        <f>'[1]Advanced Controls'!$C$58</f>
        <v>314.14999999999998</v>
      </c>
      <c r="P208" s="87" t="s">
        <v>77</v>
      </c>
      <c r="Q208" s="87"/>
      <c r="R208" s="87"/>
      <c r="S208" s="87"/>
      <c r="T208" s="87"/>
      <c r="U208" s="87"/>
      <c r="V208" s="87"/>
      <c r="W208" s="87"/>
      <c r="X208" s="25"/>
      <c r="Y208" s="25"/>
      <c r="Z208" s="25"/>
      <c r="AA208" s="25"/>
      <c r="AB208" s="25"/>
      <c r="AC208" s="24"/>
      <c r="AD208" s="24"/>
      <c r="AE208" s="24"/>
      <c r="AF208" s="24"/>
      <c r="AG208" s="24"/>
      <c r="AH208" s="24"/>
      <c r="AI208" s="24"/>
      <c r="AJ208" s="24"/>
      <c r="AK208" s="24"/>
      <c r="AL208" s="24"/>
      <c r="AM208" s="24"/>
      <c r="AN208" s="24"/>
      <c r="AO208" s="24"/>
      <c r="AP208" s="24"/>
      <c r="AQ208" s="24"/>
      <c r="AR208" s="24"/>
      <c r="AS208" s="24"/>
      <c r="AT208" s="24"/>
      <c r="AU208" s="24"/>
      <c r="AV208" s="24"/>
    </row>
    <row r="209" spans="1:48" ht="14" x14ac:dyDescent="0.15">
      <c r="A209" s="64">
        <v>2034</v>
      </c>
      <c r="B209" s="104">
        <f t="shared" ca="1" si="7"/>
        <v>375.36438266867572</v>
      </c>
      <c r="C209" s="104"/>
      <c r="D209" s="104"/>
      <c r="E209" s="104"/>
      <c r="F209" s="104"/>
      <c r="G209" s="104"/>
      <c r="H209" s="105"/>
      <c r="I209" s="105"/>
      <c r="J209" s="105"/>
      <c r="K209" s="105"/>
      <c r="L209" s="25"/>
      <c r="M209" s="25"/>
      <c r="N209" s="118">
        <v>2050</v>
      </c>
      <c r="O209" s="96">
        <f>O197</f>
        <v>424.33588880361583</v>
      </c>
      <c r="P209" s="87" t="s">
        <v>78</v>
      </c>
      <c r="Q209" s="87"/>
      <c r="R209" s="87"/>
      <c r="S209" s="87"/>
      <c r="T209" s="87"/>
      <c r="U209" s="87"/>
      <c r="V209" s="87"/>
      <c r="W209" s="87"/>
      <c r="X209" s="25"/>
      <c r="Y209" s="25"/>
      <c r="Z209" s="25"/>
      <c r="AA209" s="25"/>
      <c r="AB209" s="25"/>
      <c r="AC209" s="24"/>
      <c r="AD209" s="24"/>
      <c r="AE209" s="24"/>
      <c r="AF209" s="24"/>
      <c r="AG209" s="24"/>
      <c r="AH209" s="24"/>
      <c r="AI209" s="24"/>
      <c r="AJ209" s="24"/>
      <c r="AK209" s="24"/>
      <c r="AL209" s="24"/>
      <c r="AM209" s="24"/>
      <c r="AN209" s="24"/>
      <c r="AO209" s="24"/>
      <c r="AP209" s="24"/>
      <c r="AQ209" s="24"/>
      <c r="AR209" s="24"/>
      <c r="AS209" s="24"/>
      <c r="AT209" s="24"/>
      <c r="AU209" s="24"/>
      <c r="AV209" s="24"/>
    </row>
    <row r="210" spans="1:48" ht="14" x14ac:dyDescent="0.15">
      <c r="A210" s="64">
        <v>2035</v>
      </c>
      <c r="B210" s="104">
        <f t="shared" ca="1" si="7"/>
        <v>378.42510180210957</v>
      </c>
      <c r="C210" s="104"/>
      <c r="D210" s="104"/>
      <c r="E210" s="104"/>
      <c r="F210" s="104"/>
      <c r="G210" s="104"/>
      <c r="H210" s="105"/>
      <c r="I210" s="105"/>
      <c r="J210" s="105"/>
      <c r="K210" s="105"/>
      <c r="L210" s="25"/>
      <c r="M210" s="25"/>
      <c r="N210" s="88"/>
      <c r="O210" s="93"/>
      <c r="P210" s="87"/>
      <c r="Q210" s="87"/>
      <c r="R210" s="87"/>
      <c r="S210" s="87"/>
      <c r="T210" s="87"/>
      <c r="U210" s="87"/>
      <c r="V210" s="87"/>
      <c r="W210" s="87"/>
      <c r="X210" s="25"/>
      <c r="Y210" s="25"/>
      <c r="Z210" s="25"/>
      <c r="AA210" s="25"/>
      <c r="AB210" s="25"/>
      <c r="AC210" s="24"/>
      <c r="AD210" s="24"/>
      <c r="AE210" s="24"/>
      <c r="AF210" s="24"/>
      <c r="AG210" s="24"/>
      <c r="AH210" s="24"/>
      <c r="AI210" s="24"/>
      <c r="AJ210" s="24"/>
      <c r="AK210" s="24"/>
      <c r="AL210" s="24"/>
      <c r="AM210" s="24"/>
      <c r="AN210" s="24"/>
      <c r="AO210" s="24"/>
      <c r="AP210" s="24"/>
      <c r="AQ210" s="24"/>
      <c r="AR210" s="24"/>
      <c r="AS210" s="24"/>
      <c r="AT210" s="24"/>
      <c r="AU210" s="24"/>
      <c r="AV210" s="24"/>
    </row>
    <row r="211" spans="1:48" ht="14" x14ac:dyDescent="0.15">
      <c r="A211" s="64">
        <v>2036</v>
      </c>
      <c r="B211" s="104">
        <f t="shared" ca="1" si="7"/>
        <v>381.48582093554342</v>
      </c>
      <c r="C211" s="104"/>
      <c r="D211" s="104"/>
      <c r="E211" s="104"/>
      <c r="F211" s="104"/>
      <c r="G211" s="104"/>
      <c r="H211" s="105"/>
      <c r="I211" s="105"/>
      <c r="J211" s="105"/>
      <c r="K211" s="105"/>
      <c r="L211" s="25"/>
      <c r="M211" s="25"/>
      <c r="N211" s="88"/>
      <c r="O211" s="94"/>
      <c r="P211" s="87"/>
      <c r="Q211" s="87"/>
      <c r="R211" s="87"/>
      <c r="S211" s="87"/>
      <c r="T211" s="87"/>
      <c r="U211" s="87"/>
      <c r="V211" s="87"/>
      <c r="W211" s="87"/>
      <c r="X211" s="25"/>
      <c r="Y211" s="25"/>
      <c r="Z211" s="25"/>
      <c r="AA211" s="25"/>
      <c r="AB211" s="25"/>
      <c r="AC211" s="24"/>
      <c r="AD211" s="24"/>
      <c r="AE211" s="24"/>
      <c r="AF211" s="24"/>
      <c r="AG211" s="24"/>
      <c r="AH211" s="24"/>
      <c r="AI211" s="24"/>
      <c r="AJ211" s="24"/>
      <c r="AK211" s="24"/>
      <c r="AL211" s="24"/>
      <c r="AM211" s="24"/>
      <c r="AN211" s="24"/>
      <c r="AO211" s="24"/>
      <c r="AP211" s="24"/>
      <c r="AQ211" s="24"/>
      <c r="AR211" s="24"/>
      <c r="AS211" s="24"/>
      <c r="AT211" s="24"/>
      <c r="AU211" s="24"/>
      <c r="AV211" s="24"/>
    </row>
    <row r="212" spans="1:48" ht="14" x14ac:dyDescent="0.15">
      <c r="A212" s="64">
        <v>2037</v>
      </c>
      <c r="B212" s="104">
        <f t="shared" ca="1" si="7"/>
        <v>384.54654006897727</v>
      </c>
      <c r="C212" s="104"/>
      <c r="D212" s="104"/>
      <c r="E212" s="104"/>
      <c r="F212" s="104"/>
      <c r="G212" s="104"/>
      <c r="H212" s="105"/>
      <c r="I212" s="105"/>
      <c r="J212" s="105"/>
      <c r="K212" s="105"/>
      <c r="L212" s="25"/>
      <c r="M212" s="25"/>
      <c r="N212" s="88"/>
      <c r="O212" s="95"/>
      <c r="P212" s="87"/>
      <c r="Q212" s="87"/>
      <c r="R212" s="87"/>
      <c r="S212" s="87"/>
      <c r="T212" s="87"/>
      <c r="U212" s="87"/>
      <c r="V212" s="87"/>
      <c r="W212" s="87"/>
      <c r="X212" s="25"/>
      <c r="Y212" s="25"/>
      <c r="Z212" s="25"/>
      <c r="AA212" s="25"/>
      <c r="AB212" s="25"/>
      <c r="AC212" s="24"/>
      <c r="AD212" s="24"/>
      <c r="AE212" s="24"/>
      <c r="AF212" s="24"/>
      <c r="AG212" s="24"/>
      <c r="AH212" s="24"/>
      <c r="AI212" s="24"/>
      <c r="AJ212" s="24"/>
      <c r="AK212" s="24"/>
      <c r="AL212" s="24"/>
      <c r="AM212" s="24"/>
      <c r="AN212" s="24"/>
      <c r="AO212" s="24"/>
      <c r="AP212" s="24"/>
      <c r="AQ212" s="24"/>
      <c r="AR212" s="24"/>
      <c r="AS212" s="24"/>
      <c r="AT212" s="24"/>
      <c r="AU212" s="24"/>
      <c r="AV212" s="24"/>
    </row>
    <row r="213" spans="1:48" ht="14" x14ac:dyDescent="0.15">
      <c r="A213" s="64">
        <v>2038</v>
      </c>
      <c r="B213" s="104">
        <f t="shared" ca="1" si="7"/>
        <v>387.60725920241111</v>
      </c>
      <c r="C213" s="104"/>
      <c r="D213" s="104"/>
      <c r="E213" s="104"/>
      <c r="F213" s="104"/>
      <c r="G213" s="104"/>
      <c r="H213" s="105"/>
      <c r="I213" s="105"/>
      <c r="J213" s="105"/>
      <c r="K213" s="105"/>
      <c r="L213" s="25"/>
      <c r="M213" s="25"/>
      <c r="N213" s="87"/>
      <c r="O213" s="87"/>
      <c r="P213" s="87"/>
      <c r="Q213" s="87"/>
      <c r="R213" s="87"/>
      <c r="S213" s="87"/>
      <c r="T213" s="87"/>
      <c r="U213" s="87"/>
      <c r="V213" s="87"/>
      <c r="W213" s="87"/>
      <c r="X213" s="25"/>
      <c r="Y213" s="25"/>
      <c r="Z213" s="25"/>
      <c r="AA213" s="25"/>
      <c r="AB213" s="25"/>
      <c r="AC213" s="24"/>
      <c r="AD213" s="24"/>
      <c r="AE213" s="24"/>
      <c r="AF213" s="24"/>
      <c r="AG213" s="24"/>
      <c r="AH213" s="24"/>
      <c r="AI213" s="24"/>
      <c r="AJ213" s="24"/>
      <c r="AK213" s="24"/>
      <c r="AL213" s="24"/>
      <c r="AM213" s="24"/>
      <c r="AN213" s="24"/>
      <c r="AO213" s="24"/>
      <c r="AP213" s="24"/>
      <c r="AQ213" s="24"/>
      <c r="AR213" s="24"/>
      <c r="AS213" s="24"/>
      <c r="AT213" s="24"/>
      <c r="AU213" s="24"/>
      <c r="AV213" s="24"/>
    </row>
    <row r="214" spans="1:48" ht="14" x14ac:dyDescent="0.15">
      <c r="A214" s="64">
        <v>2039</v>
      </c>
      <c r="B214" s="104">
        <f t="shared" ca="1" si="7"/>
        <v>390.66797833584496</v>
      </c>
      <c r="C214" s="104"/>
      <c r="D214" s="104"/>
      <c r="E214" s="104"/>
      <c r="F214" s="104"/>
      <c r="G214" s="104"/>
      <c r="H214" s="105"/>
      <c r="I214" s="105"/>
      <c r="J214" s="105"/>
      <c r="K214" s="105"/>
      <c r="L214" s="25"/>
      <c r="M214" s="25"/>
      <c r="N214" s="87"/>
      <c r="O214" s="87"/>
      <c r="P214" s="87"/>
      <c r="Q214" s="87"/>
      <c r="R214" s="87"/>
      <c r="S214" s="87"/>
      <c r="T214" s="87"/>
      <c r="U214" s="87"/>
      <c r="V214" s="87"/>
      <c r="W214" s="87"/>
      <c r="X214" s="25"/>
      <c r="Y214" s="25"/>
      <c r="Z214" s="25"/>
      <c r="AA214" s="25"/>
      <c r="AB214" s="25"/>
      <c r="AC214" s="24"/>
      <c r="AD214" s="24"/>
      <c r="AE214" s="24"/>
      <c r="AF214" s="24"/>
      <c r="AG214" s="24"/>
      <c r="AH214" s="24"/>
      <c r="AI214" s="24"/>
      <c r="AJ214" s="24"/>
      <c r="AK214" s="24"/>
      <c r="AL214" s="24"/>
      <c r="AM214" s="24"/>
      <c r="AN214" s="24"/>
      <c r="AO214" s="24"/>
      <c r="AP214" s="24"/>
      <c r="AQ214" s="24"/>
      <c r="AR214" s="24"/>
      <c r="AS214" s="24"/>
      <c r="AT214" s="24"/>
      <c r="AU214" s="24"/>
      <c r="AV214" s="24"/>
    </row>
    <row r="215" spans="1:48" ht="14" x14ac:dyDescent="0.15">
      <c r="A215" s="64">
        <v>2040</v>
      </c>
      <c r="B215" s="104">
        <f t="shared" ca="1" si="7"/>
        <v>393.72869746927881</v>
      </c>
      <c r="C215" s="104"/>
      <c r="D215" s="104"/>
      <c r="E215" s="104"/>
      <c r="F215" s="104"/>
      <c r="G215" s="104"/>
      <c r="H215" s="105"/>
      <c r="I215" s="105"/>
      <c r="J215" s="105"/>
      <c r="K215" s="105"/>
      <c r="L215" s="25"/>
      <c r="M215" s="25"/>
      <c r="N215" s="102"/>
      <c r="O215" s="103"/>
      <c r="P215" s="103"/>
      <c r="Q215" s="103"/>
      <c r="R215" s="103"/>
      <c r="S215" s="103"/>
      <c r="T215" s="103"/>
      <c r="U215" s="103"/>
      <c r="V215" s="103"/>
      <c r="W215" s="103"/>
      <c r="X215" s="103"/>
      <c r="Y215" s="103"/>
      <c r="Z215" s="103"/>
      <c r="AA215" s="103"/>
      <c r="AB215" s="25"/>
      <c r="AC215" s="24"/>
      <c r="AD215" s="24"/>
      <c r="AE215" s="24"/>
      <c r="AF215" s="24"/>
      <c r="AG215" s="24"/>
      <c r="AH215" s="24"/>
      <c r="AI215" s="24"/>
      <c r="AJ215" s="24"/>
      <c r="AK215" s="24"/>
      <c r="AL215" s="24"/>
      <c r="AM215" s="24"/>
      <c r="AN215" s="24"/>
      <c r="AO215" s="24"/>
      <c r="AP215" s="24"/>
      <c r="AQ215" s="24"/>
      <c r="AR215" s="24"/>
      <c r="AS215" s="24"/>
      <c r="AT215" s="24"/>
      <c r="AU215" s="24"/>
      <c r="AV215" s="24"/>
    </row>
    <row r="216" spans="1:48" ht="14" x14ac:dyDescent="0.15">
      <c r="A216" s="64">
        <v>2041</v>
      </c>
      <c r="B216" s="104">
        <f t="shared" ca="1" si="7"/>
        <v>396.78941660271266</v>
      </c>
      <c r="C216" s="104"/>
      <c r="D216" s="104"/>
      <c r="E216" s="104"/>
      <c r="F216" s="104"/>
      <c r="G216" s="104"/>
      <c r="H216" s="105"/>
      <c r="I216" s="105"/>
      <c r="J216" s="105"/>
      <c r="K216" s="105"/>
      <c r="L216" s="25"/>
      <c r="M216" s="25"/>
      <c r="N216" s="87"/>
      <c r="O216" s="87"/>
      <c r="P216" s="87"/>
      <c r="Q216" s="87"/>
      <c r="R216" s="87"/>
      <c r="S216" s="87"/>
      <c r="T216" s="87"/>
      <c r="U216" s="87"/>
      <c r="V216" s="87"/>
      <c r="W216" s="87"/>
      <c r="X216" s="25"/>
      <c r="Y216" s="25"/>
      <c r="Z216" s="25"/>
      <c r="AA216" s="25"/>
      <c r="AB216" s="25"/>
      <c r="AC216" s="24"/>
      <c r="AD216" s="24"/>
      <c r="AE216" s="24"/>
      <c r="AF216" s="24"/>
      <c r="AG216" s="24"/>
      <c r="AH216" s="24"/>
      <c r="AI216" s="24"/>
      <c r="AJ216" s="24"/>
      <c r="AK216" s="24"/>
      <c r="AL216" s="24"/>
      <c r="AM216" s="24"/>
      <c r="AN216" s="24"/>
      <c r="AO216" s="24"/>
      <c r="AP216" s="24"/>
      <c r="AQ216" s="24"/>
      <c r="AR216" s="24"/>
      <c r="AS216" s="24"/>
      <c r="AT216" s="24"/>
      <c r="AU216" s="24"/>
      <c r="AV216" s="24"/>
    </row>
    <row r="217" spans="1:48" ht="14" x14ac:dyDescent="0.15">
      <c r="A217" s="64">
        <v>2042</v>
      </c>
      <c r="B217" s="104">
        <f t="shared" ca="1" si="7"/>
        <v>399.85013573614651</v>
      </c>
      <c r="C217" s="104"/>
      <c r="D217" s="104"/>
      <c r="E217" s="104"/>
      <c r="F217" s="104"/>
      <c r="G217" s="104"/>
      <c r="H217" s="105"/>
      <c r="I217" s="105"/>
      <c r="J217" s="105"/>
      <c r="K217" s="105"/>
      <c r="L217" s="25"/>
      <c r="M217" s="25"/>
      <c r="N217" s="87"/>
      <c r="O217" s="87"/>
      <c r="P217" s="87"/>
      <c r="Q217" s="87"/>
      <c r="R217" s="87"/>
      <c r="S217" s="87"/>
      <c r="T217" s="87"/>
      <c r="U217" s="87"/>
      <c r="V217" s="87"/>
      <c r="W217" s="87"/>
      <c r="X217" s="25"/>
      <c r="Y217" s="25"/>
      <c r="Z217" s="25"/>
      <c r="AA217" s="25"/>
      <c r="AB217" s="25"/>
      <c r="AC217" s="24"/>
      <c r="AD217" s="24"/>
      <c r="AE217" s="24"/>
      <c r="AF217" s="24"/>
      <c r="AG217" s="24"/>
      <c r="AH217" s="24"/>
      <c r="AI217" s="24"/>
      <c r="AJ217" s="24"/>
      <c r="AK217" s="24"/>
      <c r="AL217" s="24"/>
      <c r="AM217" s="24"/>
      <c r="AN217" s="24"/>
      <c r="AO217" s="24"/>
      <c r="AP217" s="24"/>
      <c r="AQ217" s="24"/>
      <c r="AR217" s="24"/>
      <c r="AS217" s="24"/>
      <c r="AT217" s="24"/>
      <c r="AU217" s="24"/>
      <c r="AV217" s="24"/>
    </row>
    <row r="218" spans="1:48" ht="14" x14ac:dyDescent="0.15">
      <c r="A218" s="64">
        <v>2043</v>
      </c>
      <c r="B218" s="104">
        <f t="shared" ca="1" si="7"/>
        <v>402.91085486957945</v>
      </c>
      <c r="C218" s="104"/>
      <c r="D218" s="104"/>
      <c r="E218" s="104"/>
      <c r="F218" s="104"/>
      <c r="G218" s="104"/>
      <c r="H218" s="105"/>
      <c r="I218" s="105"/>
      <c r="J218" s="105"/>
      <c r="K218" s="105"/>
      <c r="L218" s="25"/>
      <c r="M218" s="25"/>
      <c r="N218" s="87"/>
      <c r="O218" s="87"/>
      <c r="P218" s="87"/>
      <c r="Q218" s="87"/>
      <c r="R218" s="87"/>
      <c r="S218" s="87"/>
      <c r="T218" s="87"/>
      <c r="U218" s="87"/>
      <c r="V218" s="87"/>
      <c r="W218" s="87"/>
      <c r="X218" s="25"/>
      <c r="Y218" s="25"/>
      <c r="Z218" s="25"/>
      <c r="AA218" s="25"/>
      <c r="AB218" s="25"/>
      <c r="AC218" s="24"/>
      <c r="AD218" s="24"/>
      <c r="AE218" s="24"/>
      <c r="AF218" s="24"/>
      <c r="AG218" s="24"/>
      <c r="AH218" s="24"/>
      <c r="AI218" s="24"/>
      <c r="AJ218" s="24"/>
      <c r="AK218" s="24"/>
      <c r="AL218" s="24"/>
      <c r="AM218" s="24"/>
      <c r="AN218" s="24"/>
      <c r="AO218" s="24"/>
      <c r="AP218" s="24"/>
      <c r="AQ218" s="24"/>
      <c r="AR218" s="24"/>
      <c r="AS218" s="24"/>
      <c r="AT218" s="24"/>
      <c r="AU218" s="24"/>
      <c r="AV218" s="24"/>
    </row>
    <row r="219" spans="1:48" ht="14" x14ac:dyDescent="0.15">
      <c r="A219" s="64">
        <v>2044</v>
      </c>
      <c r="B219" s="104">
        <f t="shared" ca="1" si="7"/>
        <v>405.9715740030133</v>
      </c>
      <c r="C219" s="104"/>
      <c r="D219" s="104"/>
      <c r="E219" s="104"/>
      <c r="F219" s="104"/>
      <c r="G219" s="104"/>
      <c r="H219" s="105"/>
      <c r="I219" s="105"/>
      <c r="J219" s="105"/>
      <c r="K219" s="105"/>
      <c r="L219" s="25"/>
      <c r="M219" s="25"/>
      <c r="N219" s="87"/>
      <c r="O219" s="87"/>
      <c r="P219" s="87"/>
      <c r="Q219" s="87"/>
      <c r="R219" s="87"/>
      <c r="S219" s="87"/>
      <c r="T219" s="87"/>
      <c r="U219" s="87"/>
      <c r="V219" s="87"/>
      <c r="W219" s="87"/>
      <c r="X219" s="25"/>
      <c r="Y219" s="25"/>
      <c r="Z219" s="25"/>
      <c r="AA219" s="25"/>
      <c r="AB219" s="25"/>
      <c r="AC219" s="24"/>
      <c r="AD219" s="24"/>
      <c r="AE219" s="24"/>
      <c r="AF219" s="24"/>
      <c r="AG219" s="24"/>
      <c r="AH219" s="24"/>
      <c r="AI219" s="24"/>
      <c r="AJ219" s="24"/>
      <c r="AK219" s="24"/>
      <c r="AL219" s="24"/>
      <c r="AM219" s="24"/>
      <c r="AN219" s="24"/>
      <c r="AO219" s="24"/>
      <c r="AP219" s="24"/>
      <c r="AQ219" s="24"/>
      <c r="AR219" s="24"/>
      <c r="AS219" s="24"/>
      <c r="AT219" s="24"/>
      <c r="AU219" s="24"/>
      <c r="AV219" s="24"/>
    </row>
    <row r="220" spans="1:48" ht="14" x14ac:dyDescent="0.15">
      <c r="A220" s="64">
        <v>2045</v>
      </c>
      <c r="B220" s="104">
        <f t="shared" ca="1" si="7"/>
        <v>409.03229313644715</v>
      </c>
      <c r="C220" s="104"/>
      <c r="D220" s="104"/>
      <c r="E220" s="104"/>
      <c r="F220" s="104"/>
      <c r="G220" s="104"/>
      <c r="H220" s="105"/>
      <c r="I220" s="105"/>
      <c r="J220" s="105"/>
      <c r="K220" s="105"/>
      <c r="L220" s="25"/>
      <c r="M220" s="25"/>
      <c r="N220" s="87"/>
      <c r="O220" s="87"/>
      <c r="P220" s="87"/>
      <c r="Q220" s="87"/>
      <c r="R220" s="87"/>
      <c r="S220" s="87"/>
      <c r="T220" s="87"/>
      <c r="U220" s="87"/>
      <c r="V220" s="87"/>
      <c r="W220" s="87"/>
      <c r="X220" s="25"/>
      <c r="Y220" s="25"/>
      <c r="Z220" s="25"/>
      <c r="AA220" s="25"/>
      <c r="AB220" s="25"/>
      <c r="AC220" s="24"/>
      <c r="AD220" s="24"/>
      <c r="AE220" s="24"/>
      <c r="AF220" s="24"/>
      <c r="AG220" s="24"/>
      <c r="AH220" s="24"/>
      <c r="AI220" s="24"/>
      <c r="AJ220" s="24"/>
      <c r="AK220" s="24"/>
      <c r="AL220" s="24"/>
      <c r="AM220" s="24"/>
      <c r="AN220" s="24"/>
      <c r="AO220" s="24"/>
      <c r="AP220" s="24"/>
      <c r="AQ220" s="24"/>
      <c r="AR220" s="24"/>
      <c r="AS220" s="24"/>
      <c r="AT220" s="24"/>
      <c r="AU220" s="24"/>
      <c r="AV220" s="24"/>
    </row>
    <row r="221" spans="1:48" ht="14" x14ac:dyDescent="0.15">
      <c r="A221" s="64">
        <v>2046</v>
      </c>
      <c r="B221" s="104">
        <f t="shared" ca="1" si="7"/>
        <v>412.093012269881</v>
      </c>
      <c r="C221" s="104"/>
      <c r="D221" s="104"/>
      <c r="E221" s="104"/>
      <c r="F221" s="104"/>
      <c r="G221" s="104"/>
      <c r="H221" s="105"/>
      <c r="I221" s="105"/>
      <c r="J221" s="105"/>
      <c r="K221" s="105"/>
      <c r="L221" s="25"/>
      <c r="M221" s="25"/>
      <c r="N221" s="87"/>
      <c r="O221" s="87"/>
      <c r="P221" s="87"/>
      <c r="Q221" s="87"/>
      <c r="R221" s="87"/>
      <c r="S221" s="87"/>
      <c r="T221" s="87"/>
      <c r="U221" s="87"/>
      <c r="V221" s="87"/>
      <c r="W221" s="87"/>
      <c r="X221" s="25"/>
      <c r="Y221" s="25"/>
      <c r="Z221" s="25"/>
      <c r="AA221" s="25"/>
      <c r="AB221" s="25"/>
      <c r="AC221" s="24"/>
      <c r="AD221" s="24"/>
      <c r="AE221" s="24"/>
      <c r="AF221" s="24"/>
      <c r="AG221" s="24"/>
      <c r="AH221" s="24"/>
      <c r="AI221" s="24"/>
      <c r="AJ221" s="24"/>
      <c r="AK221" s="24"/>
      <c r="AL221" s="24"/>
      <c r="AM221" s="24"/>
      <c r="AN221" s="24"/>
      <c r="AO221" s="24"/>
      <c r="AP221" s="24"/>
      <c r="AQ221" s="24"/>
      <c r="AR221" s="24"/>
      <c r="AS221" s="24"/>
      <c r="AT221" s="24"/>
      <c r="AU221" s="24"/>
      <c r="AV221" s="24"/>
    </row>
    <row r="222" spans="1:48" ht="14" x14ac:dyDescent="0.15">
      <c r="A222" s="64">
        <v>2047</v>
      </c>
      <c r="B222" s="104">
        <f t="shared" ca="1" si="7"/>
        <v>415.15373140331485</v>
      </c>
      <c r="C222" s="104"/>
      <c r="D222" s="104"/>
      <c r="E222" s="104"/>
      <c r="F222" s="104"/>
      <c r="G222" s="104"/>
      <c r="H222" s="105"/>
      <c r="I222" s="105"/>
      <c r="J222" s="105"/>
      <c r="K222" s="105"/>
      <c r="L222" s="25"/>
      <c r="M222" s="25"/>
      <c r="N222" s="87"/>
      <c r="O222" s="87"/>
      <c r="P222" s="87"/>
      <c r="Q222" s="87"/>
      <c r="R222" s="87"/>
      <c r="S222" s="87"/>
      <c r="T222" s="87"/>
      <c r="U222" s="87"/>
      <c r="V222" s="87"/>
      <c r="W222" s="87"/>
      <c r="X222" s="25"/>
      <c r="Y222" s="25"/>
      <c r="Z222" s="25"/>
      <c r="AA222" s="25"/>
      <c r="AB222" s="25"/>
      <c r="AC222" s="24"/>
      <c r="AD222" s="24"/>
      <c r="AE222" s="24"/>
      <c r="AF222" s="24"/>
      <c r="AG222" s="24"/>
      <c r="AH222" s="24"/>
      <c r="AI222" s="24"/>
      <c r="AJ222" s="24"/>
      <c r="AK222" s="24"/>
      <c r="AL222" s="24"/>
      <c r="AM222" s="24"/>
      <c r="AN222" s="24"/>
      <c r="AO222" s="24"/>
      <c r="AP222" s="24"/>
      <c r="AQ222" s="24"/>
      <c r="AR222" s="24"/>
      <c r="AS222" s="24"/>
      <c r="AT222" s="24"/>
      <c r="AU222" s="24"/>
      <c r="AV222" s="24"/>
    </row>
    <row r="223" spans="1:48" ht="14" x14ac:dyDescent="0.15">
      <c r="A223" s="64">
        <v>2048</v>
      </c>
      <c r="B223" s="104">
        <f t="shared" ca="1" si="7"/>
        <v>418.2144505367487</v>
      </c>
      <c r="C223" s="104"/>
      <c r="D223" s="104"/>
      <c r="E223" s="104"/>
      <c r="F223" s="104"/>
      <c r="G223" s="104"/>
      <c r="H223" s="105"/>
      <c r="I223" s="105"/>
      <c r="J223" s="105"/>
      <c r="K223" s="105"/>
      <c r="L223" s="25"/>
      <c r="M223" s="25"/>
      <c r="N223" s="25"/>
      <c r="O223" s="25"/>
      <c r="P223" s="25"/>
      <c r="Q223" s="25"/>
      <c r="R223" s="25"/>
      <c r="S223" s="25"/>
      <c r="T223" s="25"/>
      <c r="U223" s="25"/>
      <c r="V223" s="25"/>
      <c r="W223" s="25"/>
      <c r="X223" s="25"/>
      <c r="Y223" s="25"/>
      <c r="Z223" s="25"/>
      <c r="AA223" s="25"/>
      <c r="AB223" s="25"/>
      <c r="AC223" s="24"/>
      <c r="AD223" s="24"/>
      <c r="AE223" s="24"/>
      <c r="AF223" s="24"/>
      <c r="AG223" s="24"/>
      <c r="AH223" s="24"/>
      <c r="AI223" s="24"/>
      <c r="AJ223" s="24"/>
      <c r="AK223" s="24"/>
      <c r="AL223" s="24"/>
      <c r="AM223" s="24"/>
      <c r="AN223" s="24"/>
      <c r="AO223" s="24"/>
      <c r="AP223" s="24"/>
      <c r="AQ223" s="24"/>
      <c r="AR223" s="24"/>
      <c r="AS223" s="24"/>
      <c r="AT223" s="24"/>
      <c r="AU223" s="24"/>
      <c r="AV223" s="24"/>
    </row>
    <row r="224" spans="1:48" ht="14" x14ac:dyDescent="0.15">
      <c r="A224" s="64">
        <v>2049</v>
      </c>
      <c r="B224" s="104">
        <f t="shared" ca="1" si="7"/>
        <v>421.27516967018255</v>
      </c>
      <c r="C224" s="104"/>
      <c r="D224" s="104"/>
      <c r="E224" s="104"/>
      <c r="F224" s="104"/>
      <c r="G224" s="104"/>
      <c r="H224" s="105"/>
      <c r="I224" s="105"/>
      <c r="J224" s="105"/>
      <c r="K224" s="105"/>
      <c r="L224" s="25"/>
      <c r="M224" s="25"/>
      <c r="N224" s="25"/>
      <c r="O224" s="25"/>
      <c r="P224" s="25"/>
      <c r="Q224" s="25"/>
      <c r="R224" s="25"/>
      <c r="S224" s="25"/>
      <c r="T224" s="25"/>
      <c r="U224" s="25"/>
      <c r="V224" s="25"/>
      <c r="W224" s="25"/>
      <c r="X224" s="25"/>
      <c r="Y224" s="25"/>
      <c r="Z224" s="25"/>
      <c r="AA224" s="25"/>
      <c r="AB224" s="25"/>
      <c r="AC224" s="24"/>
      <c r="AD224" s="24"/>
      <c r="AE224" s="24"/>
      <c r="AF224" s="24"/>
      <c r="AG224" s="24"/>
      <c r="AH224" s="24"/>
      <c r="AI224" s="24"/>
      <c r="AJ224" s="24"/>
      <c r="AK224" s="24"/>
      <c r="AL224" s="24"/>
      <c r="AM224" s="24"/>
      <c r="AN224" s="24"/>
      <c r="AO224" s="24"/>
      <c r="AP224" s="24"/>
      <c r="AQ224" s="24"/>
      <c r="AR224" s="24"/>
      <c r="AS224" s="24"/>
      <c r="AT224" s="24"/>
      <c r="AU224" s="24"/>
      <c r="AV224" s="24"/>
    </row>
    <row r="225" spans="1:48" ht="14" x14ac:dyDescent="0.15">
      <c r="A225" s="64">
        <v>2050</v>
      </c>
      <c r="B225" s="104">
        <f t="shared" ca="1" si="7"/>
        <v>424.3358888036164</v>
      </c>
      <c r="C225" s="104"/>
      <c r="D225" s="104"/>
      <c r="E225" s="104"/>
      <c r="F225" s="104"/>
      <c r="G225" s="104"/>
      <c r="H225" s="105"/>
      <c r="I225" s="105"/>
      <c r="J225" s="105"/>
      <c r="K225" s="105"/>
      <c r="L225" s="25"/>
      <c r="M225" s="25"/>
      <c r="N225" s="25"/>
      <c r="O225" s="25"/>
      <c r="P225" s="25"/>
      <c r="Q225" s="25"/>
      <c r="R225" s="25"/>
      <c r="S225" s="25"/>
      <c r="T225" s="25"/>
      <c r="U225" s="25"/>
      <c r="V225" s="25"/>
      <c r="W225" s="25"/>
      <c r="X225" s="25"/>
      <c r="Y225" s="25"/>
      <c r="Z225" s="25"/>
      <c r="AA225" s="25"/>
      <c r="AB225" s="25"/>
      <c r="AC225" s="24"/>
      <c r="AD225" s="24"/>
      <c r="AE225" s="24"/>
      <c r="AF225" s="24"/>
      <c r="AG225" s="24"/>
      <c r="AH225" s="24"/>
      <c r="AI225" s="24"/>
      <c r="AJ225" s="24"/>
      <c r="AK225" s="24"/>
      <c r="AL225" s="24"/>
      <c r="AM225" s="24"/>
      <c r="AN225" s="24"/>
      <c r="AO225" s="24"/>
      <c r="AP225" s="24"/>
      <c r="AQ225" s="24"/>
      <c r="AR225" s="24"/>
      <c r="AS225" s="24"/>
      <c r="AT225" s="24"/>
      <c r="AU225" s="24"/>
      <c r="AV225" s="24"/>
    </row>
    <row r="226" spans="1:48" ht="14" x14ac:dyDescent="0.15">
      <c r="A226" s="64">
        <v>2051</v>
      </c>
      <c r="B226" s="104">
        <f t="shared" ca="1" si="7"/>
        <v>427.39660793705025</v>
      </c>
      <c r="C226" s="104"/>
      <c r="D226" s="104"/>
      <c r="E226" s="104"/>
      <c r="F226" s="104"/>
      <c r="G226" s="104"/>
      <c r="H226" s="105"/>
      <c r="I226" s="105"/>
      <c r="J226" s="105"/>
      <c r="K226" s="105"/>
      <c r="L226" s="25"/>
      <c r="M226" s="25"/>
      <c r="N226" s="25"/>
      <c r="O226" s="25"/>
      <c r="P226" s="25"/>
      <c r="Q226" s="25"/>
      <c r="R226" s="25"/>
      <c r="S226" s="25"/>
      <c r="T226" s="25"/>
      <c r="U226" s="25"/>
      <c r="V226" s="25"/>
      <c r="W226" s="25"/>
      <c r="X226" s="25"/>
      <c r="Y226" s="25"/>
      <c r="Z226" s="25"/>
      <c r="AA226" s="25"/>
      <c r="AB226" s="25"/>
      <c r="AC226" s="24"/>
      <c r="AD226" s="24"/>
      <c r="AE226" s="24"/>
      <c r="AF226" s="24"/>
      <c r="AG226" s="24"/>
      <c r="AH226" s="24"/>
      <c r="AI226" s="24"/>
      <c r="AJ226" s="24"/>
      <c r="AK226" s="24"/>
      <c r="AL226" s="24"/>
      <c r="AM226" s="24"/>
      <c r="AN226" s="24"/>
      <c r="AO226" s="24"/>
      <c r="AP226" s="24"/>
      <c r="AQ226" s="24"/>
      <c r="AR226" s="24"/>
      <c r="AS226" s="24"/>
      <c r="AT226" s="24"/>
      <c r="AU226" s="24"/>
      <c r="AV226" s="24"/>
    </row>
    <row r="227" spans="1:48" ht="14" x14ac:dyDescent="0.15">
      <c r="A227" s="64">
        <v>2052</v>
      </c>
      <c r="B227" s="104">
        <f t="shared" ca="1" si="7"/>
        <v>430.4573270704841</v>
      </c>
      <c r="C227" s="104"/>
      <c r="D227" s="104"/>
      <c r="E227" s="104"/>
      <c r="F227" s="104"/>
      <c r="G227" s="104"/>
      <c r="H227" s="105"/>
      <c r="I227" s="105"/>
      <c r="J227" s="105"/>
      <c r="K227" s="105"/>
      <c r="L227" s="25"/>
      <c r="M227" s="25"/>
      <c r="N227" s="25"/>
      <c r="O227" s="25"/>
      <c r="P227" s="25"/>
      <c r="Q227" s="25"/>
      <c r="R227" s="25"/>
      <c r="S227" s="25"/>
      <c r="T227" s="25"/>
      <c r="U227" s="25"/>
      <c r="V227" s="25"/>
      <c r="W227" s="25"/>
      <c r="X227" s="25"/>
      <c r="Y227" s="25"/>
      <c r="Z227" s="25"/>
      <c r="AA227" s="25"/>
      <c r="AB227" s="25"/>
      <c r="AC227" s="24"/>
      <c r="AD227" s="24"/>
      <c r="AE227" s="24"/>
      <c r="AF227" s="24"/>
      <c r="AG227" s="24"/>
      <c r="AH227" s="24"/>
      <c r="AI227" s="24"/>
      <c r="AJ227" s="24"/>
      <c r="AK227" s="24"/>
      <c r="AL227" s="24"/>
      <c r="AM227" s="24"/>
      <c r="AN227" s="24"/>
      <c r="AO227" s="24"/>
      <c r="AP227" s="24"/>
      <c r="AQ227" s="24"/>
      <c r="AR227" s="24"/>
      <c r="AS227" s="24"/>
      <c r="AT227" s="24"/>
      <c r="AU227" s="24"/>
      <c r="AV227" s="24"/>
    </row>
    <row r="228" spans="1:48" ht="14" x14ac:dyDescent="0.15">
      <c r="A228" s="64">
        <v>2053</v>
      </c>
      <c r="B228" s="104">
        <f t="shared" ca="1" si="7"/>
        <v>433.51804620391795</v>
      </c>
      <c r="C228" s="104"/>
      <c r="D228" s="104"/>
      <c r="E228" s="104"/>
      <c r="F228" s="104"/>
      <c r="G228" s="104"/>
      <c r="H228" s="105"/>
      <c r="I228" s="105"/>
      <c r="J228" s="105"/>
      <c r="K228" s="105"/>
      <c r="L228" s="25"/>
      <c r="M228" s="25"/>
      <c r="AC228" s="24"/>
      <c r="AD228" s="24"/>
      <c r="AE228" s="24"/>
      <c r="AF228" s="24"/>
      <c r="AG228" s="24"/>
      <c r="AH228" s="24"/>
      <c r="AI228" s="24"/>
      <c r="AJ228" s="24"/>
      <c r="AK228" s="24"/>
      <c r="AL228" s="24"/>
      <c r="AM228" s="24"/>
      <c r="AN228" s="24"/>
      <c r="AO228" s="24"/>
      <c r="AP228" s="24"/>
      <c r="AQ228" s="24"/>
      <c r="AR228" s="24"/>
      <c r="AS228" s="24"/>
      <c r="AT228" s="24"/>
      <c r="AU228" s="24"/>
      <c r="AV228" s="24"/>
    </row>
    <row r="229" spans="1:48" ht="14" x14ac:dyDescent="0.15">
      <c r="A229" s="64">
        <v>2054</v>
      </c>
      <c r="B229" s="104">
        <f t="shared" ca="1" si="7"/>
        <v>436.57876533735089</v>
      </c>
      <c r="C229" s="104"/>
      <c r="D229" s="104"/>
      <c r="E229" s="104"/>
      <c r="F229" s="104"/>
      <c r="G229" s="104"/>
      <c r="H229" s="105"/>
      <c r="I229" s="105"/>
      <c r="J229" s="105"/>
      <c r="K229" s="105"/>
      <c r="L229" s="25"/>
      <c r="M229" s="25"/>
      <c r="AC229" s="24"/>
      <c r="AD229" s="24"/>
      <c r="AE229" s="24"/>
      <c r="AF229" s="24"/>
      <c r="AG229" s="24"/>
      <c r="AH229" s="24"/>
      <c r="AI229" s="24"/>
      <c r="AJ229" s="24"/>
      <c r="AK229" s="24"/>
      <c r="AL229" s="24"/>
      <c r="AM229" s="24"/>
      <c r="AN229" s="24"/>
      <c r="AO229" s="24"/>
      <c r="AP229" s="24"/>
      <c r="AQ229" s="24"/>
      <c r="AR229" s="24"/>
      <c r="AS229" s="24"/>
      <c r="AT229" s="24"/>
      <c r="AU229" s="24"/>
      <c r="AV229" s="24"/>
    </row>
    <row r="230" spans="1:48" ht="14" x14ac:dyDescent="0.15">
      <c r="A230" s="64">
        <v>2055</v>
      </c>
      <c r="B230" s="104">
        <f t="shared" ca="1" si="7"/>
        <v>439.63948447078474</v>
      </c>
      <c r="C230" s="104"/>
      <c r="D230" s="104"/>
      <c r="E230" s="104"/>
      <c r="F230" s="104"/>
      <c r="G230" s="104"/>
      <c r="H230" s="105"/>
      <c r="I230" s="105"/>
      <c r="J230" s="105"/>
      <c r="K230" s="105"/>
      <c r="AC230" s="24"/>
      <c r="AD230" s="24"/>
      <c r="AE230" s="24"/>
      <c r="AF230" s="24"/>
      <c r="AG230" s="24"/>
      <c r="AH230" s="24"/>
      <c r="AI230" s="24"/>
      <c r="AJ230" s="24"/>
      <c r="AK230" s="24"/>
      <c r="AL230" s="24"/>
      <c r="AM230" s="24"/>
      <c r="AN230" s="24"/>
      <c r="AO230" s="24"/>
      <c r="AP230" s="24"/>
      <c r="AQ230" s="24"/>
      <c r="AR230" s="24"/>
      <c r="AS230" s="24"/>
      <c r="AT230" s="24"/>
      <c r="AU230" s="24"/>
      <c r="AV230" s="24"/>
    </row>
    <row r="231" spans="1:48" ht="14" x14ac:dyDescent="0.15">
      <c r="A231" s="64">
        <v>2056</v>
      </c>
      <c r="B231" s="104">
        <f t="shared" ca="1" si="7"/>
        <v>442.70020360421859</v>
      </c>
      <c r="C231" s="104"/>
      <c r="D231" s="104"/>
      <c r="E231" s="104"/>
      <c r="F231" s="104"/>
      <c r="G231" s="104"/>
      <c r="H231" s="105"/>
      <c r="I231" s="105"/>
      <c r="J231" s="105"/>
      <c r="K231" s="105"/>
      <c r="AC231" s="24"/>
      <c r="AD231" s="24"/>
      <c r="AE231" s="24"/>
      <c r="AF231" s="24"/>
      <c r="AG231" s="24"/>
      <c r="AH231" s="24"/>
      <c r="AI231" s="24"/>
      <c r="AJ231" s="24"/>
      <c r="AK231" s="24"/>
      <c r="AL231" s="24"/>
      <c r="AM231" s="24"/>
      <c r="AN231" s="24"/>
      <c r="AO231" s="24"/>
      <c r="AP231" s="24"/>
      <c r="AQ231" s="24"/>
      <c r="AR231" s="24"/>
      <c r="AS231" s="24"/>
      <c r="AT231" s="24"/>
      <c r="AU231" s="24"/>
      <c r="AV231" s="24"/>
    </row>
    <row r="232" spans="1:48" ht="14" x14ac:dyDescent="0.15">
      <c r="A232" s="64">
        <v>2057</v>
      </c>
      <c r="B232" s="104">
        <f t="shared" ca="1" si="7"/>
        <v>445.76092273765244</v>
      </c>
      <c r="C232" s="104"/>
      <c r="D232" s="104"/>
      <c r="E232" s="104"/>
      <c r="F232" s="104"/>
      <c r="G232" s="104"/>
      <c r="H232" s="105"/>
      <c r="I232" s="105"/>
      <c r="J232" s="105"/>
      <c r="K232" s="105"/>
      <c r="AC232" s="24"/>
      <c r="AD232" s="24"/>
      <c r="AE232" s="24"/>
      <c r="AF232" s="24"/>
      <c r="AG232" s="24"/>
      <c r="AH232" s="24"/>
      <c r="AI232" s="24"/>
      <c r="AJ232" s="24"/>
      <c r="AK232" s="24"/>
      <c r="AL232" s="24"/>
      <c r="AM232" s="24"/>
      <c r="AN232" s="24"/>
      <c r="AO232" s="24"/>
      <c r="AP232" s="24"/>
      <c r="AQ232" s="24"/>
      <c r="AR232" s="24"/>
      <c r="AS232" s="24"/>
      <c r="AT232" s="24"/>
      <c r="AU232" s="24"/>
      <c r="AV232" s="24"/>
    </row>
    <row r="233" spans="1:48" ht="14" x14ac:dyDescent="0.15">
      <c r="A233" s="64">
        <v>2058</v>
      </c>
      <c r="B233" s="104">
        <f t="shared" ca="1" si="7"/>
        <v>448.82164187108629</v>
      </c>
      <c r="C233" s="104"/>
      <c r="D233" s="104"/>
      <c r="E233" s="104"/>
      <c r="F233" s="104"/>
      <c r="G233" s="104"/>
      <c r="H233" s="105"/>
      <c r="I233" s="105"/>
      <c r="J233" s="105"/>
      <c r="K233" s="105"/>
      <c r="AC233" s="24"/>
      <c r="AD233" s="24"/>
      <c r="AE233" s="24"/>
      <c r="AF233" s="24"/>
      <c r="AG233" s="24"/>
      <c r="AH233" s="24"/>
      <c r="AI233" s="24"/>
      <c r="AJ233" s="24"/>
      <c r="AK233" s="24"/>
      <c r="AL233" s="24"/>
      <c r="AM233" s="24"/>
      <c r="AN233" s="24"/>
      <c r="AO233" s="24"/>
      <c r="AP233" s="24"/>
      <c r="AQ233" s="24"/>
      <c r="AR233" s="24"/>
      <c r="AS233" s="24"/>
      <c r="AT233" s="24"/>
      <c r="AU233" s="24"/>
      <c r="AV233" s="24"/>
    </row>
    <row r="234" spans="1:48" ht="14" x14ac:dyDescent="0.15">
      <c r="A234" s="64">
        <v>2059</v>
      </c>
      <c r="B234" s="104">
        <f t="shared" ca="1" si="7"/>
        <v>451.88236100452013</v>
      </c>
      <c r="C234" s="104"/>
      <c r="D234" s="104"/>
      <c r="E234" s="104"/>
      <c r="F234" s="104"/>
      <c r="G234" s="104"/>
      <c r="H234" s="105"/>
      <c r="I234" s="105"/>
      <c r="J234" s="105"/>
      <c r="K234" s="105"/>
      <c r="AC234" s="24"/>
      <c r="AD234" s="24"/>
      <c r="AE234" s="24"/>
      <c r="AF234" s="24"/>
      <c r="AG234" s="24"/>
      <c r="AH234" s="24"/>
      <c r="AI234" s="24"/>
      <c r="AJ234" s="24"/>
      <c r="AK234" s="24"/>
      <c r="AL234" s="24"/>
      <c r="AM234" s="24"/>
      <c r="AN234" s="24"/>
      <c r="AO234" s="24"/>
      <c r="AP234" s="24"/>
      <c r="AQ234" s="24"/>
      <c r="AR234" s="24"/>
      <c r="AS234" s="24"/>
      <c r="AT234" s="24"/>
      <c r="AU234" s="24"/>
      <c r="AV234" s="24"/>
    </row>
    <row r="235" spans="1:48" ht="14" x14ac:dyDescent="0.15">
      <c r="A235" s="64">
        <v>2060</v>
      </c>
      <c r="B235" s="104">
        <f t="shared" ca="1" si="7"/>
        <v>454.94308013795398</v>
      </c>
      <c r="C235" s="104"/>
      <c r="D235" s="104"/>
      <c r="E235" s="104"/>
      <c r="F235" s="104"/>
      <c r="G235" s="104"/>
      <c r="H235" s="105"/>
      <c r="I235" s="105"/>
      <c r="J235" s="105"/>
      <c r="K235" s="105"/>
    </row>
    <row r="236" spans="1:48" ht="16" x14ac:dyDescent="0.2">
      <c r="A236" s="97" t="str">
        <f ca="1">HYPERLINK("#"&amp;"'"&amp;'Custom PDS Adoption'!A$1&amp;"'!a1","Back to top")</f>
        <v>Back to top</v>
      </c>
    </row>
    <row r="237" spans="1:48" s="114" customFormat="1" x14ac:dyDescent="0.15"/>
    <row r="239" spans="1:48" ht="18" customHeight="1" x14ac:dyDescent="0.2">
      <c r="A239" s="100" t="s">
        <v>43</v>
      </c>
      <c r="B239" s="101" t="s">
        <v>79</v>
      </c>
      <c r="C239" s="101"/>
      <c r="D239" s="101"/>
      <c r="E239" s="101"/>
      <c r="F239" s="101"/>
      <c r="G239" s="101"/>
      <c r="H239" s="101"/>
      <c r="I239" s="101"/>
      <c r="J239" s="101"/>
      <c r="K239" s="101"/>
      <c r="L239" s="25"/>
      <c r="M239" s="100"/>
      <c r="N239" s="102"/>
      <c r="O239" s="103"/>
      <c r="P239" s="103"/>
      <c r="Q239" s="103"/>
      <c r="R239" s="103"/>
      <c r="S239" s="103"/>
      <c r="T239" s="103"/>
      <c r="U239" s="103"/>
      <c r="V239" s="103"/>
      <c r="W239" s="103"/>
      <c r="X239" s="103"/>
      <c r="Y239" s="103"/>
      <c r="Z239" s="103"/>
      <c r="AA239" s="103"/>
      <c r="AB239" s="25"/>
      <c r="AC239" s="48"/>
      <c r="AD239" s="48"/>
      <c r="AE239" s="48"/>
      <c r="AF239" s="48"/>
      <c r="AG239" s="48"/>
      <c r="AH239" s="48"/>
      <c r="AI239" s="48"/>
      <c r="AJ239" s="48"/>
      <c r="AK239" s="48"/>
      <c r="AL239" s="48"/>
      <c r="AM239" s="48"/>
      <c r="AN239" s="48"/>
      <c r="AO239" s="48"/>
      <c r="AP239" s="48"/>
      <c r="AQ239" s="48"/>
      <c r="AR239" s="48"/>
      <c r="AS239" s="48"/>
      <c r="AT239" s="48"/>
      <c r="AU239" s="48"/>
      <c r="AV239" s="48"/>
    </row>
    <row r="240" spans="1:48" ht="15" thickBot="1" x14ac:dyDescent="0.2">
      <c r="A240" s="55" t="s">
        <v>18</v>
      </c>
      <c r="B240" s="56" t="s">
        <v>19</v>
      </c>
      <c r="C240" s="56" t="s">
        <v>20</v>
      </c>
      <c r="D240" s="56" t="s">
        <v>21</v>
      </c>
      <c r="E240" s="56" t="s">
        <v>22</v>
      </c>
      <c r="F240" s="56" t="s">
        <v>23</v>
      </c>
      <c r="G240" s="56" t="s">
        <v>24</v>
      </c>
      <c r="H240" s="56" t="s">
        <v>25</v>
      </c>
      <c r="I240" s="56" t="s">
        <v>26</v>
      </c>
      <c r="J240" s="56" t="s">
        <v>27</v>
      </c>
      <c r="K240" s="56" t="s">
        <v>28</v>
      </c>
      <c r="L240" s="25"/>
      <c r="M240" s="25"/>
      <c r="N240" s="103"/>
      <c r="O240" s="103"/>
      <c r="P240" s="103"/>
      <c r="Q240" s="103"/>
      <c r="R240" s="103"/>
      <c r="S240" s="103"/>
      <c r="T240" s="103"/>
      <c r="U240" s="103"/>
      <c r="V240" s="103"/>
      <c r="W240" s="103"/>
      <c r="X240" s="103"/>
      <c r="Y240" s="103"/>
      <c r="Z240" s="103"/>
      <c r="AA240" s="103"/>
      <c r="AB240" s="25"/>
      <c r="AC240" s="24"/>
      <c r="AD240" s="24"/>
      <c r="AE240" s="24"/>
      <c r="AF240" s="24"/>
      <c r="AG240" s="24"/>
      <c r="AH240" s="24"/>
      <c r="AI240" s="24"/>
      <c r="AJ240" s="24"/>
      <c r="AK240" s="24"/>
      <c r="AL240" s="24"/>
      <c r="AM240" s="24"/>
      <c r="AN240" s="24"/>
      <c r="AO240" s="24"/>
      <c r="AP240" s="24"/>
      <c r="AQ240" s="24"/>
      <c r="AR240" s="24"/>
      <c r="AS240" s="24"/>
      <c r="AT240" s="24"/>
      <c r="AU240" s="24"/>
      <c r="AV240" s="24"/>
    </row>
    <row r="241" spans="1:48" ht="15.75" customHeight="1" x14ac:dyDescent="0.15">
      <c r="A241" s="64">
        <v>2012</v>
      </c>
      <c r="B241" s="104">
        <f ca="1">MIN($O$260,TREND($O$262:$O$263,$N$262:$N$263,A241))</f>
        <v>298.5988753152742</v>
      </c>
      <c r="C241" s="105"/>
      <c r="D241" s="105"/>
      <c r="E241" s="105"/>
      <c r="F241" s="105"/>
      <c r="G241" s="105"/>
      <c r="H241" s="105"/>
      <c r="I241" s="105"/>
      <c r="J241" s="105"/>
      <c r="K241" s="105"/>
      <c r="L241" s="25"/>
      <c r="M241" s="25"/>
      <c r="N241" s="52" t="s">
        <v>80</v>
      </c>
      <c r="O241" s="106"/>
      <c r="P241" s="106"/>
      <c r="Q241" s="106"/>
      <c r="R241" s="106"/>
      <c r="S241" s="106"/>
      <c r="T241" s="106"/>
      <c r="U241" s="106"/>
      <c r="V241" s="106"/>
      <c r="W241" s="106"/>
      <c r="X241" s="106"/>
      <c r="Y241" s="106"/>
      <c r="Z241" s="106"/>
      <c r="AA241" s="107"/>
      <c r="AB241" s="25"/>
      <c r="AC241" s="24"/>
      <c r="AD241" s="24"/>
      <c r="AE241" s="24"/>
      <c r="AF241" s="24"/>
      <c r="AG241" s="24"/>
      <c r="AH241" s="24"/>
      <c r="AI241" s="24"/>
      <c r="AJ241" s="24"/>
      <c r="AK241" s="24"/>
      <c r="AL241" s="24"/>
      <c r="AM241" s="24"/>
      <c r="AN241" s="24"/>
      <c r="AO241" s="24"/>
      <c r="AP241" s="24"/>
      <c r="AQ241" s="24"/>
      <c r="AR241" s="24"/>
      <c r="AS241" s="24"/>
      <c r="AT241" s="24"/>
      <c r="AU241" s="24"/>
      <c r="AV241" s="24"/>
    </row>
    <row r="242" spans="1:48" ht="14" x14ac:dyDescent="0.15">
      <c r="A242" s="64">
        <v>2013</v>
      </c>
      <c r="B242" s="104">
        <f t="shared" ref="B242:B289" ca="1" si="8">MIN($O$260,TREND($O$262:$O$263,$N$262:$N$263,A242))</f>
        <v>306.37443765763601</v>
      </c>
      <c r="C242" s="105"/>
      <c r="D242" s="105"/>
      <c r="E242" s="105"/>
      <c r="F242" s="105"/>
      <c r="G242" s="105"/>
      <c r="H242" s="105"/>
      <c r="I242" s="105"/>
      <c r="J242" s="105"/>
      <c r="K242" s="105"/>
      <c r="L242" s="25"/>
      <c r="M242" s="25"/>
      <c r="N242" s="108"/>
      <c r="O242" s="109"/>
      <c r="P242" s="109"/>
      <c r="Q242" s="109"/>
      <c r="R242" s="109"/>
      <c r="S242" s="109"/>
      <c r="T242" s="109"/>
      <c r="U242" s="109"/>
      <c r="V242" s="109"/>
      <c r="W242" s="109"/>
      <c r="X242" s="109"/>
      <c r="Y242" s="109"/>
      <c r="Z242" s="109"/>
      <c r="AA242" s="110"/>
      <c r="AB242" s="25"/>
      <c r="AC242" s="24"/>
      <c r="AD242" s="24"/>
      <c r="AE242" s="24"/>
      <c r="AF242" s="24"/>
      <c r="AG242" s="24"/>
      <c r="AH242" s="24"/>
      <c r="AI242" s="24"/>
      <c r="AJ242" s="24"/>
      <c r="AK242" s="24"/>
      <c r="AL242" s="24"/>
      <c r="AM242" s="24"/>
      <c r="AN242" s="24"/>
      <c r="AO242" s="24"/>
      <c r="AP242" s="24"/>
      <c r="AQ242" s="24"/>
      <c r="AR242" s="24"/>
      <c r="AS242" s="24"/>
      <c r="AT242" s="24"/>
      <c r="AU242" s="24"/>
      <c r="AV242" s="24"/>
    </row>
    <row r="243" spans="1:48" ht="14" x14ac:dyDescent="0.15">
      <c r="A243" s="64">
        <v>2014</v>
      </c>
      <c r="B243" s="104">
        <f t="shared" ca="1" si="8"/>
        <v>314.14999999999964</v>
      </c>
      <c r="C243" s="105"/>
      <c r="D243" s="105"/>
      <c r="E243" s="105"/>
      <c r="F243" s="105"/>
      <c r="G243" s="105"/>
      <c r="H243" s="105"/>
      <c r="I243" s="105"/>
      <c r="J243" s="105"/>
      <c r="K243" s="105"/>
      <c r="L243" s="25"/>
      <c r="M243" s="25"/>
      <c r="N243" s="108"/>
      <c r="O243" s="109"/>
      <c r="P243" s="109"/>
      <c r="Q243" s="109"/>
      <c r="R243" s="109"/>
      <c r="S243" s="109"/>
      <c r="T243" s="109"/>
      <c r="U243" s="109"/>
      <c r="V243" s="109"/>
      <c r="W243" s="109"/>
      <c r="X243" s="109"/>
      <c r="Y243" s="109"/>
      <c r="Z243" s="109"/>
      <c r="AA243" s="110"/>
      <c r="AB243" s="25"/>
      <c r="AC243" s="24"/>
      <c r="AD243" s="24"/>
      <c r="AE243" s="24"/>
      <c r="AF243" s="24"/>
      <c r="AG243" s="24"/>
      <c r="AH243" s="24"/>
      <c r="AI243" s="24"/>
      <c r="AJ243" s="24"/>
      <c r="AK243" s="24"/>
      <c r="AL243" s="24"/>
      <c r="AM243" s="24"/>
      <c r="AN243" s="24"/>
      <c r="AO243" s="24"/>
      <c r="AP243" s="24"/>
      <c r="AQ243" s="24"/>
      <c r="AR243" s="24"/>
      <c r="AS243" s="24"/>
      <c r="AT243" s="24"/>
      <c r="AU243" s="24"/>
      <c r="AV243" s="24"/>
    </row>
    <row r="244" spans="1:48" ht="14" x14ac:dyDescent="0.15">
      <c r="A244" s="64">
        <v>2015</v>
      </c>
      <c r="B244" s="104">
        <f t="shared" ca="1" si="8"/>
        <v>321.92556234236326</v>
      </c>
      <c r="C244" s="105"/>
      <c r="D244" s="105"/>
      <c r="E244" s="105"/>
      <c r="F244" s="105"/>
      <c r="G244" s="105"/>
      <c r="H244" s="105"/>
      <c r="I244" s="105"/>
      <c r="J244" s="105"/>
      <c r="K244" s="105"/>
      <c r="L244" s="25"/>
      <c r="M244" s="25"/>
      <c r="N244" s="108"/>
      <c r="O244" s="109"/>
      <c r="P244" s="109"/>
      <c r="Q244" s="109"/>
      <c r="R244" s="109"/>
      <c r="S244" s="109"/>
      <c r="T244" s="109"/>
      <c r="U244" s="109"/>
      <c r="V244" s="109"/>
      <c r="W244" s="109"/>
      <c r="X244" s="109"/>
      <c r="Y244" s="109"/>
      <c r="Z244" s="109"/>
      <c r="AA244" s="110"/>
      <c r="AB244" s="25"/>
      <c r="AC244" s="24"/>
      <c r="AD244" s="24"/>
      <c r="AE244" s="24"/>
      <c r="AF244" s="24"/>
      <c r="AG244" s="24"/>
      <c r="AH244" s="24"/>
      <c r="AI244" s="24"/>
      <c r="AJ244" s="24"/>
      <c r="AK244" s="24"/>
      <c r="AL244" s="24"/>
      <c r="AM244" s="24"/>
      <c r="AN244" s="24"/>
      <c r="AO244" s="24"/>
      <c r="AP244" s="24"/>
      <c r="AQ244" s="24"/>
      <c r="AR244" s="24"/>
      <c r="AS244" s="24"/>
      <c r="AT244" s="24"/>
      <c r="AU244" s="24"/>
      <c r="AV244" s="24"/>
    </row>
    <row r="245" spans="1:48" ht="15" thickBot="1" x14ac:dyDescent="0.2">
      <c r="A245" s="64">
        <v>2016</v>
      </c>
      <c r="B245" s="104">
        <f t="shared" ca="1" si="8"/>
        <v>329.70112468472507</v>
      </c>
      <c r="C245" s="105"/>
      <c r="D245" s="105"/>
      <c r="E245" s="105"/>
      <c r="F245" s="105"/>
      <c r="G245" s="105"/>
      <c r="H245" s="105"/>
      <c r="I245" s="105"/>
      <c r="J245" s="105"/>
      <c r="K245" s="105"/>
      <c r="L245" s="25"/>
      <c r="M245" s="25"/>
      <c r="N245" s="111"/>
      <c r="O245" s="112"/>
      <c r="P245" s="112"/>
      <c r="Q245" s="112"/>
      <c r="R245" s="112"/>
      <c r="S245" s="112"/>
      <c r="T245" s="112"/>
      <c r="U245" s="112"/>
      <c r="V245" s="112"/>
      <c r="W245" s="112"/>
      <c r="X245" s="112"/>
      <c r="Y245" s="112"/>
      <c r="Z245" s="112"/>
      <c r="AA245" s="113"/>
      <c r="AB245" s="25"/>
      <c r="AC245" s="24"/>
      <c r="AD245" s="24"/>
      <c r="AE245" s="24"/>
      <c r="AF245" s="24"/>
      <c r="AG245" s="24"/>
      <c r="AH245" s="24"/>
      <c r="AI245" s="24"/>
      <c r="AJ245" s="24"/>
      <c r="AK245" s="24"/>
      <c r="AL245" s="24"/>
      <c r="AM245" s="24"/>
      <c r="AN245" s="24"/>
      <c r="AO245" s="24"/>
      <c r="AP245" s="24"/>
      <c r="AQ245" s="24"/>
      <c r="AR245" s="24"/>
      <c r="AS245" s="24"/>
      <c r="AT245" s="24"/>
      <c r="AU245" s="24"/>
      <c r="AV245" s="24"/>
    </row>
    <row r="246" spans="1:48" ht="14" x14ac:dyDescent="0.15">
      <c r="A246" s="64">
        <v>2017</v>
      </c>
      <c r="B246" s="104">
        <f t="shared" ca="1" si="8"/>
        <v>337.4766870270887</v>
      </c>
      <c r="C246" s="105"/>
      <c r="D246" s="105"/>
      <c r="E246" s="105"/>
      <c r="F246" s="105"/>
      <c r="G246" s="105"/>
      <c r="H246" s="105"/>
      <c r="I246" s="105"/>
      <c r="J246" s="105"/>
      <c r="K246" s="105"/>
      <c r="L246" s="25"/>
      <c r="M246" s="25"/>
      <c r="N246" s="25"/>
      <c r="O246" s="25"/>
      <c r="P246" s="25"/>
      <c r="Q246" s="25"/>
      <c r="R246" s="25"/>
      <c r="S246" s="25"/>
      <c r="T246" s="25"/>
      <c r="U246" s="25"/>
      <c r="V246" s="25"/>
      <c r="W246" s="25"/>
      <c r="X246" s="25"/>
      <c r="Y246" s="25"/>
      <c r="Z246" s="25"/>
      <c r="AA246" s="25"/>
      <c r="AB246" s="25"/>
      <c r="AC246" s="24"/>
      <c r="AD246" s="24"/>
      <c r="AE246" s="24"/>
      <c r="AF246" s="24"/>
      <c r="AG246" s="24"/>
      <c r="AH246" s="24"/>
      <c r="AI246" s="24"/>
      <c r="AJ246" s="24"/>
      <c r="AK246" s="24"/>
      <c r="AL246" s="24"/>
      <c r="AM246" s="24"/>
      <c r="AN246" s="24"/>
      <c r="AO246" s="24"/>
      <c r="AP246" s="24"/>
      <c r="AQ246" s="24"/>
      <c r="AR246" s="24"/>
      <c r="AS246" s="24"/>
      <c r="AT246" s="24"/>
      <c r="AU246" s="24"/>
      <c r="AV246" s="24"/>
    </row>
    <row r="247" spans="1:48" ht="14" x14ac:dyDescent="0.15">
      <c r="A247" s="64">
        <v>2018</v>
      </c>
      <c r="B247" s="104">
        <f t="shared" ca="1" si="8"/>
        <v>345.25224936945051</v>
      </c>
      <c r="C247" s="105"/>
      <c r="D247" s="105"/>
      <c r="E247" s="105"/>
      <c r="F247" s="105"/>
      <c r="G247" s="105"/>
      <c r="H247" s="105"/>
      <c r="I247" s="105"/>
      <c r="J247" s="105"/>
      <c r="K247" s="105"/>
      <c r="L247" s="25"/>
      <c r="M247" s="25"/>
      <c r="N247" s="86" t="s">
        <v>41</v>
      </c>
      <c r="O247" s="25"/>
      <c r="Q247" s="25"/>
      <c r="R247" s="25"/>
      <c r="S247" s="25"/>
      <c r="T247" s="25"/>
      <c r="U247" s="25"/>
      <c r="V247" s="25"/>
      <c r="W247" s="25"/>
      <c r="X247" s="25"/>
      <c r="Y247" s="25"/>
      <c r="Z247" s="25"/>
      <c r="AA247" s="25"/>
      <c r="AB247" s="25"/>
      <c r="AC247" s="24"/>
      <c r="AD247" s="24"/>
      <c r="AE247" s="24"/>
      <c r="AF247" s="24"/>
      <c r="AG247" s="24"/>
      <c r="AH247" s="24"/>
      <c r="AI247" s="24"/>
      <c r="AJ247" s="24"/>
      <c r="AK247" s="24"/>
      <c r="AL247" s="24"/>
      <c r="AM247" s="24"/>
      <c r="AN247" s="24"/>
      <c r="AO247" s="24"/>
      <c r="AP247" s="24"/>
      <c r="AQ247" s="24"/>
      <c r="AR247" s="24"/>
      <c r="AS247" s="24"/>
      <c r="AT247" s="24"/>
      <c r="AU247" s="24"/>
      <c r="AV247" s="24"/>
    </row>
    <row r="248" spans="1:48" ht="14" x14ac:dyDescent="0.15">
      <c r="A248" s="64">
        <v>2019</v>
      </c>
      <c r="B248" s="104">
        <f t="shared" ca="1" si="8"/>
        <v>353.02781171181414</v>
      </c>
      <c r="C248" s="105"/>
      <c r="D248" s="105"/>
      <c r="E248" s="105"/>
      <c r="F248" s="105"/>
      <c r="G248" s="105"/>
      <c r="H248" s="105"/>
      <c r="I248" s="105"/>
      <c r="J248" s="105"/>
      <c r="K248" s="105"/>
      <c r="L248" s="25"/>
      <c r="M248" s="25"/>
      <c r="P248" s="25"/>
      <c r="Q248" s="87"/>
      <c r="R248" s="87"/>
      <c r="S248" s="87"/>
      <c r="T248" s="87"/>
      <c r="U248" s="87"/>
      <c r="V248" s="87"/>
      <c r="W248" s="87"/>
      <c r="X248" s="25"/>
      <c r="Y248" s="25"/>
      <c r="Z248" s="25"/>
      <c r="AA248" s="25"/>
      <c r="AB248" s="25"/>
      <c r="AC248" s="24"/>
      <c r="AD248" s="24"/>
      <c r="AE248" s="24"/>
      <c r="AF248" s="24"/>
      <c r="AG248" s="24"/>
      <c r="AH248" s="24"/>
      <c r="AI248" s="24"/>
      <c r="AJ248" s="24"/>
      <c r="AK248" s="24"/>
      <c r="AL248" s="24"/>
      <c r="AM248" s="24"/>
      <c r="AN248" s="24"/>
      <c r="AO248" s="24"/>
      <c r="AP248" s="24"/>
      <c r="AQ248" s="24"/>
      <c r="AR248" s="24"/>
      <c r="AS248" s="24"/>
      <c r="AT248" s="24"/>
      <c r="AU248" s="24"/>
      <c r="AV248" s="24"/>
    </row>
    <row r="249" spans="1:48" ht="14" x14ac:dyDescent="0.15">
      <c r="A249" s="64">
        <v>2020</v>
      </c>
      <c r="B249" s="104">
        <f t="shared" ca="1" si="8"/>
        <v>360.80337405417595</v>
      </c>
      <c r="C249" s="105"/>
      <c r="D249" s="105"/>
      <c r="E249" s="105"/>
      <c r="F249" s="105"/>
      <c r="G249" s="105"/>
      <c r="H249" s="105"/>
      <c r="I249" s="105"/>
      <c r="J249" s="105"/>
      <c r="K249" s="105"/>
      <c r="L249" s="25"/>
      <c r="M249" s="25"/>
      <c r="N249" s="88" t="s">
        <v>46</v>
      </c>
      <c r="O249" s="115">
        <f>'[1]Advanced Controls'!$B$205</f>
        <v>0.2415057625301528</v>
      </c>
      <c r="P249" s="25" t="s">
        <v>73</v>
      </c>
      <c r="Q249" s="87"/>
      <c r="R249" s="87"/>
      <c r="S249" s="87"/>
      <c r="T249" s="87"/>
      <c r="U249" s="87"/>
      <c r="V249" s="87"/>
      <c r="W249" s="87"/>
      <c r="X249" s="25"/>
      <c r="Y249" s="25"/>
      <c r="Z249" s="25"/>
      <c r="AA249" s="25"/>
      <c r="AB249" s="25"/>
      <c r="AC249" s="24"/>
      <c r="AD249" s="24"/>
      <c r="AE249" s="24"/>
      <c r="AF249" s="24"/>
      <c r="AG249" s="24"/>
      <c r="AH249" s="24"/>
      <c r="AI249" s="24"/>
      <c r="AJ249" s="24"/>
      <c r="AK249" s="24"/>
      <c r="AL249" s="24"/>
      <c r="AM249" s="24"/>
      <c r="AN249" s="24"/>
      <c r="AO249" s="24"/>
      <c r="AP249" s="24"/>
      <c r="AQ249" s="24"/>
      <c r="AR249" s="24"/>
      <c r="AS249" s="24"/>
      <c r="AT249" s="24"/>
      <c r="AU249" s="24"/>
      <c r="AV249" s="24"/>
    </row>
    <row r="250" spans="1:48" ht="14" x14ac:dyDescent="0.15">
      <c r="A250" s="64">
        <v>2021</v>
      </c>
      <c r="B250" s="104">
        <f t="shared" ca="1" si="8"/>
        <v>368.57893639653958</v>
      </c>
      <c r="C250" s="105"/>
      <c r="D250" s="105"/>
      <c r="E250" s="105"/>
      <c r="F250" s="105"/>
      <c r="G250" s="105"/>
      <c r="H250" s="105"/>
      <c r="I250" s="105"/>
      <c r="J250" s="105"/>
      <c r="K250" s="105"/>
      <c r="L250" s="25"/>
      <c r="M250" s="25"/>
      <c r="N250" s="88" t="s">
        <v>48</v>
      </c>
      <c r="O250" s="94">
        <v>3514.0850003579999</v>
      </c>
      <c r="P250" s="87" t="s">
        <v>74</v>
      </c>
      <c r="Q250" s="87"/>
      <c r="R250" s="87"/>
      <c r="S250" s="87"/>
      <c r="T250" s="87"/>
      <c r="U250" s="87"/>
      <c r="V250" s="87"/>
      <c r="W250" s="87"/>
      <c r="X250" s="25"/>
      <c r="Y250" s="25"/>
      <c r="Z250" s="25"/>
      <c r="AA250" s="25"/>
      <c r="AB250" s="25"/>
      <c r="AC250" s="24"/>
      <c r="AD250" s="24"/>
      <c r="AE250" s="24"/>
      <c r="AF250" s="24"/>
      <c r="AG250" s="24"/>
      <c r="AH250" s="24"/>
      <c r="AI250" s="24"/>
      <c r="AJ250" s="24"/>
      <c r="AK250" s="24"/>
      <c r="AL250" s="24"/>
      <c r="AM250" s="24"/>
      <c r="AN250" s="24"/>
      <c r="AO250" s="24"/>
      <c r="AP250" s="24"/>
      <c r="AQ250" s="24"/>
      <c r="AR250" s="24"/>
      <c r="AS250" s="24"/>
      <c r="AT250" s="24"/>
      <c r="AU250" s="24"/>
      <c r="AV250" s="24"/>
    </row>
    <row r="251" spans="1:48" ht="14" x14ac:dyDescent="0.15">
      <c r="A251" s="64">
        <v>2022</v>
      </c>
      <c r="B251" s="104">
        <f t="shared" ca="1" si="8"/>
        <v>376.3544987389032</v>
      </c>
      <c r="C251" s="105"/>
      <c r="D251" s="105"/>
      <c r="E251" s="105"/>
      <c r="F251" s="105"/>
      <c r="G251" s="105"/>
      <c r="H251" s="105"/>
      <c r="I251" s="105"/>
      <c r="J251" s="105"/>
      <c r="K251" s="105"/>
      <c r="L251" s="25"/>
      <c r="M251" s="25"/>
      <c r="N251" s="88" t="s">
        <v>50</v>
      </c>
      <c r="O251" s="116">
        <f>(O249*O250)*0.7</f>
        <v>594.07024432506159</v>
      </c>
      <c r="P251" s="87" t="s">
        <v>75</v>
      </c>
      <c r="Q251" s="87"/>
      <c r="R251" s="87"/>
      <c r="S251" s="87"/>
      <c r="T251" s="87"/>
      <c r="U251" s="87"/>
      <c r="V251" s="87"/>
      <c r="W251" s="87"/>
      <c r="X251" s="25"/>
      <c r="Y251" s="25"/>
      <c r="Z251" s="25"/>
      <c r="AA251" s="25"/>
      <c r="AB251" s="25"/>
      <c r="AC251" s="24"/>
      <c r="AD251" s="24"/>
      <c r="AE251" s="24"/>
      <c r="AF251" s="24"/>
      <c r="AG251" s="24"/>
      <c r="AH251" s="24"/>
      <c r="AI251" s="24"/>
      <c r="AJ251" s="24"/>
      <c r="AK251" s="24"/>
      <c r="AL251" s="24"/>
      <c r="AM251" s="24"/>
      <c r="AN251" s="24"/>
      <c r="AO251" s="24"/>
      <c r="AP251" s="24"/>
      <c r="AQ251" s="24"/>
      <c r="AR251" s="24"/>
      <c r="AS251" s="24"/>
      <c r="AT251" s="24"/>
      <c r="AU251" s="24"/>
      <c r="AV251" s="24"/>
    </row>
    <row r="252" spans="1:48" ht="14" x14ac:dyDescent="0.15">
      <c r="A252" s="64">
        <v>2023</v>
      </c>
      <c r="B252" s="104">
        <f t="shared" ca="1" si="8"/>
        <v>384.13006108126501</v>
      </c>
      <c r="C252" s="105"/>
      <c r="D252" s="105"/>
      <c r="E252" s="105"/>
      <c r="F252" s="105"/>
      <c r="G252" s="105"/>
      <c r="H252" s="105"/>
      <c r="I252" s="105"/>
      <c r="J252" s="105"/>
      <c r="K252" s="105"/>
      <c r="L252" s="25"/>
      <c r="M252" s="25"/>
      <c r="N252" s="88" t="s">
        <v>52</v>
      </c>
      <c r="O252" s="92"/>
      <c r="P252" s="87"/>
      <c r="Q252" s="87"/>
      <c r="R252" s="87"/>
      <c r="S252" s="87"/>
      <c r="T252" s="87"/>
      <c r="U252" s="87"/>
      <c r="V252" s="87"/>
      <c r="W252" s="87"/>
      <c r="X252" s="25"/>
      <c r="Y252" s="25"/>
      <c r="Z252" s="25"/>
      <c r="AA252" s="25"/>
      <c r="AB252" s="25"/>
      <c r="AC252" s="24"/>
      <c r="AD252" s="24"/>
      <c r="AE252" s="24"/>
      <c r="AF252" s="24"/>
      <c r="AG252" s="24"/>
      <c r="AH252" s="24"/>
      <c r="AI252" s="24"/>
      <c r="AJ252" s="24"/>
      <c r="AK252" s="24"/>
      <c r="AL252" s="24"/>
      <c r="AM252" s="24"/>
      <c r="AN252" s="24"/>
      <c r="AO252" s="24"/>
      <c r="AP252" s="24"/>
      <c r="AQ252" s="24"/>
      <c r="AR252" s="24"/>
      <c r="AS252" s="24"/>
      <c r="AT252" s="24"/>
      <c r="AU252" s="24"/>
      <c r="AV252" s="24"/>
    </row>
    <row r="253" spans="1:48" ht="14" x14ac:dyDescent="0.15">
      <c r="A253" s="64">
        <v>2024</v>
      </c>
      <c r="B253" s="104">
        <f t="shared" ca="1" si="8"/>
        <v>391.90562342362864</v>
      </c>
      <c r="C253" s="105"/>
      <c r="D253" s="105"/>
      <c r="E253" s="105"/>
      <c r="F253" s="105"/>
      <c r="G253" s="105"/>
      <c r="H253" s="105"/>
      <c r="I253" s="105"/>
      <c r="J253" s="105"/>
      <c r="K253" s="105"/>
      <c r="L253" s="25"/>
      <c r="M253" s="25"/>
      <c r="N253" s="88" t="s">
        <v>54</v>
      </c>
      <c r="O253" s="93"/>
      <c r="P253" s="87"/>
      <c r="Q253" s="87"/>
      <c r="R253" s="87"/>
      <c r="S253" s="87"/>
      <c r="T253" s="87"/>
      <c r="U253" s="87"/>
      <c r="V253" s="87"/>
      <c r="W253" s="87"/>
      <c r="X253" s="25"/>
      <c r="Y253" s="25"/>
      <c r="Z253" s="25"/>
      <c r="AA253" s="25"/>
      <c r="AB253" s="25"/>
      <c r="AC253" s="24"/>
      <c r="AD253" s="24"/>
      <c r="AE253" s="24"/>
      <c r="AF253" s="24"/>
      <c r="AG253" s="24"/>
      <c r="AH253" s="24"/>
      <c r="AI253" s="24"/>
      <c r="AJ253" s="24"/>
      <c r="AK253" s="24"/>
      <c r="AL253" s="24"/>
      <c r="AM253" s="24"/>
      <c r="AN253" s="24"/>
      <c r="AO253" s="24"/>
      <c r="AP253" s="24"/>
      <c r="AQ253" s="24"/>
      <c r="AR253" s="24"/>
      <c r="AS253" s="24"/>
      <c r="AT253" s="24"/>
      <c r="AU253" s="24"/>
      <c r="AV253" s="24"/>
    </row>
    <row r="254" spans="1:48" ht="14" x14ac:dyDescent="0.15">
      <c r="A254" s="64">
        <v>2025</v>
      </c>
      <c r="B254" s="104">
        <f t="shared" ca="1" si="8"/>
        <v>399.68118576599045</v>
      </c>
      <c r="C254" s="105"/>
      <c r="D254" s="105"/>
      <c r="E254" s="105"/>
      <c r="F254" s="105"/>
      <c r="G254" s="105"/>
      <c r="H254" s="105"/>
      <c r="I254" s="105"/>
      <c r="J254" s="105"/>
      <c r="K254" s="105"/>
      <c r="L254" s="25"/>
      <c r="M254" s="25"/>
      <c r="N254" s="88" t="s">
        <v>56</v>
      </c>
      <c r="O254" s="94"/>
      <c r="P254" s="87"/>
      <c r="Q254" s="87"/>
      <c r="R254" s="87"/>
      <c r="S254" s="87"/>
      <c r="T254" s="87"/>
      <c r="U254" s="87"/>
      <c r="V254" s="87"/>
      <c r="W254" s="87"/>
      <c r="X254" s="25"/>
      <c r="Y254" s="25"/>
      <c r="Z254" s="25"/>
      <c r="AA254" s="25"/>
      <c r="AB254" s="25"/>
      <c r="AC254" s="24"/>
      <c r="AD254" s="24"/>
      <c r="AE254" s="24"/>
      <c r="AF254" s="24"/>
      <c r="AG254" s="24"/>
      <c r="AH254" s="24"/>
      <c r="AI254" s="24"/>
      <c r="AJ254" s="24"/>
      <c r="AK254" s="24"/>
      <c r="AL254" s="24"/>
      <c r="AM254" s="24"/>
      <c r="AN254" s="24"/>
      <c r="AO254" s="24"/>
      <c r="AP254" s="24"/>
      <c r="AQ254" s="24"/>
      <c r="AR254" s="24"/>
      <c r="AS254" s="24"/>
      <c r="AT254" s="24"/>
      <c r="AU254" s="24"/>
      <c r="AV254" s="24"/>
    </row>
    <row r="255" spans="1:48" ht="14" x14ac:dyDescent="0.15">
      <c r="A255" s="64">
        <v>2026</v>
      </c>
      <c r="B255" s="104">
        <f t="shared" ca="1" si="8"/>
        <v>407.45674810835408</v>
      </c>
      <c r="C255" s="105"/>
      <c r="D255" s="105"/>
      <c r="E255" s="105"/>
      <c r="F255" s="105"/>
      <c r="G255" s="105"/>
      <c r="H255" s="105"/>
      <c r="I255" s="105"/>
      <c r="J255" s="105"/>
      <c r="K255" s="105"/>
      <c r="L255" s="25"/>
      <c r="M255" s="25"/>
      <c r="N255" s="88" t="s">
        <v>57</v>
      </c>
      <c r="O255" s="80"/>
      <c r="P255" s="25"/>
      <c r="Q255" s="87"/>
      <c r="R255" s="87"/>
      <c r="S255" s="87"/>
      <c r="T255" s="87"/>
      <c r="U255" s="87"/>
      <c r="V255" s="87"/>
      <c r="W255" s="87"/>
      <c r="X255" s="25"/>
      <c r="Y255" s="25"/>
      <c r="Z255" s="25"/>
      <c r="AA255" s="25"/>
      <c r="AB255" s="25"/>
      <c r="AC255" s="24"/>
      <c r="AD255" s="24"/>
      <c r="AE255" s="24"/>
      <c r="AF255" s="24"/>
      <c r="AG255" s="24"/>
      <c r="AH255" s="24"/>
      <c r="AI255" s="24"/>
      <c r="AJ255" s="24"/>
      <c r="AK255" s="24"/>
      <c r="AL255" s="24"/>
      <c r="AM255" s="24"/>
      <c r="AN255" s="24"/>
      <c r="AO255" s="24"/>
      <c r="AP255" s="24"/>
      <c r="AQ255" s="24"/>
      <c r="AR255" s="24"/>
      <c r="AS255" s="24"/>
      <c r="AT255" s="24"/>
      <c r="AU255" s="24"/>
      <c r="AV255" s="24"/>
    </row>
    <row r="256" spans="1:48" ht="14" x14ac:dyDescent="0.15">
      <c r="A256" s="64">
        <v>2027</v>
      </c>
      <c r="B256" s="104">
        <f t="shared" ca="1" si="8"/>
        <v>415.23231045071589</v>
      </c>
      <c r="C256" s="105"/>
      <c r="D256" s="105"/>
      <c r="E256" s="105"/>
      <c r="F256" s="105"/>
      <c r="G256" s="105"/>
      <c r="H256" s="105"/>
      <c r="I256" s="105"/>
      <c r="J256" s="105"/>
      <c r="K256" s="105"/>
      <c r="L256" s="25"/>
      <c r="M256" s="25"/>
      <c r="N256" s="88" t="s">
        <v>58</v>
      </c>
      <c r="O256" s="93"/>
      <c r="P256" s="87"/>
      <c r="Q256" s="87"/>
      <c r="R256" s="87"/>
      <c r="S256" s="87"/>
      <c r="T256" s="87"/>
      <c r="U256" s="87"/>
      <c r="V256" s="87"/>
      <c r="W256" s="87"/>
      <c r="X256" s="25"/>
      <c r="Y256" s="25"/>
      <c r="Z256" s="25"/>
      <c r="AA256" s="25"/>
      <c r="AB256" s="25"/>
      <c r="AC256" s="24"/>
      <c r="AD256" s="24"/>
      <c r="AE256" s="24"/>
      <c r="AF256" s="24"/>
      <c r="AG256" s="24"/>
      <c r="AH256" s="24"/>
      <c r="AI256" s="24"/>
      <c r="AJ256" s="24"/>
      <c r="AK256" s="24"/>
      <c r="AL256" s="24"/>
      <c r="AM256" s="24"/>
      <c r="AN256" s="24"/>
      <c r="AO256" s="24"/>
      <c r="AP256" s="24"/>
      <c r="AQ256" s="24"/>
      <c r="AR256" s="24"/>
      <c r="AS256" s="24"/>
      <c r="AT256" s="24"/>
      <c r="AU256" s="24"/>
      <c r="AV256" s="24"/>
    </row>
    <row r="257" spans="1:48" ht="14" x14ac:dyDescent="0.15">
      <c r="A257" s="64">
        <v>2028</v>
      </c>
      <c r="B257" s="104">
        <f t="shared" ca="1" si="8"/>
        <v>423.00787279307951</v>
      </c>
      <c r="C257" s="105"/>
      <c r="D257" s="105"/>
      <c r="E257" s="105"/>
      <c r="F257" s="105"/>
      <c r="G257" s="105"/>
      <c r="H257" s="105"/>
      <c r="I257" s="105"/>
      <c r="J257" s="105"/>
      <c r="K257" s="105"/>
      <c r="L257" s="25"/>
      <c r="M257" s="25"/>
      <c r="Q257" s="87"/>
      <c r="R257" s="87"/>
      <c r="S257" s="87"/>
      <c r="T257" s="87"/>
      <c r="U257" s="87"/>
      <c r="V257" s="87"/>
      <c r="W257" s="87"/>
      <c r="X257" s="25"/>
      <c r="Y257" s="25"/>
      <c r="Z257" s="25"/>
      <c r="AA257" s="25"/>
      <c r="AB257" s="25"/>
      <c r="AC257" s="24"/>
      <c r="AD257" s="24"/>
      <c r="AE257" s="24"/>
      <c r="AF257" s="24"/>
      <c r="AG257" s="24"/>
      <c r="AH257" s="24"/>
      <c r="AI257" s="24"/>
      <c r="AJ257" s="24"/>
      <c r="AK257" s="24"/>
      <c r="AL257" s="24"/>
      <c r="AM257" s="24"/>
      <c r="AN257" s="24"/>
      <c r="AO257" s="24"/>
      <c r="AP257" s="24"/>
      <c r="AQ257" s="24"/>
      <c r="AR257" s="24"/>
      <c r="AS257" s="24"/>
      <c r="AT257" s="24"/>
      <c r="AU257" s="24"/>
      <c r="AV257" s="24"/>
    </row>
    <row r="258" spans="1:48" ht="14" x14ac:dyDescent="0.15">
      <c r="A258" s="64">
        <v>2029</v>
      </c>
      <c r="B258" s="104">
        <f t="shared" ca="1" si="8"/>
        <v>430.78343513544132</v>
      </c>
      <c r="C258" s="105"/>
      <c r="D258" s="105"/>
      <c r="E258" s="105"/>
      <c r="F258" s="105"/>
      <c r="G258" s="105"/>
      <c r="H258" s="105"/>
      <c r="I258" s="105"/>
      <c r="J258" s="105"/>
      <c r="K258" s="105"/>
      <c r="L258" s="25"/>
      <c r="M258" s="25"/>
      <c r="Q258" s="87"/>
      <c r="R258" s="87"/>
      <c r="S258" s="87"/>
      <c r="T258" s="87"/>
      <c r="U258" s="87"/>
      <c r="V258" s="87"/>
      <c r="W258" s="87"/>
      <c r="X258" s="25"/>
      <c r="Y258" s="25"/>
      <c r="Z258" s="25"/>
      <c r="AA258" s="25"/>
      <c r="AB258" s="25"/>
      <c r="AC258" s="24"/>
      <c r="AD258" s="24"/>
      <c r="AE258" s="24"/>
      <c r="AF258" s="24"/>
      <c r="AG258" s="24"/>
      <c r="AH258" s="24"/>
      <c r="AI258" s="24"/>
      <c r="AJ258" s="24"/>
      <c r="AK258" s="24"/>
      <c r="AL258" s="24"/>
      <c r="AM258" s="24"/>
      <c r="AN258" s="24"/>
      <c r="AO258" s="24"/>
      <c r="AP258" s="24"/>
      <c r="AQ258" s="24"/>
      <c r="AR258" s="24"/>
      <c r="AS258" s="24"/>
      <c r="AT258" s="24"/>
      <c r="AU258" s="24"/>
      <c r="AV258" s="24"/>
    </row>
    <row r="259" spans="1:48" ht="14" x14ac:dyDescent="0.15">
      <c r="A259" s="64">
        <v>2030</v>
      </c>
      <c r="B259" s="104">
        <f t="shared" ca="1" si="8"/>
        <v>438.55899747780495</v>
      </c>
      <c r="C259" s="105"/>
      <c r="D259" s="105"/>
      <c r="E259" s="105"/>
      <c r="F259" s="105"/>
      <c r="G259" s="105"/>
      <c r="H259" s="105"/>
      <c r="I259" s="105"/>
      <c r="J259" s="105"/>
      <c r="K259" s="105"/>
      <c r="L259" s="25"/>
      <c r="M259" s="25"/>
      <c r="N259" s="88"/>
      <c r="O259" s="87"/>
      <c r="P259" s="87"/>
      <c r="Q259" s="87"/>
      <c r="R259" s="87"/>
      <c r="S259" s="87"/>
      <c r="T259" s="87"/>
      <c r="U259" s="87"/>
      <c r="V259" s="87"/>
      <c r="W259" s="87"/>
      <c r="X259" s="25"/>
      <c r="Y259" s="25"/>
      <c r="Z259" s="25"/>
      <c r="AA259" s="25"/>
      <c r="AB259" s="25"/>
      <c r="AC259" s="24"/>
      <c r="AD259" s="24"/>
      <c r="AE259" s="24"/>
      <c r="AF259" s="24"/>
      <c r="AG259" s="24"/>
      <c r="AH259" s="24"/>
      <c r="AI259" s="24"/>
      <c r="AJ259" s="24"/>
      <c r="AK259" s="24"/>
      <c r="AL259" s="24"/>
      <c r="AM259" s="24"/>
      <c r="AN259" s="24"/>
      <c r="AO259" s="24"/>
      <c r="AP259" s="24"/>
      <c r="AQ259" s="24"/>
      <c r="AR259" s="24"/>
      <c r="AS259" s="24"/>
      <c r="AT259" s="24"/>
      <c r="AU259" s="24"/>
      <c r="AV259" s="24"/>
    </row>
    <row r="260" spans="1:48" ht="14" x14ac:dyDescent="0.15">
      <c r="A260" s="64">
        <v>2031</v>
      </c>
      <c r="B260" s="104">
        <f t="shared" ca="1" si="8"/>
        <v>446.33455982016858</v>
      </c>
      <c r="C260" s="105"/>
      <c r="D260" s="105"/>
      <c r="E260" s="105"/>
      <c r="F260" s="105"/>
      <c r="G260" s="105"/>
      <c r="H260" s="105"/>
      <c r="I260" s="105"/>
      <c r="J260" s="105"/>
      <c r="K260" s="105"/>
      <c r="L260" s="25"/>
      <c r="M260" s="25"/>
      <c r="N260" s="88"/>
      <c r="O260" s="117">
        <f ca="1">'[1]Advanced Controls'!$C$52</f>
        <v>933.98739797667008</v>
      </c>
      <c r="P260" s="87" t="s">
        <v>76</v>
      </c>
      <c r="Q260" s="87"/>
      <c r="R260" s="87"/>
      <c r="S260" s="87"/>
      <c r="T260" s="87"/>
      <c r="U260" s="87"/>
      <c r="V260" s="87"/>
      <c r="W260" s="87"/>
      <c r="X260" s="25"/>
      <c r="Y260" s="25"/>
      <c r="Z260" s="25"/>
      <c r="AA260" s="25"/>
      <c r="AB260" s="25"/>
      <c r="AC260" s="24"/>
      <c r="AD260" s="24"/>
      <c r="AE260" s="24"/>
      <c r="AF260" s="24"/>
      <c r="AG260" s="24"/>
      <c r="AH260" s="24"/>
      <c r="AI260" s="24"/>
      <c r="AJ260" s="24"/>
      <c r="AK260" s="24"/>
      <c r="AL260" s="24"/>
      <c r="AM260" s="24"/>
      <c r="AN260" s="24"/>
      <c r="AO260" s="24"/>
      <c r="AP260" s="24"/>
      <c r="AQ260" s="24"/>
      <c r="AR260" s="24"/>
      <c r="AS260" s="24"/>
      <c r="AT260" s="24"/>
      <c r="AU260" s="24"/>
      <c r="AV260" s="24"/>
    </row>
    <row r="261" spans="1:48" ht="14" x14ac:dyDescent="0.15">
      <c r="A261" s="64">
        <v>2032</v>
      </c>
      <c r="B261" s="104">
        <f t="shared" ca="1" si="8"/>
        <v>454.11012216253039</v>
      </c>
      <c r="C261" s="105"/>
      <c r="D261" s="105"/>
      <c r="E261" s="105"/>
      <c r="F261" s="105"/>
      <c r="G261" s="105"/>
      <c r="H261" s="105"/>
      <c r="I261" s="105"/>
      <c r="J261" s="105"/>
      <c r="K261" s="105"/>
      <c r="L261" s="25"/>
      <c r="M261" s="25"/>
      <c r="N261" s="88"/>
      <c r="O261" s="87"/>
      <c r="P261" s="87"/>
      <c r="Q261" s="87"/>
      <c r="R261" s="87"/>
      <c r="S261" s="87"/>
      <c r="T261" s="87"/>
      <c r="U261" s="87"/>
      <c r="V261" s="87"/>
      <c r="W261" s="87"/>
      <c r="X261" s="25"/>
      <c r="Y261" s="25"/>
      <c r="Z261" s="25"/>
      <c r="AA261" s="25"/>
      <c r="AB261" s="25"/>
      <c r="AC261" s="24"/>
      <c r="AD261" s="24"/>
      <c r="AE261" s="24"/>
      <c r="AF261" s="24"/>
      <c r="AG261" s="24"/>
      <c r="AH261" s="24"/>
      <c r="AI261" s="24"/>
      <c r="AJ261" s="24"/>
      <c r="AK261" s="24"/>
      <c r="AL261" s="24"/>
      <c r="AM261" s="24"/>
      <c r="AN261" s="24"/>
      <c r="AO261" s="24"/>
      <c r="AP261" s="24"/>
      <c r="AQ261" s="24"/>
      <c r="AR261" s="24"/>
      <c r="AS261" s="24"/>
      <c r="AT261" s="24"/>
      <c r="AU261" s="24"/>
      <c r="AV261" s="24"/>
    </row>
    <row r="262" spans="1:48" ht="14" x14ac:dyDescent="0.15">
      <c r="A262" s="64">
        <v>2033</v>
      </c>
      <c r="B262" s="104">
        <f t="shared" ca="1" si="8"/>
        <v>461.88568450489402</v>
      </c>
      <c r="C262" s="105"/>
      <c r="D262" s="105"/>
      <c r="E262" s="105"/>
      <c r="F262" s="105"/>
      <c r="G262" s="105"/>
      <c r="H262" s="105"/>
      <c r="I262" s="105"/>
      <c r="J262" s="105"/>
      <c r="K262" s="105"/>
      <c r="L262" s="25"/>
      <c r="M262" s="25"/>
      <c r="N262" s="118">
        <v>2014</v>
      </c>
      <c r="O262" s="89">
        <f>'[1]Advanced Controls'!$C$58</f>
        <v>314.14999999999998</v>
      </c>
      <c r="P262" s="87" t="s">
        <v>77</v>
      </c>
      <c r="Q262" s="87"/>
      <c r="R262" s="87"/>
      <c r="S262" s="87"/>
      <c r="T262" s="87"/>
      <c r="U262" s="87"/>
      <c r="V262" s="87"/>
      <c r="W262" s="87"/>
      <c r="X262" s="25"/>
      <c r="Y262" s="25"/>
      <c r="Z262" s="25"/>
      <c r="AA262" s="25"/>
      <c r="AB262" s="25"/>
      <c r="AC262" s="24"/>
      <c r="AD262" s="24"/>
      <c r="AE262" s="24"/>
      <c r="AF262" s="24"/>
      <c r="AG262" s="24"/>
      <c r="AH262" s="24"/>
      <c r="AI262" s="24"/>
      <c r="AJ262" s="24"/>
      <c r="AK262" s="24"/>
      <c r="AL262" s="24"/>
      <c r="AM262" s="24"/>
      <c r="AN262" s="24"/>
      <c r="AO262" s="24"/>
      <c r="AP262" s="24"/>
      <c r="AQ262" s="24"/>
      <c r="AR262" s="24"/>
      <c r="AS262" s="24"/>
      <c r="AT262" s="24"/>
      <c r="AU262" s="24"/>
      <c r="AV262" s="24"/>
    </row>
    <row r="263" spans="1:48" ht="14" x14ac:dyDescent="0.15">
      <c r="A263" s="64">
        <v>2034</v>
      </c>
      <c r="B263" s="104">
        <f t="shared" ca="1" si="8"/>
        <v>469.66124684725582</v>
      </c>
      <c r="C263" s="105"/>
      <c r="D263" s="105"/>
      <c r="E263" s="105"/>
      <c r="F263" s="105"/>
      <c r="G263" s="105"/>
      <c r="H263" s="105"/>
      <c r="I263" s="105"/>
      <c r="J263" s="105"/>
      <c r="K263" s="105"/>
      <c r="L263" s="25"/>
      <c r="M263" s="25"/>
      <c r="N263" s="118">
        <v>2050</v>
      </c>
      <c r="O263" s="96">
        <f>O251</f>
        <v>594.07024432506159</v>
      </c>
      <c r="P263" s="87" t="s">
        <v>78</v>
      </c>
      <c r="Q263" s="87"/>
      <c r="R263" s="87"/>
      <c r="S263" s="87"/>
      <c r="T263" s="87"/>
      <c r="U263" s="87"/>
      <c r="V263" s="87"/>
      <c r="W263" s="87"/>
      <c r="X263" s="25"/>
      <c r="Y263" s="25"/>
      <c r="Z263" s="25"/>
      <c r="AA263" s="25"/>
      <c r="AB263" s="25"/>
      <c r="AC263" s="24"/>
      <c r="AD263" s="24"/>
      <c r="AE263" s="24"/>
      <c r="AF263" s="24"/>
      <c r="AG263" s="24"/>
      <c r="AH263" s="24"/>
      <c r="AI263" s="24"/>
      <c r="AJ263" s="24"/>
      <c r="AK263" s="24"/>
      <c r="AL263" s="24"/>
      <c r="AM263" s="24"/>
      <c r="AN263" s="24"/>
      <c r="AO263" s="24"/>
      <c r="AP263" s="24"/>
      <c r="AQ263" s="24"/>
      <c r="AR263" s="24"/>
      <c r="AS263" s="24"/>
      <c r="AT263" s="24"/>
      <c r="AU263" s="24"/>
      <c r="AV263" s="24"/>
    </row>
    <row r="264" spans="1:48" ht="14" x14ac:dyDescent="0.15">
      <c r="A264" s="64">
        <v>2035</v>
      </c>
      <c r="B264" s="104">
        <f t="shared" ca="1" si="8"/>
        <v>477.43680918961945</v>
      </c>
      <c r="C264" s="105"/>
      <c r="D264" s="105"/>
      <c r="E264" s="105"/>
      <c r="F264" s="105"/>
      <c r="G264" s="105"/>
      <c r="H264" s="105"/>
      <c r="I264" s="105"/>
      <c r="J264" s="105"/>
      <c r="K264" s="105"/>
      <c r="L264" s="25"/>
      <c r="M264" s="25"/>
      <c r="N264" s="88"/>
      <c r="O264" s="93"/>
      <c r="P264" s="87"/>
      <c r="Q264" s="87"/>
      <c r="R264" s="87"/>
      <c r="S264" s="87"/>
      <c r="T264" s="87"/>
      <c r="U264" s="87"/>
      <c r="V264" s="87"/>
      <c r="W264" s="87"/>
      <c r="X264" s="25"/>
      <c r="Y264" s="25"/>
      <c r="Z264" s="25"/>
      <c r="AA264" s="25"/>
      <c r="AB264" s="25"/>
      <c r="AC264" s="24"/>
      <c r="AD264" s="24"/>
      <c r="AE264" s="24"/>
      <c r="AF264" s="24"/>
      <c r="AG264" s="24"/>
      <c r="AH264" s="24"/>
      <c r="AI264" s="24"/>
      <c r="AJ264" s="24"/>
      <c r="AK264" s="24"/>
      <c r="AL264" s="24"/>
      <c r="AM264" s="24"/>
      <c r="AN264" s="24"/>
      <c r="AO264" s="24"/>
      <c r="AP264" s="24"/>
      <c r="AQ264" s="24"/>
      <c r="AR264" s="24"/>
      <c r="AS264" s="24"/>
      <c r="AT264" s="24"/>
      <c r="AU264" s="24"/>
      <c r="AV264" s="24"/>
    </row>
    <row r="265" spans="1:48" ht="14" x14ac:dyDescent="0.15">
      <c r="A265" s="64">
        <v>2036</v>
      </c>
      <c r="B265" s="104">
        <f t="shared" ca="1" si="8"/>
        <v>485.21237153198126</v>
      </c>
      <c r="C265" s="105"/>
      <c r="D265" s="105"/>
      <c r="E265" s="105"/>
      <c r="F265" s="105"/>
      <c r="G265" s="105"/>
      <c r="H265" s="105"/>
      <c r="I265" s="105"/>
      <c r="J265" s="105"/>
      <c r="K265" s="105"/>
      <c r="L265" s="25"/>
      <c r="M265" s="25"/>
      <c r="N265" s="88"/>
      <c r="O265" s="94"/>
      <c r="P265" s="87"/>
      <c r="Q265" s="87"/>
      <c r="R265" s="87"/>
      <c r="S265" s="87"/>
      <c r="T265" s="87"/>
      <c r="U265" s="87"/>
      <c r="V265" s="87"/>
      <c r="W265" s="87"/>
      <c r="X265" s="25"/>
      <c r="Y265" s="25"/>
      <c r="Z265" s="25"/>
      <c r="AA265" s="25"/>
      <c r="AB265" s="25"/>
      <c r="AC265" s="24"/>
      <c r="AD265" s="24"/>
      <c r="AE265" s="24"/>
      <c r="AF265" s="24"/>
      <c r="AG265" s="24"/>
      <c r="AH265" s="24"/>
      <c r="AI265" s="24"/>
      <c r="AJ265" s="24"/>
      <c r="AK265" s="24"/>
      <c r="AL265" s="24"/>
      <c r="AM265" s="24"/>
      <c r="AN265" s="24"/>
      <c r="AO265" s="24"/>
      <c r="AP265" s="24"/>
      <c r="AQ265" s="24"/>
      <c r="AR265" s="24"/>
      <c r="AS265" s="24"/>
      <c r="AT265" s="24"/>
      <c r="AU265" s="24"/>
      <c r="AV265" s="24"/>
    </row>
    <row r="266" spans="1:48" ht="14" x14ac:dyDescent="0.15">
      <c r="A266" s="64">
        <v>2037</v>
      </c>
      <c r="B266" s="104">
        <f t="shared" ca="1" si="8"/>
        <v>492.98793387434489</v>
      </c>
      <c r="C266" s="105"/>
      <c r="D266" s="105"/>
      <c r="E266" s="105"/>
      <c r="F266" s="105"/>
      <c r="G266" s="105"/>
      <c r="H266" s="105"/>
      <c r="I266" s="105"/>
      <c r="J266" s="105"/>
      <c r="K266" s="105"/>
      <c r="L266" s="25"/>
      <c r="M266" s="25"/>
      <c r="N266" s="88"/>
      <c r="O266" s="95"/>
      <c r="P266" s="87"/>
      <c r="Q266" s="87"/>
      <c r="R266" s="87"/>
      <c r="S266" s="87"/>
      <c r="T266" s="87"/>
      <c r="U266" s="87"/>
      <c r="V266" s="87"/>
      <c r="W266" s="87"/>
      <c r="X266" s="25"/>
      <c r="Y266" s="25"/>
      <c r="Z266" s="25"/>
      <c r="AA266" s="25"/>
      <c r="AB266" s="25"/>
      <c r="AC266" s="24"/>
      <c r="AD266" s="24"/>
      <c r="AE266" s="24"/>
      <c r="AF266" s="24"/>
      <c r="AG266" s="24"/>
      <c r="AH266" s="24"/>
      <c r="AI266" s="24"/>
      <c r="AJ266" s="24"/>
      <c r="AK266" s="24"/>
      <c r="AL266" s="24"/>
      <c r="AM266" s="24"/>
      <c r="AN266" s="24"/>
      <c r="AO266" s="24"/>
      <c r="AP266" s="24"/>
      <c r="AQ266" s="24"/>
      <c r="AR266" s="24"/>
      <c r="AS266" s="24"/>
      <c r="AT266" s="24"/>
      <c r="AU266" s="24"/>
      <c r="AV266" s="24"/>
    </row>
    <row r="267" spans="1:48" ht="14" x14ac:dyDescent="0.15">
      <c r="A267" s="64">
        <v>2038</v>
      </c>
      <c r="B267" s="104">
        <f t="shared" ca="1" si="8"/>
        <v>500.7634962167067</v>
      </c>
      <c r="C267" s="105"/>
      <c r="D267" s="105"/>
      <c r="E267" s="105"/>
      <c r="F267" s="105"/>
      <c r="G267" s="105"/>
      <c r="H267" s="105"/>
      <c r="I267" s="105"/>
      <c r="J267" s="105"/>
      <c r="K267" s="105"/>
      <c r="L267" s="25"/>
      <c r="M267" s="25"/>
      <c r="N267" s="87"/>
      <c r="O267" s="87"/>
      <c r="P267" s="87"/>
      <c r="Q267" s="87"/>
      <c r="R267" s="87"/>
      <c r="S267" s="87"/>
      <c r="T267" s="87"/>
      <c r="U267" s="87"/>
      <c r="V267" s="87"/>
      <c r="W267" s="87"/>
      <c r="X267" s="25"/>
      <c r="Y267" s="25"/>
      <c r="Z267" s="25"/>
      <c r="AA267" s="25"/>
      <c r="AB267" s="25"/>
      <c r="AC267" s="24"/>
      <c r="AD267" s="24"/>
      <c r="AE267" s="24"/>
      <c r="AF267" s="24"/>
      <c r="AG267" s="24"/>
      <c r="AH267" s="24"/>
      <c r="AI267" s="24"/>
      <c r="AJ267" s="24"/>
      <c r="AK267" s="24"/>
      <c r="AL267" s="24"/>
      <c r="AM267" s="24"/>
      <c r="AN267" s="24"/>
      <c r="AO267" s="24"/>
      <c r="AP267" s="24"/>
      <c r="AQ267" s="24"/>
      <c r="AR267" s="24"/>
      <c r="AS267" s="24"/>
      <c r="AT267" s="24"/>
      <c r="AU267" s="24"/>
      <c r="AV267" s="24"/>
    </row>
    <row r="268" spans="1:48" ht="14" x14ac:dyDescent="0.15">
      <c r="A268" s="64">
        <v>2039</v>
      </c>
      <c r="B268" s="104">
        <f t="shared" ca="1" si="8"/>
        <v>508.53905855907033</v>
      </c>
      <c r="C268" s="105"/>
      <c r="D268" s="105"/>
      <c r="E268" s="105"/>
      <c r="F268" s="105"/>
      <c r="G268" s="105"/>
      <c r="H268" s="105"/>
      <c r="I268" s="105"/>
      <c r="J268" s="105"/>
      <c r="K268" s="105"/>
      <c r="L268" s="25"/>
      <c r="M268" s="25"/>
      <c r="N268" s="87"/>
      <c r="O268" s="87"/>
      <c r="P268" s="87"/>
      <c r="Q268" s="87"/>
      <c r="R268" s="87"/>
      <c r="S268" s="87"/>
      <c r="T268" s="87"/>
      <c r="U268" s="87"/>
      <c r="V268" s="87"/>
      <c r="W268" s="87"/>
      <c r="X268" s="25"/>
      <c r="Y268" s="25"/>
      <c r="Z268" s="25"/>
      <c r="AA268" s="25"/>
      <c r="AB268" s="25"/>
      <c r="AC268" s="24"/>
      <c r="AD268" s="24"/>
      <c r="AE268" s="24"/>
      <c r="AF268" s="24"/>
      <c r="AG268" s="24"/>
      <c r="AH268" s="24"/>
      <c r="AI268" s="24"/>
      <c r="AJ268" s="24"/>
      <c r="AK268" s="24"/>
      <c r="AL268" s="24"/>
      <c r="AM268" s="24"/>
      <c r="AN268" s="24"/>
      <c r="AO268" s="24"/>
      <c r="AP268" s="24"/>
      <c r="AQ268" s="24"/>
      <c r="AR268" s="24"/>
      <c r="AS268" s="24"/>
      <c r="AT268" s="24"/>
      <c r="AU268" s="24"/>
      <c r="AV268" s="24"/>
    </row>
    <row r="269" spans="1:48" ht="14" x14ac:dyDescent="0.15">
      <c r="A269" s="64">
        <v>2040</v>
      </c>
      <c r="B269" s="104">
        <f t="shared" ca="1" si="8"/>
        <v>516.31462090143395</v>
      </c>
      <c r="C269" s="105"/>
      <c r="D269" s="105"/>
      <c r="E269" s="105"/>
      <c r="F269" s="105"/>
      <c r="G269" s="105"/>
      <c r="H269" s="105"/>
      <c r="I269" s="105"/>
      <c r="J269" s="105"/>
      <c r="K269" s="105"/>
      <c r="L269" s="25"/>
      <c r="M269" s="25"/>
      <c r="N269" s="102"/>
      <c r="O269" s="103"/>
      <c r="P269" s="103"/>
      <c r="Q269" s="103"/>
      <c r="R269" s="103"/>
      <c r="S269" s="103"/>
      <c r="T269" s="103"/>
      <c r="U269" s="103"/>
      <c r="V269" s="103"/>
      <c r="W269" s="103"/>
      <c r="X269" s="103"/>
      <c r="Y269" s="103"/>
      <c r="Z269" s="103"/>
      <c r="AA269" s="103"/>
      <c r="AB269" s="25"/>
      <c r="AC269" s="24"/>
      <c r="AD269" s="24"/>
      <c r="AE269" s="24"/>
      <c r="AF269" s="24"/>
      <c r="AG269" s="24"/>
      <c r="AH269" s="24"/>
      <c r="AI269" s="24"/>
      <c r="AJ269" s="24"/>
      <c r="AK269" s="24"/>
      <c r="AL269" s="24"/>
      <c r="AM269" s="24"/>
      <c r="AN269" s="24"/>
      <c r="AO269" s="24"/>
      <c r="AP269" s="24"/>
      <c r="AQ269" s="24"/>
      <c r="AR269" s="24"/>
      <c r="AS269" s="24"/>
      <c r="AT269" s="24"/>
      <c r="AU269" s="24"/>
      <c r="AV269" s="24"/>
    </row>
    <row r="270" spans="1:48" ht="14" x14ac:dyDescent="0.15">
      <c r="A270" s="64">
        <v>2041</v>
      </c>
      <c r="B270" s="104">
        <f t="shared" ca="1" si="8"/>
        <v>524.09018324379576</v>
      </c>
      <c r="C270" s="105"/>
      <c r="D270" s="105"/>
      <c r="E270" s="105"/>
      <c r="F270" s="105"/>
      <c r="G270" s="105"/>
      <c r="H270" s="105"/>
      <c r="I270" s="105"/>
      <c r="J270" s="105"/>
      <c r="K270" s="105"/>
      <c r="L270" s="25"/>
      <c r="M270" s="25"/>
      <c r="N270" s="102"/>
      <c r="O270" s="103"/>
      <c r="P270" s="103"/>
      <c r="Q270" s="103"/>
      <c r="R270" s="103"/>
      <c r="S270" s="103"/>
      <c r="T270" s="103"/>
      <c r="U270" s="103"/>
      <c r="V270" s="103"/>
      <c r="W270" s="103"/>
      <c r="X270" s="103"/>
      <c r="Y270" s="103"/>
      <c r="Z270" s="103"/>
      <c r="AA270" s="103"/>
      <c r="AB270" s="25"/>
      <c r="AC270" s="24"/>
      <c r="AD270" s="24"/>
      <c r="AE270" s="24"/>
      <c r="AF270" s="24"/>
      <c r="AG270" s="24"/>
      <c r="AH270" s="24"/>
      <c r="AI270" s="24"/>
      <c r="AJ270" s="24"/>
      <c r="AK270" s="24"/>
      <c r="AL270" s="24"/>
      <c r="AM270" s="24"/>
      <c r="AN270" s="24"/>
      <c r="AO270" s="24"/>
      <c r="AP270" s="24"/>
      <c r="AQ270" s="24"/>
      <c r="AR270" s="24"/>
      <c r="AS270" s="24"/>
      <c r="AT270" s="24"/>
      <c r="AU270" s="24"/>
      <c r="AV270" s="24"/>
    </row>
    <row r="271" spans="1:48" ht="14" x14ac:dyDescent="0.15">
      <c r="A271" s="64">
        <v>2042</v>
      </c>
      <c r="B271" s="104">
        <f t="shared" ca="1" si="8"/>
        <v>531.86574558615939</v>
      </c>
      <c r="C271" s="105"/>
      <c r="D271" s="105"/>
      <c r="E271" s="105"/>
      <c r="F271" s="105"/>
      <c r="G271" s="105"/>
      <c r="H271" s="105"/>
      <c r="I271" s="105"/>
      <c r="J271" s="105"/>
      <c r="K271" s="105"/>
      <c r="L271" s="25"/>
      <c r="M271" s="25"/>
      <c r="N271" s="103"/>
      <c r="O271" s="103"/>
      <c r="P271" s="103"/>
      <c r="Q271" s="103"/>
      <c r="R271" s="103"/>
      <c r="S271" s="103"/>
      <c r="T271" s="103"/>
      <c r="U271" s="103"/>
      <c r="V271" s="103"/>
      <c r="W271" s="103"/>
      <c r="X271" s="103"/>
      <c r="Y271" s="103"/>
      <c r="Z271" s="103"/>
      <c r="AA271" s="103"/>
      <c r="AB271" s="25"/>
      <c r="AC271" s="24"/>
      <c r="AD271" s="24"/>
      <c r="AE271" s="24"/>
      <c r="AF271" s="24"/>
      <c r="AG271" s="24"/>
      <c r="AH271" s="24"/>
      <c r="AI271" s="24"/>
      <c r="AJ271" s="24"/>
      <c r="AK271" s="24"/>
      <c r="AL271" s="24"/>
      <c r="AM271" s="24"/>
      <c r="AN271" s="24"/>
      <c r="AO271" s="24"/>
      <c r="AP271" s="24"/>
      <c r="AQ271" s="24"/>
      <c r="AR271" s="24"/>
      <c r="AS271" s="24"/>
      <c r="AT271" s="24"/>
      <c r="AU271" s="24"/>
      <c r="AV271" s="24"/>
    </row>
    <row r="272" spans="1:48" ht="14" x14ac:dyDescent="0.15">
      <c r="A272" s="64">
        <v>2043</v>
      </c>
      <c r="B272" s="104">
        <f t="shared" ca="1" si="8"/>
        <v>539.6413079285212</v>
      </c>
      <c r="C272" s="105"/>
      <c r="D272" s="105"/>
      <c r="E272" s="105"/>
      <c r="F272" s="105"/>
      <c r="G272" s="105"/>
      <c r="H272" s="105"/>
      <c r="I272" s="105"/>
      <c r="J272" s="105"/>
      <c r="K272" s="105"/>
      <c r="L272" s="25"/>
      <c r="M272" s="25"/>
      <c r="N272" s="103"/>
      <c r="O272" s="103"/>
      <c r="P272" s="103"/>
      <c r="Q272" s="103"/>
      <c r="R272" s="103"/>
      <c r="S272" s="103"/>
      <c r="T272" s="103"/>
      <c r="U272" s="103"/>
      <c r="V272" s="103"/>
      <c r="W272" s="103"/>
      <c r="X272" s="103"/>
      <c r="Y272" s="103"/>
      <c r="Z272" s="103"/>
      <c r="AA272" s="103"/>
      <c r="AB272" s="25"/>
      <c r="AC272" s="24"/>
      <c r="AD272" s="24"/>
      <c r="AE272" s="24"/>
      <c r="AF272" s="24"/>
      <c r="AG272" s="24"/>
      <c r="AH272" s="24"/>
      <c r="AI272" s="24"/>
      <c r="AJ272" s="24"/>
      <c r="AK272" s="24"/>
      <c r="AL272" s="24"/>
      <c r="AM272" s="24"/>
      <c r="AN272" s="24"/>
      <c r="AO272" s="24"/>
      <c r="AP272" s="24"/>
      <c r="AQ272" s="24"/>
      <c r="AR272" s="24"/>
      <c r="AS272" s="24"/>
      <c r="AT272" s="24"/>
      <c r="AU272" s="24"/>
      <c r="AV272" s="24"/>
    </row>
    <row r="273" spans="1:48" ht="14" x14ac:dyDescent="0.15">
      <c r="A273" s="64">
        <v>2044</v>
      </c>
      <c r="B273" s="104">
        <f t="shared" ca="1" si="8"/>
        <v>547.41687027088483</v>
      </c>
      <c r="C273" s="105"/>
      <c r="D273" s="105"/>
      <c r="E273" s="105"/>
      <c r="F273" s="105"/>
      <c r="G273" s="105"/>
      <c r="H273" s="105"/>
      <c r="I273" s="105"/>
      <c r="J273" s="105"/>
      <c r="K273" s="105"/>
      <c r="L273" s="25"/>
      <c r="M273" s="25"/>
      <c r="N273" s="103"/>
      <c r="O273" s="103"/>
      <c r="P273" s="103"/>
      <c r="Q273" s="103"/>
      <c r="R273" s="103"/>
      <c r="S273" s="103"/>
      <c r="T273" s="103"/>
      <c r="U273" s="103"/>
      <c r="V273" s="103"/>
      <c r="W273" s="103"/>
      <c r="X273" s="103"/>
      <c r="Y273" s="103"/>
      <c r="Z273" s="103"/>
      <c r="AA273" s="103"/>
      <c r="AB273" s="25"/>
      <c r="AC273" s="24"/>
      <c r="AD273" s="24"/>
      <c r="AE273" s="24"/>
      <c r="AF273" s="24"/>
      <c r="AG273" s="24"/>
      <c r="AH273" s="24"/>
      <c r="AI273" s="24"/>
      <c r="AJ273" s="24"/>
      <c r="AK273" s="24"/>
      <c r="AL273" s="24"/>
      <c r="AM273" s="24"/>
      <c r="AN273" s="24"/>
      <c r="AO273" s="24"/>
      <c r="AP273" s="24"/>
      <c r="AQ273" s="24"/>
      <c r="AR273" s="24"/>
      <c r="AS273" s="24"/>
      <c r="AT273" s="24"/>
      <c r="AU273" s="24"/>
      <c r="AV273" s="24"/>
    </row>
    <row r="274" spans="1:48" ht="14" x14ac:dyDescent="0.15">
      <c r="A274" s="64">
        <v>2045</v>
      </c>
      <c r="B274" s="104">
        <f t="shared" ca="1" si="8"/>
        <v>555.19243261324664</v>
      </c>
      <c r="C274" s="105"/>
      <c r="D274" s="105"/>
      <c r="E274" s="105"/>
      <c r="F274" s="105"/>
      <c r="G274" s="105"/>
      <c r="H274" s="105"/>
      <c r="I274" s="105"/>
      <c r="J274" s="105"/>
      <c r="K274" s="105"/>
      <c r="L274" s="25"/>
      <c r="M274" s="25"/>
      <c r="N274" s="87"/>
      <c r="O274" s="87"/>
      <c r="P274" s="87"/>
      <c r="Q274" s="87"/>
      <c r="R274" s="87"/>
      <c r="S274" s="87"/>
      <c r="T274" s="87"/>
      <c r="U274" s="87"/>
      <c r="V274" s="87"/>
      <c r="W274" s="87"/>
      <c r="X274" s="25"/>
      <c r="Y274" s="25"/>
      <c r="Z274" s="25"/>
      <c r="AA274" s="25"/>
      <c r="AB274" s="25"/>
      <c r="AC274" s="24"/>
      <c r="AD274" s="24"/>
      <c r="AE274" s="24"/>
      <c r="AF274" s="24"/>
      <c r="AG274" s="24"/>
      <c r="AH274" s="24"/>
      <c r="AI274" s="24"/>
      <c r="AJ274" s="24"/>
      <c r="AK274" s="24"/>
      <c r="AL274" s="24"/>
      <c r="AM274" s="24"/>
      <c r="AN274" s="24"/>
      <c r="AO274" s="24"/>
      <c r="AP274" s="24"/>
      <c r="AQ274" s="24"/>
      <c r="AR274" s="24"/>
      <c r="AS274" s="24"/>
      <c r="AT274" s="24"/>
      <c r="AU274" s="24"/>
      <c r="AV274" s="24"/>
    </row>
    <row r="275" spans="1:48" ht="14" x14ac:dyDescent="0.15">
      <c r="A275" s="64">
        <v>2046</v>
      </c>
      <c r="B275" s="104">
        <f t="shared" ca="1" si="8"/>
        <v>562.96799495561027</v>
      </c>
      <c r="C275" s="105"/>
      <c r="D275" s="105"/>
      <c r="E275" s="105"/>
      <c r="F275" s="105"/>
      <c r="G275" s="105"/>
      <c r="H275" s="105"/>
      <c r="I275" s="105"/>
      <c r="J275" s="105"/>
      <c r="K275" s="105"/>
      <c r="L275" s="25"/>
      <c r="M275" s="25"/>
      <c r="N275" s="87"/>
      <c r="O275" s="87"/>
      <c r="P275" s="87"/>
      <c r="Q275" s="87"/>
      <c r="R275" s="87"/>
      <c r="S275" s="87"/>
      <c r="T275" s="87"/>
      <c r="U275" s="87"/>
      <c r="V275" s="87"/>
      <c r="W275" s="87"/>
      <c r="X275" s="25"/>
      <c r="Y275" s="25"/>
      <c r="Z275" s="25"/>
      <c r="AA275" s="25"/>
      <c r="AB275" s="25"/>
      <c r="AC275" s="24"/>
      <c r="AD275" s="24"/>
      <c r="AE275" s="24"/>
      <c r="AF275" s="24"/>
      <c r="AG275" s="24"/>
      <c r="AH275" s="24"/>
      <c r="AI275" s="24"/>
      <c r="AJ275" s="24"/>
      <c r="AK275" s="24"/>
      <c r="AL275" s="24"/>
      <c r="AM275" s="24"/>
      <c r="AN275" s="24"/>
      <c r="AO275" s="24"/>
      <c r="AP275" s="24"/>
      <c r="AQ275" s="24"/>
      <c r="AR275" s="24"/>
      <c r="AS275" s="24"/>
      <c r="AT275" s="24"/>
      <c r="AU275" s="24"/>
      <c r="AV275" s="24"/>
    </row>
    <row r="276" spans="1:48" ht="14" x14ac:dyDescent="0.15">
      <c r="A276" s="64">
        <v>2047</v>
      </c>
      <c r="B276" s="104">
        <f t="shared" ca="1" si="8"/>
        <v>570.74355729797207</v>
      </c>
      <c r="C276" s="105"/>
      <c r="D276" s="105"/>
      <c r="E276" s="105"/>
      <c r="F276" s="105"/>
      <c r="G276" s="105"/>
      <c r="H276" s="105"/>
      <c r="I276" s="105"/>
      <c r="J276" s="105"/>
      <c r="K276" s="105"/>
      <c r="L276" s="25"/>
      <c r="M276" s="25"/>
      <c r="N276" s="87"/>
      <c r="O276" s="87"/>
      <c r="P276" s="87"/>
      <c r="Q276" s="87"/>
      <c r="R276" s="87"/>
      <c r="S276" s="87"/>
      <c r="T276" s="87"/>
      <c r="U276" s="87"/>
      <c r="V276" s="87"/>
      <c r="W276" s="87"/>
      <c r="X276" s="25"/>
      <c r="Y276" s="25"/>
      <c r="Z276" s="25"/>
      <c r="AA276" s="25"/>
      <c r="AB276" s="25"/>
      <c r="AC276" s="24"/>
      <c r="AD276" s="24"/>
      <c r="AE276" s="24"/>
      <c r="AF276" s="24"/>
      <c r="AG276" s="24"/>
      <c r="AH276" s="24"/>
      <c r="AI276" s="24"/>
      <c r="AJ276" s="24"/>
      <c r="AK276" s="24"/>
      <c r="AL276" s="24"/>
      <c r="AM276" s="24"/>
      <c r="AN276" s="24"/>
      <c r="AO276" s="24"/>
      <c r="AP276" s="24"/>
      <c r="AQ276" s="24"/>
      <c r="AR276" s="24"/>
      <c r="AS276" s="24"/>
      <c r="AT276" s="24"/>
      <c r="AU276" s="24"/>
      <c r="AV276" s="24"/>
    </row>
    <row r="277" spans="1:48" ht="14" x14ac:dyDescent="0.15">
      <c r="A277" s="64">
        <v>2048</v>
      </c>
      <c r="B277" s="104">
        <f t="shared" ca="1" si="8"/>
        <v>578.5191196403357</v>
      </c>
      <c r="C277" s="105"/>
      <c r="D277" s="105"/>
      <c r="E277" s="105"/>
      <c r="F277" s="105"/>
      <c r="G277" s="105"/>
      <c r="H277" s="105"/>
      <c r="I277" s="105"/>
      <c r="J277" s="105"/>
      <c r="K277" s="105"/>
      <c r="L277" s="25"/>
      <c r="M277" s="25"/>
      <c r="N277" s="25"/>
      <c r="O277" s="25"/>
      <c r="P277" s="25"/>
      <c r="Q277" s="25"/>
      <c r="R277" s="25"/>
      <c r="S277" s="25"/>
      <c r="T277" s="25"/>
      <c r="U277" s="25"/>
      <c r="V277" s="25"/>
      <c r="W277" s="25"/>
      <c r="X277" s="25"/>
      <c r="Y277" s="25"/>
      <c r="Z277" s="25"/>
      <c r="AA277" s="25"/>
      <c r="AB277" s="25"/>
      <c r="AC277" s="24"/>
      <c r="AD277" s="24"/>
      <c r="AE277" s="24"/>
      <c r="AF277" s="24"/>
      <c r="AG277" s="24"/>
      <c r="AH277" s="24"/>
      <c r="AI277" s="24"/>
      <c r="AJ277" s="24"/>
      <c r="AK277" s="24"/>
      <c r="AL277" s="24"/>
      <c r="AM277" s="24"/>
      <c r="AN277" s="24"/>
      <c r="AO277" s="24"/>
      <c r="AP277" s="24"/>
      <c r="AQ277" s="24"/>
      <c r="AR277" s="24"/>
      <c r="AS277" s="24"/>
      <c r="AT277" s="24"/>
      <c r="AU277" s="24"/>
      <c r="AV277" s="24"/>
    </row>
    <row r="278" spans="1:48" ht="14" x14ac:dyDescent="0.15">
      <c r="A278" s="64">
        <v>2049</v>
      </c>
      <c r="B278" s="104">
        <f t="shared" ca="1" si="8"/>
        <v>586.29468198269933</v>
      </c>
      <c r="C278" s="105"/>
      <c r="D278" s="105"/>
      <c r="E278" s="105"/>
      <c r="F278" s="105"/>
      <c r="G278" s="105"/>
      <c r="H278" s="105"/>
      <c r="I278" s="105"/>
      <c r="J278" s="105"/>
      <c r="K278" s="105"/>
      <c r="L278" s="25"/>
      <c r="M278" s="25"/>
      <c r="N278" s="25"/>
      <c r="O278" s="25"/>
      <c r="P278" s="25"/>
      <c r="Q278" s="25"/>
      <c r="R278" s="25"/>
      <c r="S278" s="25"/>
      <c r="T278" s="25"/>
      <c r="U278" s="25"/>
      <c r="V278" s="25"/>
      <c r="W278" s="25"/>
      <c r="X278" s="25"/>
      <c r="Y278" s="25"/>
      <c r="Z278" s="25"/>
      <c r="AA278" s="25"/>
      <c r="AB278" s="25"/>
      <c r="AC278" s="24"/>
      <c r="AD278" s="24"/>
      <c r="AE278" s="24"/>
      <c r="AF278" s="24"/>
      <c r="AG278" s="24"/>
      <c r="AH278" s="24"/>
      <c r="AI278" s="24"/>
      <c r="AJ278" s="24"/>
      <c r="AK278" s="24"/>
      <c r="AL278" s="24"/>
      <c r="AM278" s="24"/>
      <c r="AN278" s="24"/>
      <c r="AO278" s="24"/>
      <c r="AP278" s="24"/>
      <c r="AQ278" s="24"/>
      <c r="AR278" s="24"/>
      <c r="AS278" s="24"/>
      <c r="AT278" s="24"/>
      <c r="AU278" s="24"/>
      <c r="AV278" s="24"/>
    </row>
    <row r="279" spans="1:48" ht="14" x14ac:dyDescent="0.15">
      <c r="A279" s="64">
        <v>2050</v>
      </c>
      <c r="B279" s="104">
        <f t="shared" ca="1" si="8"/>
        <v>594.07024432506114</v>
      </c>
      <c r="C279" s="105"/>
      <c r="D279" s="105"/>
      <c r="E279" s="105"/>
      <c r="F279" s="105"/>
      <c r="G279" s="105"/>
      <c r="H279" s="105"/>
      <c r="I279" s="105"/>
      <c r="J279" s="105"/>
      <c r="K279" s="105"/>
      <c r="L279" s="25"/>
      <c r="M279" s="25"/>
      <c r="N279" s="25"/>
      <c r="O279" s="25"/>
      <c r="P279" s="25"/>
      <c r="Q279" s="25"/>
      <c r="R279" s="25"/>
      <c r="S279" s="25"/>
      <c r="T279" s="25"/>
      <c r="U279" s="25"/>
      <c r="V279" s="25"/>
      <c r="W279" s="25"/>
      <c r="X279" s="25"/>
      <c r="Y279" s="25"/>
      <c r="Z279" s="25"/>
      <c r="AA279" s="25"/>
      <c r="AB279" s="25"/>
      <c r="AC279" s="24"/>
      <c r="AD279" s="24"/>
      <c r="AE279" s="24"/>
      <c r="AF279" s="24"/>
      <c r="AG279" s="24"/>
      <c r="AH279" s="24"/>
      <c r="AI279" s="24"/>
      <c r="AJ279" s="24"/>
      <c r="AK279" s="24"/>
      <c r="AL279" s="24"/>
      <c r="AM279" s="24"/>
      <c r="AN279" s="24"/>
      <c r="AO279" s="24"/>
      <c r="AP279" s="24"/>
      <c r="AQ279" s="24"/>
      <c r="AR279" s="24"/>
      <c r="AS279" s="24"/>
      <c r="AT279" s="24"/>
      <c r="AU279" s="24"/>
      <c r="AV279" s="24"/>
    </row>
    <row r="280" spans="1:48" ht="14" x14ac:dyDescent="0.15">
      <c r="A280" s="64">
        <v>2051</v>
      </c>
      <c r="B280" s="104">
        <f t="shared" ca="1" si="8"/>
        <v>601.84580666742477</v>
      </c>
      <c r="C280" s="105"/>
      <c r="D280" s="105"/>
      <c r="E280" s="105"/>
      <c r="F280" s="105"/>
      <c r="G280" s="105"/>
      <c r="H280" s="105"/>
      <c r="I280" s="105"/>
      <c r="J280" s="105"/>
      <c r="K280" s="105"/>
      <c r="L280" s="25"/>
      <c r="M280" s="25"/>
      <c r="N280" s="25"/>
      <c r="O280" s="25"/>
      <c r="P280" s="25"/>
      <c r="Q280" s="25"/>
      <c r="R280" s="25"/>
      <c r="S280" s="25"/>
      <c r="T280" s="25"/>
      <c r="U280" s="25"/>
      <c r="V280" s="25"/>
      <c r="W280" s="25"/>
      <c r="X280" s="25"/>
      <c r="Y280" s="25"/>
      <c r="Z280" s="25"/>
      <c r="AA280" s="25"/>
      <c r="AB280" s="25"/>
      <c r="AC280" s="24"/>
      <c r="AD280" s="24"/>
      <c r="AE280" s="24"/>
      <c r="AF280" s="24"/>
      <c r="AG280" s="24"/>
      <c r="AH280" s="24"/>
      <c r="AI280" s="24"/>
      <c r="AJ280" s="24"/>
      <c r="AK280" s="24"/>
      <c r="AL280" s="24"/>
      <c r="AM280" s="24"/>
      <c r="AN280" s="24"/>
      <c r="AO280" s="24"/>
      <c r="AP280" s="24"/>
      <c r="AQ280" s="24"/>
      <c r="AR280" s="24"/>
      <c r="AS280" s="24"/>
      <c r="AT280" s="24"/>
      <c r="AU280" s="24"/>
      <c r="AV280" s="24"/>
    </row>
    <row r="281" spans="1:48" ht="14" x14ac:dyDescent="0.15">
      <c r="A281" s="64">
        <v>2052</v>
      </c>
      <c r="B281" s="104">
        <f t="shared" ca="1" si="8"/>
        <v>609.62136900978658</v>
      </c>
      <c r="C281" s="105"/>
      <c r="D281" s="105"/>
      <c r="E281" s="105"/>
      <c r="F281" s="105"/>
      <c r="G281" s="105"/>
      <c r="H281" s="105"/>
      <c r="I281" s="105"/>
      <c r="J281" s="105"/>
      <c r="K281" s="105"/>
      <c r="L281" s="25"/>
      <c r="M281" s="25"/>
      <c r="N281" s="25"/>
      <c r="O281" s="25"/>
      <c r="P281" s="25"/>
      <c r="Q281" s="25"/>
      <c r="R281" s="25"/>
      <c r="S281" s="25"/>
      <c r="T281" s="25"/>
      <c r="U281" s="25"/>
      <c r="V281" s="25"/>
      <c r="W281" s="25"/>
      <c r="X281" s="25"/>
      <c r="Y281" s="25"/>
      <c r="Z281" s="25"/>
      <c r="AA281" s="25"/>
      <c r="AB281" s="25"/>
      <c r="AC281" s="24"/>
      <c r="AD281" s="24"/>
      <c r="AE281" s="24"/>
      <c r="AF281" s="24"/>
      <c r="AG281" s="24"/>
      <c r="AH281" s="24"/>
      <c r="AI281" s="24"/>
      <c r="AJ281" s="24"/>
      <c r="AK281" s="24"/>
      <c r="AL281" s="24"/>
      <c r="AM281" s="24"/>
      <c r="AN281" s="24"/>
      <c r="AO281" s="24"/>
      <c r="AP281" s="24"/>
      <c r="AQ281" s="24"/>
      <c r="AR281" s="24"/>
      <c r="AS281" s="24"/>
      <c r="AT281" s="24"/>
      <c r="AU281" s="24"/>
      <c r="AV281" s="24"/>
    </row>
    <row r="282" spans="1:48" ht="14" x14ac:dyDescent="0.15">
      <c r="A282" s="64">
        <v>2053</v>
      </c>
      <c r="B282" s="104">
        <f t="shared" ca="1" si="8"/>
        <v>617.3969313521502</v>
      </c>
      <c r="C282" s="105"/>
      <c r="D282" s="105"/>
      <c r="E282" s="105"/>
      <c r="F282" s="105"/>
      <c r="G282" s="105"/>
      <c r="H282" s="105"/>
      <c r="I282" s="105"/>
      <c r="J282" s="105"/>
      <c r="K282" s="105"/>
      <c r="L282" s="25"/>
      <c r="M282" s="25"/>
      <c r="AC282" s="24"/>
      <c r="AD282" s="24"/>
      <c r="AE282" s="24"/>
      <c r="AF282" s="24"/>
      <c r="AG282" s="24"/>
      <c r="AH282" s="24"/>
      <c r="AI282" s="24"/>
      <c r="AJ282" s="24"/>
      <c r="AK282" s="24"/>
      <c r="AL282" s="24"/>
      <c r="AM282" s="24"/>
      <c r="AN282" s="24"/>
      <c r="AO282" s="24"/>
      <c r="AP282" s="24"/>
      <c r="AQ282" s="24"/>
      <c r="AR282" s="24"/>
      <c r="AS282" s="24"/>
      <c r="AT282" s="24"/>
      <c r="AU282" s="24"/>
      <c r="AV282" s="24"/>
    </row>
    <row r="283" spans="1:48" ht="14" x14ac:dyDescent="0.15">
      <c r="A283" s="64">
        <v>2054</v>
      </c>
      <c r="B283" s="104">
        <f t="shared" ca="1" si="8"/>
        <v>625.17249369451201</v>
      </c>
      <c r="C283" s="105"/>
      <c r="D283" s="105"/>
      <c r="E283" s="105"/>
      <c r="F283" s="105"/>
      <c r="G283" s="105"/>
      <c r="H283" s="105"/>
      <c r="I283" s="105"/>
      <c r="J283" s="105"/>
      <c r="K283" s="105"/>
      <c r="L283" s="25"/>
      <c r="M283" s="25"/>
      <c r="AC283" s="24"/>
      <c r="AD283" s="24"/>
      <c r="AE283" s="24"/>
      <c r="AF283" s="24"/>
      <c r="AG283" s="24"/>
      <c r="AH283" s="24"/>
      <c r="AI283" s="24"/>
      <c r="AJ283" s="24"/>
      <c r="AK283" s="24"/>
      <c r="AL283" s="24"/>
      <c r="AM283" s="24"/>
      <c r="AN283" s="24"/>
      <c r="AO283" s="24"/>
      <c r="AP283" s="24"/>
      <c r="AQ283" s="24"/>
      <c r="AR283" s="24"/>
      <c r="AS283" s="24"/>
      <c r="AT283" s="24"/>
      <c r="AU283" s="24"/>
      <c r="AV283" s="24"/>
    </row>
    <row r="284" spans="1:48" ht="14" x14ac:dyDescent="0.15">
      <c r="A284" s="64">
        <v>2055</v>
      </c>
      <c r="B284" s="104">
        <f t="shared" ca="1" si="8"/>
        <v>632.94805603687564</v>
      </c>
      <c r="C284" s="105"/>
      <c r="D284" s="105"/>
      <c r="E284" s="105"/>
      <c r="F284" s="105"/>
      <c r="G284" s="105"/>
      <c r="H284" s="105"/>
      <c r="I284" s="105"/>
      <c r="J284" s="105"/>
      <c r="K284" s="105"/>
      <c r="AC284" s="24"/>
      <c r="AD284" s="24"/>
      <c r="AE284" s="24"/>
      <c r="AF284" s="24"/>
      <c r="AG284" s="24"/>
      <c r="AH284" s="24"/>
      <c r="AI284" s="24"/>
      <c r="AJ284" s="24"/>
      <c r="AK284" s="24"/>
      <c r="AL284" s="24"/>
      <c r="AM284" s="24"/>
      <c r="AN284" s="24"/>
      <c r="AO284" s="24"/>
      <c r="AP284" s="24"/>
      <c r="AQ284" s="24"/>
      <c r="AR284" s="24"/>
      <c r="AS284" s="24"/>
      <c r="AT284" s="24"/>
      <c r="AU284" s="24"/>
      <c r="AV284" s="24"/>
    </row>
    <row r="285" spans="1:48" ht="14" x14ac:dyDescent="0.15">
      <c r="A285" s="64">
        <v>2056</v>
      </c>
      <c r="B285" s="104">
        <f t="shared" ca="1" si="8"/>
        <v>640.72361837923745</v>
      </c>
      <c r="C285" s="105"/>
      <c r="D285" s="105"/>
      <c r="E285" s="105"/>
      <c r="F285" s="105"/>
      <c r="G285" s="105"/>
      <c r="H285" s="105"/>
      <c r="I285" s="105"/>
      <c r="J285" s="105"/>
      <c r="K285" s="105"/>
      <c r="AC285" s="24"/>
      <c r="AD285" s="24"/>
      <c r="AE285" s="24"/>
      <c r="AF285" s="24"/>
      <c r="AG285" s="24"/>
      <c r="AH285" s="24"/>
      <c r="AI285" s="24"/>
      <c r="AJ285" s="24"/>
      <c r="AK285" s="24"/>
      <c r="AL285" s="24"/>
      <c r="AM285" s="24"/>
      <c r="AN285" s="24"/>
      <c r="AO285" s="24"/>
      <c r="AP285" s="24"/>
      <c r="AQ285" s="24"/>
      <c r="AR285" s="24"/>
      <c r="AS285" s="24"/>
      <c r="AT285" s="24"/>
      <c r="AU285" s="24"/>
      <c r="AV285" s="24"/>
    </row>
    <row r="286" spans="1:48" ht="14" x14ac:dyDescent="0.15">
      <c r="A286" s="64">
        <v>2057</v>
      </c>
      <c r="B286" s="104">
        <f t="shared" ca="1" si="8"/>
        <v>648.49918072160108</v>
      </c>
      <c r="C286" s="105"/>
      <c r="D286" s="105"/>
      <c r="E286" s="105"/>
      <c r="F286" s="105"/>
      <c r="G286" s="105"/>
      <c r="H286" s="105"/>
      <c r="I286" s="105"/>
      <c r="J286" s="105"/>
      <c r="K286" s="105"/>
      <c r="AC286" s="24"/>
      <c r="AD286" s="24"/>
      <c r="AE286" s="24"/>
      <c r="AF286" s="24"/>
      <c r="AG286" s="24"/>
      <c r="AH286" s="24"/>
      <c r="AI286" s="24"/>
      <c r="AJ286" s="24"/>
      <c r="AK286" s="24"/>
      <c r="AL286" s="24"/>
      <c r="AM286" s="24"/>
      <c r="AN286" s="24"/>
      <c r="AO286" s="24"/>
      <c r="AP286" s="24"/>
      <c r="AQ286" s="24"/>
      <c r="AR286" s="24"/>
      <c r="AS286" s="24"/>
      <c r="AT286" s="24"/>
      <c r="AU286" s="24"/>
      <c r="AV286" s="24"/>
    </row>
    <row r="287" spans="1:48" ht="14" x14ac:dyDescent="0.15">
      <c r="A287" s="64">
        <v>2058</v>
      </c>
      <c r="B287" s="104">
        <f t="shared" ca="1" si="8"/>
        <v>656.27474306396471</v>
      </c>
      <c r="C287" s="105"/>
      <c r="D287" s="105"/>
      <c r="E287" s="105"/>
      <c r="F287" s="105"/>
      <c r="G287" s="105"/>
      <c r="H287" s="105"/>
      <c r="I287" s="105"/>
      <c r="J287" s="105"/>
      <c r="K287" s="105"/>
      <c r="AC287" s="24"/>
      <c r="AD287" s="24"/>
      <c r="AE287" s="24"/>
      <c r="AF287" s="24"/>
      <c r="AG287" s="24"/>
      <c r="AH287" s="24"/>
      <c r="AI287" s="24"/>
      <c r="AJ287" s="24"/>
      <c r="AK287" s="24"/>
      <c r="AL287" s="24"/>
      <c r="AM287" s="24"/>
      <c r="AN287" s="24"/>
      <c r="AO287" s="24"/>
      <c r="AP287" s="24"/>
      <c r="AQ287" s="24"/>
      <c r="AR287" s="24"/>
      <c r="AS287" s="24"/>
      <c r="AT287" s="24"/>
      <c r="AU287" s="24"/>
      <c r="AV287" s="24"/>
    </row>
    <row r="288" spans="1:48" ht="14" x14ac:dyDescent="0.15">
      <c r="A288" s="64">
        <v>2059</v>
      </c>
      <c r="B288" s="104">
        <f t="shared" ca="1" si="8"/>
        <v>664.05030540632652</v>
      </c>
      <c r="C288" s="105"/>
      <c r="D288" s="105"/>
      <c r="E288" s="105"/>
      <c r="F288" s="105"/>
      <c r="G288" s="105"/>
      <c r="H288" s="105"/>
      <c r="I288" s="105"/>
      <c r="J288" s="105"/>
      <c r="K288" s="105"/>
      <c r="AC288" s="24"/>
      <c r="AD288" s="24"/>
      <c r="AE288" s="24"/>
      <c r="AF288" s="24"/>
      <c r="AG288" s="24"/>
      <c r="AH288" s="24"/>
      <c r="AI288" s="24"/>
      <c r="AJ288" s="24"/>
      <c r="AK288" s="24"/>
      <c r="AL288" s="24"/>
      <c r="AM288" s="24"/>
      <c r="AN288" s="24"/>
      <c r="AO288" s="24"/>
      <c r="AP288" s="24"/>
      <c r="AQ288" s="24"/>
      <c r="AR288" s="24"/>
      <c r="AS288" s="24"/>
      <c r="AT288" s="24"/>
      <c r="AU288" s="24"/>
      <c r="AV288" s="24"/>
    </row>
    <row r="289" spans="1:48" ht="14" x14ac:dyDescent="0.15">
      <c r="A289" s="64">
        <v>2060</v>
      </c>
      <c r="B289" s="104">
        <f t="shared" ca="1" si="8"/>
        <v>671.82586774869014</v>
      </c>
      <c r="C289" s="105"/>
      <c r="D289" s="105"/>
      <c r="E289" s="105"/>
      <c r="F289" s="105"/>
      <c r="G289" s="105"/>
      <c r="H289" s="105"/>
      <c r="I289" s="105"/>
      <c r="J289" s="105"/>
      <c r="K289" s="105"/>
    </row>
    <row r="290" spans="1:48" ht="16" x14ac:dyDescent="0.2">
      <c r="A290" s="97" t="str">
        <f ca="1">HYPERLINK("#"&amp;"'"&amp;'Custom PDS Adoption'!A$1&amp;"'!a1","Back to top")</f>
        <v>Back to top</v>
      </c>
    </row>
    <row r="291" spans="1:48" s="114" customFormat="1" x14ac:dyDescent="0.15"/>
    <row r="293" spans="1:48" ht="18" customHeight="1" x14ac:dyDescent="0.2">
      <c r="A293" s="100" t="s">
        <v>45</v>
      </c>
      <c r="B293" s="101" t="s">
        <v>81</v>
      </c>
      <c r="C293" s="101"/>
      <c r="D293" s="101"/>
      <c r="E293" s="101"/>
      <c r="F293" s="101"/>
      <c r="G293" s="101"/>
      <c r="H293" s="101"/>
      <c r="I293" s="101"/>
      <c r="J293" s="101"/>
      <c r="K293" s="101"/>
      <c r="L293" s="25"/>
      <c r="M293" s="100"/>
      <c r="N293" s="102"/>
      <c r="O293" s="103"/>
      <c r="P293" s="103"/>
      <c r="Q293" s="103"/>
      <c r="R293" s="103"/>
      <c r="S293" s="103"/>
      <c r="T293" s="103"/>
      <c r="U293" s="103"/>
      <c r="V293" s="103"/>
      <c r="W293" s="103"/>
      <c r="X293" s="103"/>
      <c r="Y293" s="103"/>
      <c r="Z293" s="103"/>
      <c r="AA293" s="103"/>
      <c r="AB293" s="25"/>
      <c r="AC293" s="48"/>
      <c r="AD293" s="48"/>
      <c r="AE293" s="48"/>
      <c r="AF293" s="48"/>
      <c r="AG293" s="48"/>
      <c r="AH293" s="48"/>
      <c r="AI293" s="48"/>
      <c r="AJ293" s="48"/>
      <c r="AK293" s="48"/>
      <c r="AL293" s="48"/>
      <c r="AM293" s="48"/>
      <c r="AN293" s="48"/>
      <c r="AO293" s="48"/>
      <c r="AP293" s="48"/>
      <c r="AQ293" s="48"/>
      <c r="AR293" s="48"/>
      <c r="AS293" s="48"/>
      <c r="AT293" s="48"/>
      <c r="AU293" s="48"/>
      <c r="AV293" s="48"/>
    </row>
    <row r="294" spans="1:48" ht="15" thickBot="1" x14ac:dyDescent="0.2">
      <c r="A294" s="55" t="s">
        <v>18</v>
      </c>
      <c r="B294" s="56" t="s">
        <v>19</v>
      </c>
      <c r="C294" s="56" t="s">
        <v>20</v>
      </c>
      <c r="D294" s="56" t="s">
        <v>21</v>
      </c>
      <c r="E294" s="56" t="s">
        <v>22</v>
      </c>
      <c r="F294" s="56" t="s">
        <v>23</v>
      </c>
      <c r="G294" s="56" t="s">
        <v>24</v>
      </c>
      <c r="H294" s="56" t="s">
        <v>25</v>
      </c>
      <c r="I294" s="56" t="s">
        <v>26</v>
      </c>
      <c r="J294" s="56" t="s">
        <v>27</v>
      </c>
      <c r="K294" s="56" t="s">
        <v>28</v>
      </c>
      <c r="L294" s="25"/>
      <c r="M294" s="25"/>
      <c r="N294" s="25"/>
      <c r="O294" s="25"/>
      <c r="P294" s="25"/>
      <c r="Q294" s="25"/>
      <c r="R294" s="25"/>
      <c r="S294" s="25"/>
      <c r="T294" s="25"/>
      <c r="U294" s="25"/>
      <c r="V294" s="25"/>
      <c r="W294" s="25"/>
      <c r="X294" s="25"/>
      <c r="Y294" s="25"/>
      <c r="Z294" s="25"/>
      <c r="AA294" s="25"/>
      <c r="AB294" s="25"/>
      <c r="AC294" s="25"/>
      <c r="AD294" s="119" t="s">
        <v>18</v>
      </c>
      <c r="AE294" s="119" t="s">
        <v>82</v>
      </c>
      <c r="AF294" s="24"/>
      <c r="AG294" s="24"/>
      <c r="AH294" s="24"/>
      <c r="AI294" s="24"/>
      <c r="AJ294" s="24"/>
      <c r="AK294" s="24"/>
      <c r="AL294" s="24"/>
      <c r="AM294" s="24"/>
      <c r="AN294" s="24"/>
      <c r="AO294" s="24"/>
      <c r="AP294" s="24"/>
      <c r="AQ294" s="24"/>
      <c r="AR294" s="24"/>
      <c r="AS294" s="24"/>
      <c r="AT294" s="24"/>
      <c r="AU294" s="24"/>
      <c r="AV294" s="24"/>
    </row>
    <row r="295" spans="1:48" ht="15.75" customHeight="1" x14ac:dyDescent="0.15">
      <c r="A295" s="64">
        <v>2012</v>
      </c>
      <c r="B295" s="105">
        <f ca="1">MIN($O$304,TREND($O$323:$O$324,$N$323:$N$324,A295))</f>
        <v>309.95606947721717</v>
      </c>
      <c r="C295" s="105"/>
      <c r="D295" s="105"/>
      <c r="E295" s="105"/>
      <c r="F295" s="105"/>
      <c r="G295" s="105"/>
      <c r="H295" s="105"/>
      <c r="I295" s="105"/>
      <c r="J295" s="105"/>
      <c r="K295" s="105"/>
      <c r="L295" s="25"/>
      <c r="M295" s="25"/>
      <c r="N295" s="52" t="s">
        <v>83</v>
      </c>
      <c r="O295" s="106"/>
      <c r="P295" s="106"/>
      <c r="Q295" s="106"/>
      <c r="R295" s="106"/>
      <c r="S295" s="106"/>
      <c r="T295" s="106"/>
      <c r="U295" s="106"/>
      <c r="V295" s="106"/>
      <c r="W295" s="106"/>
      <c r="X295" s="106"/>
      <c r="Y295" s="106"/>
      <c r="Z295" s="106"/>
      <c r="AA295" s="107"/>
      <c r="AB295" s="25"/>
      <c r="AC295" s="25"/>
      <c r="AD295" s="119">
        <v>2012</v>
      </c>
      <c r="AE295" s="119"/>
      <c r="AF295" s="24"/>
      <c r="AG295" s="24"/>
      <c r="AH295" s="24"/>
      <c r="AI295" s="24"/>
      <c r="AJ295" s="24"/>
      <c r="AK295" s="24"/>
      <c r="AL295" s="24"/>
      <c r="AM295" s="24"/>
      <c r="AN295" s="24"/>
      <c r="AO295" s="24"/>
      <c r="AP295" s="24"/>
      <c r="AQ295" s="24"/>
      <c r="AR295" s="24"/>
      <c r="AS295" s="24"/>
      <c r="AT295" s="24"/>
      <c r="AU295" s="24"/>
      <c r="AV295" s="24"/>
    </row>
    <row r="296" spans="1:48" ht="14" x14ac:dyDescent="0.15">
      <c r="A296" s="64">
        <v>2013</v>
      </c>
      <c r="B296" s="105">
        <f t="shared" ref="B296:B343" ca="1" si="9">MIN($O$304,TREND($O$323:$O$324,$N$323:$N$324,A296))</f>
        <v>312.0530347386084</v>
      </c>
      <c r="C296" s="105"/>
      <c r="D296" s="105"/>
      <c r="E296" s="105"/>
      <c r="F296" s="105"/>
      <c r="G296" s="105"/>
      <c r="H296" s="105"/>
      <c r="I296" s="105"/>
      <c r="J296" s="105"/>
      <c r="K296" s="105"/>
      <c r="L296" s="25"/>
      <c r="M296" s="25"/>
      <c r="N296" s="108"/>
      <c r="O296" s="109"/>
      <c r="P296" s="109"/>
      <c r="Q296" s="109"/>
      <c r="R296" s="109"/>
      <c r="S296" s="109"/>
      <c r="T296" s="109"/>
      <c r="U296" s="109"/>
      <c r="V296" s="109"/>
      <c r="W296" s="109"/>
      <c r="X296" s="109"/>
      <c r="Y296" s="109"/>
      <c r="Z296" s="109"/>
      <c r="AA296" s="110"/>
      <c r="AB296" s="25"/>
      <c r="AC296" s="25"/>
      <c r="AD296" s="119">
        <v>2013</v>
      </c>
      <c r="AE296" s="119"/>
      <c r="AF296" s="24"/>
      <c r="AG296" s="24"/>
      <c r="AH296" s="24"/>
      <c r="AI296" s="24"/>
      <c r="AJ296" s="24"/>
      <c r="AK296" s="24"/>
      <c r="AL296" s="24"/>
      <c r="AM296" s="24"/>
      <c r="AN296" s="24"/>
      <c r="AO296" s="24"/>
      <c r="AP296" s="24"/>
      <c r="AQ296" s="24"/>
      <c r="AR296" s="24"/>
      <c r="AS296" s="24"/>
      <c r="AT296" s="24"/>
      <c r="AU296" s="24"/>
      <c r="AV296" s="24"/>
    </row>
    <row r="297" spans="1:48" ht="14" x14ac:dyDescent="0.15">
      <c r="A297" s="64">
        <v>2014</v>
      </c>
      <c r="B297" s="105">
        <f t="shared" ca="1" si="9"/>
        <v>314.15000000000055</v>
      </c>
      <c r="C297" s="105"/>
      <c r="D297" s="105"/>
      <c r="E297" s="105"/>
      <c r="F297" s="105"/>
      <c r="G297" s="105"/>
      <c r="H297" s="105"/>
      <c r="I297" s="105"/>
      <c r="J297" s="105"/>
      <c r="K297" s="105"/>
      <c r="L297" s="25"/>
      <c r="M297" s="25"/>
      <c r="N297" s="108"/>
      <c r="O297" s="109"/>
      <c r="P297" s="109"/>
      <c r="Q297" s="109"/>
      <c r="R297" s="109"/>
      <c r="S297" s="109"/>
      <c r="T297" s="109"/>
      <c r="U297" s="109"/>
      <c r="V297" s="109"/>
      <c r="W297" s="109"/>
      <c r="X297" s="109"/>
      <c r="Y297" s="109"/>
      <c r="Z297" s="109"/>
      <c r="AA297" s="110"/>
      <c r="AB297" s="25"/>
      <c r="AC297" s="25"/>
      <c r="AD297" s="119">
        <v>2014</v>
      </c>
      <c r="AE297" s="120">
        <f>'[1]Advanced Controls'!$C$58</f>
        <v>314.14999999999998</v>
      </c>
      <c r="AF297" s="24"/>
      <c r="AG297" s="24"/>
      <c r="AH297" s="24"/>
      <c r="AI297" s="24"/>
      <c r="AJ297" s="24"/>
      <c r="AK297" s="24"/>
      <c r="AL297" s="24"/>
      <c r="AM297" s="24"/>
      <c r="AN297" s="24"/>
      <c r="AO297" s="24"/>
      <c r="AP297" s="24"/>
      <c r="AQ297" s="24"/>
      <c r="AR297" s="24"/>
      <c r="AS297" s="24"/>
      <c r="AT297" s="24"/>
      <c r="AU297" s="24"/>
      <c r="AV297" s="24"/>
    </row>
    <row r="298" spans="1:48" ht="14" x14ac:dyDescent="0.15">
      <c r="A298" s="64">
        <v>2015</v>
      </c>
      <c r="B298" s="105">
        <f t="shared" ca="1" si="9"/>
        <v>316.24696526139178</v>
      </c>
      <c r="C298" s="105"/>
      <c r="D298" s="105"/>
      <c r="E298" s="105"/>
      <c r="F298" s="105"/>
      <c r="G298" s="105"/>
      <c r="H298" s="105"/>
      <c r="I298" s="105"/>
      <c r="J298" s="105"/>
      <c r="K298" s="105"/>
      <c r="L298" s="25"/>
      <c r="M298" s="25"/>
      <c r="N298" s="108"/>
      <c r="O298" s="109"/>
      <c r="P298" s="109"/>
      <c r="Q298" s="109"/>
      <c r="R298" s="109"/>
      <c r="S298" s="109"/>
      <c r="T298" s="109"/>
      <c r="U298" s="109"/>
      <c r="V298" s="109"/>
      <c r="W298" s="109"/>
      <c r="X298" s="109"/>
      <c r="Y298" s="109"/>
      <c r="Z298" s="109"/>
      <c r="AA298" s="110"/>
      <c r="AB298" s="25"/>
      <c r="AC298" s="25"/>
      <c r="AD298" s="119">
        <v>2015</v>
      </c>
      <c r="AE298" s="121">
        <f>AE297+($O$303*AE297)</f>
        <v>316.03489999999999</v>
      </c>
      <c r="AF298" s="24"/>
      <c r="AG298" s="24"/>
      <c r="AH298" s="24"/>
      <c r="AI298" s="24"/>
      <c r="AJ298" s="24"/>
      <c r="AK298" s="24"/>
      <c r="AL298" s="24"/>
      <c r="AM298" s="24"/>
      <c r="AN298" s="24"/>
      <c r="AO298" s="24"/>
      <c r="AP298" s="24"/>
      <c r="AQ298" s="24"/>
      <c r="AR298" s="24"/>
      <c r="AS298" s="24"/>
      <c r="AT298" s="24"/>
      <c r="AU298" s="24"/>
      <c r="AV298" s="24"/>
    </row>
    <row r="299" spans="1:48" ht="15" thickBot="1" x14ac:dyDescent="0.2">
      <c r="A299" s="64">
        <v>2016</v>
      </c>
      <c r="B299" s="105">
        <f t="shared" ca="1" si="9"/>
        <v>318.34393052278392</v>
      </c>
      <c r="C299" s="105"/>
      <c r="D299" s="105"/>
      <c r="E299" s="105"/>
      <c r="F299" s="105"/>
      <c r="G299" s="105"/>
      <c r="H299" s="105"/>
      <c r="I299" s="105"/>
      <c r="J299" s="105"/>
      <c r="K299" s="105"/>
      <c r="L299" s="25"/>
      <c r="M299" s="25"/>
      <c r="N299" s="111"/>
      <c r="O299" s="112"/>
      <c r="P299" s="112"/>
      <c r="Q299" s="112"/>
      <c r="R299" s="112"/>
      <c r="S299" s="112"/>
      <c r="T299" s="112"/>
      <c r="U299" s="112"/>
      <c r="V299" s="112"/>
      <c r="W299" s="112"/>
      <c r="X299" s="112"/>
      <c r="Y299" s="112"/>
      <c r="Z299" s="112"/>
      <c r="AA299" s="113"/>
      <c r="AB299" s="25"/>
      <c r="AC299" s="25"/>
      <c r="AD299" s="119">
        <v>2016</v>
      </c>
      <c r="AE299" s="121">
        <f t="shared" ref="AE299:AE343" si="10">AE298+($O$303*AE298)</f>
        <v>317.93110939999997</v>
      </c>
      <c r="AF299" s="24"/>
      <c r="AG299" s="24"/>
      <c r="AH299" s="24"/>
      <c r="AI299" s="24"/>
      <c r="AJ299" s="24"/>
      <c r="AK299" s="24"/>
      <c r="AL299" s="24"/>
      <c r="AM299" s="24"/>
      <c r="AN299" s="24"/>
      <c r="AO299" s="24"/>
      <c r="AP299" s="24"/>
      <c r="AQ299" s="24"/>
      <c r="AR299" s="24"/>
      <c r="AS299" s="24"/>
      <c r="AT299" s="24"/>
      <c r="AU299" s="24"/>
      <c r="AV299" s="24"/>
    </row>
    <row r="300" spans="1:48" ht="14" x14ac:dyDescent="0.15">
      <c r="A300" s="64">
        <v>2017</v>
      </c>
      <c r="B300" s="105">
        <f t="shared" ca="1" si="9"/>
        <v>320.44089578417606</v>
      </c>
      <c r="C300" s="105"/>
      <c r="D300" s="105"/>
      <c r="E300" s="105"/>
      <c r="F300" s="105"/>
      <c r="G300" s="105"/>
      <c r="H300" s="105"/>
      <c r="I300" s="105"/>
      <c r="J300" s="105"/>
      <c r="K300" s="105"/>
      <c r="L300" s="25"/>
      <c r="M300" s="25"/>
      <c r="N300" s="25"/>
      <c r="O300" s="25"/>
      <c r="P300" s="25"/>
      <c r="Q300" s="25"/>
      <c r="R300" s="25"/>
      <c r="S300" s="25"/>
      <c r="T300" s="25"/>
      <c r="U300" s="25"/>
      <c r="V300" s="25"/>
      <c r="W300" s="25"/>
      <c r="X300" s="25"/>
      <c r="Y300" s="25"/>
      <c r="Z300" s="25"/>
      <c r="AA300" s="25"/>
      <c r="AB300" s="25"/>
      <c r="AC300" s="25"/>
      <c r="AD300" s="119">
        <v>2017</v>
      </c>
      <c r="AE300" s="121">
        <f t="shared" si="10"/>
        <v>319.83869605639995</v>
      </c>
      <c r="AF300" s="24"/>
      <c r="AG300" s="24"/>
      <c r="AH300" s="24"/>
      <c r="AI300" s="24"/>
      <c r="AJ300" s="24"/>
      <c r="AK300" s="24"/>
      <c r="AL300" s="24"/>
      <c r="AM300" s="24"/>
      <c r="AN300" s="24"/>
      <c r="AO300" s="24"/>
      <c r="AP300" s="24"/>
      <c r="AQ300" s="24"/>
      <c r="AR300" s="24"/>
      <c r="AS300" s="24"/>
      <c r="AT300" s="24"/>
      <c r="AU300" s="24"/>
      <c r="AV300" s="24"/>
    </row>
    <row r="301" spans="1:48" ht="14" x14ac:dyDescent="0.15">
      <c r="A301" s="64">
        <v>2018</v>
      </c>
      <c r="B301" s="105">
        <f t="shared" ca="1" si="9"/>
        <v>322.5378610455673</v>
      </c>
      <c r="C301" s="105"/>
      <c r="D301" s="105"/>
      <c r="E301" s="105"/>
      <c r="F301" s="105"/>
      <c r="G301" s="105"/>
      <c r="H301" s="105"/>
      <c r="I301" s="105"/>
      <c r="J301" s="105"/>
      <c r="K301" s="105"/>
      <c r="L301" s="25"/>
      <c r="M301" s="25"/>
      <c r="N301" s="86" t="s">
        <v>41</v>
      </c>
      <c r="O301" s="25" t="s">
        <v>84</v>
      </c>
      <c r="Q301" s="25"/>
      <c r="R301" s="25"/>
      <c r="S301" s="25"/>
      <c r="T301" s="25"/>
      <c r="U301" s="25"/>
      <c r="V301" s="25"/>
      <c r="W301" s="25"/>
      <c r="X301" s="25"/>
      <c r="Y301" s="25"/>
      <c r="Z301" s="25"/>
      <c r="AA301" s="25"/>
      <c r="AB301" s="25"/>
      <c r="AC301" s="25"/>
      <c r="AD301" s="119">
        <v>2018</v>
      </c>
      <c r="AE301" s="121">
        <f t="shared" si="10"/>
        <v>321.75772823273837</v>
      </c>
      <c r="AF301" s="24"/>
      <c r="AG301" s="24"/>
      <c r="AH301" s="24"/>
      <c r="AI301" s="24"/>
      <c r="AJ301" s="24"/>
      <c r="AK301" s="24"/>
      <c r="AL301" s="24"/>
      <c r="AM301" s="24"/>
      <c r="AN301" s="24"/>
      <c r="AO301" s="24"/>
      <c r="AP301" s="24"/>
      <c r="AQ301" s="24"/>
      <c r="AR301" s="24"/>
      <c r="AS301" s="24"/>
      <c r="AT301" s="24"/>
      <c r="AU301" s="24"/>
      <c r="AV301" s="24"/>
    </row>
    <row r="302" spans="1:48" ht="14" x14ac:dyDescent="0.15">
      <c r="A302" s="64">
        <v>2019</v>
      </c>
      <c r="B302" s="105">
        <f t="shared" ca="1" si="9"/>
        <v>324.63482630695944</v>
      </c>
      <c r="C302" s="105"/>
      <c r="D302" s="105"/>
      <c r="E302" s="105"/>
      <c r="F302" s="105"/>
      <c r="G302" s="105"/>
      <c r="H302" s="105"/>
      <c r="I302" s="105"/>
      <c r="J302" s="105"/>
      <c r="K302" s="105"/>
      <c r="L302" s="25"/>
      <c r="M302" s="25"/>
      <c r="P302" s="25"/>
      <c r="Q302" s="87"/>
      <c r="R302" s="87"/>
      <c r="S302" s="87"/>
      <c r="T302" s="87"/>
      <c r="U302" s="87"/>
      <c r="V302" s="87"/>
      <c r="W302" s="87"/>
      <c r="X302" s="25"/>
      <c r="Y302" s="25"/>
      <c r="Z302" s="25"/>
      <c r="AA302" s="25"/>
      <c r="AB302" s="25"/>
      <c r="AC302" s="25"/>
      <c r="AD302" s="119">
        <v>2019</v>
      </c>
      <c r="AE302" s="121">
        <f t="shared" si="10"/>
        <v>323.68827460213481</v>
      </c>
      <c r="AF302" s="24"/>
      <c r="AG302" s="24"/>
      <c r="AH302" s="24"/>
      <c r="AI302" s="24"/>
      <c r="AJ302" s="24"/>
      <c r="AK302" s="24"/>
      <c r="AL302" s="24"/>
      <c r="AM302" s="24"/>
      <c r="AN302" s="24"/>
      <c r="AO302" s="24"/>
      <c r="AP302" s="24"/>
      <c r="AQ302" s="24"/>
      <c r="AR302" s="24"/>
      <c r="AS302" s="24"/>
      <c r="AT302" s="24"/>
      <c r="AU302" s="24"/>
      <c r="AV302" s="24"/>
    </row>
    <row r="303" spans="1:48" ht="14" x14ac:dyDescent="0.15">
      <c r="A303" s="64">
        <v>2020</v>
      </c>
      <c r="B303" s="105">
        <f t="shared" ca="1" si="9"/>
        <v>326.73179156835067</v>
      </c>
      <c r="C303" s="105"/>
      <c r="D303" s="105"/>
      <c r="E303" s="105"/>
      <c r="F303" s="105"/>
      <c r="G303" s="105"/>
      <c r="H303" s="105"/>
      <c r="I303" s="105"/>
      <c r="J303" s="105"/>
      <c r="K303" s="105"/>
      <c r="L303" s="25"/>
      <c r="M303" s="25"/>
      <c r="N303" s="88" t="s">
        <v>46</v>
      </c>
      <c r="O303" s="122">
        <v>6.0000000000000001E-3</v>
      </c>
      <c r="P303" s="25" t="s">
        <v>85</v>
      </c>
      <c r="Q303" s="87"/>
      <c r="R303" s="87"/>
      <c r="S303" s="87"/>
      <c r="T303" s="87"/>
      <c r="U303" s="87"/>
      <c r="V303" s="87"/>
      <c r="W303" s="87"/>
      <c r="X303" s="25"/>
      <c r="Y303" s="25"/>
      <c r="Z303" s="25"/>
      <c r="AA303" s="25"/>
      <c r="AB303" s="25"/>
      <c r="AC303" s="25"/>
      <c r="AD303" s="119">
        <v>2020</v>
      </c>
      <c r="AE303" s="121">
        <f t="shared" si="10"/>
        <v>325.63040424974764</v>
      </c>
      <c r="AF303" s="24"/>
      <c r="AG303" s="24"/>
      <c r="AH303" s="24"/>
      <c r="AI303" s="24"/>
      <c r="AJ303" s="24"/>
      <c r="AK303" s="24"/>
      <c r="AL303" s="24"/>
      <c r="AM303" s="24"/>
      <c r="AN303" s="24"/>
      <c r="AO303" s="24"/>
      <c r="AP303" s="24"/>
      <c r="AQ303" s="24"/>
      <c r="AR303" s="24"/>
      <c r="AS303" s="24"/>
      <c r="AT303" s="24"/>
      <c r="AU303" s="24"/>
      <c r="AV303" s="24"/>
    </row>
    <row r="304" spans="1:48" ht="14" x14ac:dyDescent="0.15">
      <c r="A304" s="64">
        <v>2021</v>
      </c>
      <c r="B304" s="105">
        <f t="shared" ca="1" si="9"/>
        <v>328.82875682974282</v>
      </c>
      <c r="C304" s="105"/>
      <c r="D304" s="105"/>
      <c r="E304" s="105"/>
      <c r="F304" s="105"/>
      <c r="G304" s="105"/>
      <c r="H304" s="105"/>
      <c r="I304" s="105"/>
      <c r="J304" s="105"/>
      <c r="K304" s="105"/>
      <c r="L304" s="25"/>
      <c r="M304" s="25"/>
      <c r="N304" s="88" t="s">
        <v>48</v>
      </c>
      <c r="O304" s="123">
        <f ca="1">'[1]Advanced Controls'!$C$52</f>
        <v>933.98739797667008</v>
      </c>
      <c r="P304" s="87" t="s">
        <v>76</v>
      </c>
      <c r="Q304" s="87"/>
      <c r="R304" s="87"/>
      <c r="S304" s="87"/>
      <c r="T304" s="87"/>
      <c r="U304" s="87"/>
      <c r="V304" s="87"/>
      <c r="W304" s="87"/>
      <c r="X304" s="25"/>
      <c r="Y304" s="25"/>
      <c r="Z304" s="25"/>
      <c r="AA304" s="25"/>
      <c r="AB304" s="25"/>
      <c r="AC304" s="25"/>
      <c r="AD304" s="119">
        <v>2021</v>
      </c>
      <c r="AE304" s="121">
        <f t="shared" si="10"/>
        <v>327.58418667524614</v>
      </c>
      <c r="AF304" s="24"/>
      <c r="AG304" s="24"/>
      <c r="AH304" s="24"/>
      <c r="AI304" s="24"/>
      <c r="AJ304" s="24"/>
      <c r="AK304" s="24"/>
      <c r="AL304" s="24"/>
      <c r="AM304" s="24"/>
      <c r="AN304" s="24"/>
      <c r="AO304" s="24"/>
      <c r="AP304" s="24"/>
      <c r="AQ304" s="24"/>
      <c r="AR304" s="24"/>
      <c r="AS304" s="24"/>
      <c r="AT304" s="24"/>
      <c r="AU304" s="24"/>
      <c r="AV304" s="24"/>
    </row>
    <row r="305" spans="1:48" ht="14" x14ac:dyDescent="0.15">
      <c r="A305" s="64">
        <v>2022</v>
      </c>
      <c r="B305" s="105">
        <f t="shared" ca="1" si="9"/>
        <v>330.92572209113496</v>
      </c>
      <c r="C305" s="105"/>
      <c r="D305" s="105"/>
      <c r="E305" s="105"/>
      <c r="F305" s="105"/>
      <c r="G305" s="105"/>
      <c r="H305" s="105"/>
      <c r="I305" s="105"/>
      <c r="J305" s="105"/>
      <c r="K305" s="105"/>
      <c r="L305" s="25"/>
      <c r="M305" s="25"/>
      <c r="N305" s="88" t="s">
        <v>50</v>
      </c>
      <c r="O305" s="91"/>
      <c r="P305" s="87"/>
      <c r="Q305" s="87"/>
      <c r="R305" s="87"/>
      <c r="S305" s="87"/>
      <c r="T305" s="87"/>
      <c r="U305" s="87"/>
      <c r="V305" s="87"/>
      <c r="W305" s="87"/>
      <c r="X305" s="25"/>
      <c r="Y305" s="25"/>
      <c r="Z305" s="25"/>
      <c r="AA305" s="25"/>
      <c r="AB305" s="25"/>
      <c r="AC305" s="25"/>
      <c r="AD305" s="119">
        <v>2022</v>
      </c>
      <c r="AE305" s="121">
        <f t="shared" si="10"/>
        <v>329.54969179529763</v>
      </c>
      <c r="AF305" s="24"/>
      <c r="AG305" s="24"/>
      <c r="AH305" s="24"/>
      <c r="AI305" s="24"/>
      <c r="AJ305" s="24"/>
      <c r="AK305" s="24"/>
      <c r="AL305" s="24"/>
      <c r="AM305" s="24"/>
      <c r="AN305" s="24"/>
      <c r="AO305" s="24"/>
      <c r="AP305" s="24"/>
      <c r="AQ305" s="24"/>
      <c r="AR305" s="24"/>
      <c r="AS305" s="24"/>
      <c r="AT305" s="24"/>
      <c r="AU305" s="24"/>
      <c r="AV305" s="24"/>
    </row>
    <row r="306" spans="1:48" ht="14" x14ac:dyDescent="0.15">
      <c r="A306" s="64">
        <v>2023</v>
      </c>
      <c r="B306" s="105">
        <f t="shared" ca="1" si="9"/>
        <v>333.02268735252619</v>
      </c>
      <c r="C306" s="105"/>
      <c r="D306" s="105"/>
      <c r="E306" s="105"/>
      <c r="F306" s="105"/>
      <c r="G306" s="105"/>
      <c r="H306" s="105"/>
      <c r="I306" s="105"/>
      <c r="J306" s="105"/>
      <c r="K306" s="105"/>
      <c r="L306" s="25"/>
      <c r="M306" s="25"/>
      <c r="N306" s="88" t="s">
        <v>52</v>
      </c>
      <c r="O306" s="92"/>
      <c r="P306" s="87"/>
      <c r="Q306" s="87"/>
      <c r="R306" s="87"/>
      <c r="S306" s="87"/>
      <c r="T306" s="87"/>
      <c r="U306" s="87"/>
      <c r="V306" s="87"/>
      <c r="W306" s="87"/>
      <c r="X306" s="25"/>
      <c r="Y306" s="25"/>
      <c r="Z306" s="25"/>
      <c r="AA306" s="25"/>
      <c r="AB306" s="25"/>
      <c r="AC306" s="25"/>
      <c r="AD306" s="119">
        <v>2023</v>
      </c>
      <c r="AE306" s="121">
        <f t="shared" si="10"/>
        <v>331.52698994606942</v>
      </c>
      <c r="AF306" s="24"/>
      <c r="AG306" s="24"/>
      <c r="AH306" s="24"/>
      <c r="AI306" s="24"/>
      <c r="AJ306" s="24"/>
      <c r="AK306" s="24"/>
      <c r="AL306" s="24"/>
      <c r="AM306" s="24"/>
      <c r="AN306" s="24"/>
      <c r="AO306" s="24"/>
      <c r="AP306" s="24"/>
      <c r="AQ306" s="24"/>
      <c r="AR306" s="24"/>
      <c r="AS306" s="24"/>
      <c r="AT306" s="24"/>
      <c r="AU306" s="24"/>
      <c r="AV306" s="24"/>
    </row>
    <row r="307" spans="1:48" ht="14" x14ac:dyDescent="0.15">
      <c r="A307" s="64">
        <v>2024</v>
      </c>
      <c r="B307" s="105">
        <f t="shared" ca="1" si="9"/>
        <v>335.11965261391833</v>
      </c>
      <c r="C307" s="105"/>
      <c r="D307" s="105"/>
      <c r="E307" s="105"/>
      <c r="F307" s="105"/>
      <c r="G307" s="105"/>
      <c r="H307" s="105"/>
      <c r="I307" s="105"/>
      <c r="J307" s="105"/>
      <c r="K307" s="105"/>
      <c r="L307" s="25"/>
      <c r="M307" s="25"/>
      <c r="N307" s="88" t="s">
        <v>54</v>
      </c>
      <c r="O307" s="93"/>
      <c r="P307" s="87"/>
      <c r="Q307" s="87"/>
      <c r="R307" s="87"/>
      <c r="S307" s="87"/>
      <c r="T307" s="87"/>
      <c r="U307" s="87"/>
      <c r="V307" s="87"/>
      <c r="W307" s="87"/>
      <c r="X307" s="25"/>
      <c r="Y307" s="25"/>
      <c r="Z307" s="25"/>
      <c r="AA307" s="25"/>
      <c r="AB307" s="25"/>
      <c r="AC307" s="25"/>
      <c r="AD307" s="119">
        <v>2024</v>
      </c>
      <c r="AE307" s="121">
        <f t="shared" si="10"/>
        <v>333.51615188574584</v>
      </c>
      <c r="AF307" s="24"/>
      <c r="AG307" s="24"/>
      <c r="AH307" s="24"/>
      <c r="AI307" s="24"/>
      <c r="AJ307" s="24"/>
      <c r="AK307" s="24"/>
      <c r="AL307" s="24"/>
      <c r="AM307" s="24"/>
      <c r="AN307" s="24"/>
      <c r="AO307" s="24"/>
      <c r="AP307" s="24"/>
      <c r="AQ307" s="24"/>
      <c r="AR307" s="24"/>
      <c r="AS307" s="24"/>
      <c r="AT307" s="24"/>
      <c r="AU307" s="24"/>
      <c r="AV307" s="24"/>
    </row>
    <row r="308" spans="1:48" ht="14" x14ac:dyDescent="0.15">
      <c r="A308" s="64">
        <v>2025</v>
      </c>
      <c r="B308" s="105">
        <f t="shared" ca="1" si="9"/>
        <v>337.21661787530957</v>
      </c>
      <c r="C308" s="105"/>
      <c r="D308" s="105"/>
      <c r="E308" s="105"/>
      <c r="F308" s="105"/>
      <c r="G308" s="105"/>
      <c r="H308" s="105"/>
      <c r="I308" s="105"/>
      <c r="J308" s="105"/>
      <c r="K308" s="105"/>
      <c r="L308" s="25"/>
      <c r="M308" s="25"/>
      <c r="N308" s="88" t="s">
        <v>56</v>
      </c>
      <c r="O308" s="94"/>
      <c r="P308" s="87"/>
      <c r="Q308" s="87"/>
      <c r="R308" s="87"/>
      <c r="S308" s="87"/>
      <c r="T308" s="87"/>
      <c r="U308" s="87"/>
      <c r="V308" s="87"/>
      <c r="W308" s="87"/>
      <c r="X308" s="25"/>
      <c r="Y308" s="25"/>
      <c r="Z308" s="25"/>
      <c r="AA308" s="25"/>
      <c r="AB308" s="25"/>
      <c r="AC308" s="25"/>
      <c r="AD308" s="119">
        <v>2025</v>
      </c>
      <c r="AE308" s="121">
        <f t="shared" si="10"/>
        <v>335.51724879706029</v>
      </c>
      <c r="AF308" s="24"/>
      <c r="AG308" s="24"/>
      <c r="AH308" s="24"/>
      <c r="AI308" s="24"/>
      <c r="AJ308" s="24"/>
      <c r="AK308" s="24"/>
      <c r="AL308" s="24"/>
      <c r="AM308" s="24"/>
      <c r="AN308" s="24"/>
      <c r="AO308" s="24"/>
      <c r="AP308" s="24"/>
      <c r="AQ308" s="24"/>
      <c r="AR308" s="24"/>
      <c r="AS308" s="24"/>
      <c r="AT308" s="24"/>
      <c r="AU308" s="24"/>
      <c r="AV308" s="24"/>
    </row>
    <row r="309" spans="1:48" ht="14" x14ac:dyDescent="0.15">
      <c r="A309" s="64">
        <v>2026</v>
      </c>
      <c r="B309" s="105">
        <f t="shared" ca="1" si="9"/>
        <v>339.31358313670171</v>
      </c>
      <c r="C309" s="105"/>
      <c r="D309" s="105"/>
      <c r="E309" s="105"/>
      <c r="F309" s="105"/>
      <c r="G309" s="105"/>
      <c r="H309" s="105"/>
      <c r="I309" s="105"/>
      <c r="J309" s="105"/>
      <c r="K309" s="105"/>
      <c r="L309" s="25"/>
      <c r="M309" s="25"/>
      <c r="N309" s="88" t="s">
        <v>57</v>
      </c>
      <c r="O309" s="80"/>
      <c r="P309" s="25"/>
      <c r="Q309" s="87"/>
      <c r="R309" s="87"/>
      <c r="S309" s="87"/>
      <c r="T309" s="87"/>
      <c r="U309" s="87"/>
      <c r="V309" s="87"/>
      <c r="W309" s="87"/>
      <c r="X309" s="25"/>
      <c r="Y309" s="25"/>
      <c r="Z309" s="25"/>
      <c r="AA309" s="25"/>
      <c r="AB309" s="25"/>
      <c r="AC309" s="25"/>
      <c r="AD309" s="119">
        <v>2026</v>
      </c>
      <c r="AE309" s="121">
        <f t="shared" si="10"/>
        <v>337.53035228984265</v>
      </c>
      <c r="AF309" s="24"/>
      <c r="AG309" s="24"/>
      <c r="AH309" s="24"/>
      <c r="AI309" s="24"/>
      <c r="AJ309" s="24"/>
      <c r="AK309" s="24"/>
      <c r="AL309" s="24"/>
      <c r="AM309" s="24"/>
      <c r="AN309" s="24"/>
      <c r="AO309" s="24"/>
      <c r="AP309" s="24"/>
      <c r="AQ309" s="24"/>
      <c r="AR309" s="24"/>
      <c r="AS309" s="24"/>
      <c r="AT309" s="24"/>
      <c r="AU309" s="24"/>
      <c r="AV309" s="24"/>
    </row>
    <row r="310" spans="1:48" ht="14" x14ac:dyDescent="0.15">
      <c r="A310" s="64">
        <v>2027</v>
      </c>
      <c r="B310" s="105">
        <f t="shared" ca="1" si="9"/>
        <v>341.41054839809385</v>
      </c>
      <c r="C310" s="105"/>
      <c r="D310" s="105"/>
      <c r="E310" s="105"/>
      <c r="F310" s="105"/>
      <c r="G310" s="105"/>
      <c r="H310" s="105"/>
      <c r="I310" s="105"/>
      <c r="J310" s="105"/>
      <c r="K310" s="105"/>
      <c r="L310" s="25"/>
      <c r="M310" s="25"/>
      <c r="N310" s="88" t="s">
        <v>58</v>
      </c>
      <c r="O310" s="93"/>
      <c r="P310" s="87"/>
      <c r="Q310" s="87"/>
      <c r="R310" s="87"/>
      <c r="S310" s="87"/>
      <c r="T310" s="87"/>
      <c r="U310" s="87"/>
      <c r="V310" s="87"/>
      <c r="W310" s="87"/>
      <c r="X310" s="25"/>
      <c r="Y310" s="25"/>
      <c r="Z310" s="25"/>
      <c r="AA310" s="25"/>
      <c r="AB310" s="25"/>
      <c r="AC310" s="25"/>
      <c r="AD310" s="119">
        <v>2027</v>
      </c>
      <c r="AE310" s="121">
        <f t="shared" si="10"/>
        <v>339.5555344035817</v>
      </c>
      <c r="AF310" s="24"/>
      <c r="AG310" s="24"/>
      <c r="AH310" s="24"/>
      <c r="AI310" s="24"/>
      <c r="AJ310" s="24"/>
      <c r="AK310" s="24"/>
      <c r="AL310" s="24"/>
      <c r="AM310" s="24"/>
      <c r="AN310" s="24"/>
      <c r="AO310" s="24"/>
      <c r="AP310" s="24"/>
      <c r="AQ310" s="24"/>
      <c r="AR310" s="24"/>
      <c r="AS310" s="24"/>
      <c r="AT310" s="24"/>
      <c r="AU310" s="24"/>
      <c r="AV310" s="24"/>
    </row>
    <row r="311" spans="1:48" ht="14" x14ac:dyDescent="0.15">
      <c r="A311" s="64">
        <v>2028</v>
      </c>
      <c r="B311" s="105">
        <f t="shared" ca="1" si="9"/>
        <v>343.50751365948508</v>
      </c>
      <c r="C311" s="105"/>
      <c r="D311" s="105"/>
      <c r="E311" s="105"/>
      <c r="F311" s="105"/>
      <c r="G311" s="105"/>
      <c r="H311" s="105"/>
      <c r="I311" s="105"/>
      <c r="J311" s="105"/>
      <c r="K311" s="105"/>
      <c r="L311" s="25"/>
      <c r="M311" s="25"/>
      <c r="Q311" s="87"/>
      <c r="R311" s="87"/>
      <c r="S311" s="87"/>
      <c r="T311" s="87"/>
      <c r="U311" s="87"/>
      <c r="V311" s="87"/>
      <c r="W311" s="87"/>
      <c r="X311" s="25"/>
      <c r="Y311" s="25"/>
      <c r="Z311" s="25"/>
      <c r="AA311" s="25"/>
      <c r="AB311" s="25"/>
      <c r="AC311" s="25"/>
      <c r="AD311" s="119">
        <v>2028</v>
      </c>
      <c r="AE311" s="121">
        <f t="shared" si="10"/>
        <v>341.59286761000317</v>
      </c>
      <c r="AF311" s="24"/>
      <c r="AG311" s="24"/>
      <c r="AH311" s="24"/>
      <c r="AI311" s="24"/>
      <c r="AJ311" s="24"/>
      <c r="AK311" s="24"/>
      <c r="AL311" s="24"/>
      <c r="AM311" s="24"/>
      <c r="AN311" s="24"/>
      <c r="AO311" s="24"/>
      <c r="AP311" s="24"/>
      <c r="AQ311" s="24"/>
      <c r="AR311" s="24"/>
      <c r="AS311" s="24"/>
      <c r="AT311" s="24"/>
      <c r="AU311" s="24"/>
      <c r="AV311" s="24"/>
    </row>
    <row r="312" spans="1:48" ht="14" x14ac:dyDescent="0.15">
      <c r="A312" s="64">
        <v>2029</v>
      </c>
      <c r="B312" s="105">
        <f t="shared" ca="1" si="9"/>
        <v>345.60447892087723</v>
      </c>
      <c r="C312" s="105"/>
      <c r="D312" s="105"/>
      <c r="E312" s="105"/>
      <c r="F312" s="105"/>
      <c r="G312" s="105"/>
      <c r="H312" s="105"/>
      <c r="I312" s="105"/>
      <c r="J312" s="105"/>
      <c r="K312" s="105"/>
      <c r="L312" s="25"/>
      <c r="M312" s="25"/>
      <c r="Q312" s="87"/>
      <c r="R312" s="87"/>
      <c r="S312" s="87"/>
      <c r="T312" s="87"/>
      <c r="U312" s="87"/>
      <c r="V312" s="87"/>
      <c r="W312" s="87"/>
      <c r="X312" s="25"/>
      <c r="Y312" s="25"/>
      <c r="Z312" s="25"/>
      <c r="AA312" s="25"/>
      <c r="AB312" s="25"/>
      <c r="AC312" s="25"/>
      <c r="AD312" s="119">
        <v>2029</v>
      </c>
      <c r="AE312" s="121">
        <f t="shared" si="10"/>
        <v>343.64242481566316</v>
      </c>
      <c r="AF312" s="24"/>
      <c r="AG312" s="24"/>
      <c r="AH312" s="24"/>
      <c r="AI312" s="24"/>
      <c r="AJ312" s="24"/>
      <c r="AK312" s="24"/>
      <c r="AL312" s="24"/>
      <c r="AM312" s="24"/>
      <c r="AN312" s="24"/>
      <c r="AO312" s="24"/>
      <c r="AP312" s="24"/>
      <c r="AQ312" s="24"/>
      <c r="AR312" s="24"/>
      <c r="AS312" s="24"/>
      <c r="AT312" s="24"/>
      <c r="AU312" s="24"/>
      <c r="AV312" s="24"/>
    </row>
    <row r="313" spans="1:48" ht="14" x14ac:dyDescent="0.15">
      <c r="A313" s="64">
        <v>2030</v>
      </c>
      <c r="B313" s="105">
        <f t="shared" ca="1" si="9"/>
        <v>347.70144418226846</v>
      </c>
      <c r="C313" s="105"/>
      <c r="D313" s="105"/>
      <c r="E313" s="105"/>
      <c r="F313" s="105"/>
      <c r="G313" s="105"/>
      <c r="H313" s="105"/>
      <c r="I313" s="105"/>
      <c r="J313" s="105"/>
      <c r="K313" s="105"/>
      <c r="L313" s="25"/>
      <c r="M313" s="25"/>
      <c r="N313" s="88"/>
      <c r="O313" s="87"/>
      <c r="P313" s="87"/>
      <c r="Q313" s="87"/>
      <c r="R313" s="87"/>
      <c r="S313" s="87"/>
      <c r="T313" s="87"/>
      <c r="U313" s="87"/>
      <c r="V313" s="87"/>
      <c r="W313" s="87"/>
      <c r="X313" s="25"/>
      <c r="Y313" s="25"/>
      <c r="Z313" s="25"/>
      <c r="AA313" s="25"/>
      <c r="AB313" s="25"/>
      <c r="AC313" s="25"/>
      <c r="AD313" s="119">
        <v>2030</v>
      </c>
      <c r="AE313" s="121">
        <f t="shared" si="10"/>
        <v>345.70427936455712</v>
      </c>
      <c r="AF313" s="24"/>
      <c r="AG313" s="24"/>
      <c r="AH313" s="24"/>
      <c r="AI313" s="24"/>
      <c r="AJ313" s="24"/>
      <c r="AK313" s="24"/>
      <c r="AL313" s="24"/>
      <c r="AM313" s="24"/>
      <c r="AN313" s="24"/>
      <c r="AO313" s="24"/>
      <c r="AP313" s="24"/>
      <c r="AQ313" s="24"/>
      <c r="AR313" s="24"/>
      <c r="AS313" s="24"/>
      <c r="AT313" s="24"/>
      <c r="AU313" s="24"/>
      <c r="AV313" s="24"/>
    </row>
    <row r="314" spans="1:48" ht="14" x14ac:dyDescent="0.15">
      <c r="A314" s="64">
        <v>2031</v>
      </c>
      <c r="B314" s="105">
        <f t="shared" ca="1" si="9"/>
        <v>349.7984094436606</v>
      </c>
      <c r="C314" s="105"/>
      <c r="D314" s="105"/>
      <c r="E314" s="105"/>
      <c r="F314" s="105"/>
      <c r="G314" s="105"/>
      <c r="H314" s="105"/>
      <c r="I314" s="105"/>
      <c r="J314" s="105"/>
      <c r="K314" s="105"/>
      <c r="L314" s="25"/>
      <c r="M314" s="25"/>
      <c r="N314" s="88" t="s">
        <v>59</v>
      </c>
      <c r="O314" s="95"/>
      <c r="P314" s="87"/>
      <c r="Q314" s="87"/>
      <c r="R314" s="87"/>
      <c r="S314" s="87"/>
      <c r="T314" s="87"/>
      <c r="U314" s="87"/>
      <c r="V314" s="87"/>
      <c r="W314" s="87"/>
      <c r="X314" s="25"/>
      <c r="Y314" s="25"/>
      <c r="Z314" s="25"/>
      <c r="AA314" s="25"/>
      <c r="AB314" s="25"/>
      <c r="AC314" s="25"/>
      <c r="AD314" s="119">
        <v>2031</v>
      </c>
      <c r="AE314" s="121">
        <f t="shared" si="10"/>
        <v>347.77850504074445</v>
      </c>
      <c r="AF314" s="24"/>
      <c r="AG314" s="24"/>
      <c r="AH314" s="24"/>
      <c r="AI314" s="24"/>
      <c r="AJ314" s="24"/>
      <c r="AK314" s="24"/>
      <c r="AL314" s="24"/>
      <c r="AM314" s="24"/>
      <c r="AN314" s="24"/>
      <c r="AO314" s="24"/>
      <c r="AP314" s="24"/>
      <c r="AQ314" s="24"/>
      <c r="AR314" s="24"/>
      <c r="AS314" s="24"/>
      <c r="AT314" s="24"/>
      <c r="AU314" s="24"/>
      <c r="AV314" s="24"/>
    </row>
    <row r="315" spans="1:48" ht="14" x14ac:dyDescent="0.15">
      <c r="A315" s="64">
        <v>2032</v>
      </c>
      <c r="B315" s="105">
        <f t="shared" ca="1" si="9"/>
        <v>351.89537470505184</v>
      </c>
      <c r="C315" s="105"/>
      <c r="D315" s="105"/>
      <c r="E315" s="105"/>
      <c r="F315" s="105"/>
      <c r="G315" s="105"/>
      <c r="H315" s="105"/>
      <c r="I315" s="105"/>
      <c r="J315" s="105"/>
      <c r="K315" s="105"/>
      <c r="L315" s="25"/>
      <c r="M315" s="25"/>
      <c r="N315" s="88"/>
      <c r="O315" s="87"/>
      <c r="P315" s="87"/>
      <c r="Q315" s="87"/>
      <c r="R315" s="87"/>
      <c r="S315" s="87"/>
      <c r="T315" s="87"/>
      <c r="U315" s="87"/>
      <c r="V315" s="87"/>
      <c r="W315" s="87"/>
      <c r="X315" s="25"/>
      <c r="Y315" s="25"/>
      <c r="Z315" s="25"/>
      <c r="AA315" s="25"/>
      <c r="AB315" s="25"/>
      <c r="AC315" s="25"/>
      <c r="AD315" s="119">
        <v>2032</v>
      </c>
      <c r="AE315" s="121">
        <f t="shared" si="10"/>
        <v>349.86517607098892</v>
      </c>
      <c r="AF315" s="24"/>
      <c r="AG315" s="24"/>
      <c r="AH315" s="24"/>
      <c r="AI315" s="24"/>
      <c r="AJ315" s="24"/>
      <c r="AK315" s="24"/>
      <c r="AL315" s="24"/>
      <c r="AM315" s="24"/>
      <c r="AN315" s="24"/>
      <c r="AO315" s="24"/>
      <c r="AP315" s="24"/>
      <c r="AQ315" s="24"/>
      <c r="AR315" s="24"/>
      <c r="AS315" s="24"/>
      <c r="AT315" s="24"/>
      <c r="AU315" s="24"/>
      <c r="AV315" s="24"/>
    </row>
    <row r="316" spans="1:48" ht="14" x14ac:dyDescent="0.15">
      <c r="A316" s="64">
        <v>2033</v>
      </c>
      <c r="B316" s="105">
        <f t="shared" ca="1" si="9"/>
        <v>353.99233996644398</v>
      </c>
      <c r="C316" s="105"/>
      <c r="D316" s="105"/>
      <c r="E316" s="105"/>
      <c r="F316" s="105"/>
      <c r="G316" s="105"/>
      <c r="H316" s="105"/>
      <c r="I316" s="105"/>
      <c r="J316" s="105"/>
      <c r="K316" s="105"/>
      <c r="L316" s="25"/>
      <c r="M316" s="25"/>
      <c r="N316" s="88" t="s">
        <v>60</v>
      </c>
      <c r="O316" s="89"/>
      <c r="P316" s="87"/>
      <c r="Q316" s="87"/>
      <c r="R316" s="87"/>
      <c r="S316" s="87"/>
      <c r="T316" s="87"/>
      <c r="U316" s="87"/>
      <c r="V316" s="87"/>
      <c r="W316" s="87"/>
      <c r="X316" s="25"/>
      <c r="Y316" s="25"/>
      <c r="Z316" s="25"/>
      <c r="AA316" s="25"/>
      <c r="AB316" s="25"/>
      <c r="AC316" s="25"/>
      <c r="AD316" s="119">
        <v>2033</v>
      </c>
      <c r="AE316" s="121">
        <f t="shared" si="10"/>
        <v>351.96436712741485</v>
      </c>
      <c r="AF316" s="24"/>
      <c r="AG316" s="24"/>
      <c r="AH316" s="24"/>
      <c r="AI316" s="24"/>
      <c r="AJ316" s="24"/>
      <c r="AK316" s="24"/>
      <c r="AL316" s="24"/>
      <c r="AM316" s="24"/>
      <c r="AN316" s="24"/>
      <c r="AO316" s="24"/>
      <c r="AP316" s="24"/>
      <c r="AQ316" s="24"/>
      <c r="AR316" s="24"/>
      <c r="AS316" s="24"/>
      <c r="AT316" s="24"/>
      <c r="AU316" s="24"/>
      <c r="AV316" s="24"/>
    </row>
    <row r="317" spans="1:48" ht="14" x14ac:dyDescent="0.15">
      <c r="A317" s="64">
        <v>2034</v>
      </c>
      <c r="B317" s="105">
        <f t="shared" ca="1" si="9"/>
        <v>356.08930522783612</v>
      </c>
      <c r="C317" s="105"/>
      <c r="D317" s="105"/>
      <c r="E317" s="105"/>
      <c r="F317" s="105"/>
      <c r="G317" s="105"/>
      <c r="H317" s="105"/>
      <c r="I317" s="105"/>
      <c r="J317" s="105"/>
      <c r="K317" s="105"/>
      <c r="L317" s="25"/>
      <c r="M317" s="25"/>
      <c r="N317" s="88" t="s">
        <v>61</v>
      </c>
      <c r="O317" s="96"/>
      <c r="P317" s="87"/>
      <c r="Q317" s="87"/>
      <c r="R317" s="87"/>
      <c r="S317" s="87"/>
      <c r="T317" s="87"/>
      <c r="U317" s="87"/>
      <c r="V317" s="87"/>
      <c r="W317" s="87"/>
      <c r="X317" s="25"/>
      <c r="Y317" s="25"/>
      <c r="Z317" s="25"/>
      <c r="AA317" s="25"/>
      <c r="AB317" s="25"/>
      <c r="AC317" s="25"/>
      <c r="AD317" s="119">
        <v>2034</v>
      </c>
      <c r="AE317" s="121">
        <f t="shared" si="10"/>
        <v>354.07615333017935</v>
      </c>
      <c r="AF317" s="24"/>
      <c r="AG317" s="24"/>
      <c r="AH317" s="24"/>
      <c r="AI317" s="24"/>
      <c r="AJ317" s="24"/>
      <c r="AK317" s="24"/>
      <c r="AL317" s="24"/>
      <c r="AM317" s="24"/>
      <c r="AN317" s="24"/>
      <c r="AO317" s="24"/>
      <c r="AP317" s="24"/>
      <c r="AQ317" s="24"/>
      <c r="AR317" s="24"/>
      <c r="AS317" s="24"/>
      <c r="AT317" s="24"/>
      <c r="AU317" s="24"/>
      <c r="AV317" s="24"/>
    </row>
    <row r="318" spans="1:48" ht="14" x14ac:dyDescent="0.15">
      <c r="A318" s="64">
        <v>2035</v>
      </c>
      <c r="B318" s="105">
        <f t="shared" ca="1" si="9"/>
        <v>358.18627048922735</v>
      </c>
      <c r="C318" s="105"/>
      <c r="D318" s="105"/>
      <c r="E318" s="105"/>
      <c r="F318" s="105"/>
      <c r="G318" s="105"/>
      <c r="H318" s="105"/>
      <c r="I318" s="105"/>
      <c r="J318" s="105"/>
      <c r="K318" s="105"/>
      <c r="L318" s="25"/>
      <c r="M318" s="25"/>
      <c r="N318" s="88" t="s">
        <v>62</v>
      </c>
      <c r="O318" s="93"/>
      <c r="P318" s="87"/>
      <c r="Q318" s="87"/>
      <c r="R318" s="87"/>
      <c r="S318" s="87"/>
      <c r="T318" s="87"/>
      <c r="U318" s="87"/>
      <c r="V318" s="87"/>
      <c r="W318" s="87"/>
      <c r="X318" s="25"/>
      <c r="Y318" s="25"/>
      <c r="Z318" s="25"/>
      <c r="AA318" s="25"/>
      <c r="AB318" s="25"/>
      <c r="AC318" s="25"/>
      <c r="AD318" s="119">
        <v>2035</v>
      </c>
      <c r="AE318" s="121">
        <f t="shared" si="10"/>
        <v>356.20061025016042</v>
      </c>
      <c r="AF318" s="24"/>
      <c r="AG318" s="24"/>
      <c r="AH318" s="24"/>
      <c r="AI318" s="24"/>
      <c r="AJ318" s="24"/>
      <c r="AK318" s="24"/>
      <c r="AL318" s="24"/>
      <c r="AM318" s="24"/>
      <c r="AN318" s="24"/>
      <c r="AO318" s="24"/>
      <c r="AP318" s="24"/>
      <c r="AQ318" s="24"/>
      <c r="AR318" s="24"/>
      <c r="AS318" s="24"/>
      <c r="AT318" s="24"/>
      <c r="AU318" s="24"/>
      <c r="AV318" s="24"/>
    </row>
    <row r="319" spans="1:48" ht="14" x14ac:dyDescent="0.15">
      <c r="A319" s="64">
        <v>2036</v>
      </c>
      <c r="B319" s="105">
        <f t="shared" ca="1" si="9"/>
        <v>360.2832357506195</v>
      </c>
      <c r="C319" s="105"/>
      <c r="D319" s="105"/>
      <c r="E319" s="105"/>
      <c r="F319" s="105"/>
      <c r="G319" s="105"/>
      <c r="H319" s="105"/>
      <c r="I319" s="105"/>
      <c r="J319" s="105"/>
      <c r="K319" s="105"/>
      <c r="L319" s="25"/>
      <c r="M319" s="25"/>
      <c r="N319" s="88" t="s">
        <v>63</v>
      </c>
      <c r="O319" s="94"/>
      <c r="P319" s="87"/>
      <c r="Q319" s="87"/>
      <c r="R319" s="87"/>
      <c r="S319" s="87"/>
      <c r="T319" s="87"/>
      <c r="U319" s="87"/>
      <c r="V319" s="87"/>
      <c r="W319" s="87"/>
      <c r="X319" s="25"/>
      <c r="Y319" s="25"/>
      <c r="Z319" s="25"/>
      <c r="AA319" s="25"/>
      <c r="AB319" s="25"/>
      <c r="AC319" s="25"/>
      <c r="AD319" s="119">
        <v>2036</v>
      </c>
      <c r="AE319" s="121">
        <f t="shared" si="10"/>
        <v>358.33781391166139</v>
      </c>
      <c r="AF319" s="24"/>
      <c r="AG319" s="24"/>
      <c r="AH319" s="24"/>
      <c r="AI319" s="24"/>
      <c r="AJ319" s="24"/>
      <c r="AK319" s="24"/>
      <c r="AL319" s="24"/>
      <c r="AM319" s="24"/>
      <c r="AN319" s="24"/>
      <c r="AO319" s="24"/>
      <c r="AP319" s="24"/>
      <c r="AQ319" s="24"/>
      <c r="AR319" s="24"/>
      <c r="AS319" s="24"/>
      <c r="AT319" s="24"/>
      <c r="AU319" s="24"/>
      <c r="AV319" s="24"/>
    </row>
    <row r="320" spans="1:48" ht="14" x14ac:dyDescent="0.15">
      <c r="A320" s="64">
        <v>2037</v>
      </c>
      <c r="B320" s="105">
        <f t="shared" ca="1" si="9"/>
        <v>362.38020101201073</v>
      </c>
      <c r="C320" s="105"/>
      <c r="D320" s="105"/>
      <c r="E320" s="105"/>
      <c r="F320" s="105"/>
      <c r="G320" s="105"/>
      <c r="H320" s="105"/>
      <c r="I320" s="105"/>
      <c r="J320" s="105"/>
      <c r="K320" s="105"/>
      <c r="L320" s="25"/>
      <c r="M320" s="25"/>
      <c r="N320" s="88" t="s">
        <v>64</v>
      </c>
      <c r="O320" s="95"/>
      <c r="P320" s="87"/>
      <c r="Q320" s="87"/>
      <c r="R320" s="87"/>
      <c r="S320" s="87"/>
      <c r="T320" s="87"/>
      <c r="U320" s="87"/>
      <c r="V320" s="87"/>
      <c r="W320" s="87"/>
      <c r="X320" s="25"/>
      <c r="Y320" s="25"/>
      <c r="Z320" s="25"/>
      <c r="AA320" s="25"/>
      <c r="AB320" s="25"/>
      <c r="AC320" s="25"/>
      <c r="AD320" s="119">
        <v>2037</v>
      </c>
      <c r="AE320" s="121">
        <f t="shared" si="10"/>
        <v>360.48784079513138</v>
      </c>
      <c r="AF320" s="24"/>
      <c r="AG320" s="24"/>
      <c r="AH320" s="24"/>
      <c r="AI320" s="24"/>
      <c r="AJ320" s="24"/>
      <c r="AK320" s="24"/>
      <c r="AL320" s="24"/>
      <c r="AM320" s="24"/>
      <c r="AN320" s="24"/>
      <c r="AO320" s="24"/>
      <c r="AP320" s="24"/>
      <c r="AQ320" s="24"/>
      <c r="AR320" s="24"/>
      <c r="AS320" s="24"/>
      <c r="AT320" s="24"/>
      <c r="AU320" s="24"/>
      <c r="AV320" s="24"/>
    </row>
    <row r="321" spans="1:48" ht="14" x14ac:dyDescent="0.15">
      <c r="A321" s="64">
        <v>2038</v>
      </c>
      <c r="B321" s="105">
        <f t="shared" ca="1" si="9"/>
        <v>364.47716627340287</v>
      </c>
      <c r="C321" s="105"/>
      <c r="D321" s="105"/>
      <c r="E321" s="105"/>
      <c r="F321" s="105"/>
      <c r="G321" s="105"/>
      <c r="H321" s="105"/>
      <c r="I321" s="105"/>
      <c r="J321" s="105"/>
      <c r="K321" s="105"/>
      <c r="L321" s="25"/>
      <c r="M321" s="25"/>
      <c r="N321" s="87"/>
      <c r="O321" s="87"/>
      <c r="P321" s="87"/>
      <c r="Q321" s="87"/>
      <c r="R321" s="87"/>
      <c r="S321" s="87"/>
      <c r="T321" s="87"/>
      <c r="U321" s="87"/>
      <c r="V321" s="87"/>
      <c r="W321" s="87"/>
      <c r="X321" s="25"/>
      <c r="Y321" s="25"/>
      <c r="Z321" s="25"/>
      <c r="AA321" s="25"/>
      <c r="AB321" s="25"/>
      <c r="AC321" s="25"/>
      <c r="AD321" s="119">
        <v>2038</v>
      </c>
      <c r="AE321" s="121">
        <f t="shared" si="10"/>
        <v>362.65076783990219</v>
      </c>
      <c r="AF321" s="24"/>
      <c r="AG321" s="24"/>
      <c r="AH321" s="24"/>
      <c r="AI321" s="24"/>
      <c r="AJ321" s="24"/>
      <c r="AK321" s="24"/>
      <c r="AL321" s="24"/>
      <c r="AM321" s="24"/>
      <c r="AN321" s="24"/>
      <c r="AO321" s="24"/>
      <c r="AP321" s="24"/>
      <c r="AQ321" s="24"/>
      <c r="AR321" s="24"/>
      <c r="AS321" s="24"/>
      <c r="AT321" s="24"/>
      <c r="AU321" s="24"/>
      <c r="AV321" s="24"/>
    </row>
    <row r="322" spans="1:48" ht="14" x14ac:dyDescent="0.15">
      <c r="A322" s="64">
        <v>2039</v>
      </c>
      <c r="B322" s="105">
        <f t="shared" ca="1" si="9"/>
        <v>366.57413153479501</v>
      </c>
      <c r="C322" s="105"/>
      <c r="D322" s="105"/>
      <c r="E322" s="105"/>
      <c r="F322" s="105"/>
      <c r="G322" s="105"/>
      <c r="H322" s="105"/>
      <c r="I322" s="105"/>
      <c r="J322" s="105"/>
      <c r="K322" s="105"/>
      <c r="L322" s="25"/>
      <c r="M322" s="25"/>
      <c r="N322" s="87"/>
      <c r="O322" s="87"/>
      <c r="P322" s="87"/>
      <c r="Q322" s="87"/>
      <c r="R322" s="87"/>
      <c r="S322" s="87"/>
      <c r="T322" s="87"/>
      <c r="U322" s="87"/>
      <c r="V322" s="87"/>
      <c r="W322" s="87"/>
      <c r="X322" s="25"/>
      <c r="Y322" s="25"/>
      <c r="Z322" s="25"/>
      <c r="AA322" s="25"/>
      <c r="AB322" s="25"/>
      <c r="AC322" s="25"/>
      <c r="AD322" s="119">
        <v>2039</v>
      </c>
      <c r="AE322" s="121">
        <f t="shared" si="10"/>
        <v>364.82667244694159</v>
      </c>
      <c r="AF322" s="24"/>
      <c r="AG322" s="24"/>
      <c r="AH322" s="24"/>
      <c r="AI322" s="24"/>
      <c r="AJ322" s="24"/>
      <c r="AK322" s="24"/>
      <c r="AL322" s="24"/>
      <c r="AM322" s="24"/>
      <c r="AN322" s="24"/>
      <c r="AO322" s="24"/>
      <c r="AP322" s="24"/>
      <c r="AQ322" s="24"/>
      <c r="AR322" s="24"/>
      <c r="AS322" s="24"/>
      <c r="AT322" s="24"/>
      <c r="AU322" s="24"/>
      <c r="AV322" s="24"/>
    </row>
    <row r="323" spans="1:48" ht="14" x14ac:dyDescent="0.15">
      <c r="A323" s="64">
        <v>2040</v>
      </c>
      <c r="B323" s="105">
        <f t="shared" ca="1" si="9"/>
        <v>368.67109679618625</v>
      </c>
      <c r="C323" s="105"/>
      <c r="D323" s="105"/>
      <c r="E323" s="105"/>
      <c r="F323" s="105"/>
      <c r="G323" s="105"/>
      <c r="H323" s="105"/>
      <c r="I323" s="105"/>
      <c r="J323" s="105"/>
      <c r="K323" s="105"/>
      <c r="L323" s="25"/>
      <c r="M323" s="25"/>
      <c r="N323" s="124">
        <v>2014</v>
      </c>
      <c r="O323" s="94">
        <f>AE297</f>
        <v>314.14999999999998</v>
      </c>
      <c r="P323" s="87" t="s">
        <v>86</v>
      </c>
      <c r="Q323" s="87"/>
      <c r="R323" s="87"/>
      <c r="S323" s="87"/>
      <c r="T323" s="87"/>
      <c r="U323" s="87"/>
      <c r="V323" s="87"/>
      <c r="W323" s="87"/>
      <c r="X323" s="25"/>
      <c r="Y323" s="25"/>
      <c r="Z323" s="25"/>
      <c r="AA323" s="25"/>
      <c r="AB323" s="25"/>
      <c r="AC323" s="25"/>
      <c r="AD323" s="119">
        <v>2040</v>
      </c>
      <c r="AE323" s="121">
        <f t="shared" si="10"/>
        <v>367.01563248162324</v>
      </c>
      <c r="AF323" s="24"/>
      <c r="AG323" s="24"/>
      <c r="AH323" s="24"/>
      <c r="AI323" s="24"/>
      <c r="AJ323" s="24"/>
      <c r="AK323" s="24"/>
      <c r="AL323" s="24"/>
      <c r="AM323" s="24"/>
      <c r="AN323" s="24"/>
      <c r="AO323" s="24"/>
      <c r="AP323" s="24"/>
      <c r="AQ323" s="24"/>
      <c r="AR323" s="24"/>
      <c r="AS323" s="24"/>
      <c r="AT323" s="24"/>
      <c r="AU323" s="24"/>
      <c r="AV323" s="24"/>
    </row>
    <row r="324" spans="1:48" ht="14" x14ac:dyDescent="0.15">
      <c r="A324" s="64">
        <v>2041</v>
      </c>
      <c r="B324" s="105">
        <f t="shared" ca="1" si="9"/>
        <v>370.76806205757839</v>
      </c>
      <c r="C324" s="105"/>
      <c r="D324" s="105"/>
      <c r="E324" s="105"/>
      <c r="F324" s="105"/>
      <c r="G324" s="105"/>
      <c r="H324" s="105"/>
      <c r="I324" s="105"/>
      <c r="J324" s="105"/>
      <c r="K324" s="105"/>
      <c r="L324" s="25"/>
      <c r="M324" s="25"/>
      <c r="N324" s="124">
        <v>2050</v>
      </c>
      <c r="O324" s="94">
        <f>AE333</f>
        <v>389.64074941010381</v>
      </c>
      <c r="P324" s="87" t="s">
        <v>86</v>
      </c>
      <c r="Q324" s="87"/>
      <c r="R324" s="87"/>
      <c r="S324" s="87"/>
      <c r="T324" s="87"/>
      <c r="U324" s="87"/>
      <c r="V324" s="87"/>
      <c r="W324" s="87"/>
      <c r="X324" s="25"/>
      <c r="Y324" s="25"/>
      <c r="Z324" s="25"/>
      <c r="AA324" s="25"/>
      <c r="AB324" s="25"/>
      <c r="AC324" s="25"/>
      <c r="AD324" s="119">
        <v>2041</v>
      </c>
      <c r="AE324" s="121">
        <f t="shared" si="10"/>
        <v>369.21772627651296</v>
      </c>
      <c r="AF324" s="24"/>
      <c r="AG324" s="24"/>
      <c r="AH324" s="24"/>
      <c r="AI324" s="24"/>
      <c r="AJ324" s="24"/>
      <c r="AK324" s="24"/>
      <c r="AL324" s="24"/>
      <c r="AM324" s="24"/>
      <c r="AN324" s="24"/>
      <c r="AO324" s="24"/>
      <c r="AP324" s="24"/>
      <c r="AQ324" s="24"/>
      <c r="AR324" s="24"/>
      <c r="AS324" s="24"/>
      <c r="AT324" s="24"/>
      <c r="AU324" s="24"/>
      <c r="AV324" s="24"/>
    </row>
    <row r="325" spans="1:48" ht="14" x14ac:dyDescent="0.15">
      <c r="A325" s="64">
        <v>2042</v>
      </c>
      <c r="B325" s="105">
        <f t="shared" ca="1" si="9"/>
        <v>372.86502731896962</v>
      </c>
      <c r="C325" s="105"/>
      <c r="D325" s="105"/>
      <c r="E325" s="105"/>
      <c r="F325" s="105"/>
      <c r="G325" s="105"/>
      <c r="H325" s="105"/>
      <c r="I325" s="105"/>
      <c r="J325" s="105"/>
      <c r="K325" s="105"/>
      <c r="L325" s="25"/>
      <c r="M325" s="25"/>
      <c r="N325" s="87"/>
      <c r="O325" s="87"/>
      <c r="P325" s="87"/>
      <c r="Q325" s="87"/>
      <c r="R325" s="87"/>
      <c r="S325" s="87"/>
      <c r="T325" s="87"/>
      <c r="U325" s="87"/>
      <c r="V325" s="87"/>
      <c r="W325" s="87"/>
      <c r="X325" s="25"/>
      <c r="Y325" s="25"/>
      <c r="Z325" s="25"/>
      <c r="AA325" s="25"/>
      <c r="AB325" s="25"/>
      <c r="AC325" s="25"/>
      <c r="AD325" s="119">
        <v>2042</v>
      </c>
      <c r="AE325" s="121">
        <f t="shared" si="10"/>
        <v>371.43303263417204</v>
      </c>
      <c r="AF325" s="24"/>
      <c r="AG325" s="24"/>
      <c r="AH325" s="24"/>
      <c r="AI325" s="24"/>
      <c r="AJ325" s="24"/>
      <c r="AK325" s="24"/>
      <c r="AL325" s="24"/>
      <c r="AM325" s="24"/>
      <c r="AN325" s="24"/>
      <c r="AO325" s="24"/>
      <c r="AP325" s="24"/>
      <c r="AQ325" s="24"/>
      <c r="AR325" s="24"/>
      <c r="AS325" s="24"/>
      <c r="AT325" s="24"/>
      <c r="AU325" s="24"/>
      <c r="AV325" s="24"/>
    </row>
    <row r="326" spans="1:48" ht="14" x14ac:dyDescent="0.15">
      <c r="A326" s="64">
        <v>2043</v>
      </c>
      <c r="B326" s="105">
        <f t="shared" ca="1" si="9"/>
        <v>374.96199258036177</v>
      </c>
      <c r="C326" s="105"/>
      <c r="D326" s="105"/>
      <c r="E326" s="105"/>
      <c r="F326" s="105"/>
      <c r="G326" s="105"/>
      <c r="H326" s="105"/>
      <c r="I326" s="105"/>
      <c r="J326" s="105"/>
      <c r="K326" s="105"/>
      <c r="L326" s="25"/>
      <c r="M326" s="25"/>
      <c r="N326" s="87"/>
      <c r="O326" s="87"/>
      <c r="P326" s="87"/>
      <c r="Q326" s="87"/>
      <c r="R326" s="87"/>
      <c r="S326" s="87"/>
      <c r="T326" s="87"/>
      <c r="U326" s="87"/>
      <c r="V326" s="87"/>
      <c r="W326" s="87"/>
      <c r="X326" s="25"/>
      <c r="Y326" s="25"/>
      <c r="Z326" s="25"/>
      <c r="AA326" s="25"/>
      <c r="AB326" s="25"/>
      <c r="AC326" s="25"/>
      <c r="AD326" s="119">
        <v>2043</v>
      </c>
      <c r="AE326" s="121">
        <f t="shared" si="10"/>
        <v>373.66163082997707</v>
      </c>
      <c r="AF326" s="24"/>
      <c r="AG326" s="24"/>
      <c r="AH326" s="24"/>
      <c r="AI326" s="24"/>
      <c r="AJ326" s="24"/>
      <c r="AK326" s="24"/>
      <c r="AL326" s="24"/>
      <c r="AM326" s="24"/>
      <c r="AN326" s="24"/>
      <c r="AO326" s="24"/>
      <c r="AP326" s="24"/>
      <c r="AQ326" s="24"/>
      <c r="AR326" s="24"/>
      <c r="AS326" s="24"/>
      <c r="AT326" s="24"/>
      <c r="AU326" s="24"/>
      <c r="AV326" s="24"/>
    </row>
    <row r="327" spans="1:48" ht="14" x14ac:dyDescent="0.15">
      <c r="A327" s="64">
        <v>2044</v>
      </c>
      <c r="B327" s="105">
        <f t="shared" ca="1" si="9"/>
        <v>377.05895784175391</v>
      </c>
      <c r="C327" s="105"/>
      <c r="D327" s="105"/>
      <c r="E327" s="105"/>
      <c r="F327" s="105"/>
      <c r="G327" s="105"/>
      <c r="H327" s="105"/>
      <c r="I327" s="105"/>
      <c r="J327" s="105"/>
      <c r="K327" s="105"/>
      <c r="L327" s="25"/>
      <c r="M327" s="25"/>
      <c r="N327" s="87"/>
      <c r="O327" s="87"/>
      <c r="P327" s="87"/>
      <c r="Q327" s="87"/>
      <c r="R327" s="87"/>
      <c r="S327" s="87"/>
      <c r="T327" s="87"/>
      <c r="U327" s="87"/>
      <c r="V327" s="87"/>
      <c r="W327" s="87"/>
      <c r="X327" s="25"/>
      <c r="Y327" s="25"/>
      <c r="Z327" s="25"/>
      <c r="AA327" s="25"/>
      <c r="AB327" s="25"/>
      <c r="AC327" s="25"/>
      <c r="AD327" s="119">
        <v>2044</v>
      </c>
      <c r="AE327" s="121">
        <f t="shared" si="10"/>
        <v>375.90360061495693</v>
      </c>
      <c r="AF327" s="24"/>
      <c r="AG327" s="24"/>
      <c r="AH327" s="24"/>
      <c r="AI327" s="24"/>
      <c r="AJ327" s="24"/>
      <c r="AK327" s="24"/>
      <c r="AL327" s="24"/>
      <c r="AM327" s="24"/>
      <c r="AN327" s="24"/>
      <c r="AO327" s="24"/>
      <c r="AP327" s="24"/>
      <c r="AQ327" s="24"/>
      <c r="AR327" s="24"/>
      <c r="AS327" s="24"/>
      <c r="AT327" s="24"/>
      <c r="AU327" s="24"/>
      <c r="AV327" s="24"/>
    </row>
    <row r="328" spans="1:48" ht="14" x14ac:dyDescent="0.15">
      <c r="A328" s="64">
        <v>2045</v>
      </c>
      <c r="B328" s="105">
        <f t="shared" ca="1" si="9"/>
        <v>379.15592310314514</v>
      </c>
      <c r="C328" s="105"/>
      <c r="D328" s="105"/>
      <c r="E328" s="105"/>
      <c r="F328" s="105"/>
      <c r="G328" s="105"/>
      <c r="H328" s="105"/>
      <c r="I328" s="105"/>
      <c r="J328" s="105"/>
      <c r="K328" s="105"/>
      <c r="L328" s="25"/>
      <c r="M328" s="25"/>
      <c r="N328" s="87"/>
      <c r="O328" s="87"/>
      <c r="P328" s="87"/>
      <c r="Q328" s="87"/>
      <c r="R328" s="87"/>
      <c r="S328" s="87"/>
      <c r="T328" s="87"/>
      <c r="U328" s="87"/>
      <c r="V328" s="87"/>
      <c r="W328" s="87"/>
      <c r="X328" s="25"/>
      <c r="Y328" s="25"/>
      <c r="Z328" s="25"/>
      <c r="AA328" s="25"/>
      <c r="AB328" s="25"/>
      <c r="AC328" s="25"/>
      <c r="AD328" s="119">
        <v>2045</v>
      </c>
      <c r="AE328" s="121">
        <f t="shared" si="10"/>
        <v>378.15902221864667</v>
      </c>
      <c r="AF328" s="24"/>
      <c r="AG328" s="24"/>
      <c r="AH328" s="24"/>
      <c r="AI328" s="24"/>
      <c r="AJ328" s="24"/>
      <c r="AK328" s="24"/>
      <c r="AL328" s="24"/>
      <c r="AM328" s="24"/>
      <c r="AN328" s="24"/>
      <c r="AO328" s="24"/>
      <c r="AP328" s="24"/>
      <c r="AQ328" s="24"/>
      <c r="AR328" s="24"/>
      <c r="AS328" s="24"/>
      <c r="AT328" s="24"/>
      <c r="AU328" s="24"/>
      <c r="AV328" s="24"/>
    </row>
    <row r="329" spans="1:48" ht="14" x14ac:dyDescent="0.15">
      <c r="A329" s="64">
        <v>2046</v>
      </c>
      <c r="B329" s="105">
        <f t="shared" ca="1" si="9"/>
        <v>381.25288836453728</v>
      </c>
      <c r="C329" s="105"/>
      <c r="D329" s="105"/>
      <c r="E329" s="105"/>
      <c r="F329" s="105"/>
      <c r="G329" s="105"/>
      <c r="H329" s="105"/>
      <c r="I329" s="105"/>
      <c r="J329" s="105"/>
      <c r="K329" s="105"/>
      <c r="L329" s="25"/>
      <c r="M329" s="25"/>
      <c r="N329" s="87"/>
      <c r="O329" s="87"/>
      <c r="P329" s="87"/>
      <c r="Q329" s="87"/>
      <c r="R329" s="87"/>
      <c r="S329" s="87"/>
      <c r="T329" s="87"/>
      <c r="U329" s="87"/>
      <c r="V329" s="87"/>
      <c r="W329" s="87"/>
      <c r="X329" s="25"/>
      <c r="Y329" s="25"/>
      <c r="Z329" s="25"/>
      <c r="AA329" s="25"/>
      <c r="AB329" s="25"/>
      <c r="AC329" s="25"/>
      <c r="AD329" s="119">
        <v>2046</v>
      </c>
      <c r="AE329" s="121">
        <f t="shared" si="10"/>
        <v>380.42797635195853</v>
      </c>
      <c r="AF329" s="24"/>
      <c r="AG329" s="24"/>
      <c r="AH329" s="24"/>
      <c r="AI329" s="24"/>
      <c r="AJ329" s="24"/>
      <c r="AK329" s="24"/>
      <c r="AL329" s="24"/>
      <c r="AM329" s="24"/>
      <c r="AN329" s="24"/>
      <c r="AO329" s="24"/>
      <c r="AP329" s="24"/>
      <c r="AQ329" s="24"/>
      <c r="AR329" s="24"/>
      <c r="AS329" s="24"/>
      <c r="AT329" s="24"/>
      <c r="AU329" s="24"/>
      <c r="AV329" s="24"/>
    </row>
    <row r="330" spans="1:48" ht="14" x14ac:dyDescent="0.15">
      <c r="A330" s="64">
        <v>2047</v>
      </c>
      <c r="B330" s="105">
        <f t="shared" ca="1" si="9"/>
        <v>383.34985362592852</v>
      </c>
      <c r="C330" s="105"/>
      <c r="D330" s="105"/>
      <c r="E330" s="105"/>
      <c r="F330" s="105"/>
      <c r="G330" s="105"/>
      <c r="H330" s="105"/>
      <c r="I330" s="105"/>
      <c r="J330" s="105"/>
      <c r="K330" s="105"/>
      <c r="L330" s="25"/>
      <c r="M330" s="25"/>
      <c r="N330" s="87"/>
      <c r="O330" s="87"/>
      <c r="P330" s="87"/>
      <c r="Q330" s="87"/>
      <c r="R330" s="87"/>
      <c r="S330" s="87"/>
      <c r="T330" s="87"/>
      <c r="U330" s="87"/>
      <c r="V330" s="87"/>
      <c r="W330" s="87"/>
      <c r="X330" s="25"/>
      <c r="Y330" s="25"/>
      <c r="Z330" s="25"/>
      <c r="AA330" s="25"/>
      <c r="AB330" s="25"/>
      <c r="AC330" s="25"/>
      <c r="AD330" s="119">
        <v>2047</v>
      </c>
      <c r="AE330" s="121">
        <f t="shared" si="10"/>
        <v>382.71054421007028</v>
      </c>
      <c r="AF330" s="24"/>
      <c r="AG330" s="24"/>
      <c r="AH330" s="24"/>
      <c r="AI330" s="24"/>
      <c r="AJ330" s="24"/>
      <c r="AK330" s="24"/>
      <c r="AL330" s="24"/>
      <c r="AM330" s="24"/>
      <c r="AN330" s="24"/>
      <c r="AO330" s="24"/>
      <c r="AP330" s="24"/>
      <c r="AQ330" s="24"/>
      <c r="AR330" s="24"/>
      <c r="AS330" s="24"/>
      <c r="AT330" s="24"/>
      <c r="AU330" s="24"/>
      <c r="AV330" s="24"/>
    </row>
    <row r="331" spans="1:48" ht="14" x14ac:dyDescent="0.15">
      <c r="A331" s="64">
        <v>2048</v>
      </c>
      <c r="B331" s="105">
        <f t="shared" ca="1" si="9"/>
        <v>385.44681888732066</v>
      </c>
      <c r="C331" s="105"/>
      <c r="D331" s="105"/>
      <c r="E331" s="105"/>
      <c r="F331" s="105"/>
      <c r="G331" s="105"/>
      <c r="H331" s="105"/>
      <c r="I331" s="105"/>
      <c r="J331" s="105"/>
      <c r="K331" s="105"/>
      <c r="L331" s="25"/>
      <c r="M331" s="25"/>
      <c r="N331" s="87"/>
      <c r="O331" s="87"/>
      <c r="P331" s="87"/>
      <c r="Q331" s="87"/>
      <c r="R331" s="87"/>
      <c r="S331" s="87"/>
      <c r="T331" s="87"/>
      <c r="U331" s="87"/>
      <c r="V331" s="87"/>
      <c r="W331" s="87"/>
      <c r="X331" s="25"/>
      <c r="Y331" s="25"/>
      <c r="Z331" s="25"/>
      <c r="AA331" s="25"/>
      <c r="AB331" s="25"/>
      <c r="AC331" s="25"/>
      <c r="AD331" s="119">
        <v>2048</v>
      </c>
      <c r="AE331" s="121">
        <f t="shared" si="10"/>
        <v>385.00680747533073</v>
      </c>
      <c r="AF331" s="24"/>
      <c r="AG331" s="24"/>
      <c r="AH331" s="24"/>
      <c r="AI331" s="24"/>
      <c r="AJ331" s="24"/>
      <c r="AK331" s="24"/>
      <c r="AL331" s="24"/>
      <c r="AM331" s="24"/>
      <c r="AN331" s="24"/>
      <c r="AO331" s="24"/>
      <c r="AP331" s="24"/>
      <c r="AQ331" s="24"/>
      <c r="AR331" s="24"/>
      <c r="AS331" s="24"/>
      <c r="AT331" s="24"/>
      <c r="AU331" s="24"/>
      <c r="AV331" s="24"/>
    </row>
    <row r="332" spans="1:48" ht="14" x14ac:dyDescent="0.15">
      <c r="A332" s="64">
        <v>2049</v>
      </c>
      <c r="B332" s="105">
        <f t="shared" ca="1" si="9"/>
        <v>387.5437841487128</v>
      </c>
      <c r="C332" s="105"/>
      <c r="D332" s="105"/>
      <c r="E332" s="105"/>
      <c r="F332" s="105"/>
      <c r="G332" s="105"/>
      <c r="H332" s="105"/>
      <c r="I332" s="105"/>
      <c r="J332" s="105"/>
      <c r="K332" s="105"/>
      <c r="L332" s="25"/>
      <c r="M332" s="25"/>
      <c r="N332" s="87"/>
      <c r="O332" s="87"/>
      <c r="P332" s="87"/>
      <c r="Q332" s="87"/>
      <c r="R332" s="87"/>
      <c r="S332" s="87"/>
      <c r="T332" s="87"/>
      <c r="U332" s="87"/>
      <c r="V332" s="87"/>
      <c r="W332" s="87"/>
      <c r="X332" s="25"/>
      <c r="Y332" s="25"/>
      <c r="Z332" s="25"/>
      <c r="AA332" s="25"/>
      <c r="AB332" s="25"/>
      <c r="AC332" s="25"/>
      <c r="AD332" s="119">
        <v>2049</v>
      </c>
      <c r="AE332" s="121">
        <f t="shared" si="10"/>
        <v>387.31684832018271</v>
      </c>
      <c r="AF332" s="24"/>
      <c r="AG332" s="24"/>
      <c r="AH332" s="24"/>
      <c r="AI332" s="24"/>
      <c r="AJ332" s="24"/>
      <c r="AK332" s="24"/>
      <c r="AL332" s="24"/>
      <c r="AM332" s="24"/>
      <c r="AN332" s="24"/>
      <c r="AO332" s="24"/>
      <c r="AP332" s="24"/>
      <c r="AQ332" s="24"/>
      <c r="AR332" s="24"/>
      <c r="AS332" s="24"/>
      <c r="AT332" s="24"/>
      <c r="AU332" s="24"/>
      <c r="AV332" s="24"/>
    </row>
    <row r="333" spans="1:48" ht="14" x14ac:dyDescent="0.15">
      <c r="A333" s="64">
        <v>2050</v>
      </c>
      <c r="B333" s="105">
        <f t="shared" ca="1" si="9"/>
        <v>389.64074941010404</v>
      </c>
      <c r="C333" s="105"/>
      <c r="D333" s="105"/>
      <c r="E333" s="105"/>
      <c r="F333" s="105"/>
      <c r="G333" s="105"/>
      <c r="H333" s="105"/>
      <c r="I333" s="105"/>
      <c r="J333" s="105"/>
      <c r="K333" s="105"/>
      <c r="L333" s="25"/>
      <c r="M333" s="25"/>
      <c r="N333" s="25"/>
      <c r="O333" s="25"/>
      <c r="P333" s="25"/>
      <c r="Q333" s="25"/>
      <c r="R333" s="25"/>
      <c r="S333" s="25"/>
      <c r="T333" s="25"/>
      <c r="U333" s="25"/>
      <c r="V333" s="25"/>
      <c r="W333" s="25"/>
      <c r="X333" s="25"/>
      <c r="Y333" s="25"/>
      <c r="Z333" s="25"/>
      <c r="AA333" s="25"/>
      <c r="AB333" s="25"/>
      <c r="AC333" s="25"/>
      <c r="AD333" s="119">
        <v>2050</v>
      </c>
      <c r="AE333" s="121">
        <f t="shared" si="10"/>
        <v>389.64074941010381</v>
      </c>
      <c r="AF333" s="24"/>
      <c r="AG333" s="24"/>
      <c r="AH333" s="24"/>
      <c r="AI333" s="24"/>
      <c r="AJ333" s="24"/>
      <c r="AK333" s="24"/>
      <c r="AL333" s="24"/>
      <c r="AM333" s="24"/>
      <c r="AN333" s="24"/>
      <c r="AO333" s="24"/>
      <c r="AP333" s="24"/>
      <c r="AQ333" s="24"/>
      <c r="AR333" s="24"/>
      <c r="AS333" s="24"/>
      <c r="AT333" s="24"/>
      <c r="AU333" s="24"/>
      <c r="AV333" s="24"/>
    </row>
    <row r="334" spans="1:48" ht="14" x14ac:dyDescent="0.15">
      <c r="A334" s="64">
        <v>2051</v>
      </c>
      <c r="B334" s="105">
        <f t="shared" ca="1" si="9"/>
        <v>391.73771467149618</v>
      </c>
      <c r="C334" s="105"/>
      <c r="D334" s="105"/>
      <c r="E334" s="105"/>
      <c r="F334" s="105"/>
      <c r="G334" s="105"/>
      <c r="H334" s="105"/>
      <c r="I334" s="105"/>
      <c r="J334" s="105"/>
      <c r="K334" s="105"/>
      <c r="L334" s="25"/>
      <c r="M334" s="25"/>
      <c r="N334" s="25"/>
      <c r="O334" s="25"/>
      <c r="P334" s="25"/>
      <c r="Q334" s="25"/>
      <c r="R334" s="25"/>
      <c r="S334" s="25"/>
      <c r="T334" s="25"/>
      <c r="U334" s="25"/>
      <c r="V334" s="25"/>
      <c r="W334" s="25"/>
      <c r="X334" s="25"/>
      <c r="Y334" s="25"/>
      <c r="Z334" s="25"/>
      <c r="AA334" s="25"/>
      <c r="AB334" s="25"/>
      <c r="AC334" s="25"/>
      <c r="AD334" s="119">
        <v>2051</v>
      </c>
      <c r="AE334" s="121">
        <f t="shared" si="10"/>
        <v>391.97859390656441</v>
      </c>
      <c r="AF334" s="24"/>
      <c r="AG334" s="24"/>
      <c r="AH334" s="24"/>
      <c r="AI334" s="24"/>
      <c r="AJ334" s="24"/>
      <c r="AK334" s="24"/>
      <c r="AL334" s="24"/>
      <c r="AM334" s="24"/>
      <c r="AN334" s="24"/>
      <c r="AO334" s="24"/>
      <c r="AP334" s="24"/>
      <c r="AQ334" s="24"/>
      <c r="AR334" s="24"/>
      <c r="AS334" s="24"/>
      <c r="AT334" s="24"/>
      <c r="AU334" s="24"/>
      <c r="AV334" s="24"/>
    </row>
    <row r="335" spans="1:48" ht="14" x14ac:dyDescent="0.15">
      <c r="A335" s="64">
        <v>2052</v>
      </c>
      <c r="B335" s="105">
        <f t="shared" ca="1" si="9"/>
        <v>393.83467993288741</v>
      </c>
      <c r="C335" s="105"/>
      <c r="D335" s="105"/>
      <c r="E335" s="105"/>
      <c r="F335" s="105"/>
      <c r="G335" s="105"/>
      <c r="H335" s="105"/>
      <c r="I335" s="105"/>
      <c r="J335" s="105"/>
      <c r="K335" s="105"/>
      <c r="L335" s="25"/>
      <c r="M335" s="25"/>
      <c r="N335" s="25"/>
      <c r="O335" s="25"/>
      <c r="P335" s="25"/>
      <c r="Q335" s="25"/>
      <c r="R335" s="25"/>
      <c r="S335" s="25"/>
      <c r="T335" s="25"/>
      <c r="U335" s="25"/>
      <c r="V335" s="25"/>
      <c r="W335" s="25"/>
      <c r="X335" s="25"/>
      <c r="Y335" s="25"/>
      <c r="Z335" s="25"/>
      <c r="AA335" s="25"/>
      <c r="AB335" s="25"/>
      <c r="AC335" s="25"/>
      <c r="AD335" s="119">
        <v>2052</v>
      </c>
      <c r="AE335" s="121">
        <f t="shared" si="10"/>
        <v>394.33046547000379</v>
      </c>
      <c r="AF335" s="24"/>
      <c r="AG335" s="24"/>
      <c r="AH335" s="24"/>
      <c r="AI335" s="24"/>
      <c r="AJ335" s="24"/>
      <c r="AK335" s="24"/>
      <c r="AL335" s="24"/>
      <c r="AM335" s="24"/>
      <c r="AN335" s="24"/>
      <c r="AO335" s="24"/>
      <c r="AP335" s="24"/>
      <c r="AQ335" s="24"/>
      <c r="AR335" s="24"/>
      <c r="AS335" s="24"/>
      <c r="AT335" s="24"/>
      <c r="AU335" s="24"/>
      <c r="AV335" s="24"/>
    </row>
    <row r="336" spans="1:48" ht="14" x14ac:dyDescent="0.15">
      <c r="A336" s="64">
        <v>2053</v>
      </c>
      <c r="B336" s="105">
        <f t="shared" ca="1" si="9"/>
        <v>395.93164519427955</v>
      </c>
      <c r="C336" s="105"/>
      <c r="D336" s="105"/>
      <c r="E336" s="105"/>
      <c r="F336" s="105"/>
      <c r="G336" s="105"/>
      <c r="H336" s="105"/>
      <c r="I336" s="105"/>
      <c r="J336" s="105"/>
      <c r="K336" s="105"/>
      <c r="L336" s="25"/>
      <c r="M336" s="25"/>
      <c r="N336" s="25"/>
      <c r="O336" s="25"/>
      <c r="P336" s="25"/>
      <c r="Q336" s="25"/>
      <c r="R336" s="25"/>
      <c r="S336" s="25"/>
      <c r="T336" s="25"/>
      <c r="U336" s="25"/>
      <c r="V336" s="25"/>
      <c r="W336" s="25"/>
      <c r="X336" s="25"/>
      <c r="Y336" s="25"/>
      <c r="Z336" s="25"/>
      <c r="AA336" s="25"/>
      <c r="AB336" s="25"/>
      <c r="AC336" s="25"/>
      <c r="AD336" s="119">
        <v>2053</v>
      </c>
      <c r="AE336" s="121">
        <f t="shared" si="10"/>
        <v>396.69644826282382</v>
      </c>
      <c r="AF336" s="24"/>
      <c r="AG336" s="24"/>
      <c r="AH336" s="24"/>
      <c r="AI336" s="24"/>
      <c r="AJ336" s="24"/>
      <c r="AK336" s="24"/>
      <c r="AL336" s="24"/>
      <c r="AM336" s="24"/>
      <c r="AN336" s="24"/>
      <c r="AO336" s="24"/>
      <c r="AP336" s="24"/>
      <c r="AQ336" s="24"/>
      <c r="AR336" s="24"/>
      <c r="AS336" s="24"/>
      <c r="AT336" s="24"/>
      <c r="AU336" s="24"/>
      <c r="AV336" s="24"/>
    </row>
    <row r="337" spans="1:48" ht="14" x14ac:dyDescent="0.15">
      <c r="A337" s="64">
        <v>2054</v>
      </c>
      <c r="B337" s="105">
        <f t="shared" ca="1" si="9"/>
        <v>398.0286104556717</v>
      </c>
      <c r="C337" s="105"/>
      <c r="D337" s="105"/>
      <c r="E337" s="105"/>
      <c r="F337" s="105"/>
      <c r="G337" s="105"/>
      <c r="H337" s="105"/>
      <c r="I337" s="105"/>
      <c r="J337" s="105"/>
      <c r="K337" s="105"/>
      <c r="L337" s="25"/>
      <c r="M337" s="25"/>
      <c r="N337" s="25"/>
      <c r="O337" s="25"/>
      <c r="P337" s="25"/>
      <c r="Q337" s="25"/>
      <c r="R337" s="25"/>
      <c r="S337" s="25"/>
      <c r="T337" s="25"/>
      <c r="U337" s="25"/>
      <c r="V337" s="25"/>
      <c r="W337" s="25"/>
      <c r="X337" s="25"/>
      <c r="Y337" s="25"/>
      <c r="Z337" s="25"/>
      <c r="AA337" s="25"/>
      <c r="AB337" s="25"/>
      <c r="AC337" s="25"/>
      <c r="AD337" s="119">
        <v>2054</v>
      </c>
      <c r="AE337" s="121">
        <f t="shared" si="10"/>
        <v>399.07662695240077</v>
      </c>
      <c r="AF337" s="24"/>
      <c r="AG337" s="24"/>
      <c r="AH337" s="24"/>
      <c r="AI337" s="24"/>
      <c r="AJ337" s="24"/>
      <c r="AK337" s="24"/>
      <c r="AL337" s="24"/>
      <c r="AM337" s="24"/>
      <c r="AN337" s="24"/>
      <c r="AO337" s="24"/>
      <c r="AP337" s="24"/>
      <c r="AQ337" s="24"/>
      <c r="AR337" s="24"/>
      <c r="AS337" s="24"/>
      <c r="AT337" s="24"/>
      <c r="AU337" s="24"/>
      <c r="AV337" s="24"/>
    </row>
    <row r="338" spans="1:48" ht="14" x14ac:dyDescent="0.15">
      <c r="A338" s="64">
        <v>2055</v>
      </c>
      <c r="B338" s="105">
        <f t="shared" ca="1" si="9"/>
        <v>400.12557571706293</v>
      </c>
      <c r="C338" s="105"/>
      <c r="D338" s="105"/>
      <c r="E338" s="105"/>
      <c r="F338" s="105"/>
      <c r="G338" s="105"/>
      <c r="H338" s="105"/>
      <c r="I338" s="105"/>
      <c r="J338" s="105"/>
      <c r="K338" s="105"/>
      <c r="AD338" s="119">
        <v>2055</v>
      </c>
      <c r="AE338" s="121">
        <f t="shared" si="10"/>
        <v>401.47108671411519</v>
      </c>
      <c r="AF338" s="24"/>
      <c r="AG338" s="24"/>
      <c r="AH338" s="24"/>
      <c r="AI338" s="24"/>
      <c r="AJ338" s="24"/>
      <c r="AK338" s="24"/>
      <c r="AL338" s="24"/>
      <c r="AM338" s="24"/>
      <c r="AN338" s="24"/>
      <c r="AO338" s="24"/>
      <c r="AP338" s="24"/>
      <c r="AQ338" s="24"/>
      <c r="AR338" s="24"/>
      <c r="AS338" s="24"/>
      <c r="AT338" s="24"/>
      <c r="AU338" s="24"/>
      <c r="AV338" s="24"/>
    </row>
    <row r="339" spans="1:48" ht="14" x14ac:dyDescent="0.15">
      <c r="A339" s="64">
        <v>2056</v>
      </c>
      <c r="B339" s="105">
        <f t="shared" ca="1" si="9"/>
        <v>402.22254097845507</v>
      </c>
      <c r="C339" s="105"/>
      <c r="D339" s="105"/>
      <c r="E339" s="105"/>
      <c r="F339" s="105"/>
      <c r="G339" s="105"/>
      <c r="H339" s="105"/>
      <c r="I339" s="105"/>
      <c r="J339" s="105"/>
      <c r="K339" s="105"/>
      <c r="AD339" s="119">
        <v>2056</v>
      </c>
      <c r="AE339" s="121">
        <f t="shared" si="10"/>
        <v>403.87991323439985</v>
      </c>
      <c r="AF339" s="24"/>
      <c r="AG339" s="24"/>
      <c r="AH339" s="24"/>
      <c r="AI339" s="24"/>
      <c r="AJ339" s="24"/>
      <c r="AK339" s="24"/>
      <c r="AL339" s="24"/>
      <c r="AM339" s="24"/>
      <c r="AN339" s="24"/>
      <c r="AO339" s="24"/>
      <c r="AP339" s="24"/>
      <c r="AQ339" s="24"/>
      <c r="AR339" s="24"/>
      <c r="AS339" s="24"/>
      <c r="AT339" s="24"/>
      <c r="AU339" s="24"/>
      <c r="AV339" s="24"/>
    </row>
    <row r="340" spans="1:48" ht="14" x14ac:dyDescent="0.15">
      <c r="A340" s="64">
        <v>2057</v>
      </c>
      <c r="B340" s="105">
        <f t="shared" ca="1" si="9"/>
        <v>404.31950623984631</v>
      </c>
      <c r="C340" s="105"/>
      <c r="D340" s="105"/>
      <c r="E340" s="105"/>
      <c r="F340" s="105"/>
      <c r="G340" s="105"/>
      <c r="H340" s="105"/>
      <c r="I340" s="105"/>
      <c r="J340" s="105"/>
      <c r="K340" s="105"/>
      <c r="AD340" s="119">
        <v>2057</v>
      </c>
      <c r="AE340" s="121">
        <f t="shared" si="10"/>
        <v>406.30319271380625</v>
      </c>
      <c r="AF340" s="24"/>
      <c r="AG340" s="24"/>
      <c r="AH340" s="24"/>
      <c r="AI340" s="24"/>
      <c r="AJ340" s="24"/>
      <c r="AK340" s="24"/>
      <c r="AL340" s="24"/>
      <c r="AM340" s="24"/>
      <c r="AN340" s="24"/>
      <c r="AO340" s="24"/>
      <c r="AP340" s="24"/>
      <c r="AQ340" s="24"/>
      <c r="AR340" s="24"/>
      <c r="AS340" s="24"/>
      <c r="AT340" s="24"/>
      <c r="AU340" s="24"/>
      <c r="AV340" s="24"/>
    </row>
    <row r="341" spans="1:48" ht="14" x14ac:dyDescent="0.15">
      <c r="A341" s="64">
        <v>2058</v>
      </c>
      <c r="B341" s="105">
        <f t="shared" ca="1" si="9"/>
        <v>406.41647150123845</v>
      </c>
      <c r="C341" s="105"/>
      <c r="D341" s="105"/>
      <c r="E341" s="105"/>
      <c r="F341" s="105"/>
      <c r="G341" s="105"/>
      <c r="H341" s="105"/>
      <c r="I341" s="105"/>
      <c r="J341" s="105"/>
      <c r="K341" s="105"/>
      <c r="AD341" s="119">
        <v>2058</v>
      </c>
      <c r="AE341" s="121">
        <f t="shared" si="10"/>
        <v>408.7410118700891</v>
      </c>
      <c r="AF341" s="24"/>
      <c r="AG341" s="24"/>
      <c r="AH341" s="24"/>
      <c r="AI341" s="24"/>
      <c r="AJ341" s="24"/>
      <c r="AK341" s="24"/>
      <c r="AL341" s="24"/>
      <c r="AM341" s="24"/>
      <c r="AN341" s="24"/>
      <c r="AO341" s="24"/>
      <c r="AP341" s="24"/>
      <c r="AQ341" s="24"/>
      <c r="AR341" s="24"/>
      <c r="AS341" s="24"/>
      <c r="AT341" s="24"/>
      <c r="AU341" s="24"/>
      <c r="AV341" s="24"/>
    </row>
    <row r="342" spans="1:48" ht="14" x14ac:dyDescent="0.15">
      <c r="A342" s="64">
        <v>2059</v>
      </c>
      <c r="B342" s="105">
        <f t="shared" ca="1" si="9"/>
        <v>408.51343676263059</v>
      </c>
      <c r="C342" s="105"/>
      <c r="D342" s="105"/>
      <c r="E342" s="105"/>
      <c r="F342" s="105"/>
      <c r="G342" s="105"/>
      <c r="H342" s="105"/>
      <c r="I342" s="105"/>
      <c r="J342" s="105"/>
      <c r="K342" s="105"/>
      <c r="AD342" s="119">
        <v>2059</v>
      </c>
      <c r="AE342" s="121">
        <f t="shared" si="10"/>
        <v>411.19345794130965</v>
      </c>
      <c r="AF342" s="24"/>
      <c r="AG342" s="24"/>
      <c r="AH342" s="24"/>
      <c r="AI342" s="24"/>
      <c r="AJ342" s="24"/>
      <c r="AK342" s="24"/>
      <c r="AL342" s="24"/>
      <c r="AM342" s="24"/>
      <c r="AN342" s="24"/>
      <c r="AO342" s="24"/>
      <c r="AP342" s="24"/>
      <c r="AQ342" s="24"/>
      <c r="AR342" s="24"/>
      <c r="AS342" s="24"/>
      <c r="AT342" s="24"/>
      <c r="AU342" s="24"/>
      <c r="AV342" s="24"/>
    </row>
    <row r="343" spans="1:48" ht="14" x14ac:dyDescent="0.15">
      <c r="A343" s="64">
        <v>2060</v>
      </c>
      <c r="B343" s="105">
        <f t="shared" ca="1" si="9"/>
        <v>410.61040202402182</v>
      </c>
      <c r="C343" s="105"/>
      <c r="D343" s="105"/>
      <c r="E343" s="105"/>
      <c r="F343" s="105"/>
      <c r="G343" s="105"/>
      <c r="H343" s="105"/>
      <c r="I343" s="105"/>
      <c r="J343" s="105"/>
      <c r="K343" s="105"/>
      <c r="AD343" s="119">
        <v>2060</v>
      </c>
      <c r="AE343" s="121">
        <f t="shared" si="10"/>
        <v>413.66061868895753</v>
      </c>
    </row>
    <row r="344" spans="1:48" ht="16" x14ac:dyDescent="0.2">
      <c r="A344" s="97" t="str">
        <f ca="1">HYPERLINK("#"&amp;"'"&amp;'Custom PDS Adoption'!A$1&amp;"'!a1","Back to top")</f>
        <v>Back to top</v>
      </c>
    </row>
    <row r="345" spans="1:48" s="114" customFormat="1" x14ac:dyDescent="0.15"/>
    <row r="347" spans="1:48" ht="18" customHeight="1" x14ac:dyDescent="0.2">
      <c r="A347" s="100" t="s">
        <v>47</v>
      </c>
      <c r="B347" s="101" t="s">
        <v>87</v>
      </c>
      <c r="C347" s="101"/>
      <c r="D347" s="101"/>
      <c r="E347" s="101"/>
      <c r="F347" s="101"/>
      <c r="G347" s="101"/>
      <c r="H347" s="101"/>
      <c r="I347" s="101"/>
      <c r="J347" s="101"/>
      <c r="K347" s="101"/>
      <c r="L347" s="25"/>
      <c r="M347" s="100"/>
      <c r="N347" s="102"/>
      <c r="O347" s="103"/>
      <c r="P347" s="103"/>
      <c r="Q347" s="103"/>
      <c r="R347" s="103"/>
      <c r="S347" s="103"/>
      <c r="T347" s="103"/>
      <c r="U347" s="103"/>
      <c r="V347" s="103"/>
      <c r="W347" s="103"/>
      <c r="X347" s="103"/>
      <c r="Y347" s="103"/>
      <c r="Z347" s="103"/>
      <c r="AA347" s="103"/>
      <c r="AB347" s="25"/>
      <c r="AC347" s="48"/>
      <c r="AD347" s="48"/>
      <c r="AE347" s="48"/>
      <c r="AF347" s="48"/>
      <c r="AG347" s="48"/>
      <c r="AH347" s="48"/>
      <c r="AI347" s="48"/>
      <c r="AJ347" s="48"/>
      <c r="AK347" s="48"/>
      <c r="AL347" s="48"/>
      <c r="AM347" s="48"/>
      <c r="AN347" s="48"/>
      <c r="AO347" s="48"/>
      <c r="AP347" s="48"/>
      <c r="AQ347" s="48"/>
      <c r="AR347" s="48"/>
      <c r="AS347" s="48"/>
      <c r="AT347" s="48"/>
      <c r="AU347" s="48"/>
      <c r="AV347" s="48"/>
    </row>
    <row r="348" spans="1:48" ht="15" thickBot="1" x14ac:dyDescent="0.2">
      <c r="A348" s="55" t="s">
        <v>18</v>
      </c>
      <c r="B348" s="56" t="s">
        <v>19</v>
      </c>
      <c r="C348" s="56" t="s">
        <v>20</v>
      </c>
      <c r="D348" s="56" t="s">
        <v>21</v>
      </c>
      <c r="E348" s="56" t="s">
        <v>22</v>
      </c>
      <c r="F348" s="56" t="s">
        <v>23</v>
      </c>
      <c r="G348" s="56" t="s">
        <v>24</v>
      </c>
      <c r="H348" s="56" t="s">
        <v>25</v>
      </c>
      <c r="I348" s="56" t="s">
        <v>26</v>
      </c>
      <c r="J348" s="56" t="s">
        <v>27</v>
      </c>
      <c r="K348" s="56" t="s">
        <v>28</v>
      </c>
      <c r="L348" s="25"/>
      <c r="M348" s="25"/>
      <c r="N348" s="25"/>
      <c r="O348" s="25"/>
      <c r="P348" s="25"/>
      <c r="Q348" s="25"/>
      <c r="R348" s="25"/>
      <c r="S348" s="25"/>
      <c r="T348" s="25"/>
      <c r="U348" s="25"/>
      <c r="V348" s="25"/>
      <c r="W348" s="25"/>
      <c r="X348" s="25"/>
      <c r="Y348" s="25"/>
      <c r="Z348" s="25"/>
      <c r="AA348" s="25"/>
      <c r="AB348" s="25"/>
      <c r="AC348" s="25"/>
      <c r="AD348" s="119" t="s">
        <v>18</v>
      </c>
      <c r="AE348" s="119" t="s">
        <v>82</v>
      </c>
      <c r="AF348" s="24"/>
      <c r="AG348" s="24"/>
      <c r="AH348" s="24"/>
      <c r="AI348" s="24"/>
      <c r="AJ348" s="24"/>
      <c r="AK348" s="24"/>
      <c r="AL348" s="24"/>
      <c r="AM348" s="24"/>
      <c r="AN348" s="24"/>
      <c r="AO348" s="24"/>
      <c r="AP348" s="24"/>
      <c r="AQ348" s="24"/>
      <c r="AR348" s="24"/>
      <c r="AS348" s="24"/>
      <c r="AT348" s="24"/>
      <c r="AU348" s="24"/>
      <c r="AV348" s="24"/>
    </row>
    <row r="349" spans="1:48" ht="15.75" customHeight="1" x14ac:dyDescent="0.15">
      <c r="A349" s="64">
        <v>2012</v>
      </c>
      <c r="B349" s="105">
        <f ca="1">MIN($O$358,TREND($O$377:$O$378,$N$377:$N$378,A349))</f>
        <v>303.81814943254903</v>
      </c>
      <c r="C349" s="105"/>
      <c r="D349" s="105"/>
      <c r="E349" s="105"/>
      <c r="F349" s="105"/>
      <c r="G349" s="105"/>
      <c r="H349" s="105"/>
      <c r="I349" s="105"/>
      <c r="J349" s="105"/>
      <c r="K349" s="105"/>
      <c r="L349" s="25"/>
      <c r="M349" s="25"/>
      <c r="N349" s="52" t="s">
        <v>88</v>
      </c>
      <c r="O349" s="106"/>
      <c r="P349" s="106"/>
      <c r="Q349" s="106"/>
      <c r="R349" s="106"/>
      <c r="S349" s="106"/>
      <c r="T349" s="106"/>
      <c r="U349" s="106"/>
      <c r="V349" s="106"/>
      <c r="W349" s="106"/>
      <c r="X349" s="106"/>
      <c r="Y349" s="106"/>
      <c r="Z349" s="106"/>
      <c r="AA349" s="107"/>
      <c r="AB349" s="25"/>
      <c r="AC349" s="25"/>
      <c r="AD349" s="119">
        <v>2012</v>
      </c>
      <c r="AE349" s="119"/>
      <c r="AF349" s="24"/>
      <c r="AG349" s="24"/>
      <c r="AH349" s="24"/>
      <c r="AI349" s="24"/>
      <c r="AJ349" s="24"/>
      <c r="AK349" s="24"/>
      <c r="AL349" s="24"/>
      <c r="AM349" s="24"/>
      <c r="AN349" s="24"/>
      <c r="AO349" s="24"/>
      <c r="AP349" s="24"/>
      <c r="AQ349" s="24"/>
      <c r="AR349" s="24"/>
      <c r="AS349" s="24"/>
      <c r="AT349" s="24"/>
      <c r="AU349" s="24"/>
      <c r="AV349" s="24"/>
    </row>
    <row r="350" spans="1:48" ht="14" x14ac:dyDescent="0.15">
      <c r="A350" s="64">
        <v>2013</v>
      </c>
      <c r="B350" s="105">
        <f t="shared" ref="B350:B397" ca="1" si="11">MIN($O$358,TREND($O$377:$O$378,$N$377:$N$378,A350))</f>
        <v>308.98407471627434</v>
      </c>
      <c r="C350" s="105"/>
      <c r="D350" s="105"/>
      <c r="E350" s="105"/>
      <c r="F350" s="105"/>
      <c r="G350" s="105"/>
      <c r="H350" s="105"/>
      <c r="I350" s="105"/>
      <c r="J350" s="105"/>
      <c r="K350" s="105"/>
      <c r="L350" s="25"/>
      <c r="M350" s="25"/>
      <c r="N350" s="108"/>
      <c r="O350" s="109"/>
      <c r="P350" s="109"/>
      <c r="Q350" s="109"/>
      <c r="R350" s="109"/>
      <c r="S350" s="109"/>
      <c r="T350" s="109"/>
      <c r="U350" s="109"/>
      <c r="V350" s="109"/>
      <c r="W350" s="109"/>
      <c r="X350" s="109"/>
      <c r="Y350" s="109"/>
      <c r="Z350" s="109"/>
      <c r="AA350" s="110"/>
      <c r="AB350" s="25"/>
      <c r="AC350" s="25"/>
      <c r="AD350" s="119">
        <v>2013</v>
      </c>
      <c r="AE350" s="119"/>
      <c r="AF350" s="24"/>
      <c r="AG350" s="24"/>
      <c r="AH350" s="24"/>
      <c r="AI350" s="24"/>
      <c r="AJ350" s="24"/>
      <c r="AK350" s="24"/>
      <c r="AL350" s="24"/>
      <c r="AM350" s="24"/>
      <c r="AN350" s="24"/>
      <c r="AO350" s="24"/>
      <c r="AP350" s="24"/>
      <c r="AQ350" s="24"/>
      <c r="AR350" s="24"/>
      <c r="AS350" s="24"/>
      <c r="AT350" s="24"/>
      <c r="AU350" s="24"/>
      <c r="AV350" s="24"/>
    </row>
    <row r="351" spans="1:48" ht="14" x14ac:dyDescent="0.15">
      <c r="A351" s="64">
        <v>2014</v>
      </c>
      <c r="B351" s="105">
        <f t="shared" ca="1" si="11"/>
        <v>314.14999999999964</v>
      </c>
      <c r="C351" s="105"/>
      <c r="D351" s="105"/>
      <c r="E351" s="105"/>
      <c r="F351" s="105"/>
      <c r="G351" s="105"/>
      <c r="H351" s="105"/>
      <c r="I351" s="105"/>
      <c r="J351" s="105"/>
      <c r="K351" s="105"/>
      <c r="L351" s="25"/>
      <c r="M351" s="25"/>
      <c r="N351" s="108"/>
      <c r="O351" s="109"/>
      <c r="P351" s="109"/>
      <c r="Q351" s="109"/>
      <c r="R351" s="109"/>
      <c r="S351" s="109"/>
      <c r="T351" s="109"/>
      <c r="U351" s="109"/>
      <c r="V351" s="109"/>
      <c r="W351" s="109"/>
      <c r="X351" s="109"/>
      <c r="Y351" s="109"/>
      <c r="Z351" s="109"/>
      <c r="AA351" s="110"/>
      <c r="AB351" s="25"/>
      <c r="AC351" s="25"/>
      <c r="AD351" s="119">
        <v>2014</v>
      </c>
      <c r="AE351" s="120">
        <f>'[1]Advanced Controls'!$C$58</f>
        <v>314.14999999999998</v>
      </c>
      <c r="AF351" s="24"/>
      <c r="AG351" s="24"/>
      <c r="AH351" s="24"/>
      <c r="AI351" s="24"/>
      <c r="AJ351" s="24"/>
      <c r="AK351" s="24"/>
      <c r="AL351" s="24"/>
      <c r="AM351" s="24"/>
      <c r="AN351" s="24"/>
      <c r="AO351" s="24"/>
      <c r="AP351" s="24"/>
      <c r="AQ351" s="24"/>
      <c r="AR351" s="24"/>
      <c r="AS351" s="24"/>
      <c r="AT351" s="24"/>
      <c r="AU351" s="24"/>
      <c r="AV351" s="24"/>
    </row>
    <row r="352" spans="1:48" ht="14" x14ac:dyDescent="0.15">
      <c r="A352" s="64">
        <v>2015</v>
      </c>
      <c r="B352" s="105">
        <f t="shared" ca="1" si="11"/>
        <v>319.31592528372676</v>
      </c>
      <c r="C352" s="105"/>
      <c r="D352" s="105"/>
      <c r="E352" s="105"/>
      <c r="F352" s="105"/>
      <c r="G352" s="105"/>
      <c r="H352" s="105"/>
      <c r="I352" s="105"/>
      <c r="J352" s="105"/>
      <c r="K352" s="105"/>
      <c r="L352" s="25"/>
      <c r="M352" s="25"/>
      <c r="N352" s="108"/>
      <c r="O352" s="109"/>
      <c r="P352" s="109"/>
      <c r="Q352" s="109"/>
      <c r="R352" s="109"/>
      <c r="S352" s="109"/>
      <c r="T352" s="109"/>
      <c r="U352" s="109"/>
      <c r="V352" s="109"/>
      <c r="W352" s="109"/>
      <c r="X352" s="109"/>
      <c r="Y352" s="109"/>
      <c r="Z352" s="109"/>
      <c r="AA352" s="110"/>
      <c r="AB352" s="25"/>
      <c r="AC352" s="25"/>
      <c r="AD352" s="119">
        <v>2015</v>
      </c>
      <c r="AE352" s="121">
        <f>AE351+($O$357*AE351)</f>
        <v>318.23394999999999</v>
      </c>
      <c r="AF352" s="24"/>
      <c r="AG352" s="24"/>
      <c r="AH352" s="24"/>
      <c r="AI352" s="24"/>
      <c r="AJ352" s="24"/>
      <c r="AK352" s="24"/>
      <c r="AL352" s="24"/>
      <c r="AM352" s="24"/>
      <c r="AN352" s="24"/>
      <c r="AO352" s="24"/>
      <c r="AP352" s="24"/>
      <c r="AQ352" s="24"/>
      <c r="AR352" s="24"/>
      <c r="AS352" s="24"/>
      <c r="AT352" s="24"/>
      <c r="AU352" s="24"/>
      <c r="AV352" s="24"/>
    </row>
    <row r="353" spans="1:48" ht="15" thickBot="1" x14ac:dyDescent="0.2">
      <c r="A353" s="64">
        <v>2016</v>
      </c>
      <c r="B353" s="105">
        <f t="shared" ca="1" si="11"/>
        <v>324.48185056745206</v>
      </c>
      <c r="C353" s="105"/>
      <c r="D353" s="105"/>
      <c r="E353" s="105"/>
      <c r="F353" s="105"/>
      <c r="G353" s="105"/>
      <c r="H353" s="105"/>
      <c r="I353" s="105"/>
      <c r="J353" s="105"/>
      <c r="K353" s="105"/>
      <c r="L353" s="25"/>
      <c r="M353" s="25"/>
      <c r="N353" s="111"/>
      <c r="O353" s="112"/>
      <c r="P353" s="112"/>
      <c r="Q353" s="112"/>
      <c r="R353" s="112"/>
      <c r="S353" s="112"/>
      <c r="T353" s="112"/>
      <c r="U353" s="112"/>
      <c r="V353" s="112"/>
      <c r="W353" s="112"/>
      <c r="X353" s="112"/>
      <c r="Y353" s="112"/>
      <c r="Z353" s="112"/>
      <c r="AA353" s="113"/>
      <c r="AB353" s="25"/>
      <c r="AC353" s="25"/>
      <c r="AD353" s="119">
        <v>2016</v>
      </c>
      <c r="AE353" s="121">
        <f t="shared" ref="AE353:AE397" si="12">AE352+($O$357*AE352)</f>
        <v>322.37099135</v>
      </c>
      <c r="AF353" s="24"/>
      <c r="AG353" s="24"/>
      <c r="AH353" s="24"/>
      <c r="AI353" s="24"/>
      <c r="AJ353" s="24"/>
      <c r="AK353" s="24"/>
      <c r="AL353" s="24"/>
      <c r="AM353" s="24"/>
      <c r="AN353" s="24"/>
      <c r="AO353" s="24"/>
      <c r="AP353" s="24"/>
      <c r="AQ353" s="24"/>
      <c r="AR353" s="24"/>
      <c r="AS353" s="24"/>
      <c r="AT353" s="24"/>
      <c r="AU353" s="24"/>
      <c r="AV353" s="24"/>
    </row>
    <row r="354" spans="1:48" ht="14" x14ac:dyDescent="0.15">
      <c r="A354" s="64">
        <v>2017</v>
      </c>
      <c r="B354" s="105">
        <f t="shared" ca="1" si="11"/>
        <v>329.64777585117736</v>
      </c>
      <c r="C354" s="105"/>
      <c r="D354" s="105"/>
      <c r="E354" s="105"/>
      <c r="F354" s="105"/>
      <c r="G354" s="105"/>
      <c r="H354" s="105"/>
      <c r="I354" s="105"/>
      <c r="J354" s="105"/>
      <c r="K354" s="105"/>
      <c r="L354" s="25"/>
      <c r="M354" s="25"/>
      <c r="N354" s="25"/>
      <c r="O354" s="25"/>
      <c r="P354" s="25"/>
      <c r="Q354" s="25"/>
      <c r="R354" s="25"/>
      <c r="S354" s="25"/>
      <c r="T354" s="25"/>
      <c r="U354" s="25"/>
      <c r="V354" s="25"/>
      <c r="W354" s="25"/>
      <c r="X354" s="25"/>
      <c r="Y354" s="25"/>
      <c r="Z354" s="25"/>
      <c r="AA354" s="25"/>
      <c r="AB354" s="25"/>
      <c r="AC354" s="25"/>
      <c r="AD354" s="119">
        <v>2017</v>
      </c>
      <c r="AE354" s="121">
        <f t="shared" si="12"/>
        <v>326.56181423754998</v>
      </c>
      <c r="AF354" s="24"/>
      <c r="AG354" s="24"/>
      <c r="AH354" s="24"/>
      <c r="AI354" s="24"/>
      <c r="AJ354" s="24"/>
      <c r="AK354" s="24"/>
      <c r="AL354" s="24"/>
      <c r="AM354" s="24"/>
      <c r="AN354" s="24"/>
      <c r="AO354" s="24"/>
      <c r="AP354" s="24"/>
      <c r="AQ354" s="24"/>
      <c r="AR354" s="24"/>
      <c r="AS354" s="24"/>
      <c r="AT354" s="24"/>
      <c r="AU354" s="24"/>
      <c r="AV354" s="24"/>
    </row>
    <row r="355" spans="1:48" ht="14" x14ac:dyDescent="0.15">
      <c r="A355" s="64">
        <v>2018</v>
      </c>
      <c r="B355" s="105">
        <f t="shared" ca="1" si="11"/>
        <v>334.81370113490266</v>
      </c>
      <c r="C355" s="105"/>
      <c r="D355" s="105"/>
      <c r="E355" s="105"/>
      <c r="F355" s="105"/>
      <c r="G355" s="105"/>
      <c r="H355" s="105"/>
      <c r="I355" s="105"/>
      <c r="J355" s="105"/>
      <c r="K355" s="105"/>
      <c r="L355" s="25"/>
      <c r="M355" s="25"/>
      <c r="N355" s="86" t="s">
        <v>41</v>
      </c>
      <c r="O355" s="25" t="s">
        <v>84</v>
      </c>
      <c r="Q355" s="25"/>
      <c r="R355" s="25"/>
      <c r="S355" s="25"/>
      <c r="T355" s="25"/>
      <c r="U355" s="25"/>
      <c r="V355" s="25"/>
      <c r="W355" s="25"/>
      <c r="X355" s="25"/>
      <c r="Y355" s="25"/>
      <c r="Z355" s="25"/>
      <c r="AA355" s="25"/>
      <c r="AB355" s="25"/>
      <c r="AC355" s="25"/>
      <c r="AD355" s="119">
        <v>2018</v>
      </c>
      <c r="AE355" s="121">
        <f t="shared" si="12"/>
        <v>330.80711782263813</v>
      </c>
      <c r="AF355" s="24"/>
      <c r="AG355" s="24"/>
      <c r="AH355" s="24"/>
      <c r="AI355" s="24"/>
      <c r="AJ355" s="24"/>
      <c r="AK355" s="24"/>
      <c r="AL355" s="24"/>
      <c r="AM355" s="24"/>
      <c r="AN355" s="24"/>
      <c r="AO355" s="24"/>
      <c r="AP355" s="24"/>
      <c r="AQ355" s="24"/>
      <c r="AR355" s="24"/>
      <c r="AS355" s="24"/>
      <c r="AT355" s="24"/>
      <c r="AU355" s="24"/>
      <c r="AV355" s="24"/>
    </row>
    <row r="356" spans="1:48" ht="14" x14ac:dyDescent="0.15">
      <c r="A356" s="64">
        <v>2019</v>
      </c>
      <c r="B356" s="105">
        <f t="shared" ca="1" si="11"/>
        <v>339.97962641862978</v>
      </c>
      <c r="C356" s="105"/>
      <c r="D356" s="105"/>
      <c r="E356" s="105"/>
      <c r="F356" s="105"/>
      <c r="G356" s="105"/>
      <c r="H356" s="105"/>
      <c r="I356" s="105"/>
      <c r="J356" s="105"/>
      <c r="K356" s="105"/>
      <c r="L356" s="25"/>
      <c r="M356" s="25"/>
      <c r="P356" s="25"/>
      <c r="Q356" s="87"/>
      <c r="R356" s="87"/>
      <c r="S356" s="87"/>
      <c r="T356" s="87"/>
      <c r="U356" s="87"/>
      <c r="V356" s="87"/>
      <c r="W356" s="87"/>
      <c r="X356" s="25"/>
      <c r="Y356" s="25"/>
      <c r="Z356" s="25"/>
      <c r="AA356" s="25"/>
      <c r="AB356" s="25"/>
      <c r="AC356" s="25"/>
      <c r="AD356" s="119">
        <v>2019</v>
      </c>
      <c r="AE356" s="121">
        <f t="shared" si="12"/>
        <v>335.10761035433245</v>
      </c>
      <c r="AF356" s="24"/>
      <c r="AG356" s="24"/>
      <c r="AH356" s="24"/>
      <c r="AI356" s="24"/>
      <c r="AJ356" s="24"/>
      <c r="AK356" s="24"/>
      <c r="AL356" s="24"/>
      <c r="AM356" s="24"/>
      <c r="AN356" s="24"/>
      <c r="AO356" s="24"/>
      <c r="AP356" s="24"/>
      <c r="AQ356" s="24"/>
      <c r="AR356" s="24"/>
      <c r="AS356" s="24"/>
      <c r="AT356" s="24"/>
      <c r="AU356" s="24"/>
      <c r="AV356" s="24"/>
    </row>
    <row r="357" spans="1:48" ht="14" x14ac:dyDescent="0.15">
      <c r="A357" s="64">
        <v>2020</v>
      </c>
      <c r="B357" s="105">
        <f t="shared" ca="1" si="11"/>
        <v>345.14555170235508</v>
      </c>
      <c r="C357" s="105"/>
      <c r="D357" s="105"/>
      <c r="E357" s="105"/>
      <c r="F357" s="105"/>
      <c r="G357" s="105"/>
      <c r="H357" s="105"/>
      <c r="I357" s="105"/>
      <c r="J357" s="105"/>
      <c r="K357" s="105"/>
      <c r="L357" s="25"/>
      <c r="M357" s="25"/>
      <c r="N357" s="88" t="s">
        <v>46</v>
      </c>
      <c r="O357" s="122">
        <v>1.2999999999999999E-2</v>
      </c>
      <c r="P357" s="25" t="s">
        <v>89</v>
      </c>
      <c r="Q357" s="87"/>
      <c r="R357" s="87"/>
      <c r="S357" s="87"/>
      <c r="T357" s="87"/>
      <c r="U357" s="87"/>
      <c r="V357" s="87"/>
      <c r="W357" s="87"/>
      <c r="X357" s="25"/>
      <c r="Y357" s="25"/>
      <c r="Z357" s="25"/>
      <c r="AA357" s="25"/>
      <c r="AB357" s="25"/>
      <c r="AC357" s="25"/>
      <c r="AD357" s="119">
        <v>2020</v>
      </c>
      <c r="AE357" s="121">
        <f t="shared" si="12"/>
        <v>339.46400928893877</v>
      </c>
      <c r="AF357" s="24"/>
      <c r="AG357" s="24"/>
      <c r="AH357" s="24"/>
      <c r="AI357" s="24"/>
      <c r="AJ357" s="24"/>
      <c r="AK357" s="24"/>
      <c r="AL357" s="24"/>
      <c r="AM357" s="24"/>
      <c r="AN357" s="24"/>
      <c r="AO357" s="24"/>
      <c r="AP357" s="24"/>
      <c r="AQ357" s="24"/>
      <c r="AR357" s="24"/>
      <c r="AS357" s="24"/>
      <c r="AT357" s="24"/>
      <c r="AU357" s="24"/>
      <c r="AV357" s="24"/>
    </row>
    <row r="358" spans="1:48" ht="14" x14ac:dyDescent="0.15">
      <c r="A358" s="64">
        <v>2021</v>
      </c>
      <c r="B358" s="105">
        <f t="shared" ca="1" si="11"/>
        <v>350.31147698608038</v>
      </c>
      <c r="C358" s="105"/>
      <c r="D358" s="105"/>
      <c r="E358" s="105"/>
      <c r="F358" s="105"/>
      <c r="G358" s="105"/>
      <c r="H358" s="105"/>
      <c r="I358" s="105"/>
      <c r="J358" s="105"/>
      <c r="K358" s="105"/>
      <c r="L358" s="25"/>
      <c r="M358" s="25"/>
      <c r="N358" s="88" t="s">
        <v>48</v>
      </c>
      <c r="O358" s="123">
        <f ca="1">'[1]Advanced Controls'!$C$52</f>
        <v>933.98739797667008</v>
      </c>
      <c r="P358" s="87" t="s">
        <v>76</v>
      </c>
      <c r="Q358" s="87"/>
      <c r="R358" s="87"/>
      <c r="S358" s="87"/>
      <c r="T358" s="87"/>
      <c r="U358" s="87"/>
      <c r="V358" s="87"/>
      <c r="W358" s="87"/>
      <c r="X358" s="25"/>
      <c r="Y358" s="25"/>
      <c r="Z358" s="25"/>
      <c r="AA358" s="25"/>
      <c r="AB358" s="25"/>
      <c r="AC358" s="25"/>
      <c r="AD358" s="119">
        <v>2021</v>
      </c>
      <c r="AE358" s="121">
        <f t="shared" si="12"/>
        <v>343.87704140969498</v>
      </c>
      <c r="AF358" s="24"/>
      <c r="AG358" s="24"/>
      <c r="AH358" s="24"/>
      <c r="AI358" s="24"/>
      <c r="AJ358" s="24"/>
      <c r="AK358" s="24"/>
      <c r="AL358" s="24"/>
      <c r="AM358" s="24"/>
      <c r="AN358" s="24"/>
      <c r="AO358" s="24"/>
      <c r="AP358" s="24"/>
      <c r="AQ358" s="24"/>
      <c r="AR358" s="24"/>
      <c r="AS358" s="24"/>
      <c r="AT358" s="24"/>
      <c r="AU358" s="24"/>
      <c r="AV358" s="24"/>
    </row>
    <row r="359" spans="1:48" ht="14" x14ac:dyDescent="0.15">
      <c r="A359" s="64">
        <v>2022</v>
      </c>
      <c r="B359" s="105">
        <f t="shared" ca="1" si="11"/>
        <v>355.47740226980568</v>
      </c>
      <c r="C359" s="105"/>
      <c r="D359" s="105"/>
      <c r="E359" s="105"/>
      <c r="F359" s="105"/>
      <c r="G359" s="105"/>
      <c r="H359" s="105"/>
      <c r="I359" s="105"/>
      <c r="J359" s="105"/>
      <c r="K359" s="105"/>
      <c r="L359" s="25"/>
      <c r="M359" s="25"/>
      <c r="N359" s="88" t="s">
        <v>50</v>
      </c>
      <c r="O359" s="91"/>
      <c r="P359" s="87"/>
      <c r="Q359" s="87"/>
      <c r="R359" s="87"/>
      <c r="S359" s="87"/>
      <c r="T359" s="87"/>
      <c r="U359" s="87"/>
      <c r="V359" s="87"/>
      <c r="W359" s="87"/>
      <c r="X359" s="25"/>
      <c r="Y359" s="25"/>
      <c r="Z359" s="25"/>
      <c r="AA359" s="25"/>
      <c r="AB359" s="25"/>
      <c r="AC359" s="25"/>
      <c r="AD359" s="119">
        <v>2022</v>
      </c>
      <c r="AE359" s="121">
        <f t="shared" si="12"/>
        <v>348.34744294802101</v>
      </c>
      <c r="AF359" s="24"/>
      <c r="AG359" s="24"/>
      <c r="AH359" s="24"/>
      <c r="AI359" s="24"/>
      <c r="AJ359" s="24"/>
      <c r="AK359" s="24"/>
      <c r="AL359" s="24"/>
      <c r="AM359" s="24"/>
      <c r="AN359" s="24"/>
      <c r="AO359" s="24"/>
      <c r="AP359" s="24"/>
      <c r="AQ359" s="24"/>
      <c r="AR359" s="24"/>
      <c r="AS359" s="24"/>
      <c r="AT359" s="24"/>
      <c r="AU359" s="24"/>
      <c r="AV359" s="24"/>
    </row>
    <row r="360" spans="1:48" ht="14" x14ac:dyDescent="0.15">
      <c r="A360" s="64">
        <v>2023</v>
      </c>
      <c r="B360" s="105">
        <f t="shared" ca="1" si="11"/>
        <v>360.64332755353098</v>
      </c>
      <c r="C360" s="105"/>
      <c r="D360" s="105"/>
      <c r="E360" s="105"/>
      <c r="F360" s="105"/>
      <c r="G360" s="105"/>
      <c r="H360" s="105"/>
      <c r="I360" s="105"/>
      <c r="J360" s="105"/>
      <c r="K360" s="105"/>
      <c r="L360" s="25"/>
      <c r="M360" s="25"/>
      <c r="N360" s="88" t="s">
        <v>52</v>
      </c>
      <c r="O360" s="92"/>
      <c r="P360" s="87"/>
      <c r="Q360" s="87"/>
      <c r="R360" s="87"/>
      <c r="S360" s="87"/>
      <c r="T360" s="87"/>
      <c r="U360" s="87"/>
      <c r="V360" s="87"/>
      <c r="W360" s="87"/>
      <c r="X360" s="25"/>
      <c r="Y360" s="25"/>
      <c r="Z360" s="25"/>
      <c r="AA360" s="25"/>
      <c r="AB360" s="25"/>
      <c r="AC360" s="25"/>
      <c r="AD360" s="119">
        <v>2023</v>
      </c>
      <c r="AE360" s="121">
        <f t="shared" si="12"/>
        <v>352.87595970634527</v>
      </c>
      <c r="AF360" s="24"/>
      <c r="AG360" s="24"/>
      <c r="AH360" s="24"/>
      <c r="AI360" s="24"/>
      <c r="AJ360" s="24"/>
      <c r="AK360" s="24"/>
      <c r="AL360" s="24"/>
      <c r="AM360" s="24"/>
      <c r="AN360" s="24"/>
      <c r="AO360" s="24"/>
      <c r="AP360" s="24"/>
      <c r="AQ360" s="24"/>
      <c r="AR360" s="24"/>
      <c r="AS360" s="24"/>
      <c r="AT360" s="24"/>
      <c r="AU360" s="24"/>
      <c r="AV360" s="24"/>
    </row>
    <row r="361" spans="1:48" ht="14" x14ac:dyDescent="0.15">
      <c r="A361" s="64">
        <v>2024</v>
      </c>
      <c r="B361" s="105">
        <f t="shared" ca="1" si="11"/>
        <v>365.8092528372581</v>
      </c>
      <c r="C361" s="105"/>
      <c r="D361" s="105"/>
      <c r="E361" s="105"/>
      <c r="F361" s="105"/>
      <c r="G361" s="105"/>
      <c r="H361" s="105"/>
      <c r="I361" s="105"/>
      <c r="J361" s="105"/>
      <c r="K361" s="105"/>
      <c r="L361" s="25"/>
      <c r="M361" s="25"/>
      <c r="N361" s="88" t="s">
        <v>54</v>
      </c>
      <c r="O361" s="93"/>
      <c r="P361" s="87"/>
      <c r="Q361" s="87"/>
      <c r="R361" s="87"/>
      <c r="S361" s="87"/>
      <c r="T361" s="87"/>
      <c r="U361" s="87"/>
      <c r="V361" s="87"/>
      <c r="W361" s="87"/>
      <c r="X361" s="25"/>
      <c r="Y361" s="25"/>
      <c r="Z361" s="25"/>
      <c r="AA361" s="25"/>
      <c r="AB361" s="25"/>
      <c r="AC361" s="25"/>
      <c r="AD361" s="119">
        <v>2024</v>
      </c>
      <c r="AE361" s="121">
        <f t="shared" si="12"/>
        <v>357.46334718252774</v>
      </c>
      <c r="AF361" s="24"/>
      <c r="AG361" s="24"/>
      <c r="AH361" s="24"/>
      <c r="AI361" s="24"/>
      <c r="AJ361" s="24"/>
      <c r="AK361" s="24"/>
      <c r="AL361" s="24"/>
      <c r="AM361" s="24"/>
      <c r="AN361" s="24"/>
      <c r="AO361" s="24"/>
      <c r="AP361" s="24"/>
      <c r="AQ361" s="24"/>
      <c r="AR361" s="24"/>
      <c r="AS361" s="24"/>
      <c r="AT361" s="24"/>
      <c r="AU361" s="24"/>
      <c r="AV361" s="24"/>
    </row>
    <row r="362" spans="1:48" ht="14" x14ac:dyDescent="0.15">
      <c r="A362" s="64">
        <v>2025</v>
      </c>
      <c r="B362" s="105">
        <f t="shared" ca="1" si="11"/>
        <v>370.9751781209834</v>
      </c>
      <c r="C362" s="105"/>
      <c r="D362" s="105"/>
      <c r="E362" s="105"/>
      <c r="F362" s="105"/>
      <c r="G362" s="105"/>
      <c r="H362" s="105"/>
      <c r="I362" s="105"/>
      <c r="J362" s="105"/>
      <c r="K362" s="105"/>
      <c r="L362" s="25"/>
      <c r="M362" s="25"/>
      <c r="N362" s="88" t="s">
        <v>56</v>
      </c>
      <c r="O362" s="94"/>
      <c r="P362" s="87"/>
      <c r="Q362" s="87"/>
      <c r="R362" s="87"/>
      <c r="S362" s="87"/>
      <c r="T362" s="87"/>
      <c r="U362" s="87"/>
      <c r="V362" s="87"/>
      <c r="W362" s="87"/>
      <c r="X362" s="25"/>
      <c r="Y362" s="25"/>
      <c r="Z362" s="25"/>
      <c r="AA362" s="25"/>
      <c r="AB362" s="25"/>
      <c r="AC362" s="25"/>
      <c r="AD362" s="119">
        <v>2025</v>
      </c>
      <c r="AE362" s="121">
        <f t="shared" si="12"/>
        <v>362.1103706959006</v>
      </c>
      <c r="AF362" s="24"/>
      <c r="AG362" s="24"/>
      <c r="AH362" s="24"/>
      <c r="AI362" s="24"/>
      <c r="AJ362" s="24"/>
      <c r="AK362" s="24"/>
      <c r="AL362" s="24"/>
      <c r="AM362" s="24"/>
      <c r="AN362" s="24"/>
      <c r="AO362" s="24"/>
      <c r="AP362" s="24"/>
      <c r="AQ362" s="24"/>
      <c r="AR362" s="24"/>
      <c r="AS362" s="24"/>
      <c r="AT362" s="24"/>
      <c r="AU362" s="24"/>
      <c r="AV362" s="24"/>
    </row>
    <row r="363" spans="1:48" ht="14" x14ac:dyDescent="0.15">
      <c r="A363" s="64">
        <v>2026</v>
      </c>
      <c r="B363" s="105">
        <f t="shared" ca="1" si="11"/>
        <v>376.1411034047087</v>
      </c>
      <c r="C363" s="105"/>
      <c r="D363" s="105"/>
      <c r="E363" s="105"/>
      <c r="F363" s="105"/>
      <c r="G363" s="105"/>
      <c r="H363" s="105"/>
      <c r="I363" s="105"/>
      <c r="J363" s="105"/>
      <c r="K363" s="105"/>
      <c r="L363" s="25"/>
      <c r="M363" s="25"/>
      <c r="N363" s="88" t="s">
        <v>57</v>
      </c>
      <c r="O363" s="80"/>
      <c r="P363" s="25"/>
      <c r="Q363" s="87"/>
      <c r="R363" s="87"/>
      <c r="S363" s="87"/>
      <c r="T363" s="87"/>
      <c r="U363" s="87"/>
      <c r="V363" s="87"/>
      <c r="W363" s="87"/>
      <c r="X363" s="25"/>
      <c r="Y363" s="25"/>
      <c r="Z363" s="25"/>
      <c r="AA363" s="25"/>
      <c r="AB363" s="25"/>
      <c r="AC363" s="25"/>
      <c r="AD363" s="119">
        <v>2026</v>
      </c>
      <c r="AE363" s="121">
        <f t="shared" si="12"/>
        <v>366.81780551494728</v>
      </c>
      <c r="AF363" s="24"/>
      <c r="AG363" s="24"/>
      <c r="AH363" s="24"/>
      <c r="AI363" s="24"/>
      <c r="AJ363" s="24"/>
      <c r="AK363" s="24"/>
      <c r="AL363" s="24"/>
      <c r="AM363" s="24"/>
      <c r="AN363" s="24"/>
      <c r="AO363" s="24"/>
      <c r="AP363" s="24"/>
      <c r="AQ363" s="24"/>
      <c r="AR363" s="24"/>
      <c r="AS363" s="24"/>
      <c r="AT363" s="24"/>
      <c r="AU363" s="24"/>
      <c r="AV363" s="24"/>
    </row>
    <row r="364" spans="1:48" ht="14" x14ac:dyDescent="0.15">
      <c r="A364" s="64">
        <v>2027</v>
      </c>
      <c r="B364" s="105">
        <f t="shared" ca="1" si="11"/>
        <v>381.307028688434</v>
      </c>
      <c r="C364" s="105"/>
      <c r="D364" s="105"/>
      <c r="E364" s="105"/>
      <c r="F364" s="105"/>
      <c r="G364" s="105"/>
      <c r="H364" s="105"/>
      <c r="I364" s="105"/>
      <c r="J364" s="105"/>
      <c r="K364" s="105"/>
      <c r="L364" s="25"/>
      <c r="M364" s="25"/>
      <c r="N364" s="88" t="s">
        <v>58</v>
      </c>
      <c r="O364" s="93"/>
      <c r="P364" s="87"/>
      <c r="Q364" s="87"/>
      <c r="R364" s="87"/>
      <c r="S364" s="87"/>
      <c r="T364" s="87"/>
      <c r="U364" s="87"/>
      <c r="V364" s="87"/>
      <c r="W364" s="87"/>
      <c r="X364" s="25"/>
      <c r="Y364" s="25"/>
      <c r="Z364" s="25"/>
      <c r="AA364" s="25"/>
      <c r="AB364" s="25"/>
      <c r="AC364" s="25"/>
      <c r="AD364" s="119">
        <v>2027</v>
      </c>
      <c r="AE364" s="121">
        <f t="shared" si="12"/>
        <v>371.58643698664162</v>
      </c>
      <c r="AF364" s="24"/>
      <c r="AG364" s="24"/>
      <c r="AH364" s="24"/>
      <c r="AI364" s="24"/>
      <c r="AJ364" s="24"/>
      <c r="AK364" s="24"/>
      <c r="AL364" s="24"/>
      <c r="AM364" s="24"/>
      <c r="AN364" s="24"/>
      <c r="AO364" s="24"/>
      <c r="AP364" s="24"/>
      <c r="AQ364" s="24"/>
      <c r="AR364" s="24"/>
      <c r="AS364" s="24"/>
      <c r="AT364" s="24"/>
      <c r="AU364" s="24"/>
      <c r="AV364" s="24"/>
    </row>
    <row r="365" spans="1:48" ht="14" x14ac:dyDescent="0.15">
      <c r="A365" s="64">
        <v>2028</v>
      </c>
      <c r="B365" s="105">
        <f t="shared" ca="1" si="11"/>
        <v>386.47295397216112</v>
      </c>
      <c r="C365" s="105"/>
      <c r="D365" s="105"/>
      <c r="E365" s="105"/>
      <c r="F365" s="105"/>
      <c r="G365" s="105"/>
      <c r="H365" s="105"/>
      <c r="I365" s="105"/>
      <c r="J365" s="105"/>
      <c r="K365" s="105"/>
      <c r="L365" s="25"/>
      <c r="M365" s="25"/>
      <c r="Q365" s="87"/>
      <c r="R365" s="87"/>
      <c r="S365" s="87"/>
      <c r="T365" s="87"/>
      <c r="U365" s="87"/>
      <c r="V365" s="87"/>
      <c r="W365" s="87"/>
      <c r="X365" s="25"/>
      <c r="Y365" s="25"/>
      <c r="Z365" s="25"/>
      <c r="AA365" s="25"/>
      <c r="AB365" s="25"/>
      <c r="AC365" s="25"/>
      <c r="AD365" s="119">
        <v>2028</v>
      </c>
      <c r="AE365" s="121">
        <f t="shared" si="12"/>
        <v>376.41706066746798</v>
      </c>
      <c r="AF365" s="24"/>
      <c r="AG365" s="24"/>
      <c r="AH365" s="24"/>
      <c r="AI365" s="24"/>
      <c r="AJ365" s="24"/>
      <c r="AK365" s="24"/>
      <c r="AL365" s="24"/>
      <c r="AM365" s="24"/>
      <c r="AN365" s="24"/>
      <c r="AO365" s="24"/>
      <c r="AP365" s="24"/>
      <c r="AQ365" s="24"/>
      <c r="AR365" s="24"/>
      <c r="AS365" s="24"/>
      <c r="AT365" s="24"/>
      <c r="AU365" s="24"/>
      <c r="AV365" s="24"/>
    </row>
    <row r="366" spans="1:48" ht="14" x14ac:dyDescent="0.15">
      <c r="A366" s="64">
        <v>2029</v>
      </c>
      <c r="B366" s="105">
        <f t="shared" ca="1" si="11"/>
        <v>391.63887925588642</v>
      </c>
      <c r="C366" s="105"/>
      <c r="D366" s="105"/>
      <c r="E366" s="105"/>
      <c r="F366" s="105"/>
      <c r="G366" s="105"/>
      <c r="H366" s="105"/>
      <c r="I366" s="105"/>
      <c r="J366" s="105"/>
      <c r="K366" s="105"/>
      <c r="L366" s="25"/>
      <c r="M366" s="25"/>
      <c r="Q366" s="87"/>
      <c r="R366" s="87"/>
      <c r="S366" s="87"/>
      <c r="T366" s="87"/>
      <c r="U366" s="87"/>
      <c r="V366" s="87"/>
      <c r="W366" s="87"/>
      <c r="X366" s="25"/>
      <c r="Y366" s="25"/>
      <c r="Z366" s="25"/>
      <c r="AA366" s="25"/>
      <c r="AB366" s="25"/>
      <c r="AC366" s="25"/>
      <c r="AD366" s="119">
        <v>2029</v>
      </c>
      <c r="AE366" s="121">
        <f t="shared" si="12"/>
        <v>381.31048245614505</v>
      </c>
      <c r="AF366" s="24"/>
      <c r="AG366" s="24"/>
      <c r="AH366" s="24"/>
      <c r="AI366" s="24"/>
      <c r="AJ366" s="24"/>
      <c r="AK366" s="24"/>
      <c r="AL366" s="24"/>
      <c r="AM366" s="24"/>
      <c r="AN366" s="24"/>
      <c r="AO366" s="24"/>
      <c r="AP366" s="24"/>
      <c r="AQ366" s="24"/>
      <c r="AR366" s="24"/>
      <c r="AS366" s="24"/>
      <c r="AT366" s="24"/>
      <c r="AU366" s="24"/>
      <c r="AV366" s="24"/>
    </row>
    <row r="367" spans="1:48" ht="14" x14ac:dyDescent="0.15">
      <c r="A367" s="64">
        <v>2030</v>
      </c>
      <c r="B367" s="105">
        <f t="shared" ca="1" si="11"/>
        <v>396.80480453961172</v>
      </c>
      <c r="C367" s="105"/>
      <c r="D367" s="105"/>
      <c r="E367" s="105"/>
      <c r="F367" s="105"/>
      <c r="G367" s="105"/>
      <c r="H367" s="105"/>
      <c r="I367" s="105"/>
      <c r="J367" s="105"/>
      <c r="K367" s="105"/>
      <c r="L367" s="25"/>
      <c r="M367" s="25"/>
      <c r="N367" s="88"/>
      <c r="O367" s="87"/>
      <c r="P367" s="87"/>
      <c r="Q367" s="87"/>
      <c r="R367" s="87"/>
      <c r="S367" s="87"/>
      <c r="T367" s="87"/>
      <c r="U367" s="87"/>
      <c r="V367" s="87"/>
      <c r="W367" s="87"/>
      <c r="X367" s="25"/>
      <c r="Y367" s="25"/>
      <c r="Z367" s="25"/>
      <c r="AA367" s="25"/>
      <c r="AB367" s="25"/>
      <c r="AC367" s="25"/>
      <c r="AD367" s="119">
        <v>2030</v>
      </c>
      <c r="AE367" s="121">
        <f t="shared" si="12"/>
        <v>386.26751872807495</v>
      </c>
      <c r="AF367" s="24"/>
      <c r="AG367" s="24"/>
      <c r="AH367" s="24"/>
      <c r="AI367" s="24"/>
      <c r="AJ367" s="24"/>
      <c r="AK367" s="24"/>
      <c r="AL367" s="24"/>
      <c r="AM367" s="24"/>
      <c r="AN367" s="24"/>
      <c r="AO367" s="24"/>
      <c r="AP367" s="24"/>
      <c r="AQ367" s="24"/>
      <c r="AR367" s="24"/>
      <c r="AS367" s="24"/>
      <c r="AT367" s="24"/>
      <c r="AU367" s="24"/>
      <c r="AV367" s="24"/>
    </row>
    <row r="368" spans="1:48" ht="14" x14ac:dyDescent="0.15">
      <c r="A368" s="64">
        <v>2031</v>
      </c>
      <c r="B368" s="105">
        <f t="shared" ca="1" si="11"/>
        <v>401.97072982333702</v>
      </c>
      <c r="C368" s="105"/>
      <c r="D368" s="105"/>
      <c r="E368" s="105"/>
      <c r="F368" s="105"/>
      <c r="G368" s="105"/>
      <c r="H368" s="105"/>
      <c r="I368" s="105"/>
      <c r="J368" s="105"/>
      <c r="K368" s="105"/>
      <c r="L368" s="25"/>
      <c r="M368" s="25"/>
      <c r="N368" s="88" t="s">
        <v>59</v>
      </c>
      <c r="O368" s="95"/>
      <c r="P368" s="87"/>
      <c r="Q368" s="87"/>
      <c r="R368" s="87"/>
      <c r="S368" s="87"/>
      <c r="T368" s="87"/>
      <c r="U368" s="87"/>
      <c r="V368" s="87"/>
      <c r="W368" s="87"/>
      <c r="X368" s="25"/>
      <c r="Y368" s="25"/>
      <c r="Z368" s="25"/>
      <c r="AA368" s="25"/>
      <c r="AB368" s="25"/>
      <c r="AC368" s="25"/>
      <c r="AD368" s="119">
        <v>2031</v>
      </c>
      <c r="AE368" s="121">
        <f t="shared" si="12"/>
        <v>391.28899647153992</v>
      </c>
      <c r="AF368" s="24"/>
      <c r="AG368" s="24"/>
      <c r="AH368" s="24"/>
      <c r="AI368" s="24"/>
      <c r="AJ368" s="24"/>
      <c r="AK368" s="24"/>
      <c r="AL368" s="24"/>
      <c r="AM368" s="24"/>
      <c r="AN368" s="24"/>
      <c r="AO368" s="24"/>
      <c r="AP368" s="24"/>
      <c r="AQ368" s="24"/>
      <c r="AR368" s="24"/>
      <c r="AS368" s="24"/>
      <c r="AT368" s="24"/>
      <c r="AU368" s="24"/>
      <c r="AV368" s="24"/>
    </row>
    <row r="369" spans="1:48" ht="14" x14ac:dyDescent="0.15">
      <c r="A369" s="64">
        <v>2032</v>
      </c>
      <c r="B369" s="105">
        <f t="shared" ca="1" si="11"/>
        <v>407.13665510706232</v>
      </c>
      <c r="C369" s="105"/>
      <c r="D369" s="105"/>
      <c r="E369" s="105"/>
      <c r="F369" s="105"/>
      <c r="G369" s="105"/>
      <c r="H369" s="105"/>
      <c r="I369" s="105"/>
      <c r="J369" s="105"/>
      <c r="K369" s="105"/>
      <c r="L369" s="25"/>
      <c r="M369" s="25"/>
      <c r="N369" s="88"/>
      <c r="O369" s="87"/>
      <c r="P369" s="87"/>
      <c r="Q369" s="87"/>
      <c r="R369" s="87"/>
      <c r="S369" s="87"/>
      <c r="T369" s="87"/>
      <c r="U369" s="87"/>
      <c r="V369" s="87"/>
      <c r="W369" s="87"/>
      <c r="X369" s="25"/>
      <c r="Y369" s="25"/>
      <c r="Z369" s="25"/>
      <c r="AA369" s="25"/>
      <c r="AB369" s="25"/>
      <c r="AC369" s="25"/>
      <c r="AD369" s="119">
        <v>2032</v>
      </c>
      <c r="AE369" s="121">
        <f t="shared" si="12"/>
        <v>396.37575342566993</v>
      </c>
      <c r="AF369" s="24"/>
      <c r="AG369" s="24"/>
      <c r="AH369" s="24"/>
      <c r="AI369" s="24"/>
      <c r="AJ369" s="24"/>
      <c r="AK369" s="24"/>
      <c r="AL369" s="24"/>
      <c r="AM369" s="24"/>
      <c r="AN369" s="24"/>
      <c r="AO369" s="24"/>
      <c r="AP369" s="24"/>
      <c r="AQ369" s="24"/>
      <c r="AR369" s="24"/>
      <c r="AS369" s="24"/>
      <c r="AT369" s="24"/>
      <c r="AU369" s="24"/>
      <c r="AV369" s="24"/>
    </row>
    <row r="370" spans="1:48" ht="14" x14ac:dyDescent="0.15">
      <c r="A370" s="64">
        <v>2033</v>
      </c>
      <c r="B370" s="105">
        <f t="shared" ca="1" si="11"/>
        <v>412.30258039078944</v>
      </c>
      <c r="C370" s="105"/>
      <c r="D370" s="105"/>
      <c r="E370" s="105"/>
      <c r="F370" s="105"/>
      <c r="G370" s="105"/>
      <c r="H370" s="105"/>
      <c r="I370" s="105"/>
      <c r="J370" s="105"/>
      <c r="K370" s="105"/>
      <c r="L370" s="25"/>
      <c r="M370" s="25"/>
      <c r="N370" s="88" t="s">
        <v>60</v>
      </c>
      <c r="O370" s="89"/>
      <c r="P370" s="87"/>
      <c r="Q370" s="87"/>
      <c r="R370" s="87"/>
      <c r="S370" s="87"/>
      <c r="T370" s="87"/>
      <c r="U370" s="87"/>
      <c r="V370" s="87"/>
      <c r="W370" s="87"/>
      <c r="X370" s="25"/>
      <c r="Y370" s="25"/>
      <c r="Z370" s="25"/>
      <c r="AA370" s="25"/>
      <c r="AB370" s="25"/>
      <c r="AC370" s="25"/>
      <c r="AD370" s="119">
        <v>2033</v>
      </c>
      <c r="AE370" s="121">
        <f t="shared" si="12"/>
        <v>401.52863822020362</v>
      </c>
      <c r="AF370" s="24"/>
      <c r="AG370" s="24"/>
      <c r="AH370" s="24"/>
      <c r="AI370" s="24"/>
      <c r="AJ370" s="24"/>
      <c r="AK370" s="24"/>
      <c r="AL370" s="24"/>
      <c r="AM370" s="24"/>
      <c r="AN370" s="24"/>
      <c r="AO370" s="24"/>
      <c r="AP370" s="24"/>
      <c r="AQ370" s="24"/>
      <c r="AR370" s="24"/>
      <c r="AS370" s="24"/>
      <c r="AT370" s="24"/>
      <c r="AU370" s="24"/>
      <c r="AV370" s="24"/>
    </row>
    <row r="371" spans="1:48" ht="14" x14ac:dyDescent="0.15">
      <c r="A371" s="64">
        <v>2034</v>
      </c>
      <c r="B371" s="105">
        <f t="shared" ca="1" si="11"/>
        <v>417.46850567451474</v>
      </c>
      <c r="C371" s="105"/>
      <c r="D371" s="105"/>
      <c r="E371" s="105"/>
      <c r="F371" s="105"/>
      <c r="G371" s="105"/>
      <c r="H371" s="105"/>
      <c r="I371" s="105"/>
      <c r="J371" s="105"/>
      <c r="K371" s="105"/>
      <c r="L371" s="25"/>
      <c r="M371" s="25"/>
      <c r="N371" s="88" t="s">
        <v>61</v>
      </c>
      <c r="O371" s="96"/>
      <c r="P371" s="87"/>
      <c r="Q371" s="87"/>
      <c r="R371" s="87"/>
      <c r="S371" s="87"/>
      <c r="T371" s="87"/>
      <c r="U371" s="87"/>
      <c r="V371" s="87"/>
      <c r="W371" s="87"/>
      <c r="X371" s="25"/>
      <c r="Y371" s="25"/>
      <c r="Z371" s="25"/>
      <c r="AA371" s="25"/>
      <c r="AB371" s="25"/>
      <c r="AC371" s="25"/>
      <c r="AD371" s="119">
        <v>2034</v>
      </c>
      <c r="AE371" s="121">
        <f t="shared" si="12"/>
        <v>406.74851051706628</v>
      </c>
      <c r="AF371" s="24"/>
      <c r="AG371" s="24"/>
      <c r="AH371" s="24"/>
      <c r="AI371" s="24"/>
      <c r="AJ371" s="24"/>
      <c r="AK371" s="24"/>
      <c r="AL371" s="24"/>
      <c r="AM371" s="24"/>
      <c r="AN371" s="24"/>
      <c r="AO371" s="24"/>
      <c r="AP371" s="24"/>
      <c r="AQ371" s="24"/>
      <c r="AR371" s="24"/>
      <c r="AS371" s="24"/>
      <c r="AT371" s="24"/>
      <c r="AU371" s="24"/>
      <c r="AV371" s="24"/>
    </row>
    <row r="372" spans="1:48" ht="14" x14ac:dyDescent="0.15">
      <c r="A372" s="64">
        <v>2035</v>
      </c>
      <c r="B372" s="105">
        <f t="shared" ca="1" si="11"/>
        <v>422.63443095824005</v>
      </c>
      <c r="C372" s="105"/>
      <c r="D372" s="105"/>
      <c r="E372" s="105"/>
      <c r="F372" s="105"/>
      <c r="G372" s="105"/>
      <c r="H372" s="105"/>
      <c r="I372" s="105"/>
      <c r="J372" s="105"/>
      <c r="K372" s="105"/>
      <c r="L372" s="25"/>
      <c r="M372" s="25"/>
      <c r="N372" s="88" t="s">
        <v>62</v>
      </c>
      <c r="O372" s="93"/>
      <c r="P372" s="87"/>
      <c r="Q372" s="87"/>
      <c r="R372" s="87"/>
      <c r="S372" s="87"/>
      <c r="T372" s="87"/>
      <c r="U372" s="87"/>
      <c r="V372" s="87"/>
      <c r="W372" s="87"/>
      <c r="X372" s="25"/>
      <c r="Y372" s="25"/>
      <c r="Z372" s="25"/>
      <c r="AA372" s="25"/>
      <c r="AB372" s="25"/>
      <c r="AC372" s="25"/>
      <c r="AD372" s="119">
        <v>2035</v>
      </c>
      <c r="AE372" s="121">
        <f t="shared" si="12"/>
        <v>412.03624115378813</v>
      </c>
      <c r="AF372" s="24"/>
      <c r="AG372" s="24"/>
      <c r="AH372" s="24"/>
      <c r="AI372" s="24"/>
      <c r="AJ372" s="24"/>
      <c r="AK372" s="24"/>
      <c r="AL372" s="24"/>
      <c r="AM372" s="24"/>
      <c r="AN372" s="24"/>
      <c r="AO372" s="24"/>
      <c r="AP372" s="24"/>
      <c r="AQ372" s="24"/>
      <c r="AR372" s="24"/>
      <c r="AS372" s="24"/>
      <c r="AT372" s="24"/>
      <c r="AU372" s="24"/>
      <c r="AV372" s="24"/>
    </row>
    <row r="373" spans="1:48" ht="14" x14ac:dyDescent="0.15">
      <c r="A373" s="64">
        <v>2036</v>
      </c>
      <c r="B373" s="105">
        <f t="shared" ca="1" si="11"/>
        <v>427.80035624196535</v>
      </c>
      <c r="C373" s="105"/>
      <c r="D373" s="105"/>
      <c r="E373" s="105"/>
      <c r="F373" s="105"/>
      <c r="G373" s="105"/>
      <c r="H373" s="105"/>
      <c r="I373" s="105"/>
      <c r="J373" s="105"/>
      <c r="K373" s="105"/>
      <c r="L373" s="25"/>
      <c r="M373" s="25"/>
      <c r="N373" s="88" t="s">
        <v>63</v>
      </c>
      <c r="O373" s="94"/>
      <c r="P373" s="87"/>
      <c r="Q373" s="87"/>
      <c r="R373" s="87"/>
      <c r="S373" s="87"/>
      <c r="T373" s="87"/>
      <c r="U373" s="87"/>
      <c r="V373" s="87"/>
      <c r="W373" s="87"/>
      <c r="X373" s="25"/>
      <c r="Y373" s="25"/>
      <c r="Z373" s="25"/>
      <c r="AA373" s="25"/>
      <c r="AB373" s="25"/>
      <c r="AC373" s="25"/>
      <c r="AD373" s="119">
        <v>2036</v>
      </c>
      <c r="AE373" s="121">
        <f t="shared" si="12"/>
        <v>417.39271228878738</v>
      </c>
      <c r="AF373" s="24"/>
      <c r="AG373" s="24"/>
      <c r="AH373" s="24"/>
      <c r="AI373" s="24"/>
      <c r="AJ373" s="24"/>
      <c r="AK373" s="24"/>
      <c r="AL373" s="24"/>
      <c r="AM373" s="24"/>
      <c r="AN373" s="24"/>
      <c r="AO373" s="24"/>
      <c r="AP373" s="24"/>
      <c r="AQ373" s="24"/>
      <c r="AR373" s="24"/>
      <c r="AS373" s="24"/>
      <c r="AT373" s="24"/>
      <c r="AU373" s="24"/>
      <c r="AV373" s="24"/>
    </row>
    <row r="374" spans="1:48" ht="14" x14ac:dyDescent="0.15">
      <c r="A374" s="64">
        <v>2037</v>
      </c>
      <c r="B374" s="105">
        <f t="shared" ca="1" si="11"/>
        <v>432.96628152569247</v>
      </c>
      <c r="C374" s="105"/>
      <c r="D374" s="105"/>
      <c r="E374" s="105"/>
      <c r="F374" s="105"/>
      <c r="G374" s="105"/>
      <c r="H374" s="105"/>
      <c r="I374" s="105"/>
      <c r="J374" s="105"/>
      <c r="K374" s="105"/>
      <c r="L374" s="25"/>
      <c r="M374" s="25"/>
      <c r="N374" s="88" t="s">
        <v>64</v>
      </c>
      <c r="O374" s="95"/>
      <c r="P374" s="87"/>
      <c r="Q374" s="87"/>
      <c r="R374" s="87"/>
      <c r="S374" s="87"/>
      <c r="T374" s="87"/>
      <c r="U374" s="87"/>
      <c r="V374" s="87"/>
      <c r="W374" s="87"/>
      <c r="X374" s="25"/>
      <c r="Y374" s="25"/>
      <c r="Z374" s="25"/>
      <c r="AA374" s="25"/>
      <c r="AB374" s="25"/>
      <c r="AC374" s="25"/>
      <c r="AD374" s="119">
        <v>2037</v>
      </c>
      <c r="AE374" s="121">
        <f t="shared" si="12"/>
        <v>422.81881754854163</v>
      </c>
      <c r="AF374" s="24"/>
      <c r="AG374" s="24"/>
      <c r="AH374" s="24"/>
      <c r="AI374" s="24"/>
      <c r="AJ374" s="24"/>
      <c r="AK374" s="24"/>
      <c r="AL374" s="24"/>
      <c r="AM374" s="24"/>
      <c r="AN374" s="24"/>
      <c r="AO374" s="24"/>
      <c r="AP374" s="24"/>
      <c r="AQ374" s="24"/>
      <c r="AR374" s="24"/>
      <c r="AS374" s="24"/>
      <c r="AT374" s="24"/>
      <c r="AU374" s="24"/>
      <c r="AV374" s="24"/>
    </row>
    <row r="375" spans="1:48" ht="14" x14ac:dyDescent="0.15">
      <c r="A375" s="64">
        <v>2038</v>
      </c>
      <c r="B375" s="105">
        <f t="shared" ca="1" si="11"/>
        <v>438.13220680941777</v>
      </c>
      <c r="C375" s="105"/>
      <c r="D375" s="105"/>
      <c r="E375" s="105"/>
      <c r="F375" s="105"/>
      <c r="G375" s="105"/>
      <c r="H375" s="105"/>
      <c r="I375" s="105"/>
      <c r="J375" s="105"/>
      <c r="K375" s="105"/>
      <c r="L375" s="25"/>
      <c r="M375" s="25"/>
      <c r="N375" s="87"/>
      <c r="O375" s="87"/>
      <c r="P375" s="87"/>
      <c r="Q375" s="87"/>
      <c r="R375" s="87"/>
      <c r="S375" s="87"/>
      <c r="T375" s="87"/>
      <c r="U375" s="87"/>
      <c r="V375" s="87"/>
      <c r="W375" s="87"/>
      <c r="X375" s="25"/>
      <c r="Y375" s="25"/>
      <c r="Z375" s="25"/>
      <c r="AA375" s="25"/>
      <c r="AB375" s="25"/>
      <c r="AC375" s="25"/>
      <c r="AD375" s="119">
        <v>2038</v>
      </c>
      <c r="AE375" s="121">
        <f t="shared" si="12"/>
        <v>428.31546217667267</v>
      </c>
      <c r="AF375" s="24"/>
      <c r="AG375" s="24"/>
      <c r="AH375" s="24"/>
      <c r="AI375" s="24"/>
      <c r="AJ375" s="24"/>
      <c r="AK375" s="24"/>
      <c r="AL375" s="24"/>
      <c r="AM375" s="24"/>
      <c r="AN375" s="24"/>
      <c r="AO375" s="24"/>
      <c r="AP375" s="24"/>
      <c r="AQ375" s="24"/>
      <c r="AR375" s="24"/>
      <c r="AS375" s="24"/>
      <c r="AT375" s="24"/>
      <c r="AU375" s="24"/>
      <c r="AV375" s="24"/>
    </row>
    <row r="376" spans="1:48" ht="14" x14ac:dyDescent="0.15">
      <c r="A376" s="64">
        <v>2039</v>
      </c>
      <c r="B376" s="105">
        <f t="shared" ca="1" si="11"/>
        <v>443.29813209314307</v>
      </c>
      <c r="C376" s="105"/>
      <c r="D376" s="105"/>
      <c r="E376" s="105"/>
      <c r="F376" s="105"/>
      <c r="G376" s="105"/>
      <c r="H376" s="105"/>
      <c r="I376" s="105"/>
      <c r="J376" s="105"/>
      <c r="K376" s="105"/>
      <c r="L376" s="25"/>
      <c r="M376" s="25"/>
      <c r="N376" s="87"/>
      <c r="O376" s="87"/>
      <c r="P376" s="87"/>
      <c r="Q376" s="87"/>
      <c r="R376" s="87"/>
      <c r="S376" s="87"/>
      <c r="T376" s="87"/>
      <c r="U376" s="87"/>
      <c r="V376" s="87"/>
      <c r="W376" s="87"/>
      <c r="X376" s="25"/>
      <c r="Y376" s="25"/>
      <c r="Z376" s="25"/>
      <c r="AA376" s="25"/>
      <c r="AB376" s="25"/>
      <c r="AC376" s="25"/>
      <c r="AD376" s="119">
        <v>2039</v>
      </c>
      <c r="AE376" s="121">
        <f t="shared" si="12"/>
        <v>433.88356318496943</v>
      </c>
      <c r="AF376" s="24"/>
      <c r="AG376" s="24"/>
      <c r="AH376" s="24"/>
      <c r="AI376" s="24"/>
      <c r="AJ376" s="24"/>
      <c r="AK376" s="24"/>
      <c r="AL376" s="24"/>
      <c r="AM376" s="24"/>
      <c r="AN376" s="24"/>
      <c r="AO376" s="24"/>
      <c r="AP376" s="24"/>
      <c r="AQ376" s="24"/>
      <c r="AR376" s="24"/>
      <c r="AS376" s="24"/>
      <c r="AT376" s="24"/>
      <c r="AU376" s="24"/>
      <c r="AV376" s="24"/>
    </row>
    <row r="377" spans="1:48" ht="14" x14ac:dyDescent="0.15">
      <c r="A377" s="64">
        <v>2040</v>
      </c>
      <c r="B377" s="105">
        <f t="shared" ca="1" si="11"/>
        <v>448.46405737686837</v>
      </c>
      <c r="C377" s="105"/>
      <c r="D377" s="105"/>
      <c r="E377" s="105"/>
      <c r="F377" s="105"/>
      <c r="G377" s="105"/>
      <c r="H377" s="105"/>
      <c r="I377" s="105"/>
      <c r="J377" s="105"/>
      <c r="K377" s="105"/>
      <c r="L377" s="25"/>
      <c r="M377" s="25"/>
      <c r="N377" s="124">
        <v>2014</v>
      </c>
      <c r="O377" s="94">
        <f>AE351</f>
        <v>314.14999999999998</v>
      </c>
      <c r="P377" s="87" t="s">
        <v>86</v>
      </c>
      <c r="Q377" s="87"/>
      <c r="R377" s="87"/>
      <c r="S377" s="87"/>
      <c r="T377" s="87"/>
      <c r="U377" s="87"/>
      <c r="V377" s="87"/>
      <c r="W377" s="87"/>
      <c r="X377" s="25"/>
      <c r="Y377" s="25"/>
      <c r="Z377" s="25"/>
      <c r="AA377" s="25"/>
      <c r="AB377" s="25"/>
      <c r="AC377" s="25"/>
      <c r="AD377" s="119">
        <v>2040</v>
      </c>
      <c r="AE377" s="121">
        <f t="shared" si="12"/>
        <v>439.52404950637401</v>
      </c>
      <c r="AF377" s="24"/>
      <c r="AG377" s="24"/>
      <c r="AH377" s="24"/>
      <c r="AI377" s="24"/>
      <c r="AJ377" s="24"/>
      <c r="AK377" s="24"/>
      <c r="AL377" s="24"/>
      <c r="AM377" s="24"/>
      <c r="AN377" s="24"/>
      <c r="AO377" s="24"/>
      <c r="AP377" s="24"/>
      <c r="AQ377" s="24"/>
      <c r="AR377" s="24"/>
      <c r="AS377" s="24"/>
      <c r="AT377" s="24"/>
      <c r="AU377" s="24"/>
      <c r="AV377" s="24"/>
    </row>
    <row r="378" spans="1:48" ht="14" x14ac:dyDescent="0.15">
      <c r="A378" s="64">
        <v>2041</v>
      </c>
      <c r="B378" s="105">
        <f t="shared" ca="1" si="11"/>
        <v>453.62998266059367</v>
      </c>
      <c r="C378" s="105"/>
      <c r="D378" s="105"/>
      <c r="E378" s="105"/>
      <c r="F378" s="105"/>
      <c r="G378" s="105"/>
      <c r="H378" s="105"/>
      <c r="I378" s="105"/>
      <c r="J378" s="105"/>
      <c r="K378" s="105"/>
      <c r="L378" s="25"/>
      <c r="M378" s="25"/>
      <c r="N378" s="124">
        <v>2050</v>
      </c>
      <c r="O378" s="94">
        <f>AE387</f>
        <v>500.12331021412541</v>
      </c>
      <c r="P378" s="87" t="s">
        <v>86</v>
      </c>
      <c r="Q378" s="87"/>
      <c r="R378" s="87"/>
      <c r="S378" s="87"/>
      <c r="T378" s="87"/>
      <c r="U378" s="87"/>
      <c r="V378" s="87"/>
      <c r="W378" s="87"/>
      <c r="X378" s="25"/>
      <c r="Y378" s="25"/>
      <c r="Z378" s="25"/>
      <c r="AA378" s="25"/>
      <c r="AB378" s="25"/>
      <c r="AC378" s="25"/>
      <c r="AD378" s="119">
        <v>2041</v>
      </c>
      <c r="AE378" s="121">
        <f t="shared" si="12"/>
        <v>445.23786214995687</v>
      </c>
      <c r="AF378" s="24"/>
      <c r="AG378" s="24"/>
      <c r="AH378" s="24"/>
      <c r="AI378" s="24"/>
      <c r="AJ378" s="24"/>
      <c r="AK378" s="24"/>
      <c r="AL378" s="24"/>
      <c r="AM378" s="24"/>
      <c r="AN378" s="24"/>
      <c r="AO378" s="24"/>
      <c r="AP378" s="24"/>
      <c r="AQ378" s="24"/>
      <c r="AR378" s="24"/>
      <c r="AS378" s="24"/>
      <c r="AT378" s="24"/>
      <c r="AU378" s="24"/>
      <c r="AV378" s="24"/>
    </row>
    <row r="379" spans="1:48" ht="14" x14ac:dyDescent="0.15">
      <c r="A379" s="64">
        <v>2042</v>
      </c>
      <c r="B379" s="105">
        <f t="shared" ca="1" si="11"/>
        <v>458.79590794432079</v>
      </c>
      <c r="C379" s="105"/>
      <c r="D379" s="105"/>
      <c r="E379" s="105"/>
      <c r="F379" s="105"/>
      <c r="G379" s="105"/>
      <c r="H379" s="105"/>
      <c r="I379" s="105"/>
      <c r="J379" s="105"/>
      <c r="K379" s="105"/>
      <c r="L379" s="25"/>
      <c r="M379" s="25"/>
      <c r="N379" s="87"/>
      <c r="O379" s="87"/>
      <c r="P379" s="87"/>
      <c r="Q379" s="87"/>
      <c r="R379" s="87"/>
      <c r="S379" s="87"/>
      <c r="T379" s="87"/>
      <c r="U379" s="87"/>
      <c r="V379" s="87"/>
      <c r="W379" s="87"/>
      <c r="X379" s="25"/>
      <c r="Y379" s="25"/>
      <c r="Z379" s="25"/>
      <c r="AA379" s="25"/>
      <c r="AB379" s="25"/>
      <c r="AC379" s="25"/>
      <c r="AD379" s="119">
        <v>2042</v>
      </c>
      <c r="AE379" s="121">
        <f t="shared" si="12"/>
        <v>451.0259543579063</v>
      </c>
      <c r="AF379" s="24"/>
      <c r="AG379" s="24"/>
      <c r="AH379" s="24"/>
      <c r="AI379" s="24"/>
      <c r="AJ379" s="24"/>
      <c r="AK379" s="24"/>
      <c r="AL379" s="24"/>
      <c r="AM379" s="24"/>
      <c r="AN379" s="24"/>
      <c r="AO379" s="24"/>
      <c r="AP379" s="24"/>
      <c r="AQ379" s="24"/>
      <c r="AR379" s="24"/>
      <c r="AS379" s="24"/>
      <c r="AT379" s="24"/>
      <c r="AU379" s="24"/>
      <c r="AV379" s="24"/>
    </row>
    <row r="380" spans="1:48" ht="14" x14ac:dyDescent="0.15">
      <c r="A380" s="64">
        <v>2043</v>
      </c>
      <c r="B380" s="105">
        <f t="shared" ca="1" si="11"/>
        <v>463.96183322804609</v>
      </c>
      <c r="C380" s="105"/>
      <c r="D380" s="105"/>
      <c r="E380" s="105"/>
      <c r="F380" s="105"/>
      <c r="G380" s="105"/>
      <c r="H380" s="105"/>
      <c r="I380" s="105"/>
      <c r="J380" s="105"/>
      <c r="K380" s="105"/>
      <c r="L380" s="25"/>
      <c r="M380" s="25"/>
      <c r="N380" s="87"/>
      <c r="O380" s="87"/>
      <c r="P380" s="87"/>
      <c r="Q380" s="87"/>
      <c r="R380" s="87"/>
      <c r="S380" s="87"/>
      <c r="T380" s="87"/>
      <c r="U380" s="87"/>
      <c r="V380" s="87"/>
      <c r="W380" s="87"/>
      <c r="X380" s="25"/>
      <c r="Y380" s="25"/>
      <c r="Z380" s="25"/>
      <c r="AA380" s="25"/>
      <c r="AB380" s="25"/>
      <c r="AC380" s="25"/>
      <c r="AD380" s="119">
        <v>2043</v>
      </c>
      <c r="AE380" s="121">
        <f t="shared" si="12"/>
        <v>456.88929176455906</v>
      </c>
      <c r="AF380" s="24"/>
      <c r="AG380" s="24"/>
      <c r="AH380" s="24"/>
      <c r="AI380" s="24"/>
      <c r="AJ380" s="24"/>
      <c r="AK380" s="24"/>
      <c r="AL380" s="24"/>
      <c r="AM380" s="24"/>
      <c r="AN380" s="24"/>
      <c r="AO380" s="24"/>
      <c r="AP380" s="24"/>
      <c r="AQ380" s="24"/>
      <c r="AR380" s="24"/>
      <c r="AS380" s="24"/>
      <c r="AT380" s="24"/>
      <c r="AU380" s="24"/>
      <c r="AV380" s="24"/>
    </row>
    <row r="381" spans="1:48" ht="14" x14ac:dyDescent="0.15">
      <c r="A381" s="64">
        <v>2044</v>
      </c>
      <c r="B381" s="105">
        <f t="shared" ca="1" si="11"/>
        <v>469.12775851177139</v>
      </c>
      <c r="C381" s="105"/>
      <c r="D381" s="105"/>
      <c r="E381" s="105"/>
      <c r="F381" s="105"/>
      <c r="G381" s="105"/>
      <c r="H381" s="105"/>
      <c r="I381" s="105"/>
      <c r="J381" s="105"/>
      <c r="K381" s="105"/>
      <c r="L381" s="25"/>
      <c r="M381" s="25"/>
      <c r="N381" s="87"/>
      <c r="O381" s="87"/>
      <c r="P381" s="87"/>
      <c r="Q381" s="87"/>
      <c r="R381" s="87"/>
      <c r="S381" s="87"/>
      <c r="T381" s="87"/>
      <c r="U381" s="87"/>
      <c r="V381" s="87"/>
      <c r="W381" s="87"/>
      <c r="X381" s="25"/>
      <c r="Y381" s="25"/>
      <c r="Z381" s="25"/>
      <c r="AA381" s="25"/>
      <c r="AB381" s="25"/>
      <c r="AC381" s="25"/>
      <c r="AD381" s="119">
        <v>2044</v>
      </c>
      <c r="AE381" s="121">
        <f t="shared" si="12"/>
        <v>462.82885255749835</v>
      </c>
      <c r="AF381" s="24"/>
      <c r="AG381" s="24"/>
      <c r="AH381" s="24"/>
      <c r="AI381" s="24"/>
      <c r="AJ381" s="24"/>
      <c r="AK381" s="24"/>
      <c r="AL381" s="24"/>
      <c r="AM381" s="24"/>
      <c r="AN381" s="24"/>
      <c r="AO381" s="24"/>
      <c r="AP381" s="24"/>
      <c r="AQ381" s="24"/>
      <c r="AR381" s="24"/>
      <c r="AS381" s="24"/>
      <c r="AT381" s="24"/>
      <c r="AU381" s="24"/>
      <c r="AV381" s="24"/>
    </row>
    <row r="382" spans="1:48" ht="14" x14ac:dyDescent="0.15">
      <c r="A382" s="64">
        <v>2045</v>
      </c>
      <c r="B382" s="105">
        <f t="shared" ca="1" si="11"/>
        <v>474.29368379549669</v>
      </c>
      <c r="C382" s="105"/>
      <c r="D382" s="105"/>
      <c r="E382" s="105"/>
      <c r="F382" s="105"/>
      <c r="G382" s="105"/>
      <c r="H382" s="105"/>
      <c r="I382" s="105"/>
      <c r="J382" s="105"/>
      <c r="K382" s="105"/>
      <c r="L382" s="25"/>
      <c r="M382" s="25"/>
      <c r="N382" s="87"/>
      <c r="O382" s="87"/>
      <c r="P382" s="87"/>
      <c r="Q382" s="87"/>
      <c r="R382" s="87"/>
      <c r="S382" s="87"/>
      <c r="T382" s="87"/>
      <c r="U382" s="87"/>
      <c r="V382" s="87"/>
      <c r="W382" s="87"/>
      <c r="X382" s="25"/>
      <c r="Y382" s="25"/>
      <c r="Z382" s="25"/>
      <c r="AA382" s="25"/>
      <c r="AB382" s="25"/>
      <c r="AC382" s="25"/>
      <c r="AD382" s="119">
        <v>2045</v>
      </c>
      <c r="AE382" s="121">
        <f t="shared" si="12"/>
        <v>468.84562764074582</v>
      </c>
      <c r="AF382" s="24"/>
      <c r="AG382" s="24"/>
      <c r="AH382" s="24"/>
      <c r="AI382" s="24"/>
      <c r="AJ382" s="24"/>
      <c r="AK382" s="24"/>
      <c r="AL382" s="24"/>
      <c r="AM382" s="24"/>
      <c r="AN382" s="24"/>
      <c r="AO382" s="24"/>
      <c r="AP382" s="24"/>
      <c r="AQ382" s="24"/>
      <c r="AR382" s="24"/>
      <c r="AS382" s="24"/>
      <c r="AT382" s="24"/>
      <c r="AU382" s="24"/>
      <c r="AV382" s="24"/>
    </row>
    <row r="383" spans="1:48" ht="14" x14ac:dyDescent="0.15">
      <c r="A383" s="64">
        <v>2046</v>
      </c>
      <c r="B383" s="105">
        <f t="shared" ca="1" si="11"/>
        <v>479.45960907922381</v>
      </c>
      <c r="C383" s="105"/>
      <c r="D383" s="105"/>
      <c r="E383" s="105"/>
      <c r="F383" s="105"/>
      <c r="G383" s="105"/>
      <c r="H383" s="105"/>
      <c r="I383" s="105"/>
      <c r="J383" s="105"/>
      <c r="K383" s="105"/>
      <c r="L383" s="25"/>
      <c r="M383" s="25"/>
      <c r="N383" s="87"/>
      <c r="O383" s="87"/>
      <c r="P383" s="87"/>
      <c r="Q383" s="87"/>
      <c r="R383" s="87"/>
      <c r="S383" s="87"/>
      <c r="T383" s="87"/>
      <c r="U383" s="87"/>
      <c r="V383" s="87"/>
      <c r="W383" s="87"/>
      <c r="X383" s="25"/>
      <c r="Y383" s="25"/>
      <c r="Z383" s="25"/>
      <c r="AA383" s="25"/>
      <c r="AB383" s="25"/>
      <c r="AC383" s="25"/>
      <c r="AD383" s="119">
        <v>2046</v>
      </c>
      <c r="AE383" s="121">
        <f t="shared" si="12"/>
        <v>474.94062080007552</v>
      </c>
      <c r="AF383" s="24"/>
      <c r="AG383" s="24"/>
      <c r="AH383" s="24"/>
      <c r="AI383" s="24"/>
      <c r="AJ383" s="24"/>
      <c r="AK383" s="24"/>
      <c r="AL383" s="24"/>
      <c r="AM383" s="24"/>
      <c r="AN383" s="24"/>
      <c r="AO383" s="24"/>
      <c r="AP383" s="24"/>
      <c r="AQ383" s="24"/>
      <c r="AR383" s="24"/>
      <c r="AS383" s="24"/>
      <c r="AT383" s="24"/>
      <c r="AU383" s="24"/>
      <c r="AV383" s="24"/>
    </row>
    <row r="384" spans="1:48" ht="14" x14ac:dyDescent="0.15">
      <c r="A384" s="64">
        <v>2047</v>
      </c>
      <c r="B384" s="105">
        <f t="shared" ca="1" si="11"/>
        <v>484.62553436294911</v>
      </c>
      <c r="C384" s="105"/>
      <c r="D384" s="105"/>
      <c r="E384" s="105"/>
      <c r="F384" s="105"/>
      <c r="G384" s="105"/>
      <c r="H384" s="105"/>
      <c r="I384" s="105"/>
      <c r="J384" s="105"/>
      <c r="K384" s="105"/>
      <c r="L384" s="25"/>
      <c r="M384" s="25"/>
      <c r="N384" s="87"/>
      <c r="O384" s="87"/>
      <c r="P384" s="87"/>
      <c r="Q384" s="87"/>
      <c r="R384" s="87"/>
      <c r="S384" s="87"/>
      <c r="T384" s="87"/>
      <c r="U384" s="87"/>
      <c r="V384" s="87"/>
      <c r="W384" s="87"/>
      <c r="X384" s="25"/>
      <c r="Y384" s="25"/>
      <c r="Z384" s="25"/>
      <c r="AA384" s="25"/>
      <c r="AB384" s="25"/>
      <c r="AC384" s="25"/>
      <c r="AD384" s="119">
        <v>2047</v>
      </c>
      <c r="AE384" s="121">
        <f t="shared" si="12"/>
        <v>481.11484887047652</v>
      </c>
      <c r="AF384" s="24"/>
      <c r="AG384" s="24"/>
      <c r="AH384" s="24"/>
      <c r="AI384" s="24"/>
      <c r="AJ384" s="24"/>
      <c r="AK384" s="24"/>
      <c r="AL384" s="24"/>
      <c r="AM384" s="24"/>
      <c r="AN384" s="24"/>
      <c r="AO384" s="24"/>
      <c r="AP384" s="24"/>
      <c r="AQ384" s="24"/>
      <c r="AR384" s="24"/>
      <c r="AS384" s="24"/>
      <c r="AT384" s="24"/>
      <c r="AU384" s="24"/>
      <c r="AV384" s="24"/>
    </row>
    <row r="385" spans="1:48" ht="14" x14ac:dyDescent="0.15">
      <c r="A385" s="64">
        <v>2048</v>
      </c>
      <c r="B385" s="105">
        <f t="shared" ca="1" si="11"/>
        <v>489.79145964667441</v>
      </c>
      <c r="C385" s="105"/>
      <c r="D385" s="105"/>
      <c r="E385" s="105"/>
      <c r="F385" s="105"/>
      <c r="G385" s="105"/>
      <c r="H385" s="105"/>
      <c r="I385" s="105"/>
      <c r="J385" s="105"/>
      <c r="K385" s="105"/>
      <c r="L385" s="25"/>
      <c r="M385" s="25"/>
      <c r="N385" s="87"/>
      <c r="O385" s="87"/>
      <c r="P385" s="87"/>
      <c r="Q385" s="87"/>
      <c r="R385" s="87"/>
      <c r="S385" s="87"/>
      <c r="T385" s="87"/>
      <c r="U385" s="87"/>
      <c r="V385" s="87"/>
      <c r="W385" s="87"/>
      <c r="X385" s="25"/>
      <c r="Y385" s="25"/>
      <c r="Z385" s="25"/>
      <c r="AA385" s="25"/>
      <c r="AB385" s="25"/>
      <c r="AC385" s="25"/>
      <c r="AD385" s="119">
        <v>2048</v>
      </c>
      <c r="AE385" s="121">
        <f t="shared" si="12"/>
        <v>487.36934190579274</v>
      </c>
      <c r="AF385" s="24"/>
      <c r="AG385" s="24"/>
      <c r="AH385" s="24"/>
      <c r="AI385" s="24"/>
      <c r="AJ385" s="24"/>
      <c r="AK385" s="24"/>
      <c r="AL385" s="24"/>
      <c r="AM385" s="24"/>
      <c r="AN385" s="24"/>
      <c r="AO385" s="24"/>
      <c r="AP385" s="24"/>
      <c r="AQ385" s="24"/>
      <c r="AR385" s="24"/>
      <c r="AS385" s="24"/>
      <c r="AT385" s="24"/>
      <c r="AU385" s="24"/>
      <c r="AV385" s="24"/>
    </row>
    <row r="386" spans="1:48" ht="14" x14ac:dyDescent="0.15">
      <c r="A386" s="64">
        <v>2049</v>
      </c>
      <c r="B386" s="105">
        <f t="shared" ca="1" si="11"/>
        <v>494.95738493039971</v>
      </c>
      <c r="C386" s="105"/>
      <c r="D386" s="105"/>
      <c r="E386" s="105"/>
      <c r="F386" s="105"/>
      <c r="G386" s="105"/>
      <c r="H386" s="105"/>
      <c r="I386" s="105"/>
      <c r="J386" s="105"/>
      <c r="K386" s="105"/>
      <c r="L386" s="25"/>
      <c r="M386" s="25"/>
      <c r="N386" s="87"/>
      <c r="O386" s="87"/>
      <c r="P386" s="87"/>
      <c r="Q386" s="87"/>
      <c r="R386" s="87"/>
      <c r="S386" s="87"/>
      <c r="T386" s="87"/>
      <c r="U386" s="87"/>
      <c r="V386" s="87"/>
      <c r="W386" s="87"/>
      <c r="X386" s="25"/>
      <c r="Y386" s="25"/>
      <c r="Z386" s="25"/>
      <c r="AA386" s="25"/>
      <c r="AB386" s="25"/>
      <c r="AC386" s="25"/>
      <c r="AD386" s="119">
        <v>2049</v>
      </c>
      <c r="AE386" s="121">
        <f t="shared" si="12"/>
        <v>493.70514335056805</v>
      </c>
      <c r="AF386" s="24"/>
      <c r="AG386" s="24"/>
      <c r="AH386" s="24"/>
      <c r="AI386" s="24"/>
      <c r="AJ386" s="24"/>
      <c r="AK386" s="24"/>
      <c r="AL386" s="24"/>
      <c r="AM386" s="24"/>
      <c r="AN386" s="24"/>
      <c r="AO386" s="24"/>
      <c r="AP386" s="24"/>
      <c r="AQ386" s="24"/>
      <c r="AR386" s="24"/>
      <c r="AS386" s="24"/>
      <c r="AT386" s="24"/>
      <c r="AU386" s="24"/>
      <c r="AV386" s="24"/>
    </row>
    <row r="387" spans="1:48" ht="14" x14ac:dyDescent="0.15">
      <c r="A387" s="64">
        <v>2050</v>
      </c>
      <c r="B387" s="105">
        <f t="shared" ca="1" si="11"/>
        <v>500.12331021412501</v>
      </c>
      <c r="C387" s="105"/>
      <c r="D387" s="105"/>
      <c r="E387" s="105"/>
      <c r="F387" s="105"/>
      <c r="G387" s="105"/>
      <c r="H387" s="105"/>
      <c r="I387" s="105"/>
      <c r="J387" s="105"/>
      <c r="K387" s="105"/>
      <c r="L387" s="25"/>
      <c r="M387" s="25"/>
      <c r="N387" s="25"/>
      <c r="O387" s="25"/>
      <c r="P387" s="25"/>
      <c r="Q387" s="25"/>
      <c r="R387" s="25"/>
      <c r="S387" s="25"/>
      <c r="T387" s="25"/>
      <c r="U387" s="25"/>
      <c r="V387" s="25"/>
      <c r="W387" s="25"/>
      <c r="X387" s="25"/>
      <c r="Y387" s="25"/>
      <c r="Z387" s="25"/>
      <c r="AA387" s="25"/>
      <c r="AB387" s="25"/>
      <c r="AC387" s="25"/>
      <c r="AD387" s="119">
        <v>2050</v>
      </c>
      <c r="AE387" s="121">
        <f t="shared" si="12"/>
        <v>500.12331021412541</v>
      </c>
      <c r="AF387" s="24"/>
      <c r="AG387" s="24"/>
      <c r="AH387" s="24"/>
      <c r="AI387" s="24"/>
      <c r="AJ387" s="24"/>
      <c r="AK387" s="24"/>
      <c r="AL387" s="24"/>
      <c r="AM387" s="24"/>
      <c r="AN387" s="24"/>
      <c r="AO387" s="24"/>
      <c r="AP387" s="24"/>
      <c r="AQ387" s="24"/>
      <c r="AR387" s="24"/>
      <c r="AS387" s="24"/>
      <c r="AT387" s="24"/>
      <c r="AU387" s="24"/>
      <c r="AV387" s="24"/>
    </row>
    <row r="388" spans="1:48" ht="14" x14ac:dyDescent="0.15">
      <c r="A388" s="64">
        <v>2051</v>
      </c>
      <c r="B388" s="105">
        <f t="shared" ca="1" si="11"/>
        <v>505.28923549785213</v>
      </c>
      <c r="C388" s="105"/>
      <c r="D388" s="105"/>
      <c r="E388" s="105"/>
      <c r="F388" s="105"/>
      <c r="G388" s="105"/>
      <c r="H388" s="105"/>
      <c r="I388" s="105"/>
      <c r="J388" s="105"/>
      <c r="K388" s="105"/>
      <c r="L388" s="25"/>
      <c r="M388" s="25"/>
      <c r="N388" s="25"/>
      <c r="O388" s="25"/>
      <c r="P388" s="25"/>
      <c r="Q388" s="25"/>
      <c r="R388" s="25"/>
      <c r="S388" s="25"/>
      <c r="T388" s="25"/>
      <c r="U388" s="25"/>
      <c r="V388" s="25"/>
      <c r="W388" s="25"/>
      <c r="X388" s="25"/>
      <c r="Y388" s="25"/>
      <c r="Z388" s="25"/>
      <c r="AA388" s="25"/>
      <c r="AB388" s="25"/>
      <c r="AC388" s="25"/>
      <c r="AD388" s="119">
        <v>2051</v>
      </c>
      <c r="AE388" s="121">
        <f t="shared" si="12"/>
        <v>506.62491324690905</v>
      </c>
      <c r="AF388" s="24"/>
      <c r="AG388" s="24"/>
      <c r="AH388" s="24"/>
      <c r="AI388" s="24"/>
      <c r="AJ388" s="24"/>
      <c r="AK388" s="24"/>
      <c r="AL388" s="24"/>
      <c r="AM388" s="24"/>
      <c r="AN388" s="24"/>
      <c r="AO388" s="24"/>
      <c r="AP388" s="24"/>
      <c r="AQ388" s="24"/>
      <c r="AR388" s="24"/>
      <c r="AS388" s="24"/>
      <c r="AT388" s="24"/>
      <c r="AU388" s="24"/>
      <c r="AV388" s="24"/>
    </row>
    <row r="389" spans="1:48" ht="14" x14ac:dyDescent="0.15">
      <c r="A389" s="64">
        <v>2052</v>
      </c>
      <c r="B389" s="105">
        <f t="shared" ca="1" si="11"/>
        <v>510.45516078157743</v>
      </c>
      <c r="C389" s="105"/>
      <c r="D389" s="105"/>
      <c r="E389" s="105"/>
      <c r="F389" s="105"/>
      <c r="G389" s="105"/>
      <c r="H389" s="105"/>
      <c r="I389" s="105"/>
      <c r="J389" s="105"/>
      <c r="K389" s="105"/>
      <c r="L389" s="25"/>
      <c r="M389" s="25"/>
      <c r="N389" s="25"/>
      <c r="O389" s="25"/>
      <c r="P389" s="25"/>
      <c r="Q389" s="25"/>
      <c r="R389" s="25"/>
      <c r="S389" s="25"/>
      <c r="T389" s="25"/>
      <c r="U389" s="25"/>
      <c r="V389" s="25"/>
      <c r="W389" s="25"/>
      <c r="X389" s="25"/>
      <c r="Y389" s="25"/>
      <c r="Z389" s="25"/>
      <c r="AA389" s="25"/>
      <c r="AB389" s="25"/>
      <c r="AC389" s="25"/>
      <c r="AD389" s="119">
        <v>2052</v>
      </c>
      <c r="AE389" s="121">
        <f t="shared" si="12"/>
        <v>513.21103711911883</v>
      </c>
      <c r="AF389" s="24"/>
      <c r="AG389" s="24"/>
      <c r="AH389" s="24"/>
      <c r="AI389" s="24"/>
      <c r="AJ389" s="24"/>
      <c r="AK389" s="24"/>
      <c r="AL389" s="24"/>
      <c r="AM389" s="24"/>
      <c r="AN389" s="24"/>
      <c r="AO389" s="24"/>
      <c r="AP389" s="24"/>
      <c r="AQ389" s="24"/>
      <c r="AR389" s="24"/>
      <c r="AS389" s="24"/>
      <c r="AT389" s="24"/>
      <c r="AU389" s="24"/>
      <c r="AV389" s="24"/>
    </row>
    <row r="390" spans="1:48" ht="14" x14ac:dyDescent="0.15">
      <c r="A390" s="64">
        <v>2053</v>
      </c>
      <c r="B390" s="105">
        <f t="shared" ca="1" si="11"/>
        <v>515.62108606530273</v>
      </c>
      <c r="C390" s="105"/>
      <c r="D390" s="105"/>
      <c r="E390" s="105"/>
      <c r="F390" s="105"/>
      <c r="G390" s="105"/>
      <c r="H390" s="105"/>
      <c r="I390" s="105"/>
      <c r="J390" s="105"/>
      <c r="K390" s="105"/>
      <c r="L390" s="25"/>
      <c r="M390" s="25"/>
      <c r="N390" s="25"/>
      <c r="O390" s="25"/>
      <c r="P390" s="25"/>
      <c r="Q390" s="25"/>
      <c r="R390" s="25"/>
      <c r="S390" s="25"/>
      <c r="T390" s="25"/>
      <c r="U390" s="25"/>
      <c r="V390" s="25"/>
      <c r="W390" s="25"/>
      <c r="X390" s="25"/>
      <c r="Y390" s="25"/>
      <c r="Z390" s="25"/>
      <c r="AA390" s="25"/>
      <c r="AB390" s="25"/>
      <c r="AC390" s="25"/>
      <c r="AD390" s="119">
        <v>2053</v>
      </c>
      <c r="AE390" s="121">
        <f t="shared" si="12"/>
        <v>519.88278060166738</v>
      </c>
      <c r="AF390" s="24"/>
      <c r="AG390" s="24"/>
      <c r="AH390" s="24"/>
      <c r="AI390" s="24"/>
      <c r="AJ390" s="24"/>
      <c r="AK390" s="24"/>
      <c r="AL390" s="24"/>
      <c r="AM390" s="24"/>
      <c r="AN390" s="24"/>
      <c r="AO390" s="24"/>
      <c r="AP390" s="24"/>
      <c r="AQ390" s="24"/>
      <c r="AR390" s="24"/>
      <c r="AS390" s="24"/>
      <c r="AT390" s="24"/>
      <c r="AU390" s="24"/>
      <c r="AV390" s="24"/>
    </row>
    <row r="391" spans="1:48" ht="14" x14ac:dyDescent="0.15">
      <c r="A391" s="64">
        <v>2054</v>
      </c>
      <c r="B391" s="105">
        <f t="shared" ca="1" si="11"/>
        <v>520.78701134902803</v>
      </c>
      <c r="C391" s="105"/>
      <c r="D391" s="105"/>
      <c r="E391" s="105"/>
      <c r="F391" s="105"/>
      <c r="G391" s="105"/>
      <c r="H391" s="105"/>
      <c r="I391" s="105"/>
      <c r="J391" s="105"/>
      <c r="K391" s="105"/>
      <c r="L391" s="25"/>
      <c r="M391" s="25"/>
      <c r="N391" s="25"/>
      <c r="O391" s="25"/>
      <c r="P391" s="25"/>
      <c r="Q391" s="25"/>
      <c r="R391" s="25"/>
      <c r="S391" s="25"/>
      <c r="T391" s="25"/>
      <c r="U391" s="25"/>
      <c r="V391" s="25"/>
      <c r="W391" s="25"/>
      <c r="X391" s="25"/>
      <c r="Y391" s="25"/>
      <c r="Z391" s="25"/>
      <c r="AA391" s="25"/>
      <c r="AB391" s="25"/>
      <c r="AC391" s="25"/>
      <c r="AD391" s="119">
        <v>2054</v>
      </c>
      <c r="AE391" s="121">
        <f t="shared" si="12"/>
        <v>526.641256749489</v>
      </c>
      <c r="AF391" s="24"/>
      <c r="AG391" s="24"/>
      <c r="AH391" s="24"/>
      <c r="AI391" s="24"/>
      <c r="AJ391" s="24"/>
      <c r="AK391" s="24"/>
      <c r="AL391" s="24"/>
      <c r="AM391" s="24"/>
      <c r="AN391" s="24"/>
      <c r="AO391" s="24"/>
      <c r="AP391" s="24"/>
      <c r="AQ391" s="24"/>
      <c r="AR391" s="24"/>
      <c r="AS391" s="24"/>
      <c r="AT391" s="24"/>
      <c r="AU391" s="24"/>
      <c r="AV391" s="24"/>
    </row>
    <row r="392" spans="1:48" ht="14" x14ac:dyDescent="0.15">
      <c r="A392" s="64">
        <v>2055</v>
      </c>
      <c r="B392" s="105">
        <f t="shared" ca="1" si="11"/>
        <v>525.95293663275515</v>
      </c>
      <c r="C392" s="105"/>
      <c r="D392" s="105"/>
      <c r="E392" s="105"/>
      <c r="F392" s="105"/>
      <c r="G392" s="105"/>
      <c r="H392" s="105"/>
      <c r="I392" s="105"/>
      <c r="J392" s="105"/>
      <c r="K392" s="105"/>
      <c r="AD392" s="119">
        <v>2055</v>
      </c>
      <c r="AE392" s="121">
        <f t="shared" si="12"/>
        <v>533.48759308723231</v>
      </c>
      <c r="AF392" s="24"/>
      <c r="AG392" s="24"/>
      <c r="AH392" s="24"/>
      <c r="AI392" s="24"/>
      <c r="AJ392" s="24"/>
      <c r="AK392" s="24"/>
      <c r="AL392" s="24"/>
      <c r="AM392" s="24"/>
      <c r="AN392" s="24"/>
      <c r="AO392" s="24"/>
      <c r="AP392" s="24"/>
      <c r="AQ392" s="24"/>
      <c r="AR392" s="24"/>
      <c r="AS392" s="24"/>
      <c r="AT392" s="24"/>
      <c r="AU392" s="24"/>
      <c r="AV392" s="24"/>
    </row>
    <row r="393" spans="1:48" ht="14" x14ac:dyDescent="0.15">
      <c r="A393" s="64">
        <v>2056</v>
      </c>
      <c r="B393" s="105">
        <f t="shared" ca="1" si="11"/>
        <v>531.11886191648045</v>
      </c>
      <c r="C393" s="105"/>
      <c r="D393" s="105"/>
      <c r="E393" s="105"/>
      <c r="F393" s="105"/>
      <c r="G393" s="105"/>
      <c r="H393" s="105"/>
      <c r="I393" s="105"/>
      <c r="J393" s="105"/>
      <c r="K393" s="105"/>
      <c r="AD393" s="119">
        <v>2056</v>
      </c>
      <c r="AE393" s="121">
        <f t="shared" si="12"/>
        <v>540.42293179736635</v>
      </c>
      <c r="AF393" s="24"/>
      <c r="AG393" s="24"/>
      <c r="AH393" s="24"/>
      <c r="AI393" s="24"/>
      <c r="AJ393" s="24"/>
      <c r="AK393" s="24"/>
      <c r="AL393" s="24"/>
      <c r="AM393" s="24"/>
      <c r="AN393" s="24"/>
      <c r="AO393" s="24"/>
      <c r="AP393" s="24"/>
      <c r="AQ393" s="24"/>
      <c r="AR393" s="24"/>
      <c r="AS393" s="24"/>
      <c r="AT393" s="24"/>
      <c r="AU393" s="24"/>
      <c r="AV393" s="24"/>
    </row>
    <row r="394" spans="1:48" ht="14" x14ac:dyDescent="0.15">
      <c r="A394" s="64">
        <v>2057</v>
      </c>
      <c r="B394" s="105">
        <f t="shared" ca="1" si="11"/>
        <v>536.28478720020576</v>
      </c>
      <c r="C394" s="105"/>
      <c r="D394" s="105"/>
      <c r="E394" s="105"/>
      <c r="F394" s="105"/>
      <c r="G394" s="105"/>
      <c r="H394" s="105"/>
      <c r="I394" s="105"/>
      <c r="J394" s="105"/>
      <c r="K394" s="105"/>
      <c r="AD394" s="119">
        <v>2057</v>
      </c>
      <c r="AE394" s="121">
        <f t="shared" si="12"/>
        <v>547.4484299107321</v>
      </c>
      <c r="AF394" s="24"/>
      <c r="AG394" s="24"/>
      <c r="AH394" s="24"/>
      <c r="AI394" s="24"/>
      <c r="AJ394" s="24"/>
      <c r="AK394" s="24"/>
      <c r="AL394" s="24"/>
      <c r="AM394" s="24"/>
      <c r="AN394" s="24"/>
      <c r="AO394" s="24"/>
      <c r="AP394" s="24"/>
      <c r="AQ394" s="24"/>
      <c r="AR394" s="24"/>
      <c r="AS394" s="24"/>
      <c r="AT394" s="24"/>
      <c r="AU394" s="24"/>
      <c r="AV394" s="24"/>
    </row>
    <row r="395" spans="1:48" ht="14" x14ac:dyDescent="0.15">
      <c r="A395" s="64">
        <v>2058</v>
      </c>
      <c r="B395" s="105">
        <f t="shared" ca="1" si="11"/>
        <v>541.45071248393106</v>
      </c>
      <c r="C395" s="105"/>
      <c r="D395" s="105"/>
      <c r="E395" s="105"/>
      <c r="F395" s="105"/>
      <c r="G395" s="105"/>
      <c r="H395" s="105"/>
      <c r="I395" s="105"/>
      <c r="J395" s="105"/>
      <c r="K395" s="105"/>
      <c r="AD395" s="119">
        <v>2058</v>
      </c>
      <c r="AE395" s="121">
        <f t="shared" si="12"/>
        <v>554.56525949957165</v>
      </c>
      <c r="AF395" s="24"/>
      <c r="AG395" s="24"/>
      <c r="AH395" s="24"/>
      <c r="AI395" s="24"/>
      <c r="AJ395" s="24"/>
      <c r="AK395" s="24"/>
      <c r="AL395" s="24"/>
      <c r="AM395" s="24"/>
      <c r="AN395" s="24"/>
      <c r="AO395" s="24"/>
      <c r="AP395" s="24"/>
      <c r="AQ395" s="24"/>
      <c r="AR395" s="24"/>
      <c r="AS395" s="24"/>
      <c r="AT395" s="24"/>
      <c r="AU395" s="24"/>
      <c r="AV395" s="24"/>
    </row>
    <row r="396" spans="1:48" ht="14" x14ac:dyDescent="0.15">
      <c r="A396" s="64">
        <v>2059</v>
      </c>
      <c r="B396" s="105">
        <f t="shared" ca="1" si="11"/>
        <v>546.61663776765636</v>
      </c>
      <c r="C396" s="105"/>
      <c r="D396" s="105"/>
      <c r="E396" s="105"/>
      <c r="F396" s="105"/>
      <c r="G396" s="105"/>
      <c r="H396" s="105"/>
      <c r="I396" s="105"/>
      <c r="J396" s="105"/>
      <c r="K396" s="105"/>
      <c r="AD396" s="119">
        <v>2059</v>
      </c>
      <c r="AE396" s="121">
        <f t="shared" si="12"/>
        <v>561.77460787306609</v>
      </c>
      <c r="AF396" s="24"/>
      <c r="AG396" s="24"/>
      <c r="AH396" s="24"/>
      <c r="AI396" s="24"/>
      <c r="AJ396" s="24"/>
      <c r="AK396" s="24"/>
      <c r="AL396" s="24"/>
      <c r="AM396" s="24"/>
      <c r="AN396" s="24"/>
      <c r="AO396" s="24"/>
      <c r="AP396" s="24"/>
      <c r="AQ396" s="24"/>
      <c r="AR396" s="24"/>
      <c r="AS396" s="24"/>
      <c r="AT396" s="24"/>
      <c r="AU396" s="24"/>
      <c r="AV396" s="24"/>
    </row>
    <row r="397" spans="1:48" ht="14" x14ac:dyDescent="0.15">
      <c r="A397" s="64">
        <v>2060</v>
      </c>
      <c r="B397" s="105">
        <f t="shared" ca="1" si="11"/>
        <v>551.78256305138348</v>
      </c>
      <c r="C397" s="105"/>
      <c r="D397" s="105"/>
      <c r="E397" s="105"/>
      <c r="F397" s="105"/>
      <c r="G397" s="105"/>
      <c r="H397" s="105"/>
      <c r="I397" s="105"/>
      <c r="J397" s="105"/>
      <c r="K397" s="105"/>
      <c r="AD397" s="119">
        <v>2060</v>
      </c>
      <c r="AE397" s="121">
        <f t="shared" si="12"/>
        <v>569.07767777541596</v>
      </c>
    </row>
    <row r="398" spans="1:48" ht="16" x14ac:dyDescent="0.2">
      <c r="A398" s="97" t="str">
        <f ca="1">HYPERLINK("#"&amp;"'"&amp;'Custom PDS Adoption'!A$1&amp;"'!a1","Back to top")</f>
        <v>Back to top</v>
      </c>
    </row>
    <row r="399" spans="1:48" s="114" customFormat="1" x14ac:dyDescent="0.15"/>
    <row r="401" spans="1:48" ht="18" customHeight="1" x14ac:dyDescent="0.2">
      <c r="A401" s="100" t="s">
        <v>49</v>
      </c>
      <c r="B401" s="101" t="s">
        <v>90</v>
      </c>
      <c r="C401" s="101"/>
      <c r="D401" s="101"/>
      <c r="E401" s="101"/>
      <c r="F401" s="101"/>
      <c r="G401" s="101"/>
      <c r="H401" s="101"/>
      <c r="I401" s="101"/>
      <c r="J401" s="101"/>
      <c r="K401" s="101"/>
      <c r="L401" s="25"/>
      <c r="M401" s="100"/>
      <c r="N401" s="102"/>
      <c r="O401" s="103"/>
      <c r="P401" s="103"/>
      <c r="Q401" s="103"/>
      <c r="R401" s="103"/>
      <c r="S401" s="103"/>
      <c r="T401" s="103"/>
      <c r="U401" s="103"/>
      <c r="V401" s="103"/>
      <c r="W401" s="103"/>
      <c r="X401" s="103"/>
      <c r="Y401" s="103"/>
      <c r="Z401" s="103"/>
      <c r="AA401" s="103"/>
      <c r="AB401" s="25"/>
      <c r="AC401" s="48"/>
      <c r="AD401" s="48"/>
      <c r="AE401" s="48"/>
      <c r="AF401" s="48"/>
      <c r="AG401" s="48"/>
      <c r="AH401" s="48"/>
      <c r="AI401" s="48"/>
      <c r="AJ401" s="48"/>
      <c r="AK401" s="48"/>
      <c r="AL401" s="48"/>
      <c r="AM401" s="48"/>
      <c r="AN401" s="48"/>
      <c r="AO401" s="48"/>
      <c r="AP401" s="48"/>
      <c r="AQ401" s="48"/>
      <c r="AR401" s="48"/>
      <c r="AS401" s="48"/>
      <c r="AT401" s="48"/>
      <c r="AU401" s="48"/>
      <c r="AV401" s="48"/>
    </row>
    <row r="402" spans="1:48" ht="15" thickBot="1" x14ac:dyDescent="0.2">
      <c r="A402" s="55" t="s">
        <v>18</v>
      </c>
      <c r="B402" s="56" t="s">
        <v>19</v>
      </c>
      <c r="C402" s="56" t="s">
        <v>20</v>
      </c>
      <c r="D402" s="56" t="s">
        <v>21</v>
      </c>
      <c r="E402" s="56" t="s">
        <v>22</v>
      </c>
      <c r="F402" s="56" t="s">
        <v>23</v>
      </c>
      <c r="G402" s="56" t="s">
        <v>24</v>
      </c>
      <c r="H402" s="56" t="s">
        <v>25</v>
      </c>
      <c r="I402" s="56" t="s">
        <v>26</v>
      </c>
      <c r="J402" s="56" t="s">
        <v>27</v>
      </c>
      <c r="K402" s="56" t="s">
        <v>28</v>
      </c>
      <c r="L402" s="25"/>
      <c r="M402" s="25"/>
      <c r="N402" s="25"/>
      <c r="O402" s="25"/>
      <c r="P402" s="25"/>
      <c r="Q402" s="25"/>
      <c r="R402" s="25"/>
      <c r="S402" s="25"/>
      <c r="T402" s="25"/>
      <c r="U402" s="25"/>
      <c r="V402" s="25"/>
      <c r="W402" s="25"/>
      <c r="X402" s="25"/>
      <c r="Y402" s="25"/>
      <c r="Z402" s="25"/>
      <c r="AA402" s="25"/>
      <c r="AB402" s="25"/>
      <c r="AC402" s="25"/>
      <c r="AD402" s="25"/>
      <c r="AE402" s="25"/>
      <c r="AF402" s="24"/>
      <c r="AG402" s="24"/>
      <c r="AH402" s="24"/>
      <c r="AI402" s="24"/>
      <c r="AJ402" s="24"/>
      <c r="AK402" s="24"/>
      <c r="AL402" s="24"/>
      <c r="AM402" s="24"/>
      <c r="AN402" s="24"/>
      <c r="AO402" s="24"/>
      <c r="AP402" s="24"/>
      <c r="AQ402" s="24"/>
      <c r="AR402" s="24"/>
      <c r="AS402" s="24"/>
      <c r="AT402" s="24"/>
      <c r="AU402" s="24"/>
      <c r="AV402" s="24"/>
    </row>
    <row r="403" spans="1:48" ht="15.75" customHeight="1" x14ac:dyDescent="0.15">
      <c r="A403" s="64">
        <v>2012</v>
      </c>
      <c r="B403" s="105"/>
      <c r="C403" s="105"/>
      <c r="D403" s="105"/>
      <c r="E403" s="105"/>
      <c r="F403" s="105"/>
      <c r="G403" s="105"/>
      <c r="H403" s="105"/>
      <c r="I403" s="105"/>
      <c r="J403" s="105"/>
      <c r="K403" s="105"/>
      <c r="L403" s="25"/>
      <c r="M403" s="25"/>
      <c r="N403" s="52"/>
      <c r="O403" s="106"/>
      <c r="P403" s="106"/>
      <c r="Q403" s="106"/>
      <c r="R403" s="106"/>
      <c r="S403" s="106"/>
      <c r="T403" s="106"/>
      <c r="U403" s="106"/>
      <c r="V403" s="106"/>
      <c r="W403" s="106"/>
      <c r="X403" s="106"/>
      <c r="Y403" s="106"/>
      <c r="Z403" s="106"/>
      <c r="AA403" s="107"/>
      <c r="AB403" s="25"/>
      <c r="AC403" s="25"/>
      <c r="AD403" s="25"/>
      <c r="AE403" s="25"/>
      <c r="AF403" s="24"/>
      <c r="AG403" s="24"/>
      <c r="AH403" s="24"/>
      <c r="AI403" s="24"/>
      <c r="AJ403" s="24"/>
      <c r="AK403" s="24"/>
      <c r="AL403" s="24"/>
      <c r="AM403" s="24"/>
      <c r="AN403" s="24"/>
      <c r="AO403" s="24"/>
      <c r="AP403" s="24"/>
      <c r="AQ403" s="24"/>
      <c r="AR403" s="24"/>
      <c r="AS403" s="24"/>
      <c r="AT403" s="24"/>
      <c r="AU403" s="24"/>
      <c r="AV403" s="24"/>
    </row>
    <row r="404" spans="1:48" ht="14" x14ac:dyDescent="0.15">
      <c r="A404" s="64">
        <v>2013</v>
      </c>
      <c r="B404" s="105"/>
      <c r="C404" s="105"/>
      <c r="D404" s="105"/>
      <c r="E404" s="105"/>
      <c r="F404" s="105"/>
      <c r="G404" s="105"/>
      <c r="H404" s="105"/>
      <c r="I404" s="105"/>
      <c r="J404" s="105"/>
      <c r="K404" s="105"/>
      <c r="L404" s="25"/>
      <c r="M404" s="25"/>
      <c r="N404" s="108"/>
      <c r="O404" s="109"/>
      <c r="P404" s="109"/>
      <c r="Q404" s="109"/>
      <c r="R404" s="109"/>
      <c r="S404" s="109"/>
      <c r="T404" s="109"/>
      <c r="U404" s="109"/>
      <c r="V404" s="109"/>
      <c r="W404" s="109"/>
      <c r="X404" s="109"/>
      <c r="Y404" s="109"/>
      <c r="Z404" s="109"/>
      <c r="AA404" s="110"/>
      <c r="AB404" s="25"/>
      <c r="AC404" s="25"/>
      <c r="AD404" s="25"/>
      <c r="AE404" s="25"/>
      <c r="AF404" s="24"/>
      <c r="AG404" s="24"/>
      <c r="AH404" s="24"/>
      <c r="AI404" s="24"/>
      <c r="AJ404" s="24"/>
      <c r="AK404" s="24"/>
      <c r="AL404" s="24"/>
      <c r="AM404" s="24"/>
      <c r="AN404" s="24"/>
      <c r="AO404" s="24"/>
      <c r="AP404" s="24"/>
      <c r="AQ404" s="24"/>
      <c r="AR404" s="24"/>
      <c r="AS404" s="24"/>
      <c r="AT404" s="24"/>
      <c r="AU404" s="24"/>
      <c r="AV404" s="24"/>
    </row>
    <row r="405" spans="1:48" ht="14" x14ac:dyDescent="0.15">
      <c r="A405" s="64">
        <v>2014</v>
      </c>
      <c r="B405" s="105"/>
      <c r="C405" s="105"/>
      <c r="D405" s="105"/>
      <c r="E405" s="105"/>
      <c r="F405" s="105"/>
      <c r="G405" s="105"/>
      <c r="H405" s="105"/>
      <c r="I405" s="105"/>
      <c r="J405" s="105"/>
      <c r="K405" s="105"/>
      <c r="L405" s="25"/>
      <c r="M405" s="25"/>
      <c r="N405" s="108"/>
      <c r="O405" s="109"/>
      <c r="P405" s="109"/>
      <c r="Q405" s="109"/>
      <c r="R405" s="109"/>
      <c r="S405" s="109"/>
      <c r="T405" s="109"/>
      <c r="U405" s="109"/>
      <c r="V405" s="109"/>
      <c r="W405" s="109"/>
      <c r="X405" s="109"/>
      <c r="Y405" s="109"/>
      <c r="Z405" s="109"/>
      <c r="AA405" s="110"/>
      <c r="AB405" s="25"/>
      <c r="AC405" s="25"/>
      <c r="AD405" s="25"/>
      <c r="AE405" s="125"/>
      <c r="AF405" s="24"/>
      <c r="AG405" s="24"/>
      <c r="AH405" s="24"/>
      <c r="AI405" s="24"/>
      <c r="AJ405" s="24"/>
      <c r="AK405" s="24"/>
      <c r="AL405" s="24"/>
      <c r="AM405" s="24"/>
      <c r="AN405" s="24"/>
      <c r="AO405" s="24"/>
      <c r="AP405" s="24"/>
      <c r="AQ405" s="24"/>
      <c r="AR405" s="24"/>
      <c r="AS405" s="24"/>
      <c r="AT405" s="24"/>
      <c r="AU405" s="24"/>
      <c r="AV405" s="24"/>
    </row>
    <row r="406" spans="1:48" ht="14" x14ac:dyDescent="0.15">
      <c r="A406" s="64">
        <v>2015</v>
      </c>
      <c r="B406" s="105"/>
      <c r="C406" s="105"/>
      <c r="D406" s="105"/>
      <c r="E406" s="105"/>
      <c r="F406" s="105"/>
      <c r="G406" s="105"/>
      <c r="H406" s="105"/>
      <c r="I406" s="105"/>
      <c r="J406" s="105"/>
      <c r="K406" s="105"/>
      <c r="L406" s="25"/>
      <c r="M406" s="25"/>
      <c r="N406" s="108"/>
      <c r="O406" s="109"/>
      <c r="P406" s="109"/>
      <c r="Q406" s="109"/>
      <c r="R406" s="109"/>
      <c r="S406" s="109"/>
      <c r="T406" s="109"/>
      <c r="U406" s="109"/>
      <c r="V406" s="109"/>
      <c r="W406" s="109"/>
      <c r="X406" s="109"/>
      <c r="Y406" s="109"/>
      <c r="Z406" s="109"/>
      <c r="AA406" s="110"/>
      <c r="AB406" s="25"/>
      <c r="AC406" s="25"/>
      <c r="AD406" s="25"/>
      <c r="AE406" s="126"/>
      <c r="AF406" s="24"/>
      <c r="AG406" s="24"/>
      <c r="AH406" s="24"/>
      <c r="AI406" s="24"/>
      <c r="AJ406" s="24"/>
      <c r="AK406" s="24"/>
      <c r="AL406" s="24"/>
      <c r="AM406" s="24"/>
      <c r="AN406" s="24"/>
      <c r="AO406" s="24"/>
      <c r="AP406" s="24"/>
      <c r="AQ406" s="24"/>
      <c r="AR406" s="24"/>
      <c r="AS406" s="24"/>
      <c r="AT406" s="24"/>
      <c r="AU406" s="24"/>
      <c r="AV406" s="24"/>
    </row>
    <row r="407" spans="1:48" ht="15" thickBot="1" x14ac:dyDescent="0.2">
      <c r="A407" s="64">
        <v>2016</v>
      </c>
      <c r="B407" s="105"/>
      <c r="C407" s="105"/>
      <c r="D407" s="105"/>
      <c r="E407" s="105"/>
      <c r="F407" s="105"/>
      <c r="G407" s="105"/>
      <c r="H407" s="105"/>
      <c r="I407" s="105"/>
      <c r="J407" s="105"/>
      <c r="K407" s="105"/>
      <c r="L407" s="25"/>
      <c r="M407" s="25"/>
      <c r="N407" s="111"/>
      <c r="O407" s="112"/>
      <c r="P407" s="112"/>
      <c r="Q407" s="112"/>
      <c r="R407" s="112"/>
      <c r="S407" s="112"/>
      <c r="T407" s="112"/>
      <c r="U407" s="112"/>
      <c r="V407" s="112"/>
      <c r="W407" s="112"/>
      <c r="X407" s="112"/>
      <c r="Y407" s="112"/>
      <c r="Z407" s="112"/>
      <c r="AA407" s="113"/>
      <c r="AB407" s="25"/>
      <c r="AC407" s="25"/>
      <c r="AD407" s="25"/>
      <c r="AE407" s="126"/>
      <c r="AF407" s="24"/>
      <c r="AG407" s="24"/>
      <c r="AH407" s="24"/>
      <c r="AI407" s="24"/>
      <c r="AJ407" s="24"/>
      <c r="AK407" s="24"/>
      <c r="AL407" s="24"/>
      <c r="AM407" s="24"/>
      <c r="AN407" s="24"/>
      <c r="AO407" s="24"/>
      <c r="AP407" s="24"/>
      <c r="AQ407" s="24"/>
      <c r="AR407" s="24"/>
      <c r="AS407" s="24"/>
      <c r="AT407" s="24"/>
      <c r="AU407" s="24"/>
      <c r="AV407" s="24"/>
    </row>
    <row r="408" spans="1:48" ht="14" x14ac:dyDescent="0.15">
      <c r="A408" s="64">
        <v>2017</v>
      </c>
      <c r="B408" s="105"/>
      <c r="C408" s="105"/>
      <c r="D408" s="105"/>
      <c r="E408" s="105"/>
      <c r="F408" s="105"/>
      <c r="G408" s="105"/>
      <c r="H408" s="105"/>
      <c r="I408" s="105"/>
      <c r="J408" s="105"/>
      <c r="K408" s="105"/>
      <c r="L408" s="25"/>
      <c r="M408" s="25"/>
      <c r="N408" s="25"/>
      <c r="O408" s="25"/>
      <c r="P408" s="25"/>
      <c r="Q408" s="25"/>
      <c r="R408" s="25"/>
      <c r="S408" s="25"/>
      <c r="T408" s="25"/>
      <c r="U408" s="25"/>
      <c r="V408" s="25"/>
      <c r="W408" s="25"/>
      <c r="X408" s="25"/>
      <c r="Y408" s="25"/>
      <c r="Z408" s="25"/>
      <c r="AA408" s="25"/>
      <c r="AB408" s="25"/>
      <c r="AC408" s="25"/>
      <c r="AD408" s="25"/>
      <c r="AE408" s="126"/>
      <c r="AF408" s="24"/>
      <c r="AG408" s="24"/>
      <c r="AH408" s="24"/>
      <c r="AI408" s="24"/>
      <c r="AJ408" s="24"/>
      <c r="AK408" s="24"/>
      <c r="AL408" s="24"/>
      <c r="AM408" s="24"/>
      <c r="AN408" s="24"/>
      <c r="AO408" s="24"/>
      <c r="AP408" s="24"/>
      <c r="AQ408" s="24"/>
      <c r="AR408" s="24"/>
      <c r="AS408" s="24"/>
      <c r="AT408" s="24"/>
      <c r="AU408" s="24"/>
      <c r="AV408" s="24"/>
    </row>
    <row r="409" spans="1:48" ht="14" x14ac:dyDescent="0.15">
      <c r="A409" s="64">
        <v>2018</v>
      </c>
      <c r="B409" s="105"/>
      <c r="C409" s="105"/>
      <c r="D409" s="105"/>
      <c r="E409" s="105"/>
      <c r="F409" s="105"/>
      <c r="G409" s="105"/>
      <c r="H409" s="105"/>
      <c r="I409" s="105"/>
      <c r="J409" s="105"/>
      <c r="K409" s="105"/>
      <c r="L409" s="25"/>
      <c r="M409" s="25"/>
      <c r="N409" s="86"/>
      <c r="O409" s="25"/>
      <c r="Q409" s="25"/>
      <c r="R409" s="25"/>
      <c r="S409" s="25"/>
      <c r="T409" s="25"/>
      <c r="U409" s="25"/>
      <c r="V409" s="25"/>
      <c r="W409" s="25"/>
      <c r="X409" s="25"/>
      <c r="Y409" s="25"/>
      <c r="Z409" s="25"/>
      <c r="AA409" s="25"/>
      <c r="AB409" s="25"/>
      <c r="AC409" s="25"/>
      <c r="AD409" s="25"/>
      <c r="AE409" s="126"/>
      <c r="AF409" s="24"/>
      <c r="AG409" s="24"/>
      <c r="AH409" s="24"/>
      <c r="AI409" s="24"/>
      <c r="AJ409" s="24"/>
      <c r="AK409" s="24"/>
      <c r="AL409" s="24"/>
      <c r="AM409" s="24"/>
      <c r="AN409" s="24"/>
      <c r="AO409" s="24"/>
      <c r="AP409" s="24"/>
      <c r="AQ409" s="24"/>
      <c r="AR409" s="24"/>
      <c r="AS409" s="24"/>
      <c r="AT409" s="24"/>
      <c r="AU409" s="24"/>
      <c r="AV409" s="24"/>
    </row>
    <row r="410" spans="1:48" ht="14" x14ac:dyDescent="0.15">
      <c r="A410" s="64">
        <v>2019</v>
      </c>
      <c r="B410" s="105"/>
      <c r="C410" s="105"/>
      <c r="D410" s="105"/>
      <c r="E410" s="105"/>
      <c r="F410" s="105"/>
      <c r="G410" s="105"/>
      <c r="H410" s="105"/>
      <c r="I410" s="105"/>
      <c r="J410" s="105"/>
      <c r="K410" s="105"/>
      <c r="L410" s="25"/>
      <c r="M410" s="25"/>
      <c r="P410" s="25"/>
      <c r="Q410" s="87"/>
      <c r="R410" s="87"/>
      <c r="S410" s="87"/>
      <c r="T410" s="87"/>
      <c r="U410" s="87"/>
      <c r="V410" s="87"/>
      <c r="W410" s="87"/>
      <c r="X410" s="25"/>
      <c r="Y410" s="25"/>
      <c r="Z410" s="25"/>
      <c r="AA410" s="25"/>
      <c r="AB410" s="25"/>
      <c r="AC410" s="25"/>
      <c r="AD410" s="25"/>
      <c r="AE410" s="126"/>
      <c r="AF410" s="24"/>
      <c r="AG410" s="24"/>
      <c r="AH410" s="24"/>
      <c r="AI410" s="24"/>
      <c r="AJ410" s="24"/>
      <c r="AK410" s="24"/>
      <c r="AL410" s="24"/>
      <c r="AM410" s="24"/>
      <c r="AN410" s="24"/>
      <c r="AO410" s="24"/>
      <c r="AP410" s="24"/>
      <c r="AQ410" s="24"/>
      <c r="AR410" s="24"/>
      <c r="AS410" s="24"/>
      <c r="AT410" s="24"/>
      <c r="AU410" s="24"/>
      <c r="AV410" s="24"/>
    </row>
    <row r="411" spans="1:48" ht="14" x14ac:dyDescent="0.15">
      <c r="A411" s="64">
        <v>2020</v>
      </c>
      <c r="B411" s="105"/>
      <c r="C411" s="105"/>
      <c r="D411" s="105"/>
      <c r="E411" s="105"/>
      <c r="F411" s="105"/>
      <c r="G411" s="105"/>
      <c r="H411" s="105"/>
      <c r="I411" s="105"/>
      <c r="J411" s="105"/>
      <c r="K411" s="105"/>
      <c r="L411" s="25"/>
      <c r="M411" s="25"/>
      <c r="N411" s="88" t="s">
        <v>46</v>
      </c>
      <c r="O411" s="127"/>
      <c r="P411" s="25"/>
      <c r="Q411" s="87"/>
      <c r="R411" s="87"/>
      <c r="S411" s="87"/>
      <c r="T411" s="87"/>
      <c r="U411" s="87"/>
      <c r="V411" s="87"/>
      <c r="W411" s="87"/>
      <c r="X411" s="25"/>
      <c r="Y411" s="25"/>
      <c r="Z411" s="25"/>
      <c r="AA411" s="25"/>
      <c r="AB411" s="25"/>
      <c r="AC411" s="25"/>
      <c r="AD411" s="25"/>
      <c r="AE411" s="126"/>
      <c r="AF411" s="24"/>
      <c r="AG411" s="24"/>
      <c r="AH411" s="24"/>
      <c r="AI411" s="24"/>
      <c r="AJ411" s="24"/>
      <c r="AK411" s="24"/>
      <c r="AL411" s="24"/>
      <c r="AM411" s="24"/>
      <c r="AN411" s="24"/>
      <c r="AO411" s="24"/>
      <c r="AP411" s="24"/>
      <c r="AQ411" s="24"/>
      <c r="AR411" s="24"/>
      <c r="AS411" s="24"/>
      <c r="AT411" s="24"/>
      <c r="AU411" s="24"/>
      <c r="AV411" s="24"/>
    </row>
    <row r="412" spans="1:48" ht="14" x14ac:dyDescent="0.15">
      <c r="A412" s="64">
        <v>2021</v>
      </c>
      <c r="B412" s="105"/>
      <c r="C412" s="105"/>
      <c r="D412" s="105"/>
      <c r="E412" s="105"/>
      <c r="F412" s="105"/>
      <c r="G412" s="105"/>
      <c r="H412" s="105"/>
      <c r="I412" s="105"/>
      <c r="J412" s="105"/>
      <c r="K412" s="105"/>
      <c r="L412" s="25"/>
      <c r="M412" s="25"/>
      <c r="N412" s="88" t="s">
        <v>48</v>
      </c>
      <c r="O412" s="94"/>
      <c r="P412" s="87"/>
      <c r="Q412" s="87"/>
      <c r="R412" s="87"/>
      <c r="S412" s="87"/>
      <c r="T412" s="87"/>
      <c r="U412" s="87"/>
      <c r="V412" s="87"/>
      <c r="W412" s="87"/>
      <c r="X412" s="25"/>
      <c r="Y412" s="25"/>
      <c r="Z412" s="25"/>
      <c r="AA412" s="25"/>
      <c r="AB412" s="25"/>
      <c r="AC412" s="25"/>
      <c r="AD412" s="25"/>
      <c r="AE412" s="126"/>
      <c r="AF412" s="24"/>
      <c r="AG412" s="24"/>
      <c r="AH412" s="24"/>
      <c r="AI412" s="24"/>
      <c r="AJ412" s="24"/>
      <c r="AK412" s="24"/>
      <c r="AL412" s="24"/>
      <c r="AM412" s="24"/>
      <c r="AN412" s="24"/>
      <c r="AO412" s="24"/>
      <c r="AP412" s="24"/>
      <c r="AQ412" s="24"/>
      <c r="AR412" s="24"/>
      <c r="AS412" s="24"/>
      <c r="AT412" s="24"/>
      <c r="AU412" s="24"/>
      <c r="AV412" s="24"/>
    </row>
    <row r="413" spans="1:48" ht="14" x14ac:dyDescent="0.15">
      <c r="A413" s="64">
        <v>2022</v>
      </c>
      <c r="B413" s="105"/>
      <c r="C413" s="105"/>
      <c r="D413" s="105"/>
      <c r="E413" s="105"/>
      <c r="F413" s="105"/>
      <c r="G413" s="105"/>
      <c r="H413" s="105"/>
      <c r="I413" s="105"/>
      <c r="J413" s="105"/>
      <c r="K413" s="105"/>
      <c r="L413" s="25"/>
      <c r="M413" s="25"/>
      <c r="N413" s="88" t="s">
        <v>50</v>
      </c>
      <c r="O413" s="116"/>
      <c r="P413" s="87"/>
      <c r="Q413" s="87"/>
      <c r="R413" s="87"/>
      <c r="S413" s="87"/>
      <c r="T413" s="87"/>
      <c r="U413" s="87"/>
      <c r="V413" s="87"/>
      <c r="W413" s="87"/>
      <c r="X413" s="25"/>
      <c r="Y413" s="25"/>
      <c r="Z413" s="25"/>
      <c r="AA413" s="25"/>
      <c r="AB413" s="25"/>
      <c r="AC413" s="25"/>
      <c r="AD413" s="25"/>
      <c r="AE413" s="126"/>
      <c r="AF413" s="24"/>
      <c r="AG413" s="24"/>
      <c r="AH413" s="24"/>
      <c r="AI413" s="24"/>
      <c r="AJ413" s="24"/>
      <c r="AK413" s="24"/>
      <c r="AL413" s="24"/>
      <c r="AM413" s="24"/>
      <c r="AN413" s="24"/>
      <c r="AO413" s="24"/>
      <c r="AP413" s="24"/>
      <c r="AQ413" s="24"/>
      <c r="AR413" s="24"/>
      <c r="AS413" s="24"/>
      <c r="AT413" s="24"/>
      <c r="AU413" s="24"/>
      <c r="AV413" s="24"/>
    </row>
    <row r="414" spans="1:48" ht="14" x14ac:dyDescent="0.15">
      <c r="A414" s="64">
        <v>2023</v>
      </c>
      <c r="B414" s="105"/>
      <c r="C414" s="105"/>
      <c r="D414" s="105"/>
      <c r="E414" s="105"/>
      <c r="F414" s="105"/>
      <c r="G414" s="105"/>
      <c r="H414" s="105"/>
      <c r="I414" s="105"/>
      <c r="J414" s="105"/>
      <c r="K414" s="105"/>
      <c r="L414" s="25"/>
      <c r="M414" s="25"/>
      <c r="N414" s="88" t="s">
        <v>52</v>
      </c>
      <c r="O414" s="92"/>
      <c r="P414" s="87"/>
      <c r="Q414" s="87"/>
      <c r="R414" s="87"/>
      <c r="S414" s="87"/>
      <c r="T414" s="87"/>
      <c r="U414" s="87"/>
      <c r="V414" s="87"/>
      <c r="W414" s="87"/>
      <c r="X414" s="25"/>
      <c r="Y414" s="25"/>
      <c r="Z414" s="25"/>
      <c r="AA414" s="25"/>
      <c r="AB414" s="25"/>
      <c r="AC414" s="25"/>
      <c r="AD414" s="25"/>
      <c r="AE414" s="126"/>
      <c r="AF414" s="24"/>
      <c r="AG414" s="24"/>
      <c r="AH414" s="24"/>
      <c r="AI414" s="24"/>
      <c r="AJ414" s="24"/>
      <c r="AK414" s="24"/>
      <c r="AL414" s="24"/>
      <c r="AM414" s="24"/>
      <c r="AN414" s="24"/>
      <c r="AO414" s="24"/>
      <c r="AP414" s="24"/>
      <c r="AQ414" s="24"/>
      <c r="AR414" s="24"/>
      <c r="AS414" s="24"/>
      <c r="AT414" s="24"/>
      <c r="AU414" s="24"/>
      <c r="AV414" s="24"/>
    </row>
    <row r="415" spans="1:48" ht="14" x14ac:dyDescent="0.15">
      <c r="A415" s="64">
        <v>2024</v>
      </c>
      <c r="B415" s="105"/>
      <c r="C415" s="105"/>
      <c r="D415" s="105"/>
      <c r="E415" s="105"/>
      <c r="F415" s="105"/>
      <c r="G415" s="105"/>
      <c r="H415" s="105"/>
      <c r="I415" s="105"/>
      <c r="J415" s="105"/>
      <c r="K415" s="105"/>
      <c r="L415" s="25"/>
      <c r="M415" s="25"/>
      <c r="N415" s="88" t="s">
        <v>54</v>
      </c>
      <c r="O415" s="93"/>
      <c r="P415" s="87"/>
      <c r="Q415" s="87"/>
      <c r="R415" s="87"/>
      <c r="S415" s="87"/>
      <c r="T415" s="87"/>
      <c r="U415" s="87"/>
      <c r="V415" s="87"/>
      <c r="W415" s="87"/>
      <c r="X415" s="25"/>
      <c r="Y415" s="25"/>
      <c r="Z415" s="25"/>
      <c r="AA415" s="25"/>
      <c r="AB415" s="25"/>
      <c r="AC415" s="25"/>
      <c r="AD415" s="25"/>
      <c r="AE415" s="126"/>
      <c r="AF415" s="24"/>
      <c r="AG415" s="24"/>
      <c r="AH415" s="24"/>
      <c r="AI415" s="24"/>
      <c r="AJ415" s="24"/>
      <c r="AK415" s="24"/>
      <c r="AL415" s="24"/>
      <c r="AM415" s="24"/>
      <c r="AN415" s="24"/>
      <c r="AO415" s="24"/>
      <c r="AP415" s="24"/>
      <c r="AQ415" s="24"/>
      <c r="AR415" s="24"/>
      <c r="AS415" s="24"/>
      <c r="AT415" s="24"/>
      <c r="AU415" s="24"/>
      <c r="AV415" s="24"/>
    </row>
    <row r="416" spans="1:48" ht="14" x14ac:dyDescent="0.15">
      <c r="A416" s="64">
        <v>2025</v>
      </c>
      <c r="B416" s="105"/>
      <c r="C416" s="105"/>
      <c r="D416" s="105"/>
      <c r="E416" s="105"/>
      <c r="F416" s="105"/>
      <c r="G416" s="105"/>
      <c r="H416" s="105"/>
      <c r="I416" s="105"/>
      <c r="J416" s="105"/>
      <c r="K416" s="105"/>
      <c r="L416" s="25"/>
      <c r="M416" s="25"/>
      <c r="N416" s="88" t="s">
        <v>56</v>
      </c>
      <c r="O416" s="94"/>
      <c r="P416" s="87"/>
      <c r="Q416" s="87"/>
      <c r="R416" s="87"/>
      <c r="S416" s="87"/>
      <c r="T416" s="87"/>
      <c r="U416" s="87"/>
      <c r="V416" s="87"/>
      <c r="W416" s="87"/>
      <c r="X416" s="25"/>
      <c r="Y416" s="25"/>
      <c r="Z416" s="25"/>
      <c r="AA416" s="25"/>
      <c r="AB416" s="25"/>
      <c r="AC416" s="25"/>
      <c r="AD416" s="25"/>
      <c r="AE416" s="126"/>
      <c r="AF416" s="24"/>
      <c r="AG416" s="24"/>
      <c r="AH416" s="24"/>
      <c r="AI416" s="24"/>
      <c r="AJ416" s="24"/>
      <c r="AK416" s="24"/>
      <c r="AL416" s="24"/>
      <c r="AM416" s="24"/>
      <c r="AN416" s="24"/>
      <c r="AO416" s="24"/>
      <c r="AP416" s="24"/>
      <c r="AQ416" s="24"/>
      <c r="AR416" s="24"/>
      <c r="AS416" s="24"/>
      <c r="AT416" s="24"/>
      <c r="AU416" s="24"/>
      <c r="AV416" s="24"/>
    </row>
    <row r="417" spans="1:48" ht="14" x14ac:dyDescent="0.15">
      <c r="A417" s="64">
        <v>2026</v>
      </c>
      <c r="B417" s="105"/>
      <c r="C417" s="105"/>
      <c r="D417" s="105"/>
      <c r="E417" s="105"/>
      <c r="F417" s="105"/>
      <c r="G417" s="105"/>
      <c r="H417" s="105"/>
      <c r="I417" s="105"/>
      <c r="J417" s="105"/>
      <c r="K417" s="105"/>
      <c r="L417" s="25"/>
      <c r="M417" s="25"/>
      <c r="N417" s="88" t="s">
        <v>57</v>
      </c>
      <c r="O417" s="80"/>
      <c r="P417" s="25"/>
      <c r="Q417" s="87"/>
      <c r="R417" s="87"/>
      <c r="S417" s="87"/>
      <c r="T417" s="87"/>
      <c r="U417" s="87"/>
      <c r="V417" s="87"/>
      <c r="W417" s="87"/>
      <c r="X417" s="25"/>
      <c r="Y417" s="25"/>
      <c r="Z417" s="25"/>
      <c r="AA417" s="25"/>
      <c r="AB417" s="25"/>
      <c r="AC417" s="25"/>
      <c r="AD417" s="25"/>
      <c r="AE417" s="126"/>
      <c r="AF417" s="24"/>
      <c r="AG417" s="24"/>
      <c r="AH417" s="24"/>
      <c r="AI417" s="24"/>
      <c r="AJ417" s="24"/>
      <c r="AK417" s="24"/>
      <c r="AL417" s="24"/>
      <c r="AM417" s="24"/>
      <c r="AN417" s="24"/>
      <c r="AO417" s="24"/>
      <c r="AP417" s="24"/>
      <c r="AQ417" s="24"/>
      <c r="AR417" s="24"/>
      <c r="AS417" s="24"/>
      <c r="AT417" s="24"/>
      <c r="AU417" s="24"/>
      <c r="AV417" s="24"/>
    </row>
    <row r="418" spans="1:48" ht="14" x14ac:dyDescent="0.15">
      <c r="A418" s="64">
        <v>2027</v>
      </c>
      <c r="B418" s="105"/>
      <c r="C418" s="105"/>
      <c r="D418" s="105"/>
      <c r="E418" s="105"/>
      <c r="F418" s="105"/>
      <c r="G418" s="105"/>
      <c r="H418" s="105"/>
      <c r="I418" s="105"/>
      <c r="J418" s="105"/>
      <c r="K418" s="105"/>
      <c r="L418" s="25"/>
      <c r="M418" s="25"/>
      <c r="N418" s="88" t="s">
        <v>58</v>
      </c>
      <c r="O418" s="93"/>
      <c r="P418" s="87"/>
      <c r="Q418" s="87"/>
      <c r="R418" s="87"/>
      <c r="S418" s="87"/>
      <c r="T418" s="87"/>
      <c r="U418" s="87"/>
      <c r="V418" s="87"/>
      <c r="W418" s="87"/>
      <c r="X418" s="25"/>
      <c r="Y418" s="25"/>
      <c r="Z418" s="25"/>
      <c r="AA418" s="25"/>
      <c r="AB418" s="25"/>
      <c r="AC418" s="25"/>
      <c r="AD418" s="25"/>
      <c r="AE418" s="126"/>
      <c r="AF418" s="24"/>
      <c r="AG418" s="24"/>
      <c r="AH418" s="24"/>
      <c r="AI418" s="24"/>
      <c r="AJ418" s="24"/>
      <c r="AK418" s="24"/>
      <c r="AL418" s="24"/>
      <c r="AM418" s="24"/>
      <c r="AN418" s="24"/>
      <c r="AO418" s="24"/>
      <c r="AP418" s="24"/>
      <c r="AQ418" s="24"/>
      <c r="AR418" s="24"/>
      <c r="AS418" s="24"/>
      <c r="AT418" s="24"/>
      <c r="AU418" s="24"/>
      <c r="AV418" s="24"/>
    </row>
    <row r="419" spans="1:48" ht="14" x14ac:dyDescent="0.15">
      <c r="A419" s="64">
        <v>2028</v>
      </c>
      <c r="B419" s="105"/>
      <c r="C419" s="105"/>
      <c r="D419" s="105"/>
      <c r="E419" s="105"/>
      <c r="F419" s="105"/>
      <c r="G419" s="105"/>
      <c r="H419" s="105"/>
      <c r="I419" s="105"/>
      <c r="J419" s="105"/>
      <c r="K419" s="105"/>
      <c r="L419" s="25"/>
      <c r="M419" s="25"/>
      <c r="Q419" s="87"/>
      <c r="R419" s="87"/>
      <c r="S419" s="87"/>
      <c r="T419" s="87"/>
      <c r="U419" s="87"/>
      <c r="V419" s="87"/>
      <c r="W419" s="87"/>
      <c r="X419" s="25"/>
      <c r="Y419" s="25"/>
      <c r="Z419" s="25"/>
      <c r="AA419" s="25"/>
      <c r="AB419" s="25"/>
      <c r="AC419" s="25"/>
      <c r="AD419" s="25"/>
      <c r="AE419" s="126"/>
      <c r="AF419" s="24"/>
      <c r="AG419" s="24"/>
      <c r="AH419" s="24"/>
      <c r="AI419" s="24"/>
      <c r="AJ419" s="24"/>
      <c r="AK419" s="24"/>
      <c r="AL419" s="24"/>
      <c r="AM419" s="24"/>
      <c r="AN419" s="24"/>
      <c r="AO419" s="24"/>
      <c r="AP419" s="24"/>
      <c r="AQ419" s="24"/>
      <c r="AR419" s="24"/>
      <c r="AS419" s="24"/>
      <c r="AT419" s="24"/>
      <c r="AU419" s="24"/>
      <c r="AV419" s="24"/>
    </row>
    <row r="420" spans="1:48" ht="14" x14ac:dyDescent="0.15">
      <c r="A420" s="64">
        <v>2029</v>
      </c>
      <c r="B420" s="105"/>
      <c r="C420" s="105"/>
      <c r="D420" s="105"/>
      <c r="E420" s="105"/>
      <c r="F420" s="105"/>
      <c r="G420" s="105"/>
      <c r="H420" s="105"/>
      <c r="I420" s="105"/>
      <c r="J420" s="105"/>
      <c r="K420" s="105"/>
      <c r="L420" s="25"/>
      <c r="M420" s="25"/>
      <c r="Q420" s="87"/>
      <c r="R420" s="87"/>
      <c r="S420" s="87"/>
      <c r="T420" s="87"/>
      <c r="U420" s="87"/>
      <c r="V420" s="87"/>
      <c r="W420" s="87"/>
      <c r="X420" s="25"/>
      <c r="Y420" s="25"/>
      <c r="Z420" s="25"/>
      <c r="AA420" s="25"/>
      <c r="AB420" s="25"/>
      <c r="AC420" s="25"/>
      <c r="AD420" s="25"/>
      <c r="AE420" s="126"/>
      <c r="AF420" s="24"/>
      <c r="AG420" s="24"/>
      <c r="AH420" s="24"/>
      <c r="AI420" s="24"/>
      <c r="AJ420" s="24"/>
      <c r="AK420" s="24"/>
      <c r="AL420" s="24"/>
      <c r="AM420" s="24"/>
      <c r="AN420" s="24"/>
      <c r="AO420" s="24"/>
      <c r="AP420" s="24"/>
      <c r="AQ420" s="24"/>
      <c r="AR420" s="24"/>
      <c r="AS420" s="24"/>
      <c r="AT420" s="24"/>
      <c r="AU420" s="24"/>
      <c r="AV420" s="24"/>
    </row>
    <row r="421" spans="1:48" ht="14" x14ac:dyDescent="0.15">
      <c r="A421" s="64">
        <v>2030</v>
      </c>
      <c r="B421" s="105"/>
      <c r="C421" s="105"/>
      <c r="D421" s="105"/>
      <c r="E421" s="105"/>
      <c r="F421" s="105"/>
      <c r="G421" s="105"/>
      <c r="H421" s="105"/>
      <c r="I421" s="105"/>
      <c r="J421" s="105"/>
      <c r="K421" s="105"/>
      <c r="L421" s="25"/>
      <c r="M421" s="25"/>
      <c r="N421" s="88"/>
      <c r="O421" s="87"/>
      <c r="P421" s="87"/>
      <c r="Q421" s="87"/>
      <c r="R421" s="87"/>
      <c r="S421" s="87"/>
      <c r="T421" s="87"/>
      <c r="U421" s="87"/>
      <c r="V421" s="87"/>
      <c r="W421" s="87"/>
      <c r="X421" s="25"/>
      <c r="Y421" s="25"/>
      <c r="Z421" s="25"/>
      <c r="AA421" s="25"/>
      <c r="AB421" s="25"/>
      <c r="AC421" s="25"/>
      <c r="AD421" s="25"/>
      <c r="AE421" s="126"/>
      <c r="AF421" s="24"/>
      <c r="AG421" s="24"/>
      <c r="AH421" s="24"/>
      <c r="AI421" s="24"/>
      <c r="AJ421" s="24"/>
      <c r="AK421" s="24"/>
      <c r="AL421" s="24"/>
      <c r="AM421" s="24"/>
      <c r="AN421" s="24"/>
      <c r="AO421" s="24"/>
      <c r="AP421" s="24"/>
      <c r="AQ421" s="24"/>
      <c r="AR421" s="24"/>
      <c r="AS421" s="24"/>
      <c r="AT421" s="24"/>
      <c r="AU421" s="24"/>
      <c r="AV421" s="24"/>
    </row>
    <row r="422" spans="1:48" ht="14" x14ac:dyDescent="0.15">
      <c r="A422" s="64">
        <v>2031</v>
      </c>
      <c r="B422" s="105"/>
      <c r="C422" s="105"/>
      <c r="D422" s="105"/>
      <c r="E422" s="105"/>
      <c r="F422" s="105"/>
      <c r="G422" s="105"/>
      <c r="H422" s="105"/>
      <c r="I422" s="105"/>
      <c r="J422" s="105"/>
      <c r="K422" s="105"/>
      <c r="L422" s="25"/>
      <c r="M422" s="25"/>
      <c r="N422" s="88"/>
      <c r="O422" s="117">
        <f ca="1">'[1]Advanced Controls'!$C$52</f>
        <v>933.98739797667008</v>
      </c>
      <c r="P422" s="87" t="s">
        <v>76</v>
      </c>
      <c r="Q422" s="87"/>
      <c r="R422" s="87"/>
      <c r="S422" s="87"/>
      <c r="T422" s="87"/>
      <c r="U422" s="87"/>
      <c r="V422" s="87"/>
      <c r="W422" s="87"/>
      <c r="X422" s="25"/>
      <c r="Y422" s="25"/>
      <c r="Z422" s="25"/>
      <c r="AA422" s="25"/>
      <c r="AB422" s="25"/>
      <c r="AC422" s="25"/>
      <c r="AD422" s="25"/>
      <c r="AE422" s="126"/>
      <c r="AF422" s="24"/>
      <c r="AG422" s="24"/>
      <c r="AH422" s="24"/>
      <c r="AI422" s="24"/>
      <c r="AJ422" s="24"/>
      <c r="AK422" s="24"/>
      <c r="AL422" s="24"/>
      <c r="AM422" s="24"/>
      <c r="AN422" s="24"/>
      <c r="AO422" s="24"/>
      <c r="AP422" s="24"/>
      <c r="AQ422" s="24"/>
      <c r="AR422" s="24"/>
      <c r="AS422" s="24"/>
      <c r="AT422" s="24"/>
      <c r="AU422" s="24"/>
      <c r="AV422" s="24"/>
    </row>
    <row r="423" spans="1:48" ht="14" x14ac:dyDescent="0.15">
      <c r="A423" s="64">
        <v>2032</v>
      </c>
      <c r="B423" s="105"/>
      <c r="C423" s="105"/>
      <c r="D423" s="105"/>
      <c r="E423" s="105"/>
      <c r="F423" s="105"/>
      <c r="G423" s="105"/>
      <c r="H423" s="105"/>
      <c r="I423" s="105"/>
      <c r="J423" s="105"/>
      <c r="K423" s="105"/>
      <c r="L423" s="25"/>
      <c r="M423" s="25"/>
      <c r="N423" s="88"/>
      <c r="O423" s="87"/>
      <c r="P423" s="87"/>
      <c r="Q423" s="87"/>
      <c r="R423" s="87"/>
      <c r="S423" s="87"/>
      <c r="T423" s="87"/>
      <c r="U423" s="87"/>
      <c r="V423" s="87"/>
      <c r="W423" s="87"/>
      <c r="X423" s="25"/>
      <c r="Y423" s="25"/>
      <c r="Z423" s="25"/>
      <c r="AA423" s="25"/>
      <c r="AB423" s="25"/>
      <c r="AC423" s="25"/>
      <c r="AD423" s="25"/>
      <c r="AE423" s="126"/>
      <c r="AF423" s="24"/>
      <c r="AG423" s="24"/>
      <c r="AH423" s="24"/>
      <c r="AI423" s="24"/>
      <c r="AJ423" s="24"/>
      <c r="AK423" s="24"/>
      <c r="AL423" s="24"/>
      <c r="AM423" s="24"/>
      <c r="AN423" s="24"/>
      <c r="AO423" s="24"/>
      <c r="AP423" s="24"/>
      <c r="AQ423" s="24"/>
      <c r="AR423" s="24"/>
      <c r="AS423" s="24"/>
      <c r="AT423" s="24"/>
      <c r="AU423" s="24"/>
      <c r="AV423" s="24"/>
    </row>
    <row r="424" spans="1:48" ht="14" x14ac:dyDescent="0.15">
      <c r="A424" s="64">
        <v>2033</v>
      </c>
      <c r="B424" s="105"/>
      <c r="C424" s="105"/>
      <c r="D424" s="105"/>
      <c r="E424" s="105"/>
      <c r="F424" s="105"/>
      <c r="G424" s="105"/>
      <c r="H424" s="105"/>
      <c r="I424" s="105"/>
      <c r="J424" s="105"/>
      <c r="K424" s="105"/>
      <c r="L424" s="25"/>
      <c r="M424" s="25"/>
      <c r="N424" s="118">
        <v>2014</v>
      </c>
      <c r="O424" s="89">
        <f>'[1]Advanced Controls'!$C$58</f>
        <v>314.14999999999998</v>
      </c>
      <c r="P424" s="87" t="s">
        <v>77</v>
      </c>
      <c r="Q424" s="87"/>
      <c r="R424" s="87"/>
      <c r="S424" s="87"/>
      <c r="T424" s="87"/>
      <c r="U424" s="87"/>
      <c r="V424" s="87"/>
      <c r="W424" s="87"/>
      <c r="X424" s="25"/>
      <c r="Y424" s="25"/>
      <c r="Z424" s="25"/>
      <c r="AA424" s="25"/>
      <c r="AB424" s="25"/>
      <c r="AC424" s="25"/>
      <c r="AD424" s="25"/>
      <c r="AE424" s="126"/>
      <c r="AF424" s="24"/>
      <c r="AG424" s="24"/>
      <c r="AH424" s="24"/>
      <c r="AI424" s="24"/>
      <c r="AJ424" s="24"/>
      <c r="AK424" s="24"/>
      <c r="AL424" s="24"/>
      <c r="AM424" s="24"/>
      <c r="AN424" s="24"/>
      <c r="AO424" s="24"/>
      <c r="AP424" s="24"/>
      <c r="AQ424" s="24"/>
      <c r="AR424" s="24"/>
      <c r="AS424" s="24"/>
      <c r="AT424" s="24"/>
      <c r="AU424" s="24"/>
      <c r="AV424" s="24"/>
    </row>
    <row r="425" spans="1:48" ht="14" x14ac:dyDescent="0.15">
      <c r="A425" s="64">
        <v>2034</v>
      </c>
      <c r="B425" s="105"/>
      <c r="C425" s="105"/>
      <c r="D425" s="105"/>
      <c r="E425" s="105"/>
      <c r="F425" s="105"/>
      <c r="G425" s="105"/>
      <c r="H425" s="105"/>
      <c r="I425" s="105"/>
      <c r="J425" s="105"/>
      <c r="K425" s="105"/>
      <c r="L425" s="25"/>
      <c r="M425" s="25"/>
      <c r="N425" s="118">
        <v>2050</v>
      </c>
      <c r="O425" s="96">
        <f>O411</f>
        <v>0</v>
      </c>
      <c r="P425" s="87" t="s">
        <v>78</v>
      </c>
      <c r="Q425" s="87"/>
      <c r="R425" s="87"/>
      <c r="S425" s="87"/>
      <c r="T425" s="87"/>
      <c r="U425" s="87"/>
      <c r="V425" s="87"/>
      <c r="W425" s="87"/>
      <c r="X425" s="25"/>
      <c r="Y425" s="25"/>
      <c r="Z425" s="25"/>
      <c r="AA425" s="25"/>
      <c r="AB425" s="25"/>
      <c r="AC425" s="25"/>
      <c r="AD425" s="25"/>
      <c r="AE425" s="126"/>
      <c r="AF425" s="24"/>
      <c r="AG425" s="24"/>
      <c r="AH425" s="24"/>
      <c r="AI425" s="24"/>
      <c r="AJ425" s="24"/>
      <c r="AK425" s="24"/>
      <c r="AL425" s="24"/>
      <c r="AM425" s="24"/>
      <c r="AN425" s="24"/>
      <c r="AO425" s="24"/>
      <c r="AP425" s="24"/>
      <c r="AQ425" s="24"/>
      <c r="AR425" s="24"/>
      <c r="AS425" s="24"/>
      <c r="AT425" s="24"/>
      <c r="AU425" s="24"/>
      <c r="AV425" s="24"/>
    </row>
    <row r="426" spans="1:48" ht="14" x14ac:dyDescent="0.15">
      <c r="A426" s="64">
        <v>2035</v>
      </c>
      <c r="B426" s="105"/>
      <c r="C426" s="105"/>
      <c r="D426" s="105"/>
      <c r="E426" s="105"/>
      <c r="F426" s="105"/>
      <c r="G426" s="105"/>
      <c r="H426" s="105"/>
      <c r="I426" s="105"/>
      <c r="J426" s="105"/>
      <c r="K426" s="105"/>
      <c r="L426" s="25"/>
      <c r="M426" s="25"/>
      <c r="N426" s="88"/>
      <c r="O426" s="93"/>
      <c r="P426" s="87"/>
      <c r="Q426" s="87"/>
      <c r="R426" s="87"/>
      <c r="S426" s="87"/>
      <c r="T426" s="87"/>
      <c r="U426" s="87"/>
      <c r="V426" s="87"/>
      <c r="W426" s="87"/>
      <c r="X426" s="25"/>
      <c r="Y426" s="25"/>
      <c r="Z426" s="25"/>
      <c r="AA426" s="25"/>
      <c r="AB426" s="25"/>
      <c r="AC426" s="25"/>
      <c r="AD426" s="25"/>
      <c r="AE426" s="126"/>
      <c r="AF426" s="24"/>
      <c r="AG426" s="24"/>
      <c r="AH426" s="24"/>
      <c r="AI426" s="24"/>
      <c r="AJ426" s="24"/>
      <c r="AK426" s="24"/>
      <c r="AL426" s="24"/>
      <c r="AM426" s="24"/>
      <c r="AN426" s="24"/>
      <c r="AO426" s="24"/>
      <c r="AP426" s="24"/>
      <c r="AQ426" s="24"/>
      <c r="AR426" s="24"/>
      <c r="AS426" s="24"/>
      <c r="AT426" s="24"/>
      <c r="AU426" s="24"/>
      <c r="AV426" s="24"/>
    </row>
    <row r="427" spans="1:48" ht="14" x14ac:dyDescent="0.15">
      <c r="A427" s="64">
        <v>2036</v>
      </c>
      <c r="B427" s="105"/>
      <c r="C427" s="105"/>
      <c r="D427" s="105"/>
      <c r="E427" s="105"/>
      <c r="F427" s="105"/>
      <c r="G427" s="105"/>
      <c r="H427" s="105"/>
      <c r="I427" s="105"/>
      <c r="J427" s="105"/>
      <c r="K427" s="105"/>
      <c r="L427" s="25"/>
      <c r="M427" s="25"/>
      <c r="N427" s="88"/>
      <c r="O427" s="94"/>
      <c r="P427" s="87"/>
      <c r="Q427" s="87"/>
      <c r="R427" s="87"/>
      <c r="S427" s="87"/>
      <c r="T427" s="87"/>
      <c r="U427" s="87"/>
      <c r="V427" s="87"/>
      <c r="W427" s="87"/>
      <c r="X427" s="25"/>
      <c r="Y427" s="25"/>
      <c r="Z427" s="25"/>
      <c r="AA427" s="25"/>
      <c r="AB427" s="25"/>
      <c r="AC427" s="25"/>
      <c r="AD427" s="25"/>
      <c r="AE427" s="126"/>
      <c r="AF427" s="24"/>
      <c r="AG427" s="24"/>
      <c r="AH427" s="24"/>
      <c r="AI427" s="24"/>
      <c r="AJ427" s="24"/>
      <c r="AK427" s="24"/>
      <c r="AL427" s="24"/>
      <c r="AM427" s="24"/>
      <c r="AN427" s="24"/>
      <c r="AO427" s="24"/>
      <c r="AP427" s="24"/>
      <c r="AQ427" s="24"/>
      <c r="AR427" s="24"/>
      <c r="AS427" s="24"/>
      <c r="AT427" s="24"/>
      <c r="AU427" s="24"/>
      <c r="AV427" s="24"/>
    </row>
    <row r="428" spans="1:48" ht="14" x14ac:dyDescent="0.15">
      <c r="A428" s="64">
        <v>2037</v>
      </c>
      <c r="B428" s="105"/>
      <c r="C428" s="105"/>
      <c r="D428" s="105"/>
      <c r="E428" s="105"/>
      <c r="F428" s="105"/>
      <c r="G428" s="105"/>
      <c r="H428" s="105"/>
      <c r="I428" s="105"/>
      <c r="J428" s="105"/>
      <c r="K428" s="105"/>
      <c r="L428" s="25"/>
      <c r="M428" s="25"/>
      <c r="N428" s="88"/>
      <c r="O428" s="95"/>
      <c r="P428" s="87"/>
      <c r="Q428" s="87"/>
      <c r="R428" s="87"/>
      <c r="S428" s="87"/>
      <c r="T428" s="87"/>
      <c r="U428" s="87"/>
      <c r="V428" s="87"/>
      <c r="W428" s="87"/>
      <c r="X428" s="25"/>
      <c r="Y428" s="25"/>
      <c r="Z428" s="25"/>
      <c r="AA428" s="25"/>
      <c r="AB428" s="25"/>
      <c r="AC428" s="25"/>
      <c r="AD428" s="25"/>
      <c r="AE428" s="126"/>
      <c r="AF428" s="24"/>
      <c r="AG428" s="24"/>
      <c r="AH428" s="24"/>
      <c r="AI428" s="24"/>
      <c r="AJ428" s="24"/>
      <c r="AK428" s="24"/>
      <c r="AL428" s="24"/>
      <c r="AM428" s="24"/>
      <c r="AN428" s="24"/>
      <c r="AO428" s="24"/>
      <c r="AP428" s="24"/>
      <c r="AQ428" s="24"/>
      <c r="AR428" s="24"/>
      <c r="AS428" s="24"/>
      <c r="AT428" s="24"/>
      <c r="AU428" s="24"/>
      <c r="AV428" s="24"/>
    </row>
    <row r="429" spans="1:48" ht="14" x14ac:dyDescent="0.15">
      <c r="A429" s="64">
        <v>2038</v>
      </c>
      <c r="B429" s="105"/>
      <c r="C429" s="105"/>
      <c r="D429" s="105"/>
      <c r="E429" s="105"/>
      <c r="F429" s="105"/>
      <c r="G429" s="105"/>
      <c r="H429" s="105"/>
      <c r="I429" s="105"/>
      <c r="J429" s="105"/>
      <c r="K429" s="105"/>
      <c r="L429" s="25"/>
      <c r="M429" s="25"/>
      <c r="N429" s="87"/>
      <c r="O429" s="87"/>
      <c r="P429" s="87"/>
      <c r="Q429" s="87"/>
      <c r="R429" s="87"/>
      <c r="S429" s="87"/>
      <c r="T429" s="87"/>
      <c r="U429" s="87"/>
      <c r="V429" s="87"/>
      <c r="W429" s="87"/>
      <c r="X429" s="25"/>
      <c r="Y429" s="25"/>
      <c r="Z429" s="25"/>
      <c r="AA429" s="25"/>
      <c r="AB429" s="25"/>
      <c r="AC429" s="25"/>
      <c r="AD429" s="25"/>
      <c r="AE429" s="126"/>
      <c r="AF429" s="24"/>
      <c r="AG429" s="24"/>
      <c r="AH429" s="24"/>
      <c r="AI429" s="24"/>
      <c r="AJ429" s="24"/>
      <c r="AK429" s="24"/>
      <c r="AL429" s="24"/>
      <c r="AM429" s="24"/>
      <c r="AN429" s="24"/>
      <c r="AO429" s="24"/>
      <c r="AP429" s="24"/>
      <c r="AQ429" s="24"/>
      <c r="AR429" s="24"/>
      <c r="AS429" s="24"/>
      <c r="AT429" s="24"/>
      <c r="AU429" s="24"/>
      <c r="AV429" s="24"/>
    </row>
    <row r="430" spans="1:48" ht="14" x14ac:dyDescent="0.15">
      <c r="A430" s="64">
        <v>2039</v>
      </c>
      <c r="B430" s="105"/>
      <c r="C430" s="105"/>
      <c r="D430" s="105"/>
      <c r="E430" s="105"/>
      <c r="F430" s="105"/>
      <c r="G430" s="105"/>
      <c r="H430" s="105"/>
      <c r="I430" s="105"/>
      <c r="J430" s="105"/>
      <c r="K430" s="105"/>
      <c r="L430" s="25"/>
      <c r="M430" s="25"/>
      <c r="N430" s="87"/>
      <c r="O430" s="87"/>
      <c r="P430" s="87"/>
      <c r="Q430" s="87"/>
      <c r="R430" s="87"/>
      <c r="S430" s="87"/>
      <c r="T430" s="87"/>
      <c r="U430" s="87"/>
      <c r="V430" s="87"/>
      <c r="W430" s="87"/>
      <c r="X430" s="25"/>
      <c r="Y430" s="25"/>
      <c r="Z430" s="25"/>
      <c r="AA430" s="25"/>
      <c r="AB430" s="25"/>
      <c r="AC430" s="25"/>
      <c r="AD430" s="25"/>
      <c r="AE430" s="126"/>
      <c r="AF430" s="24"/>
      <c r="AG430" s="24"/>
      <c r="AH430" s="24"/>
      <c r="AI430" s="24"/>
      <c r="AJ430" s="24"/>
      <c r="AK430" s="24"/>
      <c r="AL430" s="24"/>
      <c r="AM430" s="24"/>
      <c r="AN430" s="24"/>
      <c r="AO430" s="24"/>
      <c r="AP430" s="24"/>
      <c r="AQ430" s="24"/>
      <c r="AR430" s="24"/>
      <c r="AS430" s="24"/>
      <c r="AT430" s="24"/>
      <c r="AU430" s="24"/>
      <c r="AV430" s="24"/>
    </row>
    <row r="431" spans="1:48" ht="14" x14ac:dyDescent="0.15">
      <c r="A431" s="64">
        <v>2040</v>
      </c>
      <c r="B431" s="105"/>
      <c r="C431" s="105"/>
      <c r="D431" s="105"/>
      <c r="E431" s="105"/>
      <c r="F431" s="105"/>
      <c r="G431" s="105"/>
      <c r="H431" s="105"/>
      <c r="I431" s="105"/>
      <c r="J431" s="105"/>
      <c r="K431" s="105"/>
      <c r="L431" s="25"/>
      <c r="M431" s="25"/>
      <c r="N431" s="124"/>
      <c r="O431" s="94"/>
      <c r="P431" s="87"/>
      <c r="Q431" s="87"/>
      <c r="R431" s="87"/>
      <c r="S431" s="87"/>
      <c r="T431" s="87"/>
      <c r="U431" s="87"/>
      <c r="V431" s="87"/>
      <c r="W431" s="87"/>
      <c r="X431" s="25"/>
      <c r="Y431" s="25"/>
      <c r="Z431" s="25"/>
      <c r="AA431" s="25"/>
      <c r="AB431" s="25"/>
      <c r="AC431" s="25"/>
      <c r="AD431" s="25"/>
      <c r="AE431" s="126"/>
      <c r="AF431" s="24"/>
      <c r="AG431" s="24"/>
      <c r="AH431" s="24"/>
      <c r="AI431" s="24"/>
      <c r="AJ431" s="24"/>
      <c r="AK431" s="24"/>
      <c r="AL431" s="24"/>
      <c r="AM431" s="24"/>
      <c r="AN431" s="24"/>
      <c r="AO431" s="24"/>
      <c r="AP431" s="24"/>
      <c r="AQ431" s="24"/>
      <c r="AR431" s="24"/>
      <c r="AS431" s="24"/>
      <c r="AT431" s="24"/>
      <c r="AU431" s="24"/>
      <c r="AV431" s="24"/>
    </row>
    <row r="432" spans="1:48" ht="14" x14ac:dyDescent="0.15">
      <c r="A432" s="64">
        <v>2041</v>
      </c>
      <c r="B432" s="105"/>
      <c r="C432" s="105"/>
      <c r="D432" s="105"/>
      <c r="E432" s="105"/>
      <c r="F432" s="105"/>
      <c r="G432" s="105"/>
      <c r="H432" s="105"/>
      <c r="I432" s="105"/>
      <c r="J432" s="105"/>
      <c r="K432" s="105"/>
      <c r="L432" s="25"/>
      <c r="M432" s="25"/>
      <c r="N432" s="124"/>
      <c r="O432" s="94"/>
      <c r="P432" s="87"/>
      <c r="Q432" s="87"/>
      <c r="R432" s="87"/>
      <c r="S432" s="87"/>
      <c r="T432" s="87"/>
      <c r="U432" s="87"/>
      <c r="V432" s="87"/>
      <c r="W432" s="87"/>
      <c r="X432" s="25"/>
      <c r="Y432" s="25"/>
      <c r="Z432" s="25"/>
      <c r="AA432" s="25"/>
      <c r="AB432" s="25"/>
      <c r="AC432" s="25"/>
      <c r="AD432" s="25"/>
      <c r="AE432" s="126"/>
      <c r="AF432" s="24"/>
      <c r="AG432" s="24"/>
      <c r="AH432" s="24"/>
      <c r="AI432" s="24"/>
      <c r="AJ432" s="24"/>
      <c r="AK432" s="24"/>
      <c r="AL432" s="24"/>
      <c r="AM432" s="24"/>
      <c r="AN432" s="24"/>
      <c r="AO432" s="24"/>
      <c r="AP432" s="24"/>
      <c r="AQ432" s="24"/>
      <c r="AR432" s="24"/>
      <c r="AS432" s="24"/>
      <c r="AT432" s="24"/>
      <c r="AU432" s="24"/>
      <c r="AV432" s="24"/>
    </row>
    <row r="433" spans="1:48" ht="14" x14ac:dyDescent="0.15">
      <c r="A433" s="64">
        <v>2042</v>
      </c>
      <c r="B433" s="105"/>
      <c r="C433" s="105"/>
      <c r="D433" s="105"/>
      <c r="E433" s="105"/>
      <c r="F433" s="105"/>
      <c r="G433" s="105"/>
      <c r="H433" s="105"/>
      <c r="I433" s="105"/>
      <c r="J433" s="105"/>
      <c r="K433" s="105"/>
      <c r="L433" s="25"/>
      <c r="M433" s="25"/>
      <c r="N433" s="124"/>
      <c r="O433" s="94"/>
      <c r="P433" s="87"/>
      <c r="Q433" s="87"/>
      <c r="R433" s="87"/>
      <c r="S433" s="87"/>
      <c r="T433" s="87"/>
      <c r="U433" s="87"/>
      <c r="V433" s="87"/>
      <c r="W433" s="87"/>
      <c r="X433" s="25"/>
      <c r="Y433" s="25"/>
      <c r="Z433" s="25"/>
      <c r="AA433" s="25"/>
      <c r="AB433" s="25"/>
      <c r="AC433" s="25"/>
      <c r="AD433" s="25"/>
      <c r="AE433" s="126"/>
      <c r="AF433" s="24"/>
      <c r="AG433" s="24"/>
      <c r="AH433" s="24"/>
      <c r="AI433" s="24"/>
      <c r="AJ433" s="24"/>
      <c r="AK433" s="24"/>
      <c r="AL433" s="24"/>
      <c r="AM433" s="24"/>
      <c r="AN433" s="24"/>
      <c r="AO433" s="24"/>
      <c r="AP433" s="24"/>
      <c r="AQ433" s="24"/>
      <c r="AR433" s="24"/>
      <c r="AS433" s="24"/>
      <c r="AT433" s="24"/>
      <c r="AU433" s="24"/>
      <c r="AV433" s="24"/>
    </row>
    <row r="434" spans="1:48" ht="14" x14ac:dyDescent="0.15">
      <c r="A434" s="64">
        <v>2043</v>
      </c>
      <c r="B434" s="105"/>
      <c r="C434" s="105"/>
      <c r="D434" s="105"/>
      <c r="E434" s="105"/>
      <c r="F434" s="105"/>
      <c r="G434" s="105"/>
      <c r="H434" s="105"/>
      <c r="I434" s="105"/>
      <c r="J434" s="105"/>
      <c r="K434" s="105"/>
      <c r="L434" s="25"/>
      <c r="M434" s="25"/>
      <c r="N434" s="87"/>
      <c r="O434" s="87"/>
      <c r="P434" s="87"/>
      <c r="Q434" s="87"/>
      <c r="R434" s="87"/>
      <c r="S434" s="87"/>
      <c r="T434" s="87"/>
      <c r="U434" s="87"/>
      <c r="V434" s="87"/>
      <c r="W434" s="87"/>
      <c r="X434" s="25"/>
      <c r="Y434" s="25"/>
      <c r="Z434" s="25"/>
      <c r="AA434" s="25"/>
      <c r="AB434" s="25"/>
      <c r="AC434" s="25"/>
      <c r="AD434" s="25"/>
      <c r="AE434" s="126"/>
      <c r="AF434" s="24"/>
      <c r="AG434" s="24"/>
      <c r="AH434" s="24"/>
      <c r="AI434" s="24"/>
      <c r="AJ434" s="24"/>
      <c r="AK434" s="24"/>
      <c r="AL434" s="24"/>
      <c r="AM434" s="24"/>
      <c r="AN434" s="24"/>
      <c r="AO434" s="24"/>
      <c r="AP434" s="24"/>
      <c r="AQ434" s="24"/>
      <c r="AR434" s="24"/>
      <c r="AS434" s="24"/>
      <c r="AT434" s="24"/>
      <c r="AU434" s="24"/>
      <c r="AV434" s="24"/>
    </row>
    <row r="435" spans="1:48" ht="14" x14ac:dyDescent="0.15">
      <c r="A435" s="64">
        <v>2044</v>
      </c>
      <c r="B435" s="105"/>
      <c r="C435" s="105"/>
      <c r="D435" s="105"/>
      <c r="E435" s="105"/>
      <c r="F435" s="105"/>
      <c r="G435" s="105"/>
      <c r="H435" s="105"/>
      <c r="I435" s="105"/>
      <c r="J435" s="105"/>
      <c r="K435" s="105"/>
      <c r="L435" s="25"/>
      <c r="M435" s="25"/>
      <c r="N435" s="87"/>
      <c r="O435" s="87"/>
      <c r="P435" s="87"/>
      <c r="Q435" s="87"/>
      <c r="R435" s="87"/>
      <c r="S435" s="87"/>
      <c r="T435" s="87"/>
      <c r="U435" s="87"/>
      <c r="V435" s="87"/>
      <c r="W435" s="87"/>
      <c r="X435" s="25"/>
      <c r="Y435" s="25"/>
      <c r="Z435" s="25"/>
      <c r="AA435" s="25"/>
      <c r="AB435" s="25"/>
      <c r="AC435" s="25"/>
      <c r="AD435" s="25"/>
      <c r="AE435" s="126"/>
      <c r="AF435" s="24"/>
      <c r="AG435" s="24"/>
      <c r="AH435" s="24"/>
      <c r="AI435" s="24"/>
      <c r="AJ435" s="24"/>
      <c r="AK435" s="24"/>
      <c r="AL435" s="24"/>
      <c r="AM435" s="24"/>
      <c r="AN435" s="24"/>
      <c r="AO435" s="24"/>
      <c r="AP435" s="24"/>
      <c r="AQ435" s="24"/>
      <c r="AR435" s="24"/>
      <c r="AS435" s="24"/>
      <c r="AT435" s="24"/>
      <c r="AU435" s="24"/>
      <c r="AV435" s="24"/>
    </row>
    <row r="436" spans="1:48" ht="14" x14ac:dyDescent="0.15">
      <c r="A436" s="64">
        <v>2045</v>
      </c>
      <c r="B436" s="105"/>
      <c r="C436" s="105"/>
      <c r="D436" s="105"/>
      <c r="E436" s="105"/>
      <c r="F436" s="105"/>
      <c r="G436" s="105"/>
      <c r="H436" s="105"/>
      <c r="I436" s="105"/>
      <c r="J436" s="105"/>
      <c r="K436" s="105"/>
      <c r="L436" s="25"/>
      <c r="M436" s="25"/>
      <c r="N436" s="87"/>
      <c r="O436" s="87"/>
      <c r="P436" s="87"/>
      <c r="Q436" s="87"/>
      <c r="R436" s="87"/>
      <c r="S436" s="87"/>
      <c r="T436" s="87"/>
      <c r="U436" s="87"/>
      <c r="V436" s="87"/>
      <c r="W436" s="87"/>
      <c r="X436" s="25"/>
      <c r="Y436" s="25"/>
      <c r="Z436" s="25"/>
      <c r="AA436" s="25"/>
      <c r="AB436" s="25"/>
      <c r="AC436" s="25"/>
      <c r="AD436" s="25"/>
      <c r="AE436" s="126"/>
      <c r="AF436" s="24"/>
      <c r="AG436" s="24"/>
      <c r="AH436" s="24"/>
      <c r="AI436" s="24"/>
      <c r="AJ436" s="24"/>
      <c r="AK436" s="24"/>
      <c r="AL436" s="24"/>
      <c r="AM436" s="24"/>
      <c r="AN436" s="24"/>
      <c r="AO436" s="24"/>
      <c r="AP436" s="24"/>
      <c r="AQ436" s="24"/>
      <c r="AR436" s="24"/>
      <c r="AS436" s="24"/>
      <c r="AT436" s="24"/>
      <c r="AU436" s="24"/>
      <c r="AV436" s="24"/>
    </row>
    <row r="437" spans="1:48" ht="14" x14ac:dyDescent="0.15">
      <c r="A437" s="64">
        <v>2046</v>
      </c>
      <c r="B437" s="105"/>
      <c r="C437" s="105"/>
      <c r="D437" s="105"/>
      <c r="E437" s="105"/>
      <c r="F437" s="105"/>
      <c r="G437" s="105"/>
      <c r="H437" s="105"/>
      <c r="I437" s="105"/>
      <c r="J437" s="105"/>
      <c r="K437" s="105"/>
      <c r="L437" s="25"/>
      <c r="M437" s="25"/>
      <c r="N437" s="87"/>
      <c r="O437" s="87"/>
      <c r="P437" s="87"/>
      <c r="Q437" s="87"/>
      <c r="R437" s="87"/>
      <c r="S437" s="87"/>
      <c r="T437" s="87"/>
      <c r="U437" s="87"/>
      <c r="V437" s="87"/>
      <c r="W437" s="87"/>
      <c r="X437" s="25"/>
      <c r="Y437" s="25"/>
      <c r="Z437" s="25"/>
      <c r="AA437" s="25"/>
      <c r="AB437" s="25"/>
      <c r="AC437" s="25"/>
      <c r="AD437" s="25"/>
      <c r="AE437" s="126"/>
      <c r="AF437" s="24"/>
      <c r="AG437" s="24"/>
      <c r="AH437" s="24"/>
      <c r="AI437" s="24"/>
      <c r="AJ437" s="24"/>
      <c r="AK437" s="24"/>
      <c r="AL437" s="24"/>
      <c r="AM437" s="24"/>
      <c r="AN437" s="24"/>
      <c r="AO437" s="24"/>
      <c r="AP437" s="24"/>
      <c r="AQ437" s="24"/>
      <c r="AR437" s="24"/>
      <c r="AS437" s="24"/>
      <c r="AT437" s="24"/>
      <c r="AU437" s="24"/>
      <c r="AV437" s="24"/>
    </row>
    <row r="438" spans="1:48" ht="14" x14ac:dyDescent="0.15">
      <c r="A438" s="64">
        <v>2047</v>
      </c>
      <c r="B438" s="105"/>
      <c r="C438" s="105"/>
      <c r="D438" s="105"/>
      <c r="E438" s="105"/>
      <c r="F438" s="105"/>
      <c r="G438" s="105"/>
      <c r="H438" s="105"/>
      <c r="I438" s="105"/>
      <c r="J438" s="105"/>
      <c r="K438" s="105"/>
      <c r="L438" s="25"/>
      <c r="M438" s="25"/>
      <c r="N438" s="87"/>
      <c r="O438" s="87"/>
      <c r="P438" s="87"/>
      <c r="Q438" s="87"/>
      <c r="R438" s="87"/>
      <c r="S438" s="87"/>
      <c r="T438" s="87"/>
      <c r="U438" s="87"/>
      <c r="V438" s="87"/>
      <c r="W438" s="87"/>
      <c r="X438" s="25"/>
      <c r="Y438" s="25"/>
      <c r="Z438" s="25"/>
      <c r="AA438" s="25"/>
      <c r="AB438" s="25"/>
      <c r="AC438" s="25"/>
      <c r="AD438" s="25"/>
      <c r="AE438" s="126"/>
      <c r="AF438" s="24"/>
      <c r="AG438" s="24"/>
      <c r="AH438" s="24"/>
      <c r="AI438" s="24"/>
      <c r="AJ438" s="24"/>
      <c r="AK438" s="24"/>
      <c r="AL438" s="24"/>
      <c r="AM438" s="24"/>
      <c r="AN438" s="24"/>
      <c r="AO438" s="24"/>
      <c r="AP438" s="24"/>
      <c r="AQ438" s="24"/>
      <c r="AR438" s="24"/>
      <c r="AS438" s="24"/>
      <c r="AT438" s="24"/>
      <c r="AU438" s="24"/>
      <c r="AV438" s="24"/>
    </row>
    <row r="439" spans="1:48" ht="14" x14ac:dyDescent="0.15">
      <c r="A439" s="64">
        <v>2048</v>
      </c>
      <c r="B439" s="105"/>
      <c r="C439" s="105"/>
      <c r="D439" s="105"/>
      <c r="E439" s="105"/>
      <c r="F439" s="105"/>
      <c r="G439" s="105"/>
      <c r="H439" s="105"/>
      <c r="I439" s="105"/>
      <c r="J439" s="105"/>
      <c r="K439" s="105"/>
      <c r="L439" s="25"/>
      <c r="M439" s="25"/>
      <c r="N439" s="87"/>
      <c r="O439" s="87"/>
      <c r="P439" s="87"/>
      <c r="Q439" s="87"/>
      <c r="R439" s="87"/>
      <c r="S439" s="87"/>
      <c r="T439" s="87"/>
      <c r="U439" s="87"/>
      <c r="V439" s="87"/>
      <c r="W439" s="87"/>
      <c r="X439" s="25"/>
      <c r="Y439" s="25"/>
      <c r="Z439" s="25"/>
      <c r="AA439" s="25"/>
      <c r="AB439" s="25"/>
      <c r="AC439" s="25"/>
      <c r="AD439" s="25"/>
      <c r="AE439" s="126"/>
      <c r="AF439" s="24"/>
      <c r="AG439" s="24"/>
      <c r="AH439" s="24"/>
      <c r="AI439" s="24"/>
      <c r="AJ439" s="24"/>
      <c r="AK439" s="24"/>
      <c r="AL439" s="24"/>
      <c r="AM439" s="24"/>
      <c r="AN439" s="24"/>
      <c r="AO439" s="24"/>
      <c r="AP439" s="24"/>
      <c r="AQ439" s="24"/>
      <c r="AR439" s="24"/>
      <c r="AS439" s="24"/>
      <c r="AT439" s="24"/>
      <c r="AU439" s="24"/>
      <c r="AV439" s="24"/>
    </row>
    <row r="440" spans="1:48" ht="14" x14ac:dyDescent="0.15">
      <c r="A440" s="64">
        <v>2049</v>
      </c>
      <c r="B440" s="105"/>
      <c r="C440" s="105"/>
      <c r="D440" s="105"/>
      <c r="E440" s="105"/>
      <c r="F440" s="105"/>
      <c r="G440" s="105"/>
      <c r="H440" s="105"/>
      <c r="I440" s="105"/>
      <c r="J440" s="105"/>
      <c r="K440" s="105"/>
      <c r="L440" s="25"/>
      <c r="M440" s="25"/>
      <c r="N440" s="87"/>
      <c r="O440" s="87"/>
      <c r="P440" s="87"/>
      <c r="Q440" s="87"/>
      <c r="R440" s="87"/>
      <c r="S440" s="87"/>
      <c r="T440" s="87"/>
      <c r="U440" s="87"/>
      <c r="V440" s="87"/>
      <c r="W440" s="87"/>
      <c r="X440" s="25"/>
      <c r="Y440" s="25"/>
      <c r="Z440" s="25"/>
      <c r="AA440" s="25"/>
      <c r="AB440" s="25"/>
      <c r="AC440" s="25"/>
      <c r="AD440" s="25"/>
      <c r="AE440" s="126"/>
      <c r="AF440" s="24"/>
      <c r="AG440" s="24"/>
      <c r="AH440" s="24"/>
      <c r="AI440" s="24"/>
      <c r="AJ440" s="24"/>
      <c r="AK440" s="24"/>
      <c r="AL440" s="24"/>
      <c r="AM440" s="24"/>
      <c r="AN440" s="24"/>
      <c r="AO440" s="24"/>
      <c r="AP440" s="24"/>
      <c r="AQ440" s="24"/>
      <c r="AR440" s="24"/>
      <c r="AS440" s="24"/>
      <c r="AT440" s="24"/>
      <c r="AU440" s="24"/>
      <c r="AV440" s="24"/>
    </row>
    <row r="441" spans="1:48" ht="14" x14ac:dyDescent="0.15">
      <c r="A441" s="64">
        <v>2050</v>
      </c>
      <c r="B441" s="105"/>
      <c r="C441" s="105"/>
      <c r="D441" s="105"/>
      <c r="E441" s="105"/>
      <c r="F441" s="105"/>
      <c r="G441" s="105"/>
      <c r="H441" s="105"/>
      <c r="I441" s="105"/>
      <c r="J441" s="105"/>
      <c r="K441" s="105"/>
      <c r="L441" s="25"/>
      <c r="M441" s="25"/>
      <c r="N441" s="25"/>
      <c r="O441" s="25"/>
      <c r="P441" s="25"/>
      <c r="Q441" s="25"/>
      <c r="R441" s="25"/>
      <c r="S441" s="25"/>
      <c r="T441" s="25"/>
      <c r="U441" s="25"/>
      <c r="V441" s="25"/>
      <c r="W441" s="25"/>
      <c r="X441" s="25"/>
      <c r="Y441" s="25"/>
      <c r="Z441" s="25"/>
      <c r="AA441" s="25"/>
      <c r="AB441" s="25"/>
      <c r="AC441" s="25"/>
      <c r="AD441" s="25"/>
      <c r="AE441" s="126"/>
      <c r="AF441" s="24"/>
      <c r="AG441" s="24"/>
      <c r="AH441" s="24"/>
      <c r="AI441" s="24"/>
      <c r="AJ441" s="24"/>
      <c r="AK441" s="24"/>
      <c r="AL441" s="24"/>
      <c r="AM441" s="24"/>
      <c r="AN441" s="24"/>
      <c r="AO441" s="24"/>
      <c r="AP441" s="24"/>
      <c r="AQ441" s="24"/>
      <c r="AR441" s="24"/>
      <c r="AS441" s="24"/>
      <c r="AT441" s="24"/>
      <c r="AU441" s="24"/>
      <c r="AV441" s="24"/>
    </row>
    <row r="442" spans="1:48" ht="14" x14ac:dyDescent="0.15">
      <c r="A442" s="64">
        <v>2051</v>
      </c>
      <c r="B442" s="105"/>
      <c r="C442" s="105"/>
      <c r="D442" s="105"/>
      <c r="E442" s="105"/>
      <c r="F442" s="105"/>
      <c r="G442" s="105"/>
      <c r="H442" s="105"/>
      <c r="I442" s="105"/>
      <c r="J442" s="105"/>
      <c r="K442" s="105"/>
      <c r="L442" s="25"/>
      <c r="M442" s="25"/>
      <c r="N442" s="25"/>
      <c r="O442" s="25"/>
      <c r="P442" s="25"/>
      <c r="Q442" s="25"/>
      <c r="R442" s="25"/>
      <c r="S442" s="25"/>
      <c r="T442" s="25"/>
      <c r="U442" s="25"/>
      <c r="V442" s="25"/>
      <c r="W442" s="25"/>
      <c r="X442" s="25"/>
      <c r="Y442" s="25"/>
      <c r="Z442" s="25"/>
      <c r="AA442" s="25"/>
      <c r="AB442" s="25"/>
      <c r="AC442" s="25"/>
      <c r="AD442" s="25"/>
      <c r="AE442" s="126"/>
      <c r="AF442" s="24"/>
      <c r="AG442" s="24"/>
      <c r="AH442" s="24"/>
      <c r="AI442" s="24"/>
      <c r="AJ442" s="24"/>
      <c r="AK442" s="24"/>
      <c r="AL442" s="24"/>
      <c r="AM442" s="24"/>
      <c r="AN442" s="24"/>
      <c r="AO442" s="24"/>
      <c r="AP442" s="24"/>
      <c r="AQ442" s="24"/>
      <c r="AR442" s="24"/>
      <c r="AS442" s="24"/>
      <c r="AT442" s="24"/>
      <c r="AU442" s="24"/>
      <c r="AV442" s="24"/>
    </row>
    <row r="443" spans="1:48" ht="14" x14ac:dyDescent="0.15">
      <c r="A443" s="64">
        <v>2052</v>
      </c>
      <c r="B443" s="105"/>
      <c r="C443" s="105"/>
      <c r="D443" s="105"/>
      <c r="E443" s="105"/>
      <c r="F443" s="105"/>
      <c r="G443" s="105"/>
      <c r="H443" s="105"/>
      <c r="I443" s="105"/>
      <c r="J443" s="105"/>
      <c r="K443" s="105"/>
      <c r="L443" s="25"/>
      <c r="M443" s="25"/>
      <c r="N443" s="25"/>
      <c r="O443" s="25"/>
      <c r="P443" s="25"/>
      <c r="Q443" s="25"/>
      <c r="R443" s="25"/>
      <c r="S443" s="25"/>
      <c r="T443" s="25"/>
      <c r="U443" s="25"/>
      <c r="V443" s="25"/>
      <c r="W443" s="25"/>
      <c r="X443" s="25"/>
      <c r="Y443" s="25"/>
      <c r="Z443" s="25"/>
      <c r="AA443" s="25"/>
      <c r="AB443" s="25"/>
      <c r="AC443" s="25"/>
      <c r="AD443" s="25"/>
      <c r="AE443" s="126"/>
      <c r="AF443" s="24"/>
      <c r="AG443" s="24"/>
      <c r="AH443" s="24"/>
      <c r="AI443" s="24"/>
      <c r="AJ443" s="24"/>
      <c r="AK443" s="24"/>
      <c r="AL443" s="24"/>
      <c r="AM443" s="24"/>
      <c r="AN443" s="24"/>
      <c r="AO443" s="24"/>
      <c r="AP443" s="24"/>
      <c r="AQ443" s="24"/>
      <c r="AR443" s="24"/>
      <c r="AS443" s="24"/>
      <c r="AT443" s="24"/>
      <c r="AU443" s="24"/>
      <c r="AV443" s="24"/>
    </row>
    <row r="444" spans="1:48" ht="14" x14ac:dyDescent="0.15">
      <c r="A444" s="64">
        <v>2053</v>
      </c>
      <c r="B444" s="105"/>
      <c r="C444" s="105"/>
      <c r="D444" s="105"/>
      <c r="E444" s="105"/>
      <c r="F444" s="105"/>
      <c r="G444" s="105"/>
      <c r="H444" s="105"/>
      <c r="I444" s="105"/>
      <c r="J444" s="105"/>
      <c r="K444" s="105"/>
      <c r="L444" s="25"/>
      <c r="M444" s="25"/>
      <c r="N444" s="25"/>
      <c r="O444" s="25"/>
      <c r="P444" s="25"/>
      <c r="Q444" s="25"/>
      <c r="R444" s="25"/>
      <c r="S444" s="25"/>
      <c r="T444" s="25"/>
      <c r="U444" s="25"/>
      <c r="V444" s="25"/>
      <c r="W444" s="25"/>
      <c r="X444" s="25"/>
      <c r="Y444" s="25"/>
      <c r="Z444" s="25"/>
      <c r="AA444" s="25"/>
      <c r="AB444" s="25"/>
      <c r="AC444" s="25"/>
      <c r="AD444" s="25"/>
      <c r="AE444" s="126"/>
      <c r="AF444" s="24"/>
      <c r="AG444" s="24"/>
      <c r="AH444" s="24"/>
      <c r="AI444" s="24"/>
      <c r="AJ444" s="24"/>
      <c r="AK444" s="24"/>
      <c r="AL444" s="24"/>
      <c r="AM444" s="24"/>
      <c r="AN444" s="24"/>
      <c r="AO444" s="24"/>
      <c r="AP444" s="24"/>
      <c r="AQ444" s="24"/>
      <c r="AR444" s="24"/>
      <c r="AS444" s="24"/>
      <c r="AT444" s="24"/>
      <c r="AU444" s="24"/>
      <c r="AV444" s="24"/>
    </row>
    <row r="445" spans="1:48" ht="14" x14ac:dyDescent="0.15">
      <c r="A445" s="64">
        <v>2054</v>
      </c>
      <c r="B445" s="105"/>
      <c r="C445" s="105"/>
      <c r="D445" s="105"/>
      <c r="E445" s="105"/>
      <c r="F445" s="105"/>
      <c r="G445" s="105"/>
      <c r="H445" s="105"/>
      <c r="I445" s="105"/>
      <c r="J445" s="105"/>
      <c r="K445" s="105"/>
      <c r="L445" s="25"/>
      <c r="M445" s="25"/>
      <c r="N445" s="25"/>
      <c r="O445" s="25"/>
      <c r="P445" s="25"/>
      <c r="Q445" s="25"/>
      <c r="R445" s="25"/>
      <c r="S445" s="25"/>
      <c r="T445" s="25"/>
      <c r="U445" s="25"/>
      <c r="V445" s="25"/>
      <c r="W445" s="25"/>
      <c r="X445" s="25"/>
      <c r="Y445" s="25"/>
      <c r="Z445" s="25"/>
      <c r="AA445" s="25"/>
      <c r="AB445" s="25"/>
      <c r="AC445" s="25"/>
      <c r="AD445" s="25"/>
      <c r="AE445" s="126"/>
      <c r="AF445" s="24"/>
      <c r="AG445" s="24"/>
      <c r="AH445" s="24"/>
      <c r="AI445" s="24"/>
      <c r="AJ445" s="24"/>
      <c r="AK445" s="24"/>
      <c r="AL445" s="24"/>
      <c r="AM445" s="24"/>
      <c r="AN445" s="24"/>
      <c r="AO445" s="24"/>
      <c r="AP445" s="24"/>
      <c r="AQ445" s="24"/>
      <c r="AR445" s="24"/>
      <c r="AS445" s="24"/>
      <c r="AT445" s="24"/>
      <c r="AU445" s="24"/>
      <c r="AV445" s="24"/>
    </row>
    <row r="446" spans="1:48" ht="14" x14ac:dyDescent="0.15">
      <c r="A446" s="64">
        <v>2055</v>
      </c>
      <c r="B446" s="105"/>
      <c r="C446" s="105"/>
      <c r="D446" s="105"/>
      <c r="E446" s="105"/>
      <c r="F446" s="105"/>
      <c r="G446" s="105"/>
      <c r="H446" s="105"/>
      <c r="I446" s="105"/>
      <c r="J446" s="105"/>
      <c r="K446" s="105"/>
      <c r="AD446" s="25"/>
      <c r="AE446" s="126"/>
      <c r="AF446" s="24"/>
      <c r="AG446" s="24"/>
      <c r="AH446" s="24"/>
      <c r="AI446" s="24"/>
      <c r="AJ446" s="24"/>
      <c r="AK446" s="24"/>
      <c r="AL446" s="24"/>
      <c r="AM446" s="24"/>
      <c r="AN446" s="24"/>
      <c r="AO446" s="24"/>
      <c r="AP446" s="24"/>
      <c r="AQ446" s="24"/>
      <c r="AR446" s="24"/>
      <c r="AS446" s="24"/>
      <c r="AT446" s="24"/>
      <c r="AU446" s="24"/>
      <c r="AV446" s="24"/>
    </row>
    <row r="447" spans="1:48" ht="14" x14ac:dyDescent="0.15">
      <c r="A447" s="64">
        <v>2056</v>
      </c>
      <c r="B447" s="105"/>
      <c r="C447" s="105"/>
      <c r="D447" s="105"/>
      <c r="E447" s="105"/>
      <c r="F447" s="105"/>
      <c r="G447" s="105"/>
      <c r="H447" s="105"/>
      <c r="I447" s="105"/>
      <c r="J447" s="105"/>
      <c r="K447" s="105"/>
      <c r="AD447" s="25"/>
      <c r="AE447" s="126"/>
      <c r="AF447" s="24"/>
      <c r="AG447" s="24"/>
      <c r="AH447" s="24"/>
      <c r="AI447" s="24"/>
      <c r="AJ447" s="24"/>
      <c r="AK447" s="24"/>
      <c r="AL447" s="24"/>
      <c r="AM447" s="24"/>
      <c r="AN447" s="24"/>
      <c r="AO447" s="24"/>
      <c r="AP447" s="24"/>
      <c r="AQ447" s="24"/>
      <c r="AR447" s="24"/>
      <c r="AS447" s="24"/>
      <c r="AT447" s="24"/>
      <c r="AU447" s="24"/>
      <c r="AV447" s="24"/>
    </row>
    <row r="448" spans="1:48" ht="14" x14ac:dyDescent="0.15">
      <c r="A448" s="64">
        <v>2057</v>
      </c>
      <c r="B448" s="105"/>
      <c r="C448" s="105"/>
      <c r="D448" s="105"/>
      <c r="E448" s="105"/>
      <c r="F448" s="105"/>
      <c r="G448" s="105"/>
      <c r="H448" s="105"/>
      <c r="I448" s="105"/>
      <c r="J448" s="105"/>
      <c r="K448" s="105"/>
      <c r="AD448" s="25"/>
      <c r="AE448" s="126"/>
      <c r="AF448" s="24"/>
      <c r="AG448" s="24"/>
      <c r="AH448" s="24"/>
      <c r="AI448" s="24"/>
      <c r="AJ448" s="24"/>
      <c r="AK448" s="24"/>
      <c r="AL448" s="24"/>
      <c r="AM448" s="24"/>
      <c r="AN448" s="24"/>
      <c r="AO448" s="24"/>
      <c r="AP448" s="24"/>
      <c r="AQ448" s="24"/>
      <c r="AR448" s="24"/>
      <c r="AS448" s="24"/>
      <c r="AT448" s="24"/>
      <c r="AU448" s="24"/>
      <c r="AV448" s="24"/>
    </row>
    <row r="449" spans="1:48" ht="14" x14ac:dyDescent="0.15">
      <c r="A449" s="64">
        <v>2058</v>
      </c>
      <c r="B449" s="105"/>
      <c r="C449" s="105"/>
      <c r="D449" s="105"/>
      <c r="E449" s="105"/>
      <c r="F449" s="105"/>
      <c r="G449" s="105"/>
      <c r="H449" s="105"/>
      <c r="I449" s="105"/>
      <c r="J449" s="105"/>
      <c r="K449" s="105"/>
      <c r="AD449" s="25"/>
      <c r="AE449" s="126"/>
      <c r="AF449" s="24"/>
      <c r="AG449" s="24"/>
      <c r="AH449" s="24"/>
      <c r="AI449" s="24"/>
      <c r="AJ449" s="24"/>
      <c r="AK449" s="24"/>
      <c r="AL449" s="24"/>
      <c r="AM449" s="24"/>
      <c r="AN449" s="24"/>
      <c r="AO449" s="24"/>
      <c r="AP449" s="24"/>
      <c r="AQ449" s="24"/>
      <c r="AR449" s="24"/>
      <c r="AS449" s="24"/>
      <c r="AT449" s="24"/>
      <c r="AU449" s="24"/>
      <c r="AV449" s="24"/>
    </row>
    <row r="450" spans="1:48" ht="14" x14ac:dyDescent="0.15">
      <c r="A450" s="64">
        <v>2059</v>
      </c>
      <c r="B450" s="105"/>
      <c r="C450" s="105"/>
      <c r="D450" s="105"/>
      <c r="E450" s="105"/>
      <c r="F450" s="105"/>
      <c r="G450" s="105"/>
      <c r="H450" s="105"/>
      <c r="I450" s="105"/>
      <c r="J450" s="105"/>
      <c r="K450" s="105"/>
      <c r="AD450" s="25"/>
      <c r="AE450" s="126"/>
      <c r="AF450" s="24"/>
      <c r="AG450" s="24"/>
      <c r="AH450" s="24"/>
      <c r="AI450" s="24"/>
      <c r="AJ450" s="24"/>
      <c r="AK450" s="24"/>
      <c r="AL450" s="24"/>
      <c r="AM450" s="24"/>
      <c r="AN450" s="24"/>
      <c r="AO450" s="24"/>
      <c r="AP450" s="24"/>
      <c r="AQ450" s="24"/>
      <c r="AR450" s="24"/>
      <c r="AS450" s="24"/>
      <c r="AT450" s="24"/>
      <c r="AU450" s="24"/>
      <c r="AV450" s="24"/>
    </row>
    <row r="451" spans="1:48" ht="14" x14ac:dyDescent="0.15">
      <c r="A451" s="64">
        <v>2060</v>
      </c>
      <c r="B451" s="105"/>
      <c r="C451" s="105"/>
      <c r="D451" s="105"/>
      <c r="E451" s="105"/>
      <c r="F451" s="105"/>
      <c r="G451" s="105"/>
      <c r="H451" s="105"/>
      <c r="I451" s="105"/>
      <c r="J451" s="105"/>
      <c r="K451" s="105"/>
      <c r="AD451" s="25"/>
      <c r="AE451" s="126"/>
    </row>
    <row r="452" spans="1:48" ht="16" x14ac:dyDescent="0.2">
      <c r="A452" s="97" t="str">
        <f ca="1">HYPERLINK("#"&amp;"'"&amp;'Custom PDS Adoption'!A$1&amp;"'!a1","Back to top")</f>
        <v>Back to top</v>
      </c>
    </row>
    <row r="453" spans="1:48" s="114" customFormat="1" x14ac:dyDescent="0.15"/>
    <row r="455" spans="1:48" ht="18" customHeight="1" x14ac:dyDescent="0.2">
      <c r="A455" s="100" t="s">
        <v>51</v>
      </c>
      <c r="B455" s="101" t="s">
        <v>91</v>
      </c>
      <c r="C455" s="101"/>
      <c r="D455" s="101"/>
      <c r="E455" s="101"/>
      <c r="F455" s="101"/>
      <c r="G455" s="101"/>
      <c r="H455" s="101"/>
      <c r="I455" s="101"/>
      <c r="J455" s="101"/>
      <c r="K455" s="101"/>
      <c r="L455" s="25"/>
      <c r="M455" s="100"/>
      <c r="N455" s="102"/>
      <c r="O455" s="103"/>
      <c r="P455" s="103"/>
      <c r="Q455" s="103"/>
      <c r="R455" s="103"/>
      <c r="S455" s="103"/>
      <c r="T455" s="103"/>
      <c r="U455" s="103"/>
      <c r="V455" s="103"/>
      <c r="W455" s="103"/>
      <c r="X455" s="103"/>
      <c r="Y455" s="103"/>
      <c r="Z455" s="103"/>
      <c r="AA455" s="103"/>
      <c r="AB455" s="25"/>
      <c r="AC455" s="48"/>
      <c r="AD455" s="48"/>
      <c r="AE455" s="48"/>
      <c r="AF455" s="48"/>
      <c r="AG455" s="48"/>
      <c r="AH455" s="48"/>
      <c r="AI455" s="48"/>
      <c r="AJ455" s="48"/>
      <c r="AK455" s="48"/>
      <c r="AL455" s="48"/>
      <c r="AM455" s="48"/>
      <c r="AN455" s="48"/>
      <c r="AO455" s="48"/>
      <c r="AP455" s="48"/>
      <c r="AQ455" s="48"/>
      <c r="AR455" s="48"/>
      <c r="AS455" s="48"/>
      <c r="AT455" s="48"/>
      <c r="AU455" s="48"/>
      <c r="AV455" s="48"/>
    </row>
    <row r="456" spans="1:48" ht="15" thickBot="1" x14ac:dyDescent="0.2">
      <c r="A456" s="55" t="s">
        <v>18</v>
      </c>
      <c r="B456" s="56" t="s">
        <v>19</v>
      </c>
      <c r="C456" s="56" t="s">
        <v>20</v>
      </c>
      <c r="D456" s="56" t="s">
        <v>21</v>
      </c>
      <c r="E456" s="56" t="s">
        <v>22</v>
      </c>
      <c r="F456" s="56" t="s">
        <v>23</v>
      </c>
      <c r="G456" s="56" t="s">
        <v>24</v>
      </c>
      <c r="H456" s="56" t="s">
        <v>25</v>
      </c>
      <c r="I456" s="56" t="s">
        <v>26</v>
      </c>
      <c r="J456" s="56" t="s">
        <v>27</v>
      </c>
      <c r="K456" s="56" t="s">
        <v>28</v>
      </c>
      <c r="L456" s="25"/>
      <c r="M456" s="25"/>
      <c r="N456" s="25"/>
      <c r="O456" s="25"/>
      <c r="P456" s="25"/>
      <c r="Q456" s="25"/>
      <c r="R456" s="25"/>
      <c r="S456" s="25"/>
      <c r="T456" s="25"/>
      <c r="U456" s="25"/>
      <c r="V456" s="25"/>
      <c r="W456" s="25"/>
      <c r="X456" s="25"/>
      <c r="Y456" s="25"/>
      <c r="Z456" s="25"/>
      <c r="AA456" s="25"/>
      <c r="AB456" s="25"/>
      <c r="AC456" s="25"/>
      <c r="AD456" s="25"/>
      <c r="AE456" s="25"/>
      <c r="AF456" s="24"/>
      <c r="AG456" s="24"/>
      <c r="AH456" s="24"/>
      <c r="AI456" s="24"/>
      <c r="AJ456" s="24"/>
      <c r="AK456" s="24"/>
      <c r="AL456" s="24"/>
      <c r="AM456" s="24"/>
      <c r="AN456" s="24"/>
      <c r="AO456" s="24"/>
      <c r="AP456" s="24"/>
      <c r="AQ456" s="24"/>
      <c r="AR456" s="24"/>
      <c r="AS456" s="24"/>
      <c r="AT456" s="24"/>
      <c r="AU456" s="24"/>
      <c r="AV456" s="24"/>
    </row>
    <row r="457" spans="1:48" ht="15.75" customHeight="1" x14ac:dyDescent="0.15">
      <c r="A457" s="64">
        <v>2012</v>
      </c>
      <c r="B457" s="105"/>
      <c r="C457" s="105"/>
      <c r="D457" s="105"/>
      <c r="E457" s="105"/>
      <c r="F457" s="105"/>
      <c r="G457" s="105"/>
      <c r="H457" s="105"/>
      <c r="I457" s="105"/>
      <c r="J457" s="105"/>
      <c r="K457" s="105"/>
      <c r="L457" s="25"/>
      <c r="M457" s="25"/>
      <c r="N457" s="52"/>
      <c r="O457" s="106"/>
      <c r="P457" s="106"/>
      <c r="Q457" s="106"/>
      <c r="R457" s="106"/>
      <c r="S457" s="106"/>
      <c r="T457" s="106"/>
      <c r="U457" s="106"/>
      <c r="V457" s="106"/>
      <c r="W457" s="106"/>
      <c r="X457" s="106"/>
      <c r="Y457" s="106"/>
      <c r="Z457" s="106"/>
      <c r="AA457" s="107"/>
      <c r="AB457" s="25"/>
      <c r="AC457" s="25"/>
      <c r="AD457" s="25"/>
      <c r="AE457" s="25"/>
      <c r="AF457" s="24"/>
      <c r="AG457" s="24"/>
      <c r="AH457" s="24"/>
      <c r="AI457" s="24"/>
      <c r="AJ457" s="24"/>
      <c r="AK457" s="24"/>
      <c r="AL457" s="24"/>
      <c r="AM457" s="24"/>
      <c r="AN457" s="24"/>
      <c r="AO457" s="24"/>
      <c r="AP457" s="24"/>
      <c r="AQ457" s="24"/>
      <c r="AR457" s="24"/>
      <c r="AS457" s="24"/>
      <c r="AT457" s="24"/>
      <c r="AU457" s="24"/>
      <c r="AV457" s="24"/>
    </row>
    <row r="458" spans="1:48" ht="14" x14ac:dyDescent="0.15">
      <c r="A458" s="64">
        <v>2013</v>
      </c>
      <c r="B458" s="105"/>
      <c r="C458" s="105"/>
      <c r="D458" s="105"/>
      <c r="E458" s="105"/>
      <c r="F458" s="105"/>
      <c r="G458" s="105"/>
      <c r="H458" s="105"/>
      <c r="I458" s="105"/>
      <c r="J458" s="105"/>
      <c r="K458" s="105"/>
      <c r="L458" s="25"/>
      <c r="M458" s="25"/>
      <c r="N458" s="108"/>
      <c r="O458" s="109"/>
      <c r="P458" s="109"/>
      <c r="Q458" s="109"/>
      <c r="R458" s="109"/>
      <c r="S458" s="109"/>
      <c r="T458" s="109"/>
      <c r="U458" s="109"/>
      <c r="V458" s="109"/>
      <c r="W458" s="109"/>
      <c r="X458" s="109"/>
      <c r="Y458" s="109"/>
      <c r="Z458" s="109"/>
      <c r="AA458" s="110"/>
      <c r="AB458" s="25"/>
      <c r="AC458" s="25"/>
      <c r="AD458" s="25"/>
      <c r="AE458" s="25"/>
      <c r="AF458" s="24"/>
      <c r="AG458" s="24"/>
      <c r="AH458" s="24"/>
      <c r="AI458" s="24"/>
      <c r="AJ458" s="24"/>
      <c r="AK458" s="24"/>
      <c r="AL458" s="24"/>
      <c r="AM458" s="24"/>
      <c r="AN458" s="24"/>
      <c r="AO458" s="24"/>
      <c r="AP458" s="24"/>
      <c r="AQ458" s="24"/>
      <c r="AR458" s="24"/>
      <c r="AS458" s="24"/>
      <c r="AT458" s="24"/>
      <c r="AU458" s="24"/>
      <c r="AV458" s="24"/>
    </row>
    <row r="459" spans="1:48" ht="14" x14ac:dyDescent="0.15">
      <c r="A459" s="64">
        <v>2014</v>
      </c>
      <c r="B459" s="104"/>
      <c r="C459" s="105"/>
      <c r="D459" s="105"/>
      <c r="E459" s="105"/>
      <c r="F459" s="105"/>
      <c r="G459" s="105"/>
      <c r="H459" s="105"/>
      <c r="I459" s="105"/>
      <c r="J459" s="105"/>
      <c r="K459" s="105"/>
      <c r="L459" s="25"/>
      <c r="M459" s="25"/>
      <c r="N459" s="108"/>
      <c r="O459" s="109"/>
      <c r="P459" s="109"/>
      <c r="Q459" s="109"/>
      <c r="R459" s="109"/>
      <c r="S459" s="109"/>
      <c r="T459" s="109"/>
      <c r="U459" s="109"/>
      <c r="V459" s="109"/>
      <c r="W459" s="109"/>
      <c r="X459" s="109"/>
      <c r="Y459" s="109"/>
      <c r="Z459" s="109"/>
      <c r="AA459" s="110"/>
      <c r="AB459" s="25"/>
      <c r="AC459" s="25"/>
      <c r="AD459" s="25"/>
      <c r="AE459" s="125"/>
      <c r="AF459" s="24"/>
      <c r="AG459" s="24"/>
      <c r="AH459" s="24"/>
      <c r="AI459" s="24"/>
      <c r="AJ459" s="24"/>
      <c r="AK459" s="24"/>
      <c r="AL459" s="24"/>
      <c r="AM459" s="24"/>
      <c r="AN459" s="24"/>
      <c r="AO459" s="24"/>
      <c r="AP459" s="24"/>
      <c r="AQ459" s="24"/>
      <c r="AR459" s="24"/>
      <c r="AS459" s="24"/>
      <c r="AT459" s="24"/>
      <c r="AU459" s="24"/>
      <c r="AV459" s="24"/>
    </row>
    <row r="460" spans="1:48" ht="14" x14ac:dyDescent="0.15">
      <c r="A460" s="64">
        <v>2015</v>
      </c>
      <c r="B460" s="104"/>
      <c r="C460" s="105"/>
      <c r="D460" s="105"/>
      <c r="E460" s="105"/>
      <c r="F460" s="105"/>
      <c r="G460" s="105"/>
      <c r="H460" s="105"/>
      <c r="I460" s="105"/>
      <c r="J460" s="105"/>
      <c r="K460" s="105"/>
      <c r="L460" s="25"/>
      <c r="M460" s="25"/>
      <c r="N460" s="108"/>
      <c r="O460" s="109"/>
      <c r="P460" s="109"/>
      <c r="Q460" s="109"/>
      <c r="R460" s="109"/>
      <c r="S460" s="109"/>
      <c r="T460" s="109"/>
      <c r="U460" s="109"/>
      <c r="V460" s="109"/>
      <c r="W460" s="109"/>
      <c r="X460" s="109"/>
      <c r="Y460" s="109"/>
      <c r="Z460" s="109"/>
      <c r="AA460" s="110"/>
      <c r="AB460" s="25"/>
      <c r="AC460" s="25"/>
      <c r="AD460" s="25"/>
      <c r="AE460" s="126"/>
      <c r="AF460" s="24"/>
      <c r="AG460" s="24"/>
      <c r="AH460" s="24"/>
      <c r="AI460" s="24"/>
      <c r="AJ460" s="24"/>
      <c r="AK460" s="24"/>
      <c r="AL460" s="24"/>
      <c r="AM460" s="24"/>
      <c r="AN460" s="24"/>
      <c r="AO460" s="24"/>
      <c r="AP460" s="24"/>
      <c r="AQ460" s="24"/>
      <c r="AR460" s="24"/>
      <c r="AS460" s="24"/>
      <c r="AT460" s="24"/>
      <c r="AU460" s="24"/>
      <c r="AV460" s="24"/>
    </row>
    <row r="461" spans="1:48" ht="15" thickBot="1" x14ac:dyDescent="0.2">
      <c r="A461" s="64">
        <v>2016</v>
      </c>
      <c r="B461" s="104"/>
      <c r="C461" s="105"/>
      <c r="D461" s="105"/>
      <c r="E461" s="105"/>
      <c r="F461" s="105"/>
      <c r="G461" s="105"/>
      <c r="H461" s="105"/>
      <c r="I461" s="105"/>
      <c r="J461" s="105"/>
      <c r="K461" s="105"/>
      <c r="L461" s="25"/>
      <c r="M461" s="25"/>
      <c r="N461" s="111"/>
      <c r="O461" s="112"/>
      <c r="P461" s="112"/>
      <c r="Q461" s="112"/>
      <c r="R461" s="112"/>
      <c r="S461" s="112"/>
      <c r="T461" s="112"/>
      <c r="U461" s="112"/>
      <c r="V461" s="112"/>
      <c r="W461" s="112"/>
      <c r="X461" s="112"/>
      <c r="Y461" s="112"/>
      <c r="Z461" s="112"/>
      <c r="AA461" s="113"/>
      <c r="AB461" s="25"/>
      <c r="AC461" s="25"/>
      <c r="AD461" s="25"/>
      <c r="AE461" s="126"/>
      <c r="AF461" s="24"/>
      <c r="AG461" s="24"/>
      <c r="AH461" s="24"/>
      <c r="AI461" s="24"/>
      <c r="AJ461" s="24"/>
      <c r="AK461" s="24"/>
      <c r="AL461" s="24"/>
      <c r="AM461" s="24"/>
      <c r="AN461" s="24"/>
      <c r="AO461" s="24"/>
      <c r="AP461" s="24"/>
      <c r="AQ461" s="24"/>
      <c r="AR461" s="24"/>
      <c r="AS461" s="24"/>
      <c r="AT461" s="24"/>
      <c r="AU461" s="24"/>
      <c r="AV461" s="24"/>
    </row>
    <row r="462" spans="1:48" ht="14" x14ac:dyDescent="0.15">
      <c r="A462" s="64">
        <v>2017</v>
      </c>
      <c r="B462" s="104"/>
      <c r="C462" s="105"/>
      <c r="D462" s="105"/>
      <c r="E462" s="105"/>
      <c r="F462" s="105"/>
      <c r="G462" s="105"/>
      <c r="H462" s="105"/>
      <c r="I462" s="105"/>
      <c r="J462" s="105"/>
      <c r="K462" s="105"/>
      <c r="L462" s="25"/>
      <c r="M462" s="25"/>
      <c r="N462" s="25"/>
      <c r="O462" s="25"/>
      <c r="P462" s="25"/>
      <c r="Q462" s="25"/>
      <c r="R462" s="25"/>
      <c r="S462" s="25"/>
      <c r="T462" s="25"/>
      <c r="U462" s="25"/>
      <c r="V462" s="25"/>
      <c r="W462" s="25"/>
      <c r="X462" s="25"/>
      <c r="Y462" s="25"/>
      <c r="Z462" s="25"/>
      <c r="AA462" s="25"/>
      <c r="AB462" s="25"/>
      <c r="AC462" s="25"/>
      <c r="AD462" s="25"/>
      <c r="AE462" s="126"/>
      <c r="AF462" s="24"/>
      <c r="AG462" s="24"/>
      <c r="AH462" s="24"/>
      <c r="AI462" s="24"/>
      <c r="AJ462" s="24"/>
      <c r="AK462" s="24"/>
      <c r="AL462" s="24"/>
      <c r="AM462" s="24"/>
      <c r="AN462" s="24"/>
      <c r="AO462" s="24"/>
      <c r="AP462" s="24"/>
      <c r="AQ462" s="24"/>
      <c r="AR462" s="24"/>
      <c r="AS462" s="24"/>
      <c r="AT462" s="24"/>
      <c r="AU462" s="24"/>
      <c r="AV462" s="24"/>
    </row>
    <row r="463" spans="1:48" ht="14" x14ac:dyDescent="0.15">
      <c r="A463" s="64">
        <v>2018</v>
      </c>
      <c r="B463" s="104"/>
      <c r="C463" s="105"/>
      <c r="D463" s="105"/>
      <c r="E463" s="105"/>
      <c r="F463" s="105"/>
      <c r="G463" s="105"/>
      <c r="H463" s="105"/>
      <c r="I463" s="105"/>
      <c r="J463" s="105"/>
      <c r="K463" s="105"/>
      <c r="L463" s="25"/>
      <c r="M463" s="25"/>
      <c r="N463" s="86"/>
      <c r="O463" s="25"/>
      <c r="Q463" s="25"/>
      <c r="R463" s="25"/>
      <c r="S463" s="25"/>
      <c r="T463" s="25"/>
      <c r="U463" s="25"/>
      <c r="V463" s="25"/>
      <c r="W463" s="25"/>
      <c r="X463" s="25"/>
      <c r="Y463" s="25"/>
      <c r="Z463" s="25"/>
      <c r="AA463" s="25"/>
      <c r="AB463" s="25"/>
      <c r="AC463" s="25"/>
      <c r="AD463" s="25"/>
      <c r="AE463" s="126"/>
      <c r="AF463" s="24"/>
      <c r="AG463" s="24"/>
      <c r="AH463" s="24"/>
      <c r="AI463" s="24"/>
      <c r="AJ463" s="24"/>
      <c r="AK463" s="24"/>
      <c r="AL463" s="24"/>
      <c r="AM463" s="24"/>
      <c r="AN463" s="24"/>
      <c r="AO463" s="24"/>
      <c r="AP463" s="24"/>
      <c r="AQ463" s="24"/>
      <c r="AR463" s="24"/>
      <c r="AS463" s="24"/>
      <c r="AT463" s="24"/>
      <c r="AU463" s="24"/>
      <c r="AV463" s="24"/>
    </row>
    <row r="464" spans="1:48" ht="14" x14ac:dyDescent="0.15">
      <c r="A464" s="64">
        <v>2019</v>
      </c>
      <c r="B464" s="104"/>
      <c r="C464" s="105"/>
      <c r="D464" s="105"/>
      <c r="E464" s="105"/>
      <c r="F464" s="105"/>
      <c r="G464" s="105"/>
      <c r="H464" s="105"/>
      <c r="I464" s="105"/>
      <c r="J464" s="105"/>
      <c r="K464" s="105"/>
      <c r="L464" s="25"/>
      <c r="M464" s="25"/>
      <c r="P464" s="25"/>
      <c r="Q464" s="87"/>
      <c r="R464" s="87"/>
      <c r="S464" s="87"/>
      <c r="T464" s="87"/>
      <c r="U464" s="87"/>
      <c r="V464" s="87"/>
      <c r="W464" s="87"/>
      <c r="X464" s="25"/>
      <c r="Y464" s="25"/>
      <c r="Z464" s="25"/>
      <c r="AA464" s="25"/>
      <c r="AB464" s="25"/>
      <c r="AC464" s="25"/>
      <c r="AD464" s="25"/>
      <c r="AE464" s="126"/>
      <c r="AF464" s="24"/>
      <c r="AG464" s="24"/>
      <c r="AH464" s="24"/>
      <c r="AI464" s="24"/>
      <c r="AJ464" s="24"/>
      <c r="AK464" s="24"/>
      <c r="AL464" s="24"/>
      <c r="AM464" s="24"/>
      <c r="AN464" s="24"/>
      <c r="AO464" s="24"/>
      <c r="AP464" s="24"/>
      <c r="AQ464" s="24"/>
      <c r="AR464" s="24"/>
      <c r="AS464" s="24"/>
      <c r="AT464" s="24"/>
      <c r="AU464" s="24"/>
      <c r="AV464" s="24"/>
    </row>
    <row r="465" spans="1:48" ht="14" x14ac:dyDescent="0.15">
      <c r="A465" s="64">
        <v>2020</v>
      </c>
      <c r="B465" s="104"/>
      <c r="C465" s="105"/>
      <c r="D465" s="105"/>
      <c r="E465" s="105"/>
      <c r="F465" s="105"/>
      <c r="G465" s="105"/>
      <c r="H465" s="105"/>
      <c r="I465" s="105"/>
      <c r="J465" s="105"/>
      <c r="K465" s="105"/>
      <c r="L465" s="25"/>
      <c r="M465" s="25"/>
      <c r="N465" s="88"/>
      <c r="O465" s="122"/>
      <c r="P465" s="25"/>
      <c r="Q465" s="87"/>
      <c r="R465" s="87"/>
      <c r="S465" s="87"/>
      <c r="T465" s="87"/>
      <c r="U465" s="87"/>
      <c r="V465" s="87"/>
      <c r="W465" s="87"/>
      <c r="X465" s="25"/>
      <c r="Y465" s="25"/>
      <c r="Z465" s="25"/>
      <c r="AA465" s="25"/>
      <c r="AB465" s="25"/>
      <c r="AC465" s="25"/>
      <c r="AD465" s="25"/>
      <c r="AE465" s="126"/>
      <c r="AF465" s="24"/>
      <c r="AG465" s="24"/>
      <c r="AH465" s="24"/>
      <c r="AI465" s="24"/>
      <c r="AJ465" s="24"/>
      <c r="AK465" s="24"/>
      <c r="AL465" s="24"/>
      <c r="AM465" s="24"/>
      <c r="AN465" s="24"/>
      <c r="AO465" s="24"/>
      <c r="AP465" s="24"/>
      <c r="AQ465" s="24"/>
      <c r="AR465" s="24"/>
      <c r="AS465" s="24"/>
      <c r="AT465" s="24"/>
      <c r="AU465" s="24"/>
      <c r="AV465" s="24"/>
    </row>
    <row r="466" spans="1:48" ht="14" x14ac:dyDescent="0.15">
      <c r="A466" s="64">
        <v>2021</v>
      </c>
      <c r="B466" s="104"/>
      <c r="C466" s="105"/>
      <c r="D466" s="105"/>
      <c r="E466" s="105"/>
      <c r="F466" s="105"/>
      <c r="G466" s="105"/>
      <c r="H466" s="105"/>
      <c r="I466" s="105"/>
      <c r="J466" s="105"/>
      <c r="K466" s="105"/>
      <c r="L466" s="25"/>
      <c r="M466" s="25"/>
      <c r="N466" s="88"/>
      <c r="O466" s="123"/>
      <c r="P466" s="87"/>
      <c r="Q466" s="87"/>
      <c r="R466" s="87"/>
      <c r="S466" s="87"/>
      <c r="T466" s="87"/>
      <c r="U466" s="87"/>
      <c r="V466" s="87"/>
      <c r="W466" s="87"/>
      <c r="X466" s="25"/>
      <c r="Y466" s="25"/>
      <c r="Z466" s="25"/>
      <c r="AA466" s="25"/>
      <c r="AB466" s="25"/>
      <c r="AC466" s="25"/>
      <c r="AD466" s="25"/>
      <c r="AE466" s="126"/>
      <c r="AF466" s="24"/>
      <c r="AG466" s="24"/>
      <c r="AH466" s="24"/>
      <c r="AI466" s="24"/>
      <c r="AJ466" s="24"/>
      <c r="AK466" s="24"/>
      <c r="AL466" s="24"/>
      <c r="AM466" s="24"/>
      <c r="AN466" s="24"/>
      <c r="AO466" s="24"/>
      <c r="AP466" s="24"/>
      <c r="AQ466" s="24"/>
      <c r="AR466" s="24"/>
      <c r="AS466" s="24"/>
      <c r="AT466" s="24"/>
      <c r="AU466" s="24"/>
      <c r="AV466" s="24"/>
    </row>
    <row r="467" spans="1:48" ht="14" x14ac:dyDescent="0.15">
      <c r="A467" s="64">
        <v>2022</v>
      </c>
      <c r="B467" s="104"/>
      <c r="C467" s="105"/>
      <c r="D467" s="105"/>
      <c r="E467" s="105"/>
      <c r="F467" s="105"/>
      <c r="G467" s="105"/>
      <c r="H467" s="105"/>
      <c r="I467" s="105"/>
      <c r="J467" s="105"/>
      <c r="K467" s="105"/>
      <c r="L467" s="25"/>
      <c r="M467" s="25"/>
      <c r="N467" s="88"/>
      <c r="O467" s="91"/>
      <c r="P467" s="87"/>
      <c r="Q467" s="87"/>
      <c r="R467" s="87"/>
      <c r="S467" s="87"/>
      <c r="T467" s="87"/>
      <c r="U467" s="87"/>
      <c r="V467" s="87"/>
      <c r="W467" s="87"/>
      <c r="X467" s="25"/>
      <c r="Y467" s="25"/>
      <c r="Z467" s="25"/>
      <c r="AA467" s="25"/>
      <c r="AB467" s="25"/>
      <c r="AC467" s="25"/>
      <c r="AD467" s="25"/>
      <c r="AE467" s="126"/>
      <c r="AF467" s="24"/>
      <c r="AG467" s="24"/>
      <c r="AH467" s="24"/>
      <c r="AI467" s="24"/>
      <c r="AJ467" s="24"/>
      <c r="AK467" s="24"/>
      <c r="AL467" s="24"/>
      <c r="AM467" s="24"/>
      <c r="AN467" s="24"/>
      <c r="AO467" s="24"/>
      <c r="AP467" s="24"/>
      <c r="AQ467" s="24"/>
      <c r="AR467" s="24"/>
      <c r="AS467" s="24"/>
      <c r="AT467" s="24"/>
      <c r="AU467" s="24"/>
      <c r="AV467" s="24"/>
    </row>
    <row r="468" spans="1:48" ht="14" x14ac:dyDescent="0.15">
      <c r="A468" s="64">
        <v>2023</v>
      </c>
      <c r="B468" s="104"/>
      <c r="C468" s="105"/>
      <c r="D468" s="105"/>
      <c r="E468" s="105"/>
      <c r="F468" s="105"/>
      <c r="G468" s="105"/>
      <c r="H468" s="105"/>
      <c r="I468" s="105"/>
      <c r="J468" s="105"/>
      <c r="K468" s="105"/>
      <c r="L468" s="25"/>
      <c r="M468" s="25"/>
      <c r="N468" s="88"/>
      <c r="O468" s="92"/>
      <c r="P468" s="87"/>
      <c r="Q468" s="87"/>
      <c r="R468" s="87"/>
      <c r="S468" s="87"/>
      <c r="T468" s="87"/>
      <c r="U468" s="87"/>
      <c r="V468" s="87"/>
      <c r="W468" s="87"/>
      <c r="X468" s="25"/>
      <c r="Y468" s="25"/>
      <c r="Z468" s="25"/>
      <c r="AA468" s="25"/>
      <c r="AB468" s="25"/>
      <c r="AC468" s="25"/>
      <c r="AD468" s="25"/>
      <c r="AE468" s="126"/>
      <c r="AF468" s="24"/>
      <c r="AG468" s="24"/>
      <c r="AH468" s="24"/>
      <c r="AI468" s="24"/>
      <c r="AJ468" s="24"/>
      <c r="AK468" s="24"/>
      <c r="AL468" s="24"/>
      <c r="AM468" s="24"/>
      <c r="AN468" s="24"/>
      <c r="AO468" s="24"/>
      <c r="AP468" s="24"/>
      <c r="AQ468" s="24"/>
      <c r="AR468" s="24"/>
      <c r="AS468" s="24"/>
      <c r="AT468" s="24"/>
      <c r="AU468" s="24"/>
      <c r="AV468" s="24"/>
    </row>
    <row r="469" spans="1:48" ht="14" x14ac:dyDescent="0.15">
      <c r="A469" s="64">
        <v>2024</v>
      </c>
      <c r="B469" s="104"/>
      <c r="C469" s="105"/>
      <c r="D469" s="105"/>
      <c r="E469" s="105"/>
      <c r="F469" s="105"/>
      <c r="G469" s="105"/>
      <c r="H469" s="105"/>
      <c r="I469" s="105"/>
      <c r="J469" s="105"/>
      <c r="K469" s="105"/>
      <c r="L469" s="25"/>
      <c r="M469" s="25"/>
      <c r="N469" s="88"/>
      <c r="O469" s="93"/>
      <c r="P469" s="87"/>
      <c r="Q469" s="87"/>
      <c r="R469" s="87"/>
      <c r="S469" s="87"/>
      <c r="T469" s="87"/>
      <c r="U469" s="87"/>
      <c r="V469" s="87"/>
      <c r="W469" s="87"/>
      <c r="X469" s="25"/>
      <c r="Y469" s="25"/>
      <c r="Z469" s="25"/>
      <c r="AA469" s="25"/>
      <c r="AB469" s="25"/>
      <c r="AC469" s="25"/>
      <c r="AD469" s="25"/>
      <c r="AE469" s="126"/>
      <c r="AF469" s="24"/>
      <c r="AG469" s="24"/>
      <c r="AH469" s="24"/>
      <c r="AI469" s="24"/>
      <c r="AJ469" s="24"/>
      <c r="AK469" s="24"/>
      <c r="AL469" s="24"/>
      <c r="AM469" s="24"/>
      <c r="AN469" s="24"/>
      <c r="AO469" s="24"/>
      <c r="AP469" s="24"/>
      <c r="AQ469" s="24"/>
      <c r="AR469" s="24"/>
      <c r="AS469" s="24"/>
      <c r="AT469" s="24"/>
      <c r="AU469" s="24"/>
      <c r="AV469" s="24"/>
    </row>
    <row r="470" spans="1:48" ht="14" x14ac:dyDescent="0.15">
      <c r="A470" s="64">
        <v>2025</v>
      </c>
      <c r="B470" s="104"/>
      <c r="C470" s="105"/>
      <c r="D470" s="105"/>
      <c r="E470" s="105"/>
      <c r="F470" s="105"/>
      <c r="G470" s="105"/>
      <c r="H470" s="105"/>
      <c r="I470" s="105"/>
      <c r="J470" s="105"/>
      <c r="K470" s="105"/>
      <c r="L470" s="25"/>
      <c r="M470" s="25"/>
      <c r="N470" s="88"/>
      <c r="O470" s="94"/>
      <c r="P470" s="87"/>
      <c r="Q470" s="87"/>
      <c r="R470" s="87"/>
      <c r="S470" s="87"/>
      <c r="T470" s="87"/>
      <c r="U470" s="87"/>
      <c r="V470" s="87"/>
      <c r="W470" s="87"/>
      <c r="X470" s="25"/>
      <c r="Y470" s="25"/>
      <c r="Z470" s="25"/>
      <c r="AA470" s="25"/>
      <c r="AB470" s="25"/>
      <c r="AC470" s="25"/>
      <c r="AD470" s="25"/>
      <c r="AE470" s="126"/>
      <c r="AF470" s="24"/>
      <c r="AG470" s="24"/>
      <c r="AH470" s="24"/>
      <c r="AI470" s="24"/>
      <c r="AJ470" s="24"/>
      <c r="AK470" s="24"/>
      <c r="AL470" s="24"/>
      <c r="AM470" s="24"/>
      <c r="AN470" s="24"/>
      <c r="AO470" s="24"/>
      <c r="AP470" s="24"/>
      <c r="AQ470" s="24"/>
      <c r="AR470" s="24"/>
      <c r="AS470" s="24"/>
      <c r="AT470" s="24"/>
      <c r="AU470" s="24"/>
      <c r="AV470" s="24"/>
    </row>
    <row r="471" spans="1:48" ht="14" x14ac:dyDescent="0.15">
      <c r="A471" s="64">
        <v>2026</v>
      </c>
      <c r="B471" s="104"/>
      <c r="C471" s="105"/>
      <c r="D471" s="105"/>
      <c r="E471" s="105"/>
      <c r="F471" s="105"/>
      <c r="G471" s="105"/>
      <c r="H471" s="105"/>
      <c r="I471" s="105"/>
      <c r="J471" s="105"/>
      <c r="K471" s="105"/>
      <c r="L471" s="25"/>
      <c r="M471" s="25"/>
      <c r="N471" s="88"/>
      <c r="O471" s="80"/>
      <c r="P471" s="25"/>
      <c r="Q471" s="87"/>
      <c r="R471" s="87"/>
      <c r="S471" s="87"/>
      <c r="T471" s="87"/>
      <c r="U471" s="87"/>
      <c r="V471" s="87"/>
      <c r="W471" s="87"/>
      <c r="X471" s="25"/>
      <c r="Y471" s="25"/>
      <c r="Z471" s="25"/>
      <c r="AA471" s="25"/>
      <c r="AB471" s="25"/>
      <c r="AC471" s="25"/>
      <c r="AD471" s="25"/>
      <c r="AE471" s="126"/>
      <c r="AF471" s="24"/>
      <c r="AG471" s="24"/>
      <c r="AH471" s="24"/>
      <c r="AI471" s="24"/>
      <c r="AJ471" s="24"/>
      <c r="AK471" s="24"/>
      <c r="AL471" s="24"/>
      <c r="AM471" s="24"/>
      <c r="AN471" s="24"/>
      <c r="AO471" s="24"/>
      <c r="AP471" s="24"/>
      <c r="AQ471" s="24"/>
      <c r="AR471" s="24"/>
      <c r="AS471" s="24"/>
      <c r="AT471" s="24"/>
      <c r="AU471" s="24"/>
      <c r="AV471" s="24"/>
    </row>
    <row r="472" spans="1:48" ht="14" x14ac:dyDescent="0.15">
      <c r="A472" s="64">
        <v>2027</v>
      </c>
      <c r="B472" s="104"/>
      <c r="C472" s="105"/>
      <c r="D472" s="105"/>
      <c r="E472" s="105"/>
      <c r="F472" s="105"/>
      <c r="G472" s="105"/>
      <c r="H472" s="105"/>
      <c r="I472" s="105"/>
      <c r="J472" s="105"/>
      <c r="K472" s="105"/>
      <c r="L472" s="25"/>
      <c r="M472" s="25"/>
      <c r="N472" s="88"/>
      <c r="O472" s="93"/>
      <c r="P472" s="87"/>
      <c r="Q472" s="87"/>
      <c r="R472" s="87"/>
      <c r="S472" s="87"/>
      <c r="T472" s="87"/>
      <c r="U472" s="87"/>
      <c r="V472" s="87"/>
      <c r="W472" s="87"/>
      <c r="X472" s="25"/>
      <c r="Y472" s="25"/>
      <c r="Z472" s="25"/>
      <c r="AA472" s="25"/>
      <c r="AB472" s="25"/>
      <c r="AC472" s="25"/>
      <c r="AD472" s="25"/>
      <c r="AE472" s="126"/>
      <c r="AF472" s="24"/>
      <c r="AG472" s="24"/>
      <c r="AH472" s="24"/>
      <c r="AI472" s="24"/>
      <c r="AJ472" s="24"/>
      <c r="AK472" s="24"/>
      <c r="AL472" s="24"/>
      <c r="AM472" s="24"/>
      <c r="AN472" s="24"/>
      <c r="AO472" s="24"/>
      <c r="AP472" s="24"/>
      <c r="AQ472" s="24"/>
      <c r="AR472" s="24"/>
      <c r="AS472" s="24"/>
      <c r="AT472" s="24"/>
      <c r="AU472" s="24"/>
      <c r="AV472" s="24"/>
    </row>
    <row r="473" spans="1:48" ht="14" x14ac:dyDescent="0.15">
      <c r="A473" s="64">
        <v>2028</v>
      </c>
      <c r="B473" s="104"/>
      <c r="C473" s="105"/>
      <c r="D473" s="105"/>
      <c r="E473" s="105"/>
      <c r="F473" s="105"/>
      <c r="G473" s="105"/>
      <c r="H473" s="105"/>
      <c r="I473" s="105"/>
      <c r="J473" s="105"/>
      <c r="K473" s="105"/>
      <c r="L473" s="25"/>
      <c r="M473" s="25"/>
      <c r="Q473" s="87"/>
      <c r="R473" s="87"/>
      <c r="S473" s="87"/>
      <c r="T473" s="87"/>
      <c r="U473" s="87"/>
      <c r="V473" s="87"/>
      <c r="W473" s="87"/>
      <c r="X473" s="25"/>
      <c r="Y473" s="25"/>
      <c r="Z473" s="25"/>
      <c r="AA473" s="25"/>
      <c r="AB473" s="25"/>
      <c r="AC473" s="25"/>
      <c r="AD473" s="25"/>
      <c r="AE473" s="126"/>
      <c r="AF473" s="24"/>
      <c r="AG473" s="24"/>
      <c r="AH473" s="24"/>
      <c r="AI473" s="24"/>
      <c r="AJ473" s="24"/>
      <c r="AK473" s="24"/>
      <c r="AL473" s="24"/>
      <c r="AM473" s="24"/>
      <c r="AN473" s="24"/>
      <c r="AO473" s="24"/>
      <c r="AP473" s="24"/>
      <c r="AQ473" s="24"/>
      <c r="AR473" s="24"/>
      <c r="AS473" s="24"/>
      <c r="AT473" s="24"/>
      <c r="AU473" s="24"/>
      <c r="AV473" s="24"/>
    </row>
    <row r="474" spans="1:48" ht="14" x14ac:dyDescent="0.15">
      <c r="A474" s="64">
        <v>2029</v>
      </c>
      <c r="B474" s="104"/>
      <c r="C474" s="105"/>
      <c r="D474" s="105"/>
      <c r="E474" s="105"/>
      <c r="F474" s="105"/>
      <c r="G474" s="105"/>
      <c r="H474" s="105"/>
      <c r="I474" s="105"/>
      <c r="J474" s="105"/>
      <c r="K474" s="105"/>
      <c r="L474" s="25"/>
      <c r="M474" s="25"/>
      <c r="Q474" s="87"/>
      <c r="R474" s="87"/>
      <c r="S474" s="87"/>
      <c r="T474" s="87"/>
      <c r="U474" s="87"/>
      <c r="V474" s="87"/>
      <c r="W474" s="87"/>
      <c r="X474" s="25"/>
      <c r="Y474" s="25"/>
      <c r="Z474" s="25"/>
      <c r="AA474" s="25"/>
      <c r="AB474" s="25"/>
      <c r="AC474" s="25"/>
      <c r="AD474" s="25"/>
      <c r="AE474" s="126"/>
      <c r="AF474" s="24"/>
      <c r="AG474" s="24"/>
      <c r="AH474" s="24"/>
      <c r="AI474" s="24"/>
      <c r="AJ474" s="24"/>
      <c r="AK474" s="24"/>
      <c r="AL474" s="24"/>
      <c r="AM474" s="24"/>
      <c r="AN474" s="24"/>
      <c r="AO474" s="24"/>
      <c r="AP474" s="24"/>
      <c r="AQ474" s="24"/>
      <c r="AR474" s="24"/>
      <c r="AS474" s="24"/>
      <c r="AT474" s="24"/>
      <c r="AU474" s="24"/>
      <c r="AV474" s="24"/>
    </row>
    <row r="475" spans="1:48" ht="14" x14ac:dyDescent="0.15">
      <c r="A475" s="64">
        <v>2030</v>
      </c>
      <c r="B475" s="104"/>
      <c r="C475" s="105"/>
      <c r="D475" s="105"/>
      <c r="E475" s="105"/>
      <c r="F475" s="105"/>
      <c r="G475" s="105"/>
      <c r="H475" s="105"/>
      <c r="I475" s="105"/>
      <c r="J475" s="105"/>
      <c r="K475" s="105"/>
      <c r="L475" s="25"/>
      <c r="M475" s="25"/>
      <c r="N475" s="88"/>
      <c r="O475" s="87"/>
      <c r="P475" s="87"/>
      <c r="Q475" s="87"/>
      <c r="R475" s="87"/>
      <c r="S475" s="87"/>
      <c r="T475" s="87"/>
      <c r="U475" s="87"/>
      <c r="V475" s="87"/>
      <c r="W475" s="87"/>
      <c r="X475" s="25"/>
      <c r="Y475" s="25"/>
      <c r="Z475" s="25"/>
      <c r="AA475" s="25"/>
      <c r="AB475" s="25"/>
      <c r="AC475" s="25"/>
      <c r="AD475" s="25"/>
      <c r="AE475" s="126"/>
      <c r="AF475" s="24"/>
      <c r="AG475" s="24"/>
      <c r="AH475" s="24"/>
      <c r="AI475" s="24"/>
      <c r="AJ475" s="24"/>
      <c r="AK475" s="24"/>
      <c r="AL475" s="24"/>
      <c r="AM475" s="24"/>
      <c r="AN475" s="24"/>
      <c r="AO475" s="24"/>
      <c r="AP475" s="24"/>
      <c r="AQ475" s="24"/>
      <c r="AR475" s="24"/>
      <c r="AS475" s="24"/>
      <c r="AT475" s="24"/>
      <c r="AU475" s="24"/>
      <c r="AV475" s="24"/>
    </row>
    <row r="476" spans="1:48" ht="14" x14ac:dyDescent="0.15">
      <c r="A476" s="64">
        <v>2031</v>
      </c>
      <c r="B476" s="104"/>
      <c r="C476" s="105"/>
      <c r="D476" s="105"/>
      <c r="E476" s="105"/>
      <c r="F476" s="105"/>
      <c r="G476" s="105"/>
      <c r="H476" s="105"/>
      <c r="I476" s="105"/>
      <c r="J476" s="105"/>
      <c r="K476" s="105"/>
      <c r="L476" s="25"/>
      <c r="M476" s="25"/>
      <c r="N476" s="88"/>
      <c r="O476" s="95"/>
      <c r="P476" s="87"/>
      <c r="Q476" s="87"/>
      <c r="R476" s="87"/>
      <c r="S476" s="87"/>
      <c r="T476" s="87"/>
      <c r="U476" s="87"/>
      <c r="V476" s="87"/>
      <c r="W476" s="87"/>
      <c r="X476" s="25"/>
      <c r="Y476" s="25"/>
      <c r="Z476" s="25"/>
      <c r="AA476" s="25"/>
      <c r="AB476" s="25"/>
      <c r="AC476" s="25"/>
      <c r="AD476" s="25"/>
      <c r="AE476" s="126"/>
      <c r="AF476" s="24"/>
      <c r="AG476" s="24"/>
      <c r="AH476" s="24"/>
      <c r="AI476" s="24"/>
      <c r="AJ476" s="24"/>
      <c r="AK476" s="24"/>
      <c r="AL476" s="24"/>
      <c r="AM476" s="24"/>
      <c r="AN476" s="24"/>
      <c r="AO476" s="24"/>
      <c r="AP476" s="24"/>
      <c r="AQ476" s="24"/>
      <c r="AR476" s="24"/>
      <c r="AS476" s="24"/>
      <c r="AT476" s="24"/>
      <c r="AU476" s="24"/>
      <c r="AV476" s="24"/>
    </row>
    <row r="477" spans="1:48" ht="14" x14ac:dyDescent="0.15">
      <c r="A477" s="64">
        <v>2032</v>
      </c>
      <c r="B477" s="104"/>
      <c r="C477" s="105"/>
      <c r="D477" s="105"/>
      <c r="E477" s="105"/>
      <c r="F477" s="105"/>
      <c r="G477" s="105"/>
      <c r="H477" s="105"/>
      <c r="I477" s="105"/>
      <c r="J477" s="105"/>
      <c r="K477" s="105"/>
      <c r="L477" s="25"/>
      <c r="M477" s="25"/>
      <c r="N477" s="88"/>
      <c r="O477" s="87"/>
      <c r="P477" s="87"/>
      <c r="Q477" s="87"/>
      <c r="R477" s="87"/>
      <c r="S477" s="87"/>
      <c r="T477" s="87"/>
      <c r="U477" s="87"/>
      <c r="V477" s="87"/>
      <c r="W477" s="87"/>
      <c r="X477" s="25"/>
      <c r="Y477" s="25"/>
      <c r="Z477" s="25"/>
      <c r="AA477" s="25"/>
      <c r="AB477" s="25"/>
      <c r="AC477" s="25"/>
      <c r="AD477" s="25"/>
      <c r="AE477" s="126"/>
      <c r="AF477" s="24"/>
      <c r="AG477" s="24"/>
      <c r="AH477" s="24"/>
      <c r="AI477" s="24"/>
      <c r="AJ477" s="24"/>
      <c r="AK477" s="24"/>
      <c r="AL477" s="24"/>
      <c r="AM477" s="24"/>
      <c r="AN477" s="24"/>
      <c r="AO477" s="24"/>
      <c r="AP477" s="24"/>
      <c r="AQ477" s="24"/>
      <c r="AR477" s="24"/>
      <c r="AS477" s="24"/>
      <c r="AT477" s="24"/>
      <c r="AU477" s="24"/>
      <c r="AV477" s="24"/>
    </row>
    <row r="478" spans="1:48" ht="14" x14ac:dyDescent="0.15">
      <c r="A478" s="64">
        <v>2033</v>
      </c>
      <c r="B478" s="104"/>
      <c r="C478" s="105"/>
      <c r="D478" s="105"/>
      <c r="E478" s="105"/>
      <c r="F478" s="105"/>
      <c r="G478" s="105"/>
      <c r="H478" s="105"/>
      <c r="I478" s="105"/>
      <c r="J478" s="105"/>
      <c r="K478" s="105"/>
      <c r="L478" s="25"/>
      <c r="M478" s="25"/>
      <c r="N478" s="88"/>
      <c r="O478" s="89"/>
      <c r="P478" s="87"/>
      <c r="Q478" s="87"/>
      <c r="R478" s="87"/>
      <c r="S478" s="87"/>
      <c r="T478" s="87"/>
      <c r="U478" s="87"/>
      <c r="V478" s="87"/>
      <c r="W478" s="87"/>
      <c r="X478" s="25"/>
      <c r="Y478" s="25"/>
      <c r="Z478" s="25"/>
      <c r="AA478" s="25"/>
      <c r="AB478" s="25"/>
      <c r="AC478" s="25"/>
      <c r="AD478" s="25"/>
      <c r="AE478" s="126"/>
      <c r="AF478" s="24"/>
      <c r="AG478" s="24"/>
      <c r="AH478" s="24"/>
      <c r="AI478" s="24"/>
      <c r="AJ478" s="24"/>
      <c r="AK478" s="24"/>
      <c r="AL478" s="24"/>
      <c r="AM478" s="24"/>
      <c r="AN478" s="24"/>
      <c r="AO478" s="24"/>
      <c r="AP478" s="24"/>
      <c r="AQ478" s="24"/>
      <c r="AR478" s="24"/>
      <c r="AS478" s="24"/>
      <c r="AT478" s="24"/>
      <c r="AU478" s="24"/>
      <c r="AV478" s="24"/>
    </row>
    <row r="479" spans="1:48" ht="14" x14ac:dyDescent="0.15">
      <c r="A479" s="64">
        <v>2034</v>
      </c>
      <c r="B479" s="104"/>
      <c r="C479" s="105"/>
      <c r="D479" s="105"/>
      <c r="E479" s="105"/>
      <c r="F479" s="105"/>
      <c r="G479" s="105"/>
      <c r="H479" s="105"/>
      <c r="I479" s="105"/>
      <c r="J479" s="105"/>
      <c r="K479" s="105"/>
      <c r="L479" s="25"/>
      <c r="M479" s="25"/>
      <c r="N479" s="88"/>
      <c r="O479" s="96"/>
      <c r="P479" s="87"/>
      <c r="Q479" s="87"/>
      <c r="R479" s="87"/>
      <c r="S479" s="87"/>
      <c r="T479" s="87"/>
      <c r="U479" s="87"/>
      <c r="V479" s="87"/>
      <c r="W479" s="87"/>
      <c r="X479" s="25"/>
      <c r="Y479" s="25"/>
      <c r="Z479" s="25"/>
      <c r="AA479" s="25"/>
      <c r="AB479" s="25"/>
      <c r="AC479" s="25"/>
      <c r="AD479" s="25"/>
      <c r="AE479" s="126"/>
      <c r="AF479" s="24"/>
      <c r="AG479" s="24"/>
      <c r="AH479" s="24"/>
      <c r="AI479" s="24"/>
      <c r="AJ479" s="24"/>
      <c r="AK479" s="24"/>
      <c r="AL479" s="24"/>
      <c r="AM479" s="24"/>
      <c r="AN479" s="24"/>
      <c r="AO479" s="24"/>
      <c r="AP479" s="24"/>
      <c r="AQ479" s="24"/>
      <c r="AR479" s="24"/>
      <c r="AS479" s="24"/>
      <c r="AT479" s="24"/>
      <c r="AU479" s="24"/>
      <c r="AV479" s="24"/>
    </row>
    <row r="480" spans="1:48" ht="14" x14ac:dyDescent="0.15">
      <c r="A480" s="64">
        <v>2035</v>
      </c>
      <c r="B480" s="104"/>
      <c r="C480" s="105"/>
      <c r="D480" s="105"/>
      <c r="E480" s="105"/>
      <c r="F480" s="105"/>
      <c r="G480" s="105"/>
      <c r="H480" s="105"/>
      <c r="I480" s="105"/>
      <c r="J480" s="105"/>
      <c r="K480" s="105"/>
      <c r="L480" s="25"/>
      <c r="M480" s="25"/>
      <c r="N480" s="88"/>
      <c r="O480" s="93"/>
      <c r="P480" s="87"/>
      <c r="Q480" s="87"/>
      <c r="R480" s="87"/>
      <c r="S480" s="87"/>
      <c r="T480" s="87"/>
      <c r="U480" s="87"/>
      <c r="V480" s="87"/>
      <c r="W480" s="87"/>
      <c r="X480" s="25"/>
      <c r="Y480" s="25"/>
      <c r="Z480" s="25"/>
      <c r="AA480" s="25"/>
      <c r="AB480" s="25"/>
      <c r="AC480" s="25"/>
      <c r="AD480" s="25"/>
      <c r="AE480" s="126"/>
      <c r="AF480" s="24"/>
      <c r="AG480" s="24"/>
      <c r="AH480" s="24"/>
      <c r="AI480" s="24"/>
      <c r="AJ480" s="24"/>
      <c r="AK480" s="24"/>
      <c r="AL480" s="24"/>
      <c r="AM480" s="24"/>
      <c r="AN480" s="24"/>
      <c r="AO480" s="24"/>
      <c r="AP480" s="24"/>
      <c r="AQ480" s="24"/>
      <c r="AR480" s="24"/>
      <c r="AS480" s="24"/>
      <c r="AT480" s="24"/>
      <c r="AU480" s="24"/>
      <c r="AV480" s="24"/>
    </row>
    <row r="481" spans="1:48" ht="14" x14ac:dyDescent="0.15">
      <c r="A481" s="64">
        <v>2036</v>
      </c>
      <c r="B481" s="104"/>
      <c r="C481" s="105"/>
      <c r="D481" s="105"/>
      <c r="E481" s="105"/>
      <c r="F481" s="105"/>
      <c r="G481" s="105"/>
      <c r="H481" s="105"/>
      <c r="I481" s="105"/>
      <c r="J481" s="105"/>
      <c r="K481" s="105"/>
      <c r="L481" s="25"/>
      <c r="M481" s="25"/>
      <c r="N481" s="88"/>
      <c r="O481" s="94"/>
      <c r="P481" s="87"/>
      <c r="Q481" s="87"/>
      <c r="R481" s="87"/>
      <c r="S481" s="87"/>
      <c r="T481" s="87"/>
      <c r="U481" s="87"/>
      <c r="V481" s="87"/>
      <c r="W481" s="87"/>
      <c r="X481" s="25"/>
      <c r="Y481" s="25"/>
      <c r="Z481" s="25"/>
      <c r="AA481" s="25"/>
      <c r="AB481" s="25"/>
      <c r="AC481" s="25"/>
      <c r="AD481" s="25"/>
      <c r="AE481" s="126"/>
      <c r="AF481" s="24"/>
      <c r="AG481" s="24"/>
      <c r="AH481" s="24"/>
      <c r="AI481" s="24"/>
      <c r="AJ481" s="24"/>
      <c r="AK481" s="24"/>
      <c r="AL481" s="24"/>
      <c r="AM481" s="24"/>
      <c r="AN481" s="24"/>
      <c r="AO481" s="24"/>
      <c r="AP481" s="24"/>
      <c r="AQ481" s="24"/>
      <c r="AR481" s="24"/>
      <c r="AS481" s="24"/>
      <c r="AT481" s="24"/>
      <c r="AU481" s="24"/>
      <c r="AV481" s="24"/>
    </row>
    <row r="482" spans="1:48" ht="14" x14ac:dyDescent="0.15">
      <c r="A482" s="64">
        <v>2037</v>
      </c>
      <c r="B482" s="104"/>
      <c r="C482" s="105"/>
      <c r="D482" s="105"/>
      <c r="E482" s="105"/>
      <c r="F482" s="105"/>
      <c r="G482" s="105"/>
      <c r="H482" s="105"/>
      <c r="I482" s="105"/>
      <c r="J482" s="105"/>
      <c r="K482" s="105"/>
      <c r="L482" s="25"/>
      <c r="M482" s="25"/>
      <c r="N482" s="88"/>
      <c r="O482" s="95"/>
      <c r="P482" s="87"/>
      <c r="Q482" s="87"/>
      <c r="R482" s="87"/>
      <c r="S482" s="87"/>
      <c r="T482" s="87"/>
      <c r="U482" s="87"/>
      <c r="V482" s="87"/>
      <c r="W482" s="87"/>
      <c r="X482" s="25"/>
      <c r="Y482" s="25"/>
      <c r="Z482" s="25"/>
      <c r="AA482" s="25"/>
      <c r="AB482" s="25"/>
      <c r="AC482" s="25"/>
      <c r="AD482" s="25"/>
      <c r="AE482" s="126"/>
      <c r="AF482" s="24"/>
      <c r="AG482" s="24"/>
      <c r="AH482" s="24"/>
      <c r="AI482" s="24"/>
      <c r="AJ482" s="24"/>
      <c r="AK482" s="24"/>
      <c r="AL482" s="24"/>
      <c r="AM482" s="24"/>
      <c r="AN482" s="24"/>
      <c r="AO482" s="24"/>
      <c r="AP482" s="24"/>
      <c r="AQ482" s="24"/>
      <c r="AR482" s="24"/>
      <c r="AS482" s="24"/>
      <c r="AT482" s="24"/>
      <c r="AU482" s="24"/>
      <c r="AV482" s="24"/>
    </row>
    <row r="483" spans="1:48" ht="14" x14ac:dyDescent="0.15">
      <c r="A483" s="64">
        <v>2038</v>
      </c>
      <c r="B483" s="104"/>
      <c r="C483" s="105"/>
      <c r="D483" s="105"/>
      <c r="E483" s="105"/>
      <c r="F483" s="105"/>
      <c r="G483" s="105"/>
      <c r="H483" s="105"/>
      <c r="I483" s="105"/>
      <c r="J483" s="105"/>
      <c r="K483" s="105"/>
      <c r="L483" s="25"/>
      <c r="M483" s="25"/>
      <c r="N483" s="87"/>
      <c r="O483" s="87"/>
      <c r="P483" s="87"/>
      <c r="Q483" s="87"/>
      <c r="R483" s="87"/>
      <c r="S483" s="87"/>
      <c r="T483" s="87"/>
      <c r="U483" s="87"/>
      <c r="V483" s="87"/>
      <c r="W483" s="87"/>
      <c r="X483" s="25"/>
      <c r="Y483" s="25"/>
      <c r="Z483" s="25"/>
      <c r="AA483" s="25"/>
      <c r="AB483" s="25"/>
      <c r="AC483" s="25"/>
      <c r="AD483" s="25"/>
      <c r="AE483" s="126"/>
      <c r="AF483" s="24"/>
      <c r="AG483" s="24"/>
      <c r="AH483" s="24"/>
      <c r="AI483" s="24"/>
      <c r="AJ483" s="24"/>
      <c r="AK483" s="24"/>
      <c r="AL483" s="24"/>
      <c r="AM483" s="24"/>
      <c r="AN483" s="24"/>
      <c r="AO483" s="24"/>
      <c r="AP483" s="24"/>
      <c r="AQ483" s="24"/>
      <c r="AR483" s="24"/>
      <c r="AS483" s="24"/>
      <c r="AT483" s="24"/>
      <c r="AU483" s="24"/>
      <c r="AV483" s="24"/>
    </row>
    <row r="484" spans="1:48" ht="14" x14ac:dyDescent="0.15">
      <c r="A484" s="64">
        <v>2039</v>
      </c>
      <c r="B484" s="104"/>
      <c r="C484" s="105"/>
      <c r="D484" s="105"/>
      <c r="E484" s="105"/>
      <c r="F484" s="105"/>
      <c r="G484" s="105"/>
      <c r="H484" s="105"/>
      <c r="I484" s="105"/>
      <c r="J484" s="105"/>
      <c r="K484" s="105"/>
      <c r="L484" s="25"/>
      <c r="M484" s="25"/>
      <c r="N484" s="87"/>
      <c r="O484" s="87"/>
      <c r="P484" s="87"/>
      <c r="Q484" s="87"/>
      <c r="R484" s="87"/>
      <c r="S484" s="87"/>
      <c r="T484" s="87"/>
      <c r="U484" s="87"/>
      <c r="V484" s="87"/>
      <c r="W484" s="87"/>
      <c r="X484" s="25"/>
      <c r="Y484" s="25"/>
      <c r="Z484" s="25"/>
      <c r="AA484" s="25"/>
      <c r="AB484" s="25"/>
      <c r="AC484" s="25"/>
      <c r="AD484" s="25"/>
      <c r="AE484" s="126"/>
      <c r="AF484" s="24"/>
      <c r="AG484" s="24"/>
      <c r="AH484" s="24"/>
      <c r="AI484" s="24"/>
      <c r="AJ484" s="24"/>
      <c r="AK484" s="24"/>
      <c r="AL484" s="24"/>
      <c r="AM484" s="24"/>
      <c r="AN484" s="24"/>
      <c r="AO484" s="24"/>
      <c r="AP484" s="24"/>
      <c r="AQ484" s="24"/>
      <c r="AR484" s="24"/>
      <c r="AS484" s="24"/>
      <c r="AT484" s="24"/>
      <c r="AU484" s="24"/>
      <c r="AV484" s="24"/>
    </row>
    <row r="485" spans="1:48" ht="14" x14ac:dyDescent="0.15">
      <c r="A485" s="64">
        <v>2040</v>
      </c>
      <c r="B485" s="104"/>
      <c r="C485" s="105"/>
      <c r="D485" s="105"/>
      <c r="E485" s="105"/>
      <c r="F485" s="105"/>
      <c r="G485" s="105"/>
      <c r="H485" s="105"/>
      <c r="I485" s="105"/>
      <c r="J485" s="105"/>
      <c r="K485" s="105"/>
      <c r="L485" s="25"/>
      <c r="M485" s="25"/>
      <c r="N485" s="124"/>
      <c r="O485" s="94"/>
      <c r="P485" s="87"/>
      <c r="Q485" s="87"/>
      <c r="R485" s="87"/>
      <c r="S485" s="87"/>
      <c r="T485" s="87"/>
      <c r="U485" s="87"/>
      <c r="V485" s="87"/>
      <c r="W485" s="87"/>
      <c r="X485" s="25"/>
      <c r="Y485" s="25"/>
      <c r="Z485" s="25"/>
      <c r="AA485" s="25"/>
      <c r="AB485" s="25"/>
      <c r="AC485" s="25"/>
      <c r="AD485" s="25"/>
      <c r="AE485" s="126"/>
      <c r="AF485" s="24"/>
      <c r="AG485" s="24"/>
      <c r="AH485" s="24"/>
      <c r="AI485" s="24"/>
      <c r="AJ485" s="24"/>
      <c r="AK485" s="24"/>
      <c r="AL485" s="24"/>
      <c r="AM485" s="24"/>
      <c r="AN485" s="24"/>
      <c r="AO485" s="24"/>
      <c r="AP485" s="24"/>
      <c r="AQ485" s="24"/>
      <c r="AR485" s="24"/>
      <c r="AS485" s="24"/>
      <c r="AT485" s="24"/>
      <c r="AU485" s="24"/>
      <c r="AV485" s="24"/>
    </row>
    <row r="486" spans="1:48" ht="14" x14ac:dyDescent="0.15">
      <c r="A486" s="64">
        <v>2041</v>
      </c>
      <c r="B486" s="104"/>
      <c r="C486" s="105"/>
      <c r="D486" s="105"/>
      <c r="E486" s="105"/>
      <c r="F486" s="105"/>
      <c r="G486" s="105"/>
      <c r="H486" s="105"/>
      <c r="I486" s="105"/>
      <c r="J486" s="105"/>
      <c r="K486" s="105"/>
      <c r="L486" s="25"/>
      <c r="M486" s="25"/>
      <c r="N486" s="124"/>
      <c r="O486" s="94"/>
      <c r="P486" s="87"/>
      <c r="Q486" s="87"/>
      <c r="R486" s="87"/>
      <c r="S486" s="87"/>
      <c r="T486" s="87"/>
      <c r="U486" s="87"/>
      <c r="V486" s="87"/>
      <c r="W486" s="87"/>
      <c r="X486" s="25"/>
      <c r="Y486" s="25"/>
      <c r="Z486" s="25"/>
      <c r="AA486" s="25"/>
      <c r="AB486" s="25"/>
      <c r="AC486" s="25"/>
      <c r="AD486" s="25"/>
      <c r="AE486" s="126"/>
      <c r="AF486" s="24"/>
      <c r="AG486" s="24"/>
      <c r="AH486" s="24"/>
      <c r="AI486" s="24"/>
      <c r="AJ486" s="24"/>
      <c r="AK486" s="24"/>
      <c r="AL486" s="24"/>
      <c r="AM486" s="24"/>
      <c r="AN486" s="24"/>
      <c r="AO486" s="24"/>
      <c r="AP486" s="24"/>
      <c r="AQ486" s="24"/>
      <c r="AR486" s="24"/>
      <c r="AS486" s="24"/>
      <c r="AT486" s="24"/>
      <c r="AU486" s="24"/>
      <c r="AV486" s="24"/>
    </row>
    <row r="487" spans="1:48" ht="14" x14ac:dyDescent="0.15">
      <c r="A487" s="64">
        <v>2042</v>
      </c>
      <c r="B487" s="104"/>
      <c r="C487" s="105"/>
      <c r="D487" s="105"/>
      <c r="E487" s="105"/>
      <c r="F487" s="105"/>
      <c r="G487" s="105"/>
      <c r="H487" s="105"/>
      <c r="I487" s="105"/>
      <c r="J487" s="105"/>
      <c r="K487" s="105"/>
      <c r="L487" s="25"/>
      <c r="M487" s="25"/>
      <c r="N487" s="87"/>
      <c r="O487" s="87"/>
      <c r="P487" s="87"/>
      <c r="Q487" s="87"/>
      <c r="R487" s="87"/>
      <c r="S487" s="87"/>
      <c r="T487" s="87"/>
      <c r="U487" s="87"/>
      <c r="V487" s="87"/>
      <c r="W487" s="87"/>
      <c r="X487" s="25"/>
      <c r="Y487" s="25"/>
      <c r="Z487" s="25"/>
      <c r="AA487" s="25"/>
      <c r="AB487" s="25"/>
      <c r="AC487" s="25"/>
      <c r="AD487" s="25"/>
      <c r="AE487" s="126"/>
      <c r="AF487" s="24"/>
      <c r="AG487" s="24"/>
      <c r="AH487" s="24"/>
      <c r="AI487" s="24"/>
      <c r="AJ487" s="24"/>
      <c r="AK487" s="24"/>
      <c r="AL487" s="24"/>
      <c r="AM487" s="24"/>
      <c r="AN487" s="24"/>
      <c r="AO487" s="24"/>
      <c r="AP487" s="24"/>
      <c r="AQ487" s="24"/>
      <c r="AR487" s="24"/>
      <c r="AS487" s="24"/>
      <c r="AT487" s="24"/>
      <c r="AU487" s="24"/>
      <c r="AV487" s="24"/>
    </row>
    <row r="488" spans="1:48" ht="14" x14ac:dyDescent="0.15">
      <c r="A488" s="64">
        <v>2043</v>
      </c>
      <c r="B488" s="104"/>
      <c r="C488" s="105"/>
      <c r="D488" s="105"/>
      <c r="E488" s="105"/>
      <c r="F488" s="105"/>
      <c r="G488" s="105"/>
      <c r="H488" s="105"/>
      <c r="I488" s="105"/>
      <c r="J488" s="105"/>
      <c r="K488" s="105"/>
      <c r="L488" s="25"/>
      <c r="M488" s="25"/>
      <c r="N488" s="87"/>
      <c r="O488" s="87"/>
      <c r="P488" s="87"/>
      <c r="Q488" s="87"/>
      <c r="R488" s="87"/>
      <c r="S488" s="87"/>
      <c r="T488" s="87"/>
      <c r="U488" s="87"/>
      <c r="V488" s="87"/>
      <c r="W488" s="87"/>
      <c r="X488" s="25"/>
      <c r="Y488" s="25"/>
      <c r="Z488" s="25"/>
      <c r="AA488" s="25"/>
      <c r="AB488" s="25"/>
      <c r="AC488" s="25"/>
      <c r="AD488" s="25"/>
      <c r="AE488" s="126"/>
      <c r="AF488" s="24"/>
      <c r="AG488" s="24"/>
      <c r="AH488" s="24"/>
      <c r="AI488" s="24"/>
      <c r="AJ488" s="24"/>
      <c r="AK488" s="24"/>
      <c r="AL488" s="24"/>
      <c r="AM488" s="24"/>
      <c r="AN488" s="24"/>
      <c r="AO488" s="24"/>
      <c r="AP488" s="24"/>
      <c r="AQ488" s="24"/>
      <c r="AR488" s="24"/>
      <c r="AS488" s="24"/>
      <c r="AT488" s="24"/>
      <c r="AU488" s="24"/>
      <c r="AV488" s="24"/>
    </row>
    <row r="489" spans="1:48" ht="14" x14ac:dyDescent="0.15">
      <c r="A489" s="64">
        <v>2044</v>
      </c>
      <c r="B489" s="104"/>
      <c r="C489" s="105"/>
      <c r="D489" s="105"/>
      <c r="E489" s="105"/>
      <c r="F489" s="105"/>
      <c r="G489" s="105"/>
      <c r="H489" s="105"/>
      <c r="I489" s="105"/>
      <c r="J489" s="105"/>
      <c r="K489" s="105"/>
      <c r="L489" s="25"/>
      <c r="M489" s="25"/>
      <c r="N489" s="87"/>
      <c r="O489" s="87"/>
      <c r="P489" s="87"/>
      <c r="Q489" s="87"/>
      <c r="R489" s="87"/>
      <c r="S489" s="87"/>
      <c r="T489" s="87"/>
      <c r="U489" s="87"/>
      <c r="V489" s="87"/>
      <c r="W489" s="87"/>
      <c r="X489" s="25"/>
      <c r="Y489" s="25"/>
      <c r="Z489" s="25"/>
      <c r="AA489" s="25"/>
      <c r="AB489" s="25"/>
      <c r="AC489" s="25"/>
      <c r="AD489" s="25"/>
      <c r="AE489" s="126"/>
      <c r="AF489" s="24"/>
      <c r="AG489" s="24"/>
      <c r="AH489" s="24"/>
      <c r="AI489" s="24"/>
      <c r="AJ489" s="24"/>
      <c r="AK489" s="24"/>
      <c r="AL489" s="24"/>
      <c r="AM489" s="24"/>
      <c r="AN489" s="24"/>
      <c r="AO489" s="24"/>
      <c r="AP489" s="24"/>
      <c r="AQ489" s="24"/>
      <c r="AR489" s="24"/>
      <c r="AS489" s="24"/>
      <c r="AT489" s="24"/>
      <c r="AU489" s="24"/>
      <c r="AV489" s="24"/>
    </row>
    <row r="490" spans="1:48" ht="14" x14ac:dyDescent="0.15">
      <c r="A490" s="64">
        <v>2045</v>
      </c>
      <c r="B490" s="104"/>
      <c r="C490" s="105"/>
      <c r="D490" s="105"/>
      <c r="E490" s="105"/>
      <c r="F490" s="105"/>
      <c r="G490" s="105"/>
      <c r="H490" s="105"/>
      <c r="I490" s="105"/>
      <c r="J490" s="105"/>
      <c r="K490" s="105"/>
      <c r="L490" s="25"/>
      <c r="M490" s="25"/>
      <c r="N490" s="87"/>
      <c r="O490" s="87"/>
      <c r="P490" s="87"/>
      <c r="Q490" s="87"/>
      <c r="R490" s="87"/>
      <c r="S490" s="87"/>
      <c r="T490" s="87"/>
      <c r="U490" s="87"/>
      <c r="V490" s="87"/>
      <c r="W490" s="87"/>
      <c r="X490" s="25"/>
      <c r="Y490" s="25"/>
      <c r="Z490" s="25"/>
      <c r="AA490" s="25"/>
      <c r="AB490" s="25"/>
      <c r="AC490" s="25"/>
      <c r="AD490" s="25"/>
      <c r="AE490" s="126"/>
      <c r="AF490" s="24"/>
      <c r="AG490" s="24"/>
      <c r="AH490" s="24"/>
      <c r="AI490" s="24"/>
      <c r="AJ490" s="24"/>
      <c r="AK490" s="24"/>
      <c r="AL490" s="24"/>
      <c r="AM490" s="24"/>
      <c r="AN490" s="24"/>
      <c r="AO490" s="24"/>
      <c r="AP490" s="24"/>
      <c r="AQ490" s="24"/>
      <c r="AR490" s="24"/>
      <c r="AS490" s="24"/>
      <c r="AT490" s="24"/>
      <c r="AU490" s="24"/>
      <c r="AV490" s="24"/>
    </row>
    <row r="491" spans="1:48" ht="14" x14ac:dyDescent="0.15">
      <c r="A491" s="64">
        <v>2046</v>
      </c>
      <c r="B491" s="104"/>
      <c r="C491" s="105"/>
      <c r="D491" s="105"/>
      <c r="E491" s="105"/>
      <c r="F491" s="105"/>
      <c r="G491" s="105"/>
      <c r="H491" s="105"/>
      <c r="I491" s="105"/>
      <c r="J491" s="105"/>
      <c r="K491" s="105"/>
      <c r="L491" s="25"/>
      <c r="M491" s="25"/>
      <c r="N491" s="87"/>
      <c r="O491" s="87"/>
      <c r="P491" s="87"/>
      <c r="Q491" s="87"/>
      <c r="R491" s="87"/>
      <c r="S491" s="87"/>
      <c r="T491" s="87"/>
      <c r="U491" s="87"/>
      <c r="V491" s="87"/>
      <c r="W491" s="87"/>
      <c r="X491" s="25"/>
      <c r="Y491" s="25"/>
      <c r="Z491" s="25"/>
      <c r="AA491" s="25"/>
      <c r="AB491" s="25"/>
      <c r="AC491" s="25"/>
      <c r="AD491" s="25"/>
      <c r="AE491" s="126"/>
      <c r="AF491" s="24"/>
      <c r="AG491" s="24"/>
      <c r="AH491" s="24"/>
      <c r="AI491" s="24"/>
      <c r="AJ491" s="24"/>
      <c r="AK491" s="24"/>
      <c r="AL491" s="24"/>
      <c r="AM491" s="24"/>
      <c r="AN491" s="24"/>
      <c r="AO491" s="24"/>
      <c r="AP491" s="24"/>
      <c r="AQ491" s="24"/>
      <c r="AR491" s="24"/>
      <c r="AS491" s="24"/>
      <c r="AT491" s="24"/>
      <c r="AU491" s="24"/>
      <c r="AV491" s="24"/>
    </row>
    <row r="492" spans="1:48" ht="14" x14ac:dyDescent="0.15">
      <c r="A492" s="64">
        <v>2047</v>
      </c>
      <c r="B492" s="104"/>
      <c r="C492" s="105"/>
      <c r="D492" s="105"/>
      <c r="E492" s="105"/>
      <c r="F492" s="105"/>
      <c r="G492" s="105"/>
      <c r="H492" s="105"/>
      <c r="I492" s="105"/>
      <c r="J492" s="105"/>
      <c r="K492" s="105"/>
      <c r="L492" s="25"/>
      <c r="M492" s="25"/>
      <c r="N492" s="87"/>
      <c r="O492" s="87"/>
      <c r="P492" s="87"/>
      <c r="Q492" s="87"/>
      <c r="R492" s="87"/>
      <c r="S492" s="87"/>
      <c r="T492" s="87"/>
      <c r="U492" s="87"/>
      <c r="V492" s="87"/>
      <c r="W492" s="87"/>
      <c r="X492" s="25"/>
      <c r="Y492" s="25"/>
      <c r="Z492" s="25"/>
      <c r="AA492" s="25"/>
      <c r="AB492" s="25"/>
      <c r="AC492" s="25"/>
      <c r="AD492" s="25"/>
      <c r="AE492" s="126"/>
      <c r="AF492" s="24"/>
      <c r="AG492" s="24"/>
      <c r="AH492" s="24"/>
      <c r="AI492" s="24"/>
      <c r="AJ492" s="24"/>
      <c r="AK492" s="24"/>
      <c r="AL492" s="24"/>
      <c r="AM492" s="24"/>
      <c r="AN492" s="24"/>
      <c r="AO492" s="24"/>
      <c r="AP492" s="24"/>
      <c r="AQ492" s="24"/>
      <c r="AR492" s="24"/>
      <c r="AS492" s="24"/>
      <c r="AT492" s="24"/>
      <c r="AU492" s="24"/>
      <c r="AV492" s="24"/>
    </row>
    <row r="493" spans="1:48" ht="14" x14ac:dyDescent="0.15">
      <c r="A493" s="64">
        <v>2048</v>
      </c>
      <c r="B493" s="104"/>
      <c r="C493" s="105"/>
      <c r="D493" s="105"/>
      <c r="E493" s="105"/>
      <c r="F493" s="105"/>
      <c r="G493" s="105"/>
      <c r="H493" s="105"/>
      <c r="I493" s="105"/>
      <c r="J493" s="105"/>
      <c r="K493" s="105"/>
      <c r="L493" s="25"/>
      <c r="M493" s="25"/>
      <c r="N493" s="87"/>
      <c r="O493" s="87"/>
      <c r="P493" s="87"/>
      <c r="Q493" s="87"/>
      <c r="R493" s="87"/>
      <c r="S493" s="87"/>
      <c r="T493" s="87"/>
      <c r="U493" s="87"/>
      <c r="V493" s="87"/>
      <c r="W493" s="87"/>
      <c r="X493" s="25"/>
      <c r="Y493" s="25"/>
      <c r="Z493" s="25"/>
      <c r="AA493" s="25"/>
      <c r="AB493" s="25"/>
      <c r="AC493" s="25"/>
      <c r="AD493" s="25"/>
      <c r="AE493" s="126"/>
      <c r="AF493" s="24"/>
      <c r="AG493" s="24"/>
      <c r="AH493" s="24"/>
      <c r="AI493" s="24"/>
      <c r="AJ493" s="24"/>
      <c r="AK493" s="24"/>
      <c r="AL493" s="24"/>
      <c r="AM493" s="24"/>
      <c r="AN493" s="24"/>
      <c r="AO493" s="24"/>
      <c r="AP493" s="24"/>
      <c r="AQ493" s="24"/>
      <c r="AR493" s="24"/>
      <c r="AS493" s="24"/>
      <c r="AT493" s="24"/>
      <c r="AU493" s="24"/>
      <c r="AV493" s="24"/>
    </row>
    <row r="494" spans="1:48" ht="14" x14ac:dyDescent="0.15">
      <c r="A494" s="64">
        <v>2049</v>
      </c>
      <c r="B494" s="104"/>
      <c r="C494" s="105"/>
      <c r="D494" s="105"/>
      <c r="E494" s="105"/>
      <c r="F494" s="105"/>
      <c r="G494" s="105"/>
      <c r="H494" s="105"/>
      <c r="I494" s="105"/>
      <c r="J494" s="105"/>
      <c r="K494" s="105"/>
      <c r="L494" s="25"/>
      <c r="M494" s="25"/>
      <c r="N494" s="87"/>
      <c r="O494" s="87"/>
      <c r="P494" s="87"/>
      <c r="Q494" s="87"/>
      <c r="R494" s="87"/>
      <c r="S494" s="87"/>
      <c r="T494" s="87"/>
      <c r="U494" s="87"/>
      <c r="V494" s="87"/>
      <c r="W494" s="87"/>
      <c r="X494" s="25"/>
      <c r="Y494" s="25"/>
      <c r="Z494" s="25"/>
      <c r="AA494" s="25"/>
      <c r="AB494" s="25"/>
      <c r="AC494" s="25"/>
      <c r="AD494" s="25"/>
      <c r="AE494" s="126"/>
      <c r="AF494" s="24"/>
      <c r="AG494" s="24"/>
      <c r="AH494" s="24"/>
      <c r="AI494" s="24"/>
      <c r="AJ494" s="24"/>
      <c r="AK494" s="24"/>
      <c r="AL494" s="24"/>
      <c r="AM494" s="24"/>
      <c r="AN494" s="24"/>
      <c r="AO494" s="24"/>
      <c r="AP494" s="24"/>
      <c r="AQ494" s="24"/>
      <c r="AR494" s="24"/>
      <c r="AS494" s="24"/>
      <c r="AT494" s="24"/>
      <c r="AU494" s="24"/>
      <c r="AV494" s="24"/>
    </row>
    <row r="495" spans="1:48" ht="14" x14ac:dyDescent="0.15">
      <c r="A495" s="64">
        <v>2050</v>
      </c>
      <c r="B495" s="104"/>
      <c r="C495" s="105"/>
      <c r="D495" s="105"/>
      <c r="E495" s="105"/>
      <c r="F495" s="105"/>
      <c r="G495" s="105"/>
      <c r="H495" s="105"/>
      <c r="I495" s="105"/>
      <c r="J495" s="105"/>
      <c r="K495" s="105"/>
      <c r="L495" s="25"/>
      <c r="M495" s="25"/>
      <c r="N495" s="25"/>
      <c r="O495" s="25"/>
      <c r="P495" s="25"/>
      <c r="Q495" s="25"/>
      <c r="R495" s="25"/>
      <c r="S495" s="25"/>
      <c r="T495" s="25"/>
      <c r="U495" s="25"/>
      <c r="V495" s="25"/>
      <c r="W495" s="25"/>
      <c r="X495" s="25"/>
      <c r="Y495" s="25"/>
      <c r="Z495" s="25"/>
      <c r="AA495" s="25"/>
      <c r="AB495" s="25"/>
      <c r="AC495" s="25"/>
      <c r="AD495" s="25"/>
      <c r="AE495" s="126"/>
      <c r="AF495" s="24"/>
      <c r="AG495" s="24"/>
      <c r="AH495" s="24"/>
      <c r="AI495" s="24"/>
      <c r="AJ495" s="24"/>
      <c r="AK495" s="24"/>
      <c r="AL495" s="24"/>
      <c r="AM495" s="24"/>
      <c r="AN495" s="24"/>
      <c r="AO495" s="24"/>
      <c r="AP495" s="24"/>
      <c r="AQ495" s="24"/>
      <c r="AR495" s="24"/>
      <c r="AS495" s="24"/>
      <c r="AT495" s="24"/>
      <c r="AU495" s="24"/>
      <c r="AV495" s="24"/>
    </row>
    <row r="496" spans="1:48" ht="14" x14ac:dyDescent="0.15">
      <c r="A496" s="64">
        <v>2051</v>
      </c>
      <c r="B496" s="104"/>
      <c r="C496" s="105"/>
      <c r="D496" s="105"/>
      <c r="E496" s="105"/>
      <c r="F496" s="105"/>
      <c r="G496" s="105"/>
      <c r="H496" s="105"/>
      <c r="I496" s="105"/>
      <c r="J496" s="105"/>
      <c r="K496" s="105"/>
      <c r="L496" s="25"/>
      <c r="M496" s="25"/>
      <c r="N496" s="25"/>
      <c r="O496" s="25"/>
      <c r="P496" s="25"/>
      <c r="Q496" s="25"/>
      <c r="R496" s="25"/>
      <c r="S496" s="25"/>
      <c r="T496" s="25"/>
      <c r="U496" s="25"/>
      <c r="V496" s="25"/>
      <c r="W496" s="25"/>
      <c r="X496" s="25"/>
      <c r="Y496" s="25"/>
      <c r="Z496" s="25"/>
      <c r="AA496" s="25"/>
      <c r="AB496" s="25"/>
      <c r="AC496" s="25"/>
      <c r="AD496" s="25"/>
      <c r="AE496" s="126"/>
      <c r="AF496" s="24"/>
      <c r="AG496" s="24"/>
      <c r="AH496" s="24"/>
      <c r="AI496" s="24"/>
      <c r="AJ496" s="24"/>
      <c r="AK496" s="24"/>
      <c r="AL496" s="24"/>
      <c r="AM496" s="24"/>
      <c r="AN496" s="24"/>
      <c r="AO496" s="24"/>
      <c r="AP496" s="24"/>
      <c r="AQ496" s="24"/>
      <c r="AR496" s="24"/>
      <c r="AS496" s="24"/>
      <c r="AT496" s="24"/>
      <c r="AU496" s="24"/>
      <c r="AV496" s="24"/>
    </row>
    <row r="497" spans="1:48" ht="14" x14ac:dyDescent="0.15">
      <c r="A497" s="64">
        <v>2052</v>
      </c>
      <c r="B497" s="104"/>
      <c r="C497" s="105"/>
      <c r="D497" s="105"/>
      <c r="E497" s="105"/>
      <c r="F497" s="105"/>
      <c r="G497" s="105"/>
      <c r="H497" s="105"/>
      <c r="I497" s="105"/>
      <c r="J497" s="105"/>
      <c r="K497" s="105"/>
      <c r="L497" s="25"/>
      <c r="M497" s="25"/>
      <c r="N497" s="25"/>
      <c r="O497" s="25"/>
      <c r="P497" s="25"/>
      <c r="Q497" s="25"/>
      <c r="R497" s="25"/>
      <c r="S497" s="25"/>
      <c r="T497" s="25"/>
      <c r="U497" s="25"/>
      <c r="V497" s="25"/>
      <c r="W497" s="25"/>
      <c r="X497" s="25"/>
      <c r="Y497" s="25"/>
      <c r="Z497" s="25"/>
      <c r="AA497" s="25"/>
      <c r="AB497" s="25"/>
      <c r="AC497" s="25"/>
      <c r="AD497" s="25"/>
      <c r="AE497" s="126"/>
      <c r="AF497" s="24"/>
      <c r="AG497" s="24"/>
      <c r="AH497" s="24"/>
      <c r="AI497" s="24"/>
      <c r="AJ497" s="24"/>
      <c r="AK497" s="24"/>
      <c r="AL497" s="24"/>
      <c r="AM497" s="24"/>
      <c r="AN497" s="24"/>
      <c r="AO497" s="24"/>
      <c r="AP497" s="24"/>
      <c r="AQ497" s="24"/>
      <c r="AR497" s="24"/>
      <c r="AS497" s="24"/>
      <c r="AT497" s="24"/>
      <c r="AU497" s="24"/>
      <c r="AV497" s="24"/>
    </row>
    <row r="498" spans="1:48" ht="14" x14ac:dyDescent="0.15">
      <c r="A498" s="64">
        <v>2053</v>
      </c>
      <c r="B498" s="104"/>
      <c r="C498" s="105"/>
      <c r="D498" s="105"/>
      <c r="E498" s="105"/>
      <c r="F498" s="105"/>
      <c r="G498" s="105"/>
      <c r="H498" s="105"/>
      <c r="I498" s="105"/>
      <c r="J498" s="105"/>
      <c r="K498" s="105"/>
      <c r="L498" s="25"/>
      <c r="M498" s="25"/>
      <c r="N498" s="25"/>
      <c r="O498" s="25"/>
      <c r="P498" s="25"/>
      <c r="Q498" s="25"/>
      <c r="R498" s="25"/>
      <c r="S498" s="25"/>
      <c r="T498" s="25"/>
      <c r="U498" s="25"/>
      <c r="V498" s="25"/>
      <c r="W498" s="25"/>
      <c r="X498" s="25"/>
      <c r="Y498" s="25"/>
      <c r="Z498" s="25"/>
      <c r="AA498" s="25"/>
      <c r="AB498" s="25"/>
      <c r="AC498" s="25"/>
      <c r="AD498" s="25"/>
      <c r="AE498" s="126"/>
      <c r="AF498" s="24"/>
      <c r="AG498" s="24"/>
      <c r="AH498" s="24"/>
      <c r="AI498" s="24"/>
      <c r="AJ498" s="24"/>
      <c r="AK498" s="24"/>
      <c r="AL498" s="24"/>
      <c r="AM498" s="24"/>
      <c r="AN498" s="24"/>
      <c r="AO498" s="24"/>
      <c r="AP498" s="24"/>
      <c r="AQ498" s="24"/>
      <c r="AR498" s="24"/>
      <c r="AS498" s="24"/>
      <c r="AT498" s="24"/>
      <c r="AU498" s="24"/>
      <c r="AV498" s="24"/>
    </row>
    <row r="499" spans="1:48" ht="14" x14ac:dyDescent="0.15">
      <c r="A499" s="64">
        <v>2054</v>
      </c>
      <c r="B499" s="104"/>
      <c r="C499" s="105"/>
      <c r="D499" s="105"/>
      <c r="E499" s="105"/>
      <c r="F499" s="105"/>
      <c r="G499" s="105"/>
      <c r="H499" s="105"/>
      <c r="I499" s="105"/>
      <c r="J499" s="105"/>
      <c r="K499" s="105"/>
      <c r="L499" s="25"/>
      <c r="M499" s="25"/>
      <c r="N499" s="25"/>
      <c r="O499" s="25"/>
      <c r="P499" s="25"/>
      <c r="Q499" s="25"/>
      <c r="R499" s="25"/>
      <c r="S499" s="25"/>
      <c r="T499" s="25"/>
      <c r="U499" s="25"/>
      <c r="V499" s="25"/>
      <c r="W499" s="25"/>
      <c r="X499" s="25"/>
      <c r="Y499" s="25"/>
      <c r="Z499" s="25"/>
      <c r="AA499" s="25"/>
      <c r="AB499" s="25"/>
      <c r="AC499" s="25"/>
      <c r="AD499" s="25"/>
      <c r="AE499" s="126"/>
      <c r="AF499" s="24"/>
      <c r="AG499" s="24"/>
      <c r="AH499" s="24"/>
      <c r="AI499" s="24"/>
      <c r="AJ499" s="24"/>
      <c r="AK499" s="24"/>
      <c r="AL499" s="24"/>
      <c r="AM499" s="24"/>
      <c r="AN499" s="24"/>
      <c r="AO499" s="24"/>
      <c r="AP499" s="24"/>
      <c r="AQ499" s="24"/>
      <c r="AR499" s="24"/>
      <c r="AS499" s="24"/>
      <c r="AT499" s="24"/>
      <c r="AU499" s="24"/>
      <c r="AV499" s="24"/>
    </row>
    <row r="500" spans="1:48" ht="14" x14ac:dyDescent="0.15">
      <c r="A500" s="64">
        <v>2055</v>
      </c>
      <c r="B500" s="104"/>
      <c r="C500" s="105"/>
      <c r="D500" s="105"/>
      <c r="E500" s="105"/>
      <c r="F500" s="105"/>
      <c r="G500" s="105"/>
      <c r="H500" s="105"/>
      <c r="I500" s="105"/>
      <c r="J500" s="105"/>
      <c r="K500" s="105"/>
      <c r="AD500" s="25"/>
      <c r="AE500" s="126"/>
      <c r="AF500" s="24"/>
      <c r="AG500" s="24"/>
      <c r="AH500" s="24"/>
      <c r="AI500" s="24"/>
      <c r="AJ500" s="24"/>
      <c r="AK500" s="24"/>
      <c r="AL500" s="24"/>
      <c r="AM500" s="24"/>
      <c r="AN500" s="24"/>
      <c r="AO500" s="24"/>
      <c r="AP500" s="24"/>
      <c r="AQ500" s="24"/>
      <c r="AR500" s="24"/>
      <c r="AS500" s="24"/>
      <c r="AT500" s="24"/>
      <c r="AU500" s="24"/>
      <c r="AV500" s="24"/>
    </row>
    <row r="501" spans="1:48" ht="14" x14ac:dyDescent="0.15">
      <c r="A501" s="64">
        <v>2056</v>
      </c>
      <c r="B501" s="104"/>
      <c r="C501" s="105"/>
      <c r="D501" s="105"/>
      <c r="E501" s="105"/>
      <c r="F501" s="105"/>
      <c r="G501" s="105"/>
      <c r="H501" s="105"/>
      <c r="I501" s="105"/>
      <c r="J501" s="105"/>
      <c r="K501" s="105"/>
      <c r="AD501" s="25"/>
      <c r="AE501" s="126"/>
      <c r="AF501" s="24"/>
      <c r="AG501" s="24"/>
      <c r="AH501" s="24"/>
      <c r="AI501" s="24"/>
      <c r="AJ501" s="24"/>
      <c r="AK501" s="24"/>
      <c r="AL501" s="24"/>
      <c r="AM501" s="24"/>
      <c r="AN501" s="24"/>
      <c r="AO501" s="24"/>
      <c r="AP501" s="24"/>
      <c r="AQ501" s="24"/>
      <c r="AR501" s="24"/>
      <c r="AS501" s="24"/>
      <c r="AT501" s="24"/>
      <c r="AU501" s="24"/>
      <c r="AV501" s="24"/>
    </row>
    <row r="502" spans="1:48" ht="14" x14ac:dyDescent="0.15">
      <c r="A502" s="64">
        <v>2057</v>
      </c>
      <c r="B502" s="104"/>
      <c r="C502" s="105"/>
      <c r="D502" s="105"/>
      <c r="E502" s="105"/>
      <c r="F502" s="105"/>
      <c r="G502" s="105"/>
      <c r="H502" s="105"/>
      <c r="I502" s="105"/>
      <c r="J502" s="105"/>
      <c r="K502" s="105"/>
      <c r="AD502" s="25"/>
      <c r="AE502" s="126"/>
      <c r="AF502" s="24"/>
      <c r="AG502" s="24"/>
      <c r="AH502" s="24"/>
      <c r="AI502" s="24"/>
      <c r="AJ502" s="24"/>
      <c r="AK502" s="24"/>
      <c r="AL502" s="24"/>
      <c r="AM502" s="24"/>
      <c r="AN502" s="24"/>
      <c r="AO502" s="24"/>
      <c r="AP502" s="24"/>
      <c r="AQ502" s="24"/>
      <c r="AR502" s="24"/>
      <c r="AS502" s="24"/>
      <c r="AT502" s="24"/>
      <c r="AU502" s="24"/>
      <c r="AV502" s="24"/>
    </row>
    <row r="503" spans="1:48" ht="14" x14ac:dyDescent="0.15">
      <c r="A503" s="64">
        <v>2058</v>
      </c>
      <c r="B503" s="104"/>
      <c r="C503" s="105"/>
      <c r="D503" s="105"/>
      <c r="E503" s="105"/>
      <c r="F503" s="105"/>
      <c r="G503" s="105"/>
      <c r="H503" s="105"/>
      <c r="I503" s="105"/>
      <c r="J503" s="105"/>
      <c r="K503" s="105"/>
      <c r="AD503" s="25"/>
      <c r="AE503" s="126"/>
      <c r="AF503" s="24"/>
      <c r="AG503" s="24"/>
      <c r="AH503" s="24"/>
      <c r="AI503" s="24"/>
      <c r="AJ503" s="24"/>
      <c r="AK503" s="24"/>
      <c r="AL503" s="24"/>
      <c r="AM503" s="24"/>
      <c r="AN503" s="24"/>
      <c r="AO503" s="24"/>
      <c r="AP503" s="24"/>
      <c r="AQ503" s="24"/>
      <c r="AR503" s="24"/>
      <c r="AS503" s="24"/>
      <c r="AT503" s="24"/>
      <c r="AU503" s="24"/>
      <c r="AV503" s="24"/>
    </row>
    <row r="504" spans="1:48" ht="14" x14ac:dyDescent="0.15">
      <c r="A504" s="64">
        <v>2059</v>
      </c>
      <c r="B504" s="104"/>
      <c r="C504" s="105"/>
      <c r="D504" s="105"/>
      <c r="E504" s="105"/>
      <c r="F504" s="105"/>
      <c r="G504" s="105"/>
      <c r="H504" s="105"/>
      <c r="I504" s="105"/>
      <c r="J504" s="105"/>
      <c r="K504" s="105"/>
      <c r="AD504" s="25"/>
      <c r="AE504" s="126"/>
      <c r="AF504" s="24"/>
      <c r="AG504" s="24"/>
      <c r="AH504" s="24"/>
      <c r="AI504" s="24"/>
      <c r="AJ504" s="24"/>
      <c r="AK504" s="24"/>
      <c r="AL504" s="24"/>
      <c r="AM504" s="24"/>
      <c r="AN504" s="24"/>
      <c r="AO504" s="24"/>
      <c r="AP504" s="24"/>
      <c r="AQ504" s="24"/>
      <c r="AR504" s="24"/>
      <c r="AS504" s="24"/>
      <c r="AT504" s="24"/>
      <c r="AU504" s="24"/>
      <c r="AV504" s="24"/>
    </row>
    <row r="505" spans="1:48" ht="14" x14ac:dyDescent="0.15">
      <c r="A505" s="64">
        <v>2060</v>
      </c>
      <c r="B505" s="104"/>
      <c r="C505" s="105"/>
      <c r="D505" s="105"/>
      <c r="E505" s="105"/>
      <c r="F505" s="105"/>
      <c r="G505" s="105"/>
      <c r="H505" s="105"/>
      <c r="I505" s="105"/>
      <c r="J505" s="105"/>
      <c r="K505" s="105"/>
      <c r="AD505" s="25"/>
      <c r="AE505" s="126"/>
    </row>
    <row r="506" spans="1:48" ht="16" x14ac:dyDescent="0.2">
      <c r="A506" s="97" t="str">
        <f ca="1">HYPERLINK("#"&amp;"'"&amp;'Custom PDS Adoption'!A$1&amp;"'!a1","Back to top")</f>
        <v>Back to top</v>
      </c>
    </row>
    <row r="507" spans="1:48" s="114" customFormat="1" x14ac:dyDescent="0.15"/>
    <row r="508" spans="1:48" ht="14" thickBot="1" x14ac:dyDescent="0.2"/>
    <row r="509" spans="1:48" ht="18" customHeight="1" x14ac:dyDescent="0.2">
      <c r="A509" s="100" t="s">
        <v>53</v>
      </c>
      <c r="B509" s="101" t="s">
        <v>92</v>
      </c>
      <c r="C509" s="101"/>
      <c r="D509" s="101"/>
      <c r="E509" s="101"/>
      <c r="F509" s="101"/>
      <c r="G509" s="101"/>
      <c r="H509" s="101"/>
      <c r="I509" s="101"/>
      <c r="J509" s="101"/>
      <c r="K509" s="101"/>
      <c r="L509" s="25"/>
      <c r="M509" s="100"/>
      <c r="N509" s="52" t="s">
        <v>17</v>
      </c>
      <c r="O509" s="53"/>
      <c r="P509" s="53"/>
      <c r="Q509" s="53"/>
      <c r="R509" s="53"/>
      <c r="S509" s="53"/>
      <c r="T509" s="53"/>
      <c r="U509" s="53"/>
      <c r="V509" s="53"/>
      <c r="W509" s="53"/>
      <c r="X509" s="53"/>
      <c r="Y509" s="53"/>
      <c r="Z509" s="53"/>
      <c r="AA509" s="54"/>
      <c r="AB509" s="25"/>
      <c r="AC509" s="48"/>
      <c r="AD509" s="48"/>
      <c r="AE509" s="48"/>
      <c r="AF509" s="48"/>
      <c r="AG509" s="48"/>
      <c r="AH509" s="48"/>
      <c r="AI509" s="48"/>
      <c r="AJ509" s="48"/>
      <c r="AK509" s="48"/>
      <c r="AL509" s="48"/>
      <c r="AM509" s="48"/>
      <c r="AN509" s="48"/>
      <c r="AO509" s="48"/>
      <c r="AP509" s="48"/>
      <c r="AQ509" s="48"/>
      <c r="AR509" s="48"/>
      <c r="AS509" s="48"/>
      <c r="AT509" s="48"/>
      <c r="AU509" s="48"/>
      <c r="AV509" s="48"/>
    </row>
    <row r="510" spans="1:48" ht="14" x14ac:dyDescent="0.15">
      <c r="A510" s="55" t="s">
        <v>18</v>
      </c>
      <c r="B510" s="56" t="s">
        <v>19</v>
      </c>
      <c r="C510" s="56" t="s">
        <v>20</v>
      </c>
      <c r="D510" s="56" t="s">
        <v>21</v>
      </c>
      <c r="E510" s="56" t="s">
        <v>22</v>
      </c>
      <c r="F510" s="56" t="s">
        <v>23</v>
      </c>
      <c r="G510" s="56" t="s">
        <v>24</v>
      </c>
      <c r="H510" s="56" t="s">
        <v>25</v>
      </c>
      <c r="I510" s="56" t="s">
        <v>26</v>
      </c>
      <c r="J510" s="56" t="s">
        <v>27</v>
      </c>
      <c r="K510" s="56" t="s">
        <v>28</v>
      </c>
      <c r="L510" s="25"/>
      <c r="M510" s="25"/>
      <c r="N510" s="61"/>
      <c r="O510" s="62"/>
      <c r="P510" s="62"/>
      <c r="Q510" s="62"/>
      <c r="R510" s="62"/>
      <c r="S510" s="62"/>
      <c r="T510" s="62"/>
      <c r="U510" s="62"/>
      <c r="V510" s="62"/>
      <c r="W510" s="62"/>
      <c r="X510" s="62"/>
      <c r="Y510" s="62"/>
      <c r="Z510" s="62"/>
      <c r="AA510" s="63"/>
      <c r="AB510" s="25"/>
      <c r="AC510" s="24"/>
      <c r="AD510" s="24"/>
      <c r="AE510" s="24"/>
      <c r="AF510" s="24"/>
      <c r="AG510" s="24"/>
      <c r="AH510" s="24"/>
      <c r="AI510" s="24"/>
      <c r="AJ510" s="24"/>
      <c r="AK510" s="24"/>
      <c r="AL510" s="24"/>
      <c r="AM510" s="24"/>
      <c r="AN510" s="24"/>
      <c r="AO510" s="24"/>
      <c r="AP510" s="24"/>
      <c r="AQ510" s="24"/>
      <c r="AR510" s="24"/>
      <c r="AS510" s="24"/>
      <c r="AT510" s="24"/>
      <c r="AU510" s="24"/>
      <c r="AV510" s="24"/>
    </row>
    <row r="511" spans="1:48" ht="15.75" customHeight="1" x14ac:dyDescent="0.15">
      <c r="A511" s="64">
        <v>2012</v>
      </c>
      <c r="B511" s="105"/>
      <c r="C511" s="105"/>
      <c r="D511" s="105"/>
      <c r="E511" s="105"/>
      <c r="F511" s="105"/>
      <c r="G511" s="105"/>
      <c r="H511" s="105"/>
      <c r="I511" s="105"/>
      <c r="J511" s="105"/>
      <c r="K511" s="105"/>
      <c r="L511" s="25"/>
      <c r="M511" s="25"/>
      <c r="N511" s="61"/>
      <c r="O511" s="62"/>
      <c r="P511" s="62"/>
      <c r="Q511" s="62"/>
      <c r="R511" s="62"/>
      <c r="S511" s="62"/>
      <c r="T511" s="62"/>
      <c r="U511" s="62"/>
      <c r="V511" s="62"/>
      <c r="W511" s="62"/>
      <c r="X511" s="62"/>
      <c r="Y511" s="62"/>
      <c r="Z511" s="62"/>
      <c r="AA511" s="63"/>
      <c r="AB511" s="25"/>
      <c r="AC511" s="24"/>
      <c r="AD511" s="24"/>
      <c r="AE511" s="24"/>
      <c r="AF511" s="24"/>
      <c r="AG511" s="24"/>
      <c r="AH511" s="24"/>
      <c r="AI511" s="24"/>
      <c r="AJ511" s="24"/>
      <c r="AK511" s="24"/>
      <c r="AL511" s="24"/>
      <c r="AM511" s="24"/>
      <c r="AN511" s="24"/>
      <c r="AO511" s="24"/>
      <c r="AP511" s="24"/>
      <c r="AQ511" s="24"/>
      <c r="AR511" s="24"/>
      <c r="AS511" s="24"/>
      <c r="AT511" s="24"/>
      <c r="AU511" s="24"/>
      <c r="AV511" s="24"/>
    </row>
    <row r="512" spans="1:48" ht="14" x14ac:dyDescent="0.15">
      <c r="A512" s="64">
        <v>2013</v>
      </c>
      <c r="B512" s="105"/>
      <c r="C512" s="105"/>
      <c r="D512" s="105"/>
      <c r="E512" s="105"/>
      <c r="F512" s="105"/>
      <c r="G512" s="105"/>
      <c r="H512" s="105"/>
      <c r="I512" s="105"/>
      <c r="J512" s="105"/>
      <c r="K512" s="105"/>
      <c r="L512" s="25"/>
      <c r="M512" s="25"/>
      <c r="N512" s="61"/>
      <c r="O512" s="62"/>
      <c r="P512" s="62"/>
      <c r="Q512" s="62"/>
      <c r="R512" s="62"/>
      <c r="S512" s="62"/>
      <c r="T512" s="62"/>
      <c r="U512" s="62"/>
      <c r="V512" s="62"/>
      <c r="W512" s="62"/>
      <c r="X512" s="62"/>
      <c r="Y512" s="62"/>
      <c r="Z512" s="62"/>
      <c r="AA512" s="63"/>
      <c r="AB512" s="25"/>
      <c r="AC512" s="24"/>
      <c r="AD512" s="24"/>
      <c r="AE512" s="24"/>
      <c r="AF512" s="24"/>
      <c r="AG512" s="24"/>
      <c r="AH512" s="24"/>
      <c r="AI512" s="24"/>
      <c r="AJ512" s="24"/>
      <c r="AK512" s="24"/>
      <c r="AL512" s="24"/>
      <c r="AM512" s="24"/>
      <c r="AN512" s="24"/>
      <c r="AO512" s="24"/>
      <c r="AP512" s="24"/>
      <c r="AQ512" s="24"/>
      <c r="AR512" s="24"/>
      <c r="AS512" s="24"/>
      <c r="AT512" s="24"/>
      <c r="AU512" s="24"/>
      <c r="AV512" s="24"/>
    </row>
    <row r="513" spans="1:48" ht="15" thickBot="1" x14ac:dyDescent="0.2">
      <c r="A513" s="64">
        <v>2014</v>
      </c>
      <c r="B513" s="104"/>
      <c r="C513" s="105"/>
      <c r="D513" s="105"/>
      <c r="E513" s="105"/>
      <c r="F513" s="105"/>
      <c r="G513" s="105"/>
      <c r="H513" s="105"/>
      <c r="I513" s="105"/>
      <c r="J513" s="105"/>
      <c r="K513" s="105"/>
      <c r="L513" s="25"/>
      <c r="M513" s="25"/>
      <c r="N513" s="81"/>
      <c r="O513" s="82"/>
      <c r="P513" s="82"/>
      <c r="Q513" s="82"/>
      <c r="R513" s="82"/>
      <c r="S513" s="82"/>
      <c r="T513" s="82"/>
      <c r="U513" s="82"/>
      <c r="V513" s="82"/>
      <c r="W513" s="82"/>
      <c r="X513" s="82"/>
      <c r="Y513" s="82"/>
      <c r="Z513" s="82"/>
      <c r="AA513" s="83"/>
      <c r="AB513" s="25"/>
      <c r="AC513" s="24"/>
      <c r="AD513" s="24"/>
      <c r="AE513" s="24"/>
      <c r="AF513" s="24"/>
      <c r="AG513" s="24"/>
      <c r="AH513" s="24"/>
      <c r="AI513" s="24"/>
      <c r="AJ513" s="24"/>
      <c r="AK513" s="24"/>
      <c r="AL513" s="24"/>
      <c r="AM513" s="24"/>
      <c r="AN513" s="24"/>
      <c r="AO513" s="24"/>
      <c r="AP513" s="24"/>
      <c r="AQ513" s="24"/>
      <c r="AR513" s="24"/>
      <c r="AS513" s="24"/>
      <c r="AT513" s="24"/>
      <c r="AU513" s="24"/>
      <c r="AV513" s="24"/>
    </row>
    <row r="514" spans="1:48" ht="14" x14ac:dyDescent="0.15">
      <c r="A514" s="64">
        <v>2015</v>
      </c>
      <c r="B514" s="104"/>
      <c r="C514" s="105"/>
      <c r="D514" s="105"/>
      <c r="E514" s="105"/>
      <c r="F514" s="105"/>
      <c r="G514" s="105"/>
      <c r="H514" s="105"/>
      <c r="I514" s="105"/>
      <c r="J514" s="105"/>
      <c r="K514" s="105"/>
      <c r="L514" s="25"/>
      <c r="M514" s="25"/>
      <c r="Q514" s="25"/>
      <c r="R514" s="25"/>
      <c r="S514" s="25"/>
      <c r="T514" s="25"/>
      <c r="U514" s="25"/>
      <c r="V514" s="25"/>
      <c r="W514" s="25"/>
      <c r="X514" s="25"/>
      <c r="Y514" s="25"/>
      <c r="Z514" s="25"/>
      <c r="AA514" s="25"/>
      <c r="AB514" s="25"/>
      <c r="AC514" s="24"/>
      <c r="AD514" s="24"/>
      <c r="AE514" s="24"/>
      <c r="AF514" s="24"/>
      <c r="AG514" s="24"/>
      <c r="AH514" s="24"/>
      <c r="AI514" s="24"/>
      <c r="AJ514" s="24"/>
      <c r="AK514" s="24"/>
      <c r="AL514" s="24"/>
      <c r="AM514" s="24"/>
      <c r="AN514" s="24"/>
      <c r="AO514" s="24"/>
      <c r="AP514" s="24"/>
      <c r="AQ514" s="24"/>
      <c r="AR514" s="24"/>
      <c r="AS514" s="24"/>
      <c r="AT514" s="24"/>
      <c r="AU514" s="24"/>
      <c r="AV514" s="24"/>
    </row>
    <row r="515" spans="1:48" ht="14" x14ac:dyDescent="0.15">
      <c r="A515" s="64">
        <v>2016</v>
      </c>
      <c r="B515" s="104"/>
      <c r="C515" s="105"/>
      <c r="D515" s="105"/>
      <c r="E515" s="105"/>
      <c r="F515" s="105"/>
      <c r="G515" s="105"/>
      <c r="H515" s="105"/>
      <c r="I515" s="105"/>
      <c r="J515" s="105"/>
      <c r="K515" s="105"/>
      <c r="L515" s="25"/>
      <c r="M515" s="25"/>
      <c r="N515" s="86" t="s">
        <v>41</v>
      </c>
      <c r="O515" s="25" t="s">
        <v>42</v>
      </c>
      <c r="Q515" s="25"/>
      <c r="R515" s="25"/>
      <c r="S515" s="25"/>
      <c r="T515" s="25"/>
      <c r="U515" s="25"/>
      <c r="V515" s="25"/>
      <c r="W515" s="25"/>
      <c r="X515" s="25"/>
      <c r="Y515" s="25"/>
      <c r="Z515" s="25"/>
      <c r="AA515" s="25"/>
      <c r="AB515" s="25"/>
      <c r="AC515" s="24"/>
      <c r="AD515" s="24"/>
      <c r="AE515" s="24"/>
      <c r="AF515" s="24"/>
      <c r="AG515" s="24"/>
      <c r="AH515" s="24"/>
      <c r="AI515" s="24"/>
      <c r="AJ515" s="24"/>
      <c r="AK515" s="24"/>
      <c r="AL515" s="24"/>
      <c r="AM515" s="24"/>
      <c r="AN515" s="24"/>
      <c r="AO515" s="24"/>
      <c r="AP515" s="24"/>
      <c r="AQ515" s="24"/>
      <c r="AR515" s="24"/>
      <c r="AS515" s="24"/>
      <c r="AT515" s="24"/>
      <c r="AU515" s="24"/>
      <c r="AV515" s="24"/>
    </row>
    <row r="516" spans="1:48" ht="14" x14ac:dyDescent="0.15">
      <c r="A516" s="64">
        <v>2017</v>
      </c>
      <c r="B516" s="104"/>
      <c r="C516" s="105"/>
      <c r="D516" s="105"/>
      <c r="E516" s="105"/>
      <c r="F516" s="105"/>
      <c r="G516" s="105"/>
      <c r="H516" s="105"/>
      <c r="I516" s="105"/>
      <c r="J516" s="105"/>
      <c r="K516" s="105"/>
      <c r="L516" s="25"/>
      <c r="M516" s="25"/>
      <c r="P516" s="25"/>
      <c r="Q516" s="87"/>
      <c r="R516" s="87"/>
      <c r="S516" s="87"/>
      <c r="T516" s="87"/>
      <c r="U516" s="87"/>
      <c r="V516" s="87"/>
      <c r="W516" s="87"/>
      <c r="X516" s="25"/>
      <c r="Y516" s="25"/>
      <c r="Z516" s="25"/>
      <c r="AA516" s="25"/>
      <c r="AB516" s="25"/>
      <c r="AC516" s="24"/>
      <c r="AD516" s="24"/>
      <c r="AE516" s="24"/>
      <c r="AF516" s="24"/>
      <c r="AG516" s="24"/>
      <c r="AH516" s="24"/>
      <c r="AI516" s="24"/>
      <c r="AJ516" s="24"/>
      <c r="AK516" s="24"/>
      <c r="AL516" s="24"/>
      <c r="AM516" s="24"/>
      <c r="AN516" s="24"/>
      <c r="AO516" s="24"/>
      <c r="AP516" s="24"/>
      <c r="AQ516" s="24"/>
      <c r="AR516" s="24"/>
      <c r="AS516" s="24"/>
      <c r="AT516" s="24"/>
      <c r="AU516" s="24"/>
      <c r="AV516" s="24"/>
    </row>
    <row r="517" spans="1:48" ht="14" x14ac:dyDescent="0.15">
      <c r="A517" s="64">
        <v>2018</v>
      </c>
      <c r="B517" s="104"/>
      <c r="C517" s="105"/>
      <c r="D517" s="105"/>
      <c r="E517" s="105"/>
      <c r="F517" s="105"/>
      <c r="G517" s="105"/>
      <c r="H517" s="105"/>
      <c r="I517" s="105"/>
      <c r="J517" s="105"/>
      <c r="K517" s="105"/>
      <c r="L517" s="25"/>
      <c r="M517" s="25"/>
      <c r="N517" s="88" t="s">
        <v>46</v>
      </c>
      <c r="O517" s="89"/>
      <c r="P517" s="25"/>
      <c r="Q517" s="87"/>
      <c r="R517" s="87"/>
      <c r="S517" s="87"/>
      <c r="T517" s="87"/>
      <c r="U517" s="87"/>
      <c r="V517" s="87"/>
      <c r="W517" s="87"/>
      <c r="X517" s="25"/>
      <c r="Y517" s="25"/>
      <c r="Z517" s="25"/>
      <c r="AA517" s="25"/>
      <c r="AB517" s="25"/>
      <c r="AC517" s="24"/>
      <c r="AD517" s="24"/>
      <c r="AE517" s="24"/>
      <c r="AF517" s="24"/>
      <c r="AG517" s="24"/>
      <c r="AH517" s="24"/>
      <c r="AI517" s="24"/>
      <c r="AJ517" s="24"/>
      <c r="AK517" s="24"/>
      <c r="AL517" s="24"/>
      <c r="AM517" s="24"/>
      <c r="AN517" s="24"/>
      <c r="AO517" s="24"/>
      <c r="AP517" s="24"/>
      <c r="AQ517" s="24"/>
      <c r="AR517" s="24"/>
      <c r="AS517" s="24"/>
      <c r="AT517" s="24"/>
      <c r="AU517" s="24"/>
      <c r="AV517" s="24"/>
    </row>
    <row r="518" spans="1:48" ht="14" x14ac:dyDescent="0.15">
      <c r="A518" s="64">
        <v>2019</v>
      </c>
      <c r="B518" s="104"/>
      <c r="C518" s="105"/>
      <c r="D518" s="105"/>
      <c r="E518" s="105"/>
      <c r="F518" s="105"/>
      <c r="G518" s="105"/>
      <c r="H518" s="105"/>
      <c r="I518" s="105"/>
      <c r="J518" s="105"/>
      <c r="K518" s="105"/>
      <c r="L518" s="25"/>
      <c r="M518" s="25"/>
      <c r="N518" s="88" t="s">
        <v>48</v>
      </c>
      <c r="O518" s="90"/>
      <c r="P518" s="87"/>
      <c r="Q518" s="87"/>
      <c r="R518" s="87"/>
      <c r="S518" s="87"/>
      <c r="T518" s="87"/>
      <c r="U518" s="87"/>
      <c r="V518" s="87"/>
      <c r="W518" s="87"/>
      <c r="X518" s="25"/>
      <c r="Y518" s="25"/>
      <c r="Z518" s="25"/>
      <c r="AA518" s="25"/>
      <c r="AB518" s="25"/>
      <c r="AC518" s="24"/>
      <c r="AD518" s="24"/>
      <c r="AE518" s="24"/>
      <c r="AF518" s="24"/>
      <c r="AG518" s="24"/>
      <c r="AH518" s="24"/>
      <c r="AI518" s="24"/>
      <c r="AJ518" s="24"/>
      <c r="AK518" s="24"/>
      <c r="AL518" s="24"/>
      <c r="AM518" s="24"/>
      <c r="AN518" s="24"/>
      <c r="AO518" s="24"/>
      <c r="AP518" s="24"/>
      <c r="AQ518" s="24"/>
      <c r="AR518" s="24"/>
      <c r="AS518" s="24"/>
      <c r="AT518" s="24"/>
      <c r="AU518" s="24"/>
      <c r="AV518" s="24"/>
    </row>
    <row r="519" spans="1:48" ht="14" x14ac:dyDescent="0.15">
      <c r="A519" s="64">
        <v>2020</v>
      </c>
      <c r="B519" s="104"/>
      <c r="C519" s="105"/>
      <c r="D519" s="105"/>
      <c r="E519" s="105"/>
      <c r="F519" s="105"/>
      <c r="G519" s="105"/>
      <c r="H519" s="105"/>
      <c r="I519" s="105"/>
      <c r="J519" s="105"/>
      <c r="K519" s="105"/>
      <c r="L519" s="25"/>
      <c r="M519" s="25"/>
      <c r="N519" s="88" t="s">
        <v>50</v>
      </c>
      <c r="O519" s="91"/>
      <c r="P519" s="87"/>
      <c r="Q519" s="87"/>
      <c r="R519" s="87"/>
      <c r="S519" s="87"/>
      <c r="T519" s="87"/>
      <c r="U519" s="87"/>
      <c r="V519" s="87"/>
      <c r="W519" s="87"/>
      <c r="X519" s="25"/>
      <c r="Y519" s="25"/>
      <c r="Z519" s="25"/>
      <c r="AA519" s="25"/>
      <c r="AB519" s="25"/>
      <c r="AC519" s="24"/>
      <c r="AD519" s="24"/>
      <c r="AE519" s="24"/>
      <c r="AF519" s="24"/>
      <c r="AG519" s="24"/>
      <c r="AH519" s="24"/>
      <c r="AI519" s="24"/>
      <c r="AJ519" s="24"/>
      <c r="AK519" s="24"/>
      <c r="AL519" s="24"/>
      <c r="AM519" s="24"/>
      <c r="AN519" s="24"/>
      <c r="AO519" s="24"/>
      <c r="AP519" s="24"/>
      <c r="AQ519" s="24"/>
      <c r="AR519" s="24"/>
      <c r="AS519" s="24"/>
      <c r="AT519" s="24"/>
      <c r="AU519" s="24"/>
      <c r="AV519" s="24"/>
    </row>
    <row r="520" spans="1:48" ht="14" x14ac:dyDescent="0.15">
      <c r="A520" s="64">
        <v>2021</v>
      </c>
      <c r="B520" s="104"/>
      <c r="C520" s="105"/>
      <c r="D520" s="105"/>
      <c r="E520" s="105"/>
      <c r="F520" s="105"/>
      <c r="G520" s="105"/>
      <c r="H520" s="105"/>
      <c r="I520" s="105"/>
      <c r="J520" s="105"/>
      <c r="K520" s="105"/>
      <c r="L520" s="25"/>
      <c r="M520" s="25"/>
      <c r="N520" s="88" t="s">
        <v>52</v>
      </c>
      <c r="O520" s="92"/>
      <c r="P520" s="87"/>
      <c r="Q520" s="87"/>
      <c r="R520" s="87"/>
      <c r="S520" s="87"/>
      <c r="T520" s="87"/>
      <c r="U520" s="87"/>
      <c r="V520" s="87"/>
      <c r="W520" s="87"/>
      <c r="X520" s="25"/>
      <c r="Y520" s="25"/>
      <c r="Z520" s="25"/>
      <c r="AA520" s="25"/>
      <c r="AB520" s="25"/>
      <c r="AC520" s="24"/>
      <c r="AD520" s="24"/>
      <c r="AE520" s="24"/>
      <c r="AF520" s="24"/>
      <c r="AG520" s="24"/>
      <c r="AH520" s="24"/>
      <c r="AI520" s="24"/>
      <c r="AJ520" s="24"/>
      <c r="AK520" s="24"/>
      <c r="AL520" s="24"/>
      <c r="AM520" s="24"/>
      <c r="AN520" s="24"/>
      <c r="AO520" s="24"/>
      <c r="AP520" s="24"/>
      <c r="AQ520" s="24"/>
      <c r="AR520" s="24"/>
      <c r="AS520" s="24"/>
      <c r="AT520" s="24"/>
      <c r="AU520" s="24"/>
      <c r="AV520" s="24"/>
    </row>
    <row r="521" spans="1:48" ht="14" x14ac:dyDescent="0.15">
      <c r="A521" s="64">
        <v>2022</v>
      </c>
      <c r="B521" s="104"/>
      <c r="C521" s="105"/>
      <c r="D521" s="105"/>
      <c r="E521" s="105"/>
      <c r="F521" s="105"/>
      <c r="G521" s="105"/>
      <c r="H521" s="105"/>
      <c r="I521" s="105"/>
      <c r="J521" s="105"/>
      <c r="K521" s="105"/>
      <c r="L521" s="25"/>
      <c r="M521" s="25"/>
      <c r="N521" s="88" t="s">
        <v>54</v>
      </c>
      <c r="O521" s="93"/>
      <c r="P521" s="87"/>
      <c r="Q521" s="87"/>
      <c r="R521" s="87"/>
      <c r="S521" s="87"/>
      <c r="T521" s="87"/>
      <c r="U521" s="87"/>
      <c r="V521" s="87"/>
      <c r="W521" s="87"/>
      <c r="X521" s="25"/>
      <c r="Y521" s="25"/>
      <c r="Z521" s="25"/>
      <c r="AA521" s="25"/>
      <c r="AB521" s="25"/>
      <c r="AC521" s="24"/>
      <c r="AD521" s="24"/>
      <c r="AE521" s="24"/>
      <c r="AF521" s="24"/>
      <c r="AG521" s="24"/>
      <c r="AH521" s="24"/>
      <c r="AI521" s="24"/>
      <c r="AJ521" s="24"/>
      <c r="AK521" s="24"/>
      <c r="AL521" s="24"/>
      <c r="AM521" s="24"/>
      <c r="AN521" s="24"/>
      <c r="AO521" s="24"/>
      <c r="AP521" s="24"/>
      <c r="AQ521" s="24"/>
      <c r="AR521" s="24"/>
      <c r="AS521" s="24"/>
      <c r="AT521" s="24"/>
      <c r="AU521" s="24"/>
      <c r="AV521" s="24"/>
    </row>
    <row r="522" spans="1:48" ht="14" x14ac:dyDescent="0.15">
      <c r="A522" s="64">
        <v>2023</v>
      </c>
      <c r="B522" s="104"/>
      <c r="C522" s="105"/>
      <c r="D522" s="105"/>
      <c r="E522" s="105"/>
      <c r="F522" s="105"/>
      <c r="G522" s="105"/>
      <c r="H522" s="105"/>
      <c r="I522" s="105"/>
      <c r="J522" s="105"/>
      <c r="K522" s="105"/>
      <c r="L522" s="25"/>
      <c r="M522" s="25"/>
      <c r="N522" s="88" t="s">
        <v>56</v>
      </c>
      <c r="O522" s="94"/>
      <c r="P522" s="87"/>
      <c r="Q522" s="87"/>
      <c r="R522" s="87"/>
      <c r="S522" s="87"/>
      <c r="T522" s="87"/>
      <c r="U522" s="87"/>
      <c r="V522" s="87"/>
      <c r="W522" s="87"/>
      <c r="X522" s="25"/>
      <c r="Y522" s="25"/>
      <c r="Z522" s="25"/>
      <c r="AA522" s="25"/>
      <c r="AB522" s="25"/>
      <c r="AC522" s="24"/>
      <c r="AD522" s="24"/>
      <c r="AE522" s="24"/>
      <c r="AF522" s="24"/>
      <c r="AG522" s="24"/>
      <c r="AH522" s="24"/>
      <c r="AI522" s="24"/>
      <c r="AJ522" s="24"/>
      <c r="AK522" s="24"/>
      <c r="AL522" s="24"/>
      <c r="AM522" s="24"/>
      <c r="AN522" s="24"/>
      <c r="AO522" s="24"/>
      <c r="AP522" s="24"/>
      <c r="AQ522" s="24"/>
      <c r="AR522" s="24"/>
      <c r="AS522" s="24"/>
      <c r="AT522" s="24"/>
      <c r="AU522" s="24"/>
      <c r="AV522" s="24"/>
    </row>
    <row r="523" spans="1:48" ht="14" x14ac:dyDescent="0.15">
      <c r="A523" s="64">
        <v>2024</v>
      </c>
      <c r="B523" s="104"/>
      <c r="C523" s="105"/>
      <c r="D523" s="105"/>
      <c r="E523" s="105"/>
      <c r="F523" s="105"/>
      <c r="G523" s="105"/>
      <c r="H523" s="105"/>
      <c r="I523" s="105"/>
      <c r="J523" s="105"/>
      <c r="K523" s="105"/>
      <c r="L523" s="25"/>
      <c r="M523" s="25"/>
      <c r="N523" s="88" t="s">
        <v>57</v>
      </c>
      <c r="O523" s="80"/>
      <c r="P523" s="25"/>
      <c r="Q523" s="87"/>
      <c r="R523" s="87"/>
      <c r="S523" s="87"/>
      <c r="T523" s="87"/>
      <c r="U523" s="87"/>
      <c r="V523" s="87"/>
      <c r="W523" s="87"/>
      <c r="X523" s="25"/>
      <c r="Y523" s="25"/>
      <c r="Z523" s="25"/>
      <c r="AA523" s="25"/>
      <c r="AB523" s="25"/>
      <c r="AC523" s="24"/>
      <c r="AD523" s="24"/>
      <c r="AE523" s="24"/>
      <c r="AF523" s="24"/>
      <c r="AG523" s="24"/>
      <c r="AH523" s="24"/>
      <c r="AI523" s="24"/>
      <c r="AJ523" s="24"/>
      <c r="AK523" s="24"/>
      <c r="AL523" s="24"/>
      <c r="AM523" s="24"/>
      <c r="AN523" s="24"/>
      <c r="AO523" s="24"/>
      <c r="AP523" s="24"/>
      <c r="AQ523" s="24"/>
      <c r="AR523" s="24"/>
      <c r="AS523" s="24"/>
      <c r="AT523" s="24"/>
      <c r="AU523" s="24"/>
      <c r="AV523" s="24"/>
    </row>
    <row r="524" spans="1:48" ht="14" x14ac:dyDescent="0.15">
      <c r="A524" s="64">
        <v>2025</v>
      </c>
      <c r="B524" s="104"/>
      <c r="C524" s="105"/>
      <c r="D524" s="105"/>
      <c r="E524" s="105"/>
      <c r="F524" s="105"/>
      <c r="G524" s="105"/>
      <c r="H524" s="105"/>
      <c r="I524" s="105"/>
      <c r="J524" s="105"/>
      <c r="K524" s="105"/>
      <c r="L524" s="25"/>
      <c r="M524" s="25"/>
      <c r="N524" s="88" t="s">
        <v>58</v>
      </c>
      <c r="O524" s="93"/>
      <c r="P524" s="87"/>
      <c r="Q524" s="87"/>
      <c r="R524" s="87"/>
      <c r="S524" s="87"/>
      <c r="T524" s="87"/>
      <c r="U524" s="87"/>
      <c r="V524" s="87"/>
      <c r="W524" s="87"/>
      <c r="X524" s="25"/>
      <c r="Y524" s="25"/>
      <c r="Z524" s="25"/>
      <c r="AA524" s="25"/>
      <c r="AB524" s="25"/>
      <c r="AC524" s="24"/>
      <c r="AD524" s="24"/>
      <c r="AE524" s="24"/>
      <c r="AF524" s="24"/>
      <c r="AG524" s="24"/>
      <c r="AH524" s="24"/>
      <c r="AI524" s="24"/>
      <c r="AJ524" s="24"/>
      <c r="AK524" s="24"/>
      <c r="AL524" s="24"/>
      <c r="AM524" s="24"/>
      <c r="AN524" s="24"/>
      <c r="AO524" s="24"/>
      <c r="AP524" s="24"/>
      <c r="AQ524" s="24"/>
      <c r="AR524" s="24"/>
      <c r="AS524" s="24"/>
      <c r="AT524" s="24"/>
      <c r="AU524" s="24"/>
      <c r="AV524" s="24"/>
    </row>
    <row r="525" spans="1:48" ht="14" x14ac:dyDescent="0.15">
      <c r="A525" s="64">
        <v>2026</v>
      </c>
      <c r="B525" s="104"/>
      <c r="C525" s="105"/>
      <c r="D525" s="105"/>
      <c r="E525" s="105"/>
      <c r="F525" s="105"/>
      <c r="G525" s="105"/>
      <c r="H525" s="105"/>
      <c r="I525" s="105"/>
      <c r="J525" s="105"/>
      <c r="K525" s="105"/>
      <c r="L525" s="25"/>
      <c r="M525" s="25"/>
      <c r="Q525" s="87"/>
      <c r="R525" s="87"/>
      <c r="S525" s="87"/>
      <c r="T525" s="87"/>
      <c r="U525" s="87"/>
      <c r="V525" s="87"/>
      <c r="W525" s="87"/>
      <c r="X525" s="25"/>
      <c r="Y525" s="25"/>
      <c r="Z525" s="25"/>
      <c r="AA525" s="25"/>
      <c r="AB525" s="25"/>
      <c r="AC525" s="24"/>
      <c r="AD525" s="24"/>
      <c r="AE525" s="24"/>
      <c r="AF525" s="24"/>
      <c r="AG525" s="24"/>
      <c r="AH525" s="24"/>
      <c r="AI525" s="24"/>
      <c r="AJ525" s="24"/>
      <c r="AK525" s="24"/>
      <c r="AL525" s="24"/>
      <c r="AM525" s="24"/>
      <c r="AN525" s="24"/>
      <c r="AO525" s="24"/>
      <c r="AP525" s="24"/>
      <c r="AQ525" s="24"/>
      <c r="AR525" s="24"/>
      <c r="AS525" s="24"/>
      <c r="AT525" s="24"/>
      <c r="AU525" s="24"/>
      <c r="AV525" s="24"/>
    </row>
    <row r="526" spans="1:48" ht="14" x14ac:dyDescent="0.15">
      <c r="A526" s="64">
        <v>2027</v>
      </c>
      <c r="B526" s="104"/>
      <c r="C526" s="105"/>
      <c r="D526" s="105"/>
      <c r="E526" s="105"/>
      <c r="F526" s="105"/>
      <c r="G526" s="105"/>
      <c r="H526" s="105"/>
      <c r="I526" s="105"/>
      <c r="J526" s="105"/>
      <c r="K526" s="105"/>
      <c r="L526" s="25"/>
      <c r="M526" s="25"/>
      <c r="Q526" s="87"/>
      <c r="R526" s="87"/>
      <c r="S526" s="87"/>
      <c r="T526" s="87"/>
      <c r="U526" s="87"/>
      <c r="V526" s="87"/>
      <c r="W526" s="87"/>
      <c r="X526" s="25"/>
      <c r="Y526" s="25"/>
      <c r="Z526" s="25"/>
      <c r="AA526" s="25"/>
      <c r="AB526" s="25"/>
      <c r="AC526" s="24"/>
      <c r="AD526" s="24"/>
      <c r="AE526" s="24"/>
      <c r="AF526" s="24"/>
      <c r="AG526" s="24"/>
      <c r="AH526" s="24"/>
      <c r="AI526" s="24"/>
      <c r="AJ526" s="24"/>
      <c r="AK526" s="24"/>
      <c r="AL526" s="24"/>
      <c r="AM526" s="24"/>
      <c r="AN526" s="24"/>
      <c r="AO526" s="24"/>
      <c r="AP526" s="24"/>
      <c r="AQ526" s="24"/>
      <c r="AR526" s="24"/>
      <c r="AS526" s="24"/>
      <c r="AT526" s="24"/>
      <c r="AU526" s="24"/>
      <c r="AV526" s="24"/>
    </row>
    <row r="527" spans="1:48" ht="14" x14ac:dyDescent="0.15">
      <c r="A527" s="64">
        <v>2028</v>
      </c>
      <c r="B527" s="104"/>
      <c r="C527" s="105"/>
      <c r="D527" s="105"/>
      <c r="E527" s="105"/>
      <c r="F527" s="105"/>
      <c r="G527" s="105"/>
      <c r="H527" s="105"/>
      <c r="I527" s="105"/>
      <c r="J527" s="105"/>
      <c r="K527" s="105"/>
      <c r="L527" s="25"/>
      <c r="M527" s="25"/>
      <c r="N527" s="88"/>
      <c r="O527" s="87"/>
      <c r="P527" s="87"/>
      <c r="Q527" s="87"/>
      <c r="R527" s="87"/>
      <c r="S527" s="87"/>
      <c r="T527" s="87"/>
      <c r="U527" s="87"/>
      <c r="V527" s="87"/>
      <c r="W527" s="87"/>
      <c r="X527" s="25"/>
      <c r="Y527" s="25"/>
      <c r="Z527" s="25"/>
      <c r="AA527" s="25"/>
      <c r="AB527" s="25"/>
      <c r="AC527" s="24"/>
      <c r="AD527" s="24"/>
      <c r="AE527" s="24"/>
      <c r="AF527" s="24"/>
      <c r="AG527" s="24"/>
      <c r="AH527" s="24"/>
      <c r="AI527" s="24"/>
      <c r="AJ527" s="24"/>
      <c r="AK527" s="24"/>
      <c r="AL527" s="24"/>
      <c r="AM527" s="24"/>
      <c r="AN527" s="24"/>
      <c r="AO527" s="24"/>
      <c r="AP527" s="24"/>
      <c r="AQ527" s="24"/>
      <c r="AR527" s="24"/>
      <c r="AS527" s="24"/>
      <c r="AT527" s="24"/>
      <c r="AU527" s="24"/>
      <c r="AV527" s="24"/>
    </row>
    <row r="528" spans="1:48" ht="14" x14ac:dyDescent="0.15">
      <c r="A528" s="64">
        <v>2029</v>
      </c>
      <c r="B528" s="104"/>
      <c r="C528" s="105"/>
      <c r="D528" s="105"/>
      <c r="E528" s="105"/>
      <c r="F528" s="105"/>
      <c r="G528" s="105"/>
      <c r="H528" s="105"/>
      <c r="I528" s="105"/>
      <c r="J528" s="105"/>
      <c r="K528" s="105"/>
      <c r="L528" s="25"/>
      <c r="M528" s="25"/>
      <c r="N528" s="88" t="s">
        <v>59</v>
      </c>
      <c r="O528" s="95"/>
      <c r="P528" s="87"/>
      <c r="Q528" s="87"/>
      <c r="R528" s="87"/>
      <c r="S528" s="87"/>
      <c r="T528" s="87"/>
      <c r="U528" s="87"/>
      <c r="V528" s="87"/>
      <c r="W528" s="87"/>
      <c r="X528" s="25"/>
      <c r="Y528" s="25"/>
      <c r="Z528" s="25"/>
      <c r="AA528" s="25"/>
      <c r="AB528" s="25"/>
      <c r="AC528" s="24"/>
      <c r="AD528" s="24"/>
      <c r="AE528" s="24"/>
      <c r="AF528" s="24"/>
      <c r="AG528" s="24"/>
      <c r="AH528" s="24"/>
      <c r="AI528" s="24"/>
      <c r="AJ528" s="24"/>
      <c r="AK528" s="24"/>
      <c r="AL528" s="24"/>
      <c r="AM528" s="24"/>
      <c r="AN528" s="24"/>
      <c r="AO528" s="24"/>
      <c r="AP528" s="24"/>
      <c r="AQ528" s="24"/>
      <c r="AR528" s="24"/>
      <c r="AS528" s="24"/>
      <c r="AT528" s="24"/>
      <c r="AU528" s="24"/>
      <c r="AV528" s="24"/>
    </row>
    <row r="529" spans="1:48" ht="14" x14ac:dyDescent="0.15">
      <c r="A529" s="64">
        <v>2030</v>
      </c>
      <c r="B529" s="104"/>
      <c r="C529" s="105"/>
      <c r="D529" s="105"/>
      <c r="E529" s="105"/>
      <c r="F529" s="105"/>
      <c r="G529" s="105"/>
      <c r="H529" s="105"/>
      <c r="I529" s="105"/>
      <c r="J529" s="105"/>
      <c r="K529" s="105"/>
      <c r="L529" s="25"/>
      <c r="M529" s="25"/>
      <c r="N529" s="88"/>
      <c r="O529" s="87"/>
      <c r="P529" s="87"/>
      <c r="Q529" s="87"/>
      <c r="R529" s="87"/>
      <c r="S529" s="87"/>
      <c r="T529" s="87"/>
      <c r="U529" s="87"/>
      <c r="V529" s="87"/>
      <c r="W529" s="87"/>
      <c r="X529" s="25"/>
      <c r="Y529" s="25"/>
      <c r="Z529" s="25"/>
      <c r="AA529" s="25"/>
      <c r="AB529" s="25"/>
      <c r="AC529" s="24"/>
      <c r="AD529" s="24"/>
      <c r="AE529" s="24"/>
      <c r="AF529" s="24"/>
      <c r="AG529" s="24"/>
      <c r="AH529" s="24"/>
      <c r="AI529" s="24"/>
      <c r="AJ529" s="24"/>
      <c r="AK529" s="24"/>
      <c r="AL529" s="24"/>
      <c r="AM529" s="24"/>
      <c r="AN529" s="24"/>
      <c r="AO529" s="24"/>
      <c r="AP529" s="24"/>
      <c r="AQ529" s="24"/>
      <c r="AR529" s="24"/>
      <c r="AS529" s="24"/>
      <c r="AT529" s="24"/>
      <c r="AU529" s="24"/>
      <c r="AV529" s="24"/>
    </row>
    <row r="530" spans="1:48" ht="14" x14ac:dyDescent="0.15">
      <c r="A530" s="64">
        <v>2031</v>
      </c>
      <c r="B530" s="104"/>
      <c r="C530" s="105"/>
      <c r="D530" s="105"/>
      <c r="E530" s="105"/>
      <c r="F530" s="105"/>
      <c r="G530" s="105"/>
      <c r="H530" s="105"/>
      <c r="I530" s="105"/>
      <c r="J530" s="105"/>
      <c r="K530" s="105"/>
      <c r="L530" s="25"/>
      <c r="M530" s="25"/>
      <c r="N530" s="88" t="s">
        <v>60</v>
      </c>
      <c r="O530" s="89"/>
      <c r="P530" s="87"/>
      <c r="Q530" s="87"/>
      <c r="R530" s="87"/>
      <c r="S530" s="87"/>
      <c r="T530" s="87"/>
      <c r="U530" s="87"/>
      <c r="V530" s="87"/>
      <c r="W530" s="87"/>
      <c r="X530" s="25"/>
      <c r="Y530" s="25"/>
      <c r="Z530" s="25"/>
      <c r="AA530" s="25"/>
      <c r="AB530" s="25"/>
      <c r="AC530" s="24"/>
      <c r="AD530" s="24"/>
      <c r="AE530" s="24"/>
      <c r="AF530" s="24"/>
      <c r="AG530" s="24"/>
      <c r="AH530" s="24"/>
      <c r="AI530" s="24"/>
      <c r="AJ530" s="24"/>
      <c r="AK530" s="24"/>
      <c r="AL530" s="24"/>
      <c r="AM530" s="24"/>
      <c r="AN530" s="24"/>
      <c r="AO530" s="24"/>
      <c r="AP530" s="24"/>
      <c r="AQ530" s="24"/>
      <c r="AR530" s="24"/>
      <c r="AS530" s="24"/>
      <c r="AT530" s="24"/>
      <c r="AU530" s="24"/>
      <c r="AV530" s="24"/>
    </row>
    <row r="531" spans="1:48" ht="14" x14ac:dyDescent="0.15">
      <c r="A531" s="64">
        <v>2032</v>
      </c>
      <c r="B531" s="104"/>
      <c r="C531" s="105"/>
      <c r="D531" s="105"/>
      <c r="E531" s="105"/>
      <c r="F531" s="105"/>
      <c r="G531" s="105"/>
      <c r="H531" s="105"/>
      <c r="I531" s="105"/>
      <c r="J531" s="105"/>
      <c r="K531" s="105"/>
      <c r="L531" s="25"/>
      <c r="M531" s="25"/>
      <c r="N531" s="88" t="s">
        <v>61</v>
      </c>
      <c r="O531" s="96"/>
      <c r="P531" s="87"/>
      <c r="Q531" s="87"/>
      <c r="R531" s="87"/>
      <c r="S531" s="87"/>
      <c r="T531" s="87"/>
      <c r="U531" s="87"/>
      <c r="V531" s="87"/>
      <c r="W531" s="87"/>
      <c r="X531" s="25"/>
      <c r="Y531" s="25"/>
      <c r="Z531" s="25"/>
      <c r="AA531" s="25"/>
      <c r="AB531" s="25"/>
      <c r="AC531" s="24"/>
      <c r="AD531" s="24"/>
      <c r="AE531" s="24"/>
      <c r="AF531" s="24"/>
      <c r="AG531" s="24"/>
      <c r="AH531" s="24"/>
      <c r="AI531" s="24"/>
      <c r="AJ531" s="24"/>
      <c r="AK531" s="24"/>
      <c r="AL531" s="24"/>
      <c r="AM531" s="24"/>
      <c r="AN531" s="24"/>
      <c r="AO531" s="24"/>
      <c r="AP531" s="24"/>
      <c r="AQ531" s="24"/>
      <c r="AR531" s="24"/>
      <c r="AS531" s="24"/>
      <c r="AT531" s="24"/>
      <c r="AU531" s="24"/>
      <c r="AV531" s="24"/>
    </row>
    <row r="532" spans="1:48" ht="14" x14ac:dyDescent="0.15">
      <c r="A532" s="64">
        <v>2033</v>
      </c>
      <c r="B532" s="104"/>
      <c r="C532" s="105"/>
      <c r="D532" s="105"/>
      <c r="E532" s="105"/>
      <c r="F532" s="105"/>
      <c r="G532" s="105"/>
      <c r="H532" s="105"/>
      <c r="I532" s="105"/>
      <c r="J532" s="105"/>
      <c r="K532" s="105"/>
      <c r="L532" s="25"/>
      <c r="M532" s="25"/>
      <c r="N532" s="88" t="s">
        <v>62</v>
      </c>
      <c r="O532" s="93"/>
      <c r="P532" s="87"/>
      <c r="Q532" s="87"/>
      <c r="R532" s="87"/>
      <c r="S532" s="87"/>
      <c r="T532" s="87"/>
      <c r="U532" s="87"/>
      <c r="V532" s="87"/>
      <c r="W532" s="87"/>
      <c r="X532" s="25"/>
      <c r="Y532" s="25"/>
      <c r="Z532" s="25"/>
      <c r="AA532" s="25"/>
      <c r="AB532" s="25"/>
      <c r="AC532" s="24"/>
      <c r="AD532" s="24"/>
      <c r="AE532" s="24"/>
      <c r="AF532" s="24"/>
      <c r="AG532" s="24"/>
      <c r="AH532" s="24"/>
      <c r="AI532" s="24"/>
      <c r="AJ532" s="24"/>
      <c r="AK532" s="24"/>
      <c r="AL532" s="24"/>
      <c r="AM532" s="24"/>
      <c r="AN532" s="24"/>
      <c r="AO532" s="24"/>
      <c r="AP532" s="24"/>
      <c r="AQ532" s="24"/>
      <c r="AR532" s="24"/>
      <c r="AS532" s="24"/>
      <c r="AT532" s="24"/>
      <c r="AU532" s="24"/>
      <c r="AV532" s="24"/>
    </row>
    <row r="533" spans="1:48" ht="14" x14ac:dyDescent="0.15">
      <c r="A533" s="64">
        <v>2034</v>
      </c>
      <c r="B533" s="104"/>
      <c r="C533" s="105"/>
      <c r="D533" s="105"/>
      <c r="E533" s="105"/>
      <c r="F533" s="105"/>
      <c r="G533" s="105"/>
      <c r="H533" s="105"/>
      <c r="I533" s="105"/>
      <c r="J533" s="105"/>
      <c r="K533" s="105"/>
      <c r="L533" s="25"/>
      <c r="M533" s="25"/>
      <c r="N533" s="88" t="s">
        <v>63</v>
      </c>
      <c r="O533" s="94"/>
      <c r="P533" s="87"/>
      <c r="Q533" s="87"/>
      <c r="R533" s="87"/>
      <c r="S533" s="87"/>
      <c r="T533" s="87"/>
      <c r="U533" s="87"/>
      <c r="V533" s="87"/>
      <c r="W533" s="87"/>
      <c r="X533" s="25"/>
      <c r="Y533" s="25"/>
      <c r="Z533" s="25"/>
      <c r="AA533" s="25"/>
      <c r="AB533" s="25"/>
      <c r="AC533" s="24"/>
      <c r="AD533" s="24"/>
      <c r="AE533" s="24"/>
      <c r="AF533" s="24"/>
      <c r="AG533" s="24"/>
      <c r="AH533" s="24"/>
      <c r="AI533" s="24"/>
      <c r="AJ533" s="24"/>
      <c r="AK533" s="24"/>
      <c r="AL533" s="24"/>
      <c r="AM533" s="24"/>
      <c r="AN533" s="24"/>
      <c r="AO533" s="24"/>
      <c r="AP533" s="24"/>
      <c r="AQ533" s="24"/>
      <c r="AR533" s="24"/>
      <c r="AS533" s="24"/>
      <c r="AT533" s="24"/>
      <c r="AU533" s="24"/>
      <c r="AV533" s="24"/>
    </row>
    <row r="534" spans="1:48" ht="14" x14ac:dyDescent="0.15">
      <c r="A534" s="64">
        <v>2035</v>
      </c>
      <c r="B534" s="104"/>
      <c r="C534" s="105"/>
      <c r="D534" s="105"/>
      <c r="E534" s="105"/>
      <c r="F534" s="105"/>
      <c r="G534" s="105"/>
      <c r="H534" s="105"/>
      <c r="I534" s="105"/>
      <c r="J534" s="105"/>
      <c r="K534" s="105"/>
      <c r="L534" s="25"/>
      <c r="M534" s="25"/>
      <c r="N534" s="88" t="s">
        <v>64</v>
      </c>
      <c r="O534" s="95"/>
      <c r="P534" s="87"/>
      <c r="Q534" s="87"/>
      <c r="R534" s="87"/>
      <c r="S534" s="87"/>
      <c r="T534" s="87"/>
      <c r="U534" s="87"/>
      <c r="V534" s="87"/>
      <c r="W534" s="87"/>
      <c r="X534" s="25"/>
      <c r="Y534" s="25"/>
      <c r="Z534" s="25"/>
      <c r="AA534" s="25"/>
      <c r="AB534" s="25"/>
      <c r="AC534" s="24"/>
      <c r="AD534" s="24"/>
      <c r="AE534" s="24"/>
      <c r="AF534" s="24"/>
      <c r="AG534" s="24"/>
      <c r="AH534" s="24"/>
      <c r="AI534" s="24"/>
      <c r="AJ534" s="24"/>
      <c r="AK534" s="24"/>
      <c r="AL534" s="24"/>
      <c r="AM534" s="24"/>
      <c r="AN534" s="24"/>
      <c r="AO534" s="24"/>
      <c r="AP534" s="24"/>
      <c r="AQ534" s="24"/>
      <c r="AR534" s="24"/>
      <c r="AS534" s="24"/>
      <c r="AT534" s="24"/>
      <c r="AU534" s="24"/>
      <c r="AV534" s="24"/>
    </row>
    <row r="535" spans="1:48" ht="14" x14ac:dyDescent="0.15">
      <c r="A535" s="64">
        <v>2036</v>
      </c>
      <c r="B535" s="104"/>
      <c r="C535" s="105"/>
      <c r="D535" s="105"/>
      <c r="E535" s="105"/>
      <c r="F535" s="105"/>
      <c r="G535" s="105"/>
      <c r="H535" s="105"/>
      <c r="I535" s="105"/>
      <c r="J535" s="105"/>
      <c r="K535" s="105"/>
      <c r="L535" s="25"/>
      <c r="M535" s="25"/>
      <c r="N535" s="87"/>
      <c r="O535" s="87"/>
      <c r="P535" s="87"/>
      <c r="Q535" s="87"/>
      <c r="R535" s="87"/>
      <c r="S535" s="87"/>
      <c r="T535" s="87"/>
      <c r="U535" s="87"/>
      <c r="V535" s="87"/>
      <c r="W535" s="87"/>
      <c r="X535" s="25"/>
      <c r="Y535" s="25"/>
      <c r="Z535" s="25"/>
      <c r="AA535" s="25"/>
      <c r="AB535" s="25"/>
      <c r="AC535" s="24"/>
      <c r="AD535" s="24"/>
      <c r="AE535" s="24"/>
      <c r="AF535" s="24"/>
      <c r="AG535" s="24"/>
      <c r="AH535" s="24"/>
      <c r="AI535" s="24"/>
      <c r="AJ535" s="24"/>
      <c r="AK535" s="24"/>
      <c r="AL535" s="24"/>
      <c r="AM535" s="24"/>
      <c r="AN535" s="24"/>
      <c r="AO535" s="24"/>
      <c r="AP535" s="24"/>
      <c r="AQ535" s="24"/>
      <c r="AR535" s="24"/>
      <c r="AS535" s="24"/>
      <c r="AT535" s="24"/>
      <c r="AU535" s="24"/>
      <c r="AV535" s="24"/>
    </row>
    <row r="536" spans="1:48" ht="14" x14ac:dyDescent="0.15">
      <c r="A536" s="64">
        <v>2037</v>
      </c>
      <c r="B536" s="104"/>
      <c r="C536" s="105"/>
      <c r="D536" s="105"/>
      <c r="E536" s="105"/>
      <c r="F536" s="105"/>
      <c r="G536" s="105"/>
      <c r="H536" s="105"/>
      <c r="I536" s="105"/>
      <c r="J536" s="105"/>
      <c r="K536" s="105"/>
      <c r="L536" s="25"/>
      <c r="M536" s="25"/>
      <c r="N536" s="87"/>
      <c r="O536" s="87"/>
      <c r="P536" s="87"/>
      <c r="Q536" s="87"/>
      <c r="R536" s="87"/>
      <c r="S536" s="87"/>
      <c r="T536" s="87"/>
      <c r="U536" s="87"/>
      <c r="V536" s="87"/>
      <c r="W536" s="87"/>
      <c r="X536" s="25"/>
      <c r="Y536" s="25"/>
      <c r="Z536" s="25"/>
      <c r="AA536" s="25"/>
      <c r="AB536" s="25"/>
      <c r="AC536" s="24"/>
      <c r="AD536" s="24"/>
      <c r="AE536" s="24"/>
      <c r="AF536" s="24"/>
      <c r="AG536" s="24"/>
      <c r="AH536" s="24"/>
      <c r="AI536" s="24"/>
      <c r="AJ536" s="24"/>
      <c r="AK536" s="24"/>
      <c r="AL536" s="24"/>
      <c r="AM536" s="24"/>
      <c r="AN536" s="24"/>
      <c r="AO536" s="24"/>
      <c r="AP536" s="24"/>
      <c r="AQ536" s="24"/>
      <c r="AR536" s="24"/>
      <c r="AS536" s="24"/>
      <c r="AT536" s="24"/>
      <c r="AU536" s="24"/>
      <c r="AV536" s="24"/>
    </row>
    <row r="537" spans="1:48" ht="14" x14ac:dyDescent="0.15">
      <c r="A537" s="64">
        <v>2038</v>
      </c>
      <c r="B537" s="104"/>
      <c r="C537" s="105"/>
      <c r="D537" s="105"/>
      <c r="E537" s="105"/>
      <c r="F537" s="105"/>
      <c r="G537" s="105"/>
      <c r="H537" s="105"/>
      <c r="I537" s="105"/>
      <c r="J537" s="105"/>
      <c r="K537" s="105"/>
      <c r="L537" s="25"/>
      <c r="M537" s="25"/>
      <c r="N537" s="87"/>
      <c r="O537" s="87"/>
      <c r="P537" s="87"/>
      <c r="Q537" s="87"/>
      <c r="R537" s="87"/>
      <c r="S537" s="87"/>
      <c r="T537" s="87"/>
      <c r="U537" s="87"/>
      <c r="V537" s="87"/>
      <c r="W537" s="87"/>
      <c r="X537" s="25"/>
      <c r="Y537" s="25"/>
      <c r="Z537" s="25"/>
      <c r="AA537" s="25"/>
      <c r="AB537" s="25"/>
      <c r="AC537" s="24"/>
      <c r="AD537" s="24"/>
      <c r="AE537" s="24"/>
      <c r="AF537" s="24"/>
      <c r="AG537" s="24"/>
      <c r="AH537" s="24"/>
      <c r="AI537" s="24"/>
      <c r="AJ537" s="24"/>
      <c r="AK537" s="24"/>
      <c r="AL537" s="24"/>
      <c r="AM537" s="24"/>
      <c r="AN537" s="24"/>
      <c r="AO537" s="24"/>
      <c r="AP537" s="24"/>
      <c r="AQ537" s="24"/>
      <c r="AR537" s="24"/>
      <c r="AS537" s="24"/>
      <c r="AT537" s="24"/>
      <c r="AU537" s="24"/>
      <c r="AV537" s="24"/>
    </row>
    <row r="538" spans="1:48" ht="14" x14ac:dyDescent="0.15">
      <c r="A538" s="64">
        <v>2039</v>
      </c>
      <c r="B538" s="104"/>
      <c r="C538" s="105"/>
      <c r="D538" s="105"/>
      <c r="E538" s="105"/>
      <c r="F538" s="105"/>
      <c r="G538" s="105"/>
      <c r="H538" s="105"/>
      <c r="I538" s="105"/>
      <c r="J538" s="105"/>
      <c r="K538" s="105"/>
      <c r="L538" s="25"/>
      <c r="M538" s="25"/>
      <c r="N538" s="87"/>
      <c r="O538" s="87"/>
      <c r="P538" s="87"/>
      <c r="Q538" s="87"/>
      <c r="R538" s="87"/>
      <c r="S538" s="87"/>
      <c r="T538" s="87"/>
      <c r="U538" s="87"/>
      <c r="V538" s="87"/>
      <c r="W538" s="87"/>
      <c r="X538" s="25"/>
      <c r="Y538" s="25"/>
      <c r="Z538" s="25"/>
      <c r="AA538" s="25"/>
      <c r="AB538" s="25"/>
      <c r="AC538" s="24"/>
      <c r="AD538" s="24"/>
      <c r="AE538" s="24"/>
      <c r="AF538" s="24"/>
      <c r="AG538" s="24"/>
      <c r="AH538" s="24"/>
      <c r="AI538" s="24"/>
      <c r="AJ538" s="24"/>
      <c r="AK538" s="24"/>
      <c r="AL538" s="24"/>
      <c r="AM538" s="24"/>
      <c r="AN538" s="24"/>
      <c r="AO538" s="24"/>
      <c r="AP538" s="24"/>
      <c r="AQ538" s="24"/>
      <c r="AR538" s="24"/>
      <c r="AS538" s="24"/>
      <c r="AT538" s="24"/>
      <c r="AU538" s="24"/>
      <c r="AV538" s="24"/>
    </row>
    <row r="539" spans="1:48" ht="14" x14ac:dyDescent="0.15">
      <c r="A539" s="64">
        <v>2040</v>
      </c>
      <c r="B539" s="104"/>
      <c r="C539" s="105"/>
      <c r="D539" s="105"/>
      <c r="E539" s="105"/>
      <c r="F539" s="105"/>
      <c r="G539" s="105"/>
      <c r="H539" s="105"/>
      <c r="I539" s="105"/>
      <c r="J539" s="105"/>
      <c r="K539" s="105"/>
      <c r="L539" s="25"/>
      <c r="M539" s="25"/>
      <c r="N539" s="87"/>
      <c r="O539" s="87"/>
      <c r="P539" s="87"/>
      <c r="Q539" s="87"/>
      <c r="R539" s="87"/>
      <c r="S539" s="87"/>
      <c r="T539" s="87"/>
      <c r="U539" s="87"/>
      <c r="V539" s="87"/>
      <c r="W539" s="87"/>
      <c r="X539" s="25"/>
      <c r="Y539" s="25"/>
      <c r="Z539" s="25"/>
      <c r="AA539" s="25"/>
      <c r="AB539" s="25"/>
      <c r="AC539" s="24"/>
      <c r="AD539" s="24"/>
      <c r="AE539" s="24"/>
      <c r="AF539" s="24"/>
      <c r="AG539" s="24"/>
      <c r="AH539" s="24"/>
      <c r="AI539" s="24"/>
      <c r="AJ539" s="24"/>
      <c r="AK539" s="24"/>
      <c r="AL539" s="24"/>
      <c r="AM539" s="24"/>
      <c r="AN539" s="24"/>
      <c r="AO539" s="24"/>
      <c r="AP539" s="24"/>
      <c r="AQ539" s="24"/>
      <c r="AR539" s="24"/>
      <c r="AS539" s="24"/>
      <c r="AT539" s="24"/>
      <c r="AU539" s="24"/>
      <c r="AV539" s="24"/>
    </row>
    <row r="540" spans="1:48" ht="14" x14ac:dyDescent="0.15">
      <c r="A540" s="64">
        <v>2041</v>
      </c>
      <c r="B540" s="104"/>
      <c r="C540" s="105"/>
      <c r="D540" s="105"/>
      <c r="E540" s="105"/>
      <c r="F540" s="105"/>
      <c r="G540" s="105"/>
      <c r="H540" s="105"/>
      <c r="I540" s="105"/>
      <c r="J540" s="105"/>
      <c r="K540" s="105"/>
      <c r="L540" s="25"/>
      <c r="M540" s="25"/>
      <c r="N540" s="87"/>
      <c r="O540" s="87"/>
      <c r="P540" s="87"/>
      <c r="Q540" s="87"/>
      <c r="R540" s="87"/>
      <c r="S540" s="87"/>
      <c r="T540" s="87"/>
      <c r="U540" s="87"/>
      <c r="V540" s="87"/>
      <c r="W540" s="87"/>
      <c r="X540" s="25"/>
      <c r="Y540" s="25"/>
      <c r="Z540" s="25"/>
      <c r="AA540" s="25"/>
      <c r="AB540" s="25"/>
      <c r="AC540" s="24"/>
      <c r="AD540" s="24"/>
      <c r="AE540" s="24"/>
      <c r="AF540" s="24"/>
      <c r="AG540" s="24"/>
      <c r="AH540" s="24"/>
      <c r="AI540" s="24"/>
      <c r="AJ540" s="24"/>
      <c r="AK540" s="24"/>
      <c r="AL540" s="24"/>
      <c r="AM540" s="24"/>
      <c r="AN540" s="24"/>
      <c r="AO540" s="24"/>
      <c r="AP540" s="24"/>
      <c r="AQ540" s="24"/>
      <c r="AR540" s="24"/>
      <c r="AS540" s="24"/>
      <c r="AT540" s="24"/>
      <c r="AU540" s="24"/>
      <c r="AV540" s="24"/>
    </row>
    <row r="541" spans="1:48" ht="14" x14ac:dyDescent="0.15">
      <c r="A541" s="64">
        <v>2042</v>
      </c>
      <c r="B541" s="104"/>
      <c r="C541" s="105"/>
      <c r="D541" s="105"/>
      <c r="E541" s="105"/>
      <c r="F541" s="105"/>
      <c r="G541" s="105"/>
      <c r="H541" s="105"/>
      <c r="I541" s="105"/>
      <c r="J541" s="105"/>
      <c r="K541" s="105"/>
      <c r="L541" s="25"/>
      <c r="M541" s="25"/>
      <c r="N541" s="87"/>
      <c r="O541" s="87"/>
      <c r="P541" s="87"/>
      <c r="Q541" s="87"/>
      <c r="R541" s="87"/>
      <c r="S541" s="87"/>
      <c r="T541" s="87"/>
      <c r="U541" s="87"/>
      <c r="V541" s="87"/>
      <c r="W541" s="87"/>
      <c r="X541" s="25"/>
      <c r="Y541" s="25"/>
      <c r="Z541" s="25"/>
      <c r="AA541" s="25"/>
      <c r="AB541" s="25"/>
      <c r="AC541" s="24"/>
      <c r="AD541" s="24"/>
      <c r="AE541" s="24"/>
      <c r="AF541" s="24"/>
      <c r="AG541" s="24"/>
      <c r="AH541" s="24"/>
      <c r="AI541" s="24"/>
      <c r="AJ541" s="24"/>
      <c r="AK541" s="24"/>
      <c r="AL541" s="24"/>
      <c r="AM541" s="24"/>
      <c r="AN541" s="24"/>
      <c r="AO541" s="24"/>
      <c r="AP541" s="24"/>
      <c r="AQ541" s="24"/>
      <c r="AR541" s="24"/>
      <c r="AS541" s="24"/>
      <c r="AT541" s="24"/>
      <c r="AU541" s="24"/>
      <c r="AV541" s="24"/>
    </row>
    <row r="542" spans="1:48" ht="14" x14ac:dyDescent="0.15">
      <c r="A542" s="64">
        <v>2043</v>
      </c>
      <c r="B542" s="104"/>
      <c r="C542" s="105"/>
      <c r="D542" s="105"/>
      <c r="E542" s="105"/>
      <c r="F542" s="105"/>
      <c r="G542" s="105"/>
      <c r="H542" s="105"/>
      <c r="I542" s="105"/>
      <c r="J542" s="105"/>
      <c r="K542" s="105"/>
      <c r="L542" s="25"/>
      <c r="M542" s="25"/>
      <c r="N542" s="87"/>
      <c r="O542" s="87"/>
      <c r="P542" s="87"/>
      <c r="Q542" s="87"/>
      <c r="R542" s="87"/>
      <c r="S542" s="87"/>
      <c r="T542" s="87"/>
      <c r="U542" s="87"/>
      <c r="V542" s="87"/>
      <c r="W542" s="87"/>
      <c r="X542" s="25"/>
      <c r="Y542" s="25"/>
      <c r="Z542" s="25"/>
      <c r="AA542" s="25"/>
      <c r="AB542" s="25"/>
      <c r="AC542" s="24"/>
      <c r="AD542" s="24"/>
      <c r="AE542" s="24"/>
      <c r="AF542" s="24"/>
      <c r="AG542" s="24"/>
      <c r="AH542" s="24"/>
      <c r="AI542" s="24"/>
      <c r="AJ542" s="24"/>
      <c r="AK542" s="24"/>
      <c r="AL542" s="24"/>
      <c r="AM542" s="24"/>
      <c r="AN542" s="24"/>
      <c r="AO542" s="24"/>
      <c r="AP542" s="24"/>
      <c r="AQ542" s="24"/>
      <c r="AR542" s="24"/>
      <c r="AS542" s="24"/>
      <c r="AT542" s="24"/>
      <c r="AU542" s="24"/>
      <c r="AV542" s="24"/>
    </row>
    <row r="543" spans="1:48" ht="14" x14ac:dyDescent="0.15">
      <c r="A543" s="64">
        <v>2044</v>
      </c>
      <c r="B543" s="104"/>
      <c r="C543" s="105"/>
      <c r="D543" s="105"/>
      <c r="E543" s="105"/>
      <c r="F543" s="105"/>
      <c r="G543" s="105"/>
      <c r="H543" s="105"/>
      <c r="I543" s="105"/>
      <c r="J543" s="105"/>
      <c r="K543" s="105"/>
      <c r="L543" s="25"/>
      <c r="M543" s="25"/>
      <c r="N543" s="87"/>
      <c r="O543" s="87"/>
      <c r="P543" s="87"/>
      <c r="Q543" s="87"/>
      <c r="R543" s="87"/>
      <c r="S543" s="87"/>
      <c r="T543" s="87"/>
      <c r="U543" s="87"/>
      <c r="V543" s="87"/>
      <c r="W543" s="87"/>
      <c r="X543" s="25"/>
      <c r="Y543" s="25"/>
      <c r="Z543" s="25"/>
      <c r="AA543" s="25"/>
      <c r="AB543" s="25"/>
      <c r="AC543" s="24"/>
      <c r="AD543" s="24"/>
      <c r="AE543" s="24"/>
      <c r="AF543" s="24"/>
      <c r="AG543" s="24"/>
      <c r="AH543" s="24"/>
      <c r="AI543" s="24"/>
      <c r="AJ543" s="24"/>
      <c r="AK543" s="24"/>
      <c r="AL543" s="24"/>
      <c r="AM543" s="24"/>
      <c r="AN543" s="24"/>
      <c r="AO543" s="24"/>
      <c r="AP543" s="24"/>
      <c r="AQ543" s="24"/>
      <c r="AR543" s="24"/>
      <c r="AS543" s="24"/>
      <c r="AT543" s="24"/>
      <c r="AU543" s="24"/>
      <c r="AV543" s="24"/>
    </row>
    <row r="544" spans="1:48" ht="14" x14ac:dyDescent="0.15">
      <c r="A544" s="64">
        <v>2045</v>
      </c>
      <c r="B544" s="104"/>
      <c r="C544" s="105"/>
      <c r="D544" s="105"/>
      <c r="E544" s="105"/>
      <c r="F544" s="105"/>
      <c r="G544" s="105"/>
      <c r="H544" s="105"/>
      <c r="I544" s="105"/>
      <c r="J544" s="105"/>
      <c r="K544" s="105"/>
      <c r="L544" s="25"/>
      <c r="M544" s="25"/>
      <c r="N544" s="87"/>
      <c r="O544" s="87"/>
      <c r="P544" s="87"/>
      <c r="Q544" s="87"/>
      <c r="R544" s="87"/>
      <c r="S544" s="87"/>
      <c r="T544" s="87"/>
      <c r="U544" s="87"/>
      <c r="V544" s="87"/>
      <c r="W544" s="87"/>
      <c r="X544" s="25"/>
      <c r="Y544" s="25"/>
      <c r="Z544" s="25"/>
      <c r="AA544" s="25"/>
      <c r="AB544" s="25"/>
      <c r="AC544" s="24"/>
      <c r="AD544" s="24"/>
      <c r="AE544" s="24"/>
      <c r="AF544" s="24"/>
      <c r="AG544" s="24"/>
      <c r="AH544" s="24"/>
      <c r="AI544" s="24"/>
      <c r="AJ544" s="24"/>
      <c r="AK544" s="24"/>
      <c r="AL544" s="24"/>
      <c r="AM544" s="24"/>
      <c r="AN544" s="24"/>
      <c r="AO544" s="24"/>
      <c r="AP544" s="24"/>
      <c r="AQ544" s="24"/>
      <c r="AR544" s="24"/>
      <c r="AS544" s="24"/>
      <c r="AT544" s="24"/>
      <c r="AU544" s="24"/>
      <c r="AV544" s="24"/>
    </row>
    <row r="545" spans="1:48" ht="14" x14ac:dyDescent="0.15">
      <c r="A545" s="64">
        <v>2046</v>
      </c>
      <c r="B545" s="104"/>
      <c r="C545" s="105"/>
      <c r="D545" s="105"/>
      <c r="E545" s="105"/>
      <c r="F545" s="105"/>
      <c r="G545" s="105"/>
      <c r="H545" s="105"/>
      <c r="I545" s="105"/>
      <c r="J545" s="105"/>
      <c r="K545" s="105"/>
      <c r="L545" s="25"/>
      <c r="M545" s="25"/>
      <c r="N545" s="87"/>
      <c r="O545" s="87"/>
      <c r="P545" s="87"/>
      <c r="Q545" s="87"/>
      <c r="R545" s="87"/>
      <c r="S545" s="87"/>
      <c r="T545" s="87"/>
      <c r="U545" s="87"/>
      <c r="V545" s="87"/>
      <c r="W545" s="87"/>
      <c r="X545" s="25"/>
      <c r="Y545" s="25"/>
      <c r="Z545" s="25"/>
      <c r="AA545" s="25"/>
      <c r="AB545" s="25"/>
      <c r="AC545" s="24"/>
      <c r="AD545" s="24"/>
      <c r="AE545" s="24"/>
      <c r="AF545" s="24"/>
      <c r="AG545" s="24"/>
      <c r="AH545" s="24"/>
      <c r="AI545" s="24"/>
      <c r="AJ545" s="24"/>
      <c r="AK545" s="24"/>
      <c r="AL545" s="24"/>
      <c r="AM545" s="24"/>
      <c r="AN545" s="24"/>
      <c r="AO545" s="24"/>
      <c r="AP545" s="24"/>
      <c r="AQ545" s="24"/>
      <c r="AR545" s="24"/>
      <c r="AS545" s="24"/>
      <c r="AT545" s="24"/>
      <c r="AU545" s="24"/>
      <c r="AV545" s="24"/>
    </row>
    <row r="546" spans="1:48" ht="14" x14ac:dyDescent="0.15">
      <c r="A546" s="64">
        <v>2047</v>
      </c>
      <c r="B546" s="104"/>
      <c r="C546" s="105"/>
      <c r="D546" s="105"/>
      <c r="E546" s="105"/>
      <c r="F546" s="105"/>
      <c r="G546" s="105"/>
      <c r="H546" s="105"/>
      <c r="I546" s="105"/>
      <c r="J546" s="105"/>
      <c r="K546" s="105"/>
      <c r="L546" s="25"/>
      <c r="M546" s="25"/>
      <c r="N546" s="87"/>
      <c r="O546" s="87"/>
      <c r="P546" s="87"/>
      <c r="Q546" s="87"/>
      <c r="R546" s="87"/>
      <c r="S546" s="87"/>
      <c r="T546" s="87"/>
      <c r="U546" s="87"/>
      <c r="V546" s="87"/>
      <c r="W546" s="87"/>
      <c r="X546" s="25"/>
      <c r="Y546" s="25"/>
      <c r="Z546" s="25"/>
      <c r="AA546" s="25"/>
      <c r="AB546" s="25"/>
      <c r="AC546" s="24"/>
      <c r="AD546" s="24"/>
      <c r="AE546" s="24"/>
      <c r="AF546" s="24"/>
      <c r="AG546" s="24"/>
      <c r="AH546" s="24"/>
      <c r="AI546" s="24"/>
      <c r="AJ546" s="24"/>
      <c r="AK546" s="24"/>
      <c r="AL546" s="24"/>
      <c r="AM546" s="24"/>
      <c r="AN546" s="24"/>
      <c r="AO546" s="24"/>
      <c r="AP546" s="24"/>
      <c r="AQ546" s="24"/>
      <c r="AR546" s="24"/>
      <c r="AS546" s="24"/>
      <c r="AT546" s="24"/>
      <c r="AU546" s="24"/>
      <c r="AV546" s="24"/>
    </row>
    <row r="547" spans="1:48" ht="14" x14ac:dyDescent="0.15">
      <c r="A547" s="64">
        <v>2048</v>
      </c>
      <c r="B547" s="104"/>
      <c r="C547" s="105"/>
      <c r="D547" s="105"/>
      <c r="E547" s="105"/>
      <c r="F547" s="105"/>
      <c r="G547" s="105"/>
      <c r="H547" s="105"/>
      <c r="I547" s="105"/>
      <c r="J547" s="105"/>
      <c r="K547" s="105"/>
      <c r="L547" s="25"/>
      <c r="M547" s="25"/>
      <c r="N547" s="25"/>
      <c r="O547" s="25"/>
      <c r="P547" s="25"/>
      <c r="Q547" s="25"/>
      <c r="R547" s="25"/>
      <c r="S547" s="25"/>
      <c r="T547" s="25"/>
      <c r="U547" s="25"/>
      <c r="V547" s="25"/>
      <c r="W547" s="25"/>
      <c r="X547" s="25"/>
      <c r="Y547" s="25"/>
      <c r="Z547" s="25"/>
      <c r="AA547" s="25"/>
      <c r="AB547" s="25"/>
      <c r="AC547" s="24"/>
      <c r="AD547" s="24"/>
      <c r="AE547" s="24"/>
      <c r="AF547" s="24"/>
      <c r="AG547" s="24"/>
      <c r="AH547" s="24"/>
      <c r="AI547" s="24"/>
      <c r="AJ547" s="24"/>
      <c r="AK547" s="24"/>
      <c r="AL547" s="24"/>
      <c r="AM547" s="24"/>
      <c r="AN547" s="24"/>
      <c r="AO547" s="24"/>
      <c r="AP547" s="24"/>
      <c r="AQ547" s="24"/>
      <c r="AR547" s="24"/>
      <c r="AS547" s="24"/>
      <c r="AT547" s="24"/>
      <c r="AU547" s="24"/>
      <c r="AV547" s="24"/>
    </row>
    <row r="548" spans="1:48" ht="14" x14ac:dyDescent="0.15">
      <c r="A548" s="64">
        <v>2049</v>
      </c>
      <c r="B548" s="104"/>
      <c r="C548" s="105"/>
      <c r="D548" s="105"/>
      <c r="E548" s="105"/>
      <c r="F548" s="105"/>
      <c r="G548" s="105"/>
      <c r="H548" s="105"/>
      <c r="I548" s="105"/>
      <c r="J548" s="105"/>
      <c r="K548" s="105"/>
      <c r="L548" s="25"/>
      <c r="M548" s="25"/>
      <c r="N548" s="25"/>
      <c r="O548" s="25"/>
      <c r="P548" s="25"/>
      <c r="Q548" s="25"/>
      <c r="R548" s="25"/>
      <c r="S548" s="25"/>
      <c r="T548" s="25"/>
      <c r="U548" s="25"/>
      <c r="V548" s="25"/>
      <c r="W548" s="25"/>
      <c r="X548" s="25"/>
      <c r="Y548" s="25"/>
      <c r="Z548" s="25"/>
      <c r="AA548" s="25"/>
      <c r="AB548" s="25"/>
      <c r="AC548" s="24"/>
      <c r="AD548" s="24"/>
      <c r="AE548" s="24"/>
      <c r="AF548" s="24"/>
      <c r="AG548" s="24"/>
      <c r="AH548" s="24"/>
      <c r="AI548" s="24"/>
      <c r="AJ548" s="24"/>
      <c r="AK548" s="24"/>
      <c r="AL548" s="24"/>
      <c r="AM548" s="24"/>
      <c r="AN548" s="24"/>
      <c r="AO548" s="24"/>
      <c r="AP548" s="24"/>
      <c r="AQ548" s="24"/>
      <c r="AR548" s="24"/>
      <c r="AS548" s="24"/>
      <c r="AT548" s="24"/>
      <c r="AU548" s="24"/>
      <c r="AV548" s="24"/>
    </row>
    <row r="549" spans="1:48" ht="14" x14ac:dyDescent="0.15">
      <c r="A549" s="64">
        <v>2050</v>
      </c>
      <c r="B549" s="104"/>
      <c r="C549" s="105"/>
      <c r="D549" s="105"/>
      <c r="E549" s="105"/>
      <c r="F549" s="105"/>
      <c r="G549" s="105"/>
      <c r="H549" s="105"/>
      <c r="I549" s="105"/>
      <c r="J549" s="105"/>
      <c r="K549" s="105"/>
      <c r="L549" s="25"/>
      <c r="M549" s="25"/>
      <c r="N549" s="25"/>
      <c r="O549" s="25"/>
      <c r="P549" s="25"/>
      <c r="Q549" s="25"/>
      <c r="R549" s="25"/>
      <c r="S549" s="25"/>
      <c r="T549" s="25"/>
      <c r="U549" s="25"/>
      <c r="V549" s="25"/>
      <c r="W549" s="25"/>
      <c r="X549" s="25"/>
      <c r="Y549" s="25"/>
      <c r="Z549" s="25"/>
      <c r="AA549" s="25"/>
      <c r="AB549" s="25"/>
      <c r="AC549" s="24"/>
      <c r="AD549" s="24"/>
      <c r="AE549" s="24"/>
      <c r="AF549" s="24"/>
      <c r="AG549" s="24"/>
      <c r="AH549" s="24"/>
      <c r="AI549" s="24"/>
      <c r="AJ549" s="24"/>
      <c r="AK549" s="24"/>
      <c r="AL549" s="24"/>
      <c r="AM549" s="24"/>
      <c r="AN549" s="24"/>
      <c r="AO549" s="24"/>
      <c r="AP549" s="24"/>
      <c r="AQ549" s="24"/>
      <c r="AR549" s="24"/>
      <c r="AS549" s="24"/>
      <c r="AT549" s="24"/>
      <c r="AU549" s="24"/>
      <c r="AV549" s="24"/>
    </row>
    <row r="550" spans="1:48" ht="14" x14ac:dyDescent="0.15">
      <c r="A550" s="64">
        <v>2051</v>
      </c>
      <c r="B550" s="104"/>
      <c r="C550" s="105"/>
      <c r="D550" s="105"/>
      <c r="E550" s="105"/>
      <c r="F550" s="105"/>
      <c r="G550" s="105"/>
      <c r="H550" s="105"/>
      <c r="I550" s="105"/>
      <c r="J550" s="105"/>
      <c r="K550" s="105"/>
      <c r="L550" s="25"/>
      <c r="M550" s="25"/>
      <c r="N550" s="25"/>
      <c r="O550" s="25"/>
      <c r="P550" s="25"/>
      <c r="Q550" s="25"/>
      <c r="R550" s="25"/>
      <c r="S550" s="25"/>
      <c r="T550" s="25"/>
      <c r="U550" s="25"/>
      <c r="V550" s="25"/>
      <c r="W550" s="25"/>
      <c r="X550" s="25"/>
      <c r="Y550" s="25"/>
      <c r="Z550" s="25"/>
      <c r="AA550" s="25"/>
      <c r="AB550" s="25"/>
      <c r="AC550" s="24"/>
      <c r="AD550" s="24"/>
      <c r="AE550" s="24"/>
      <c r="AF550" s="24"/>
      <c r="AG550" s="24"/>
      <c r="AH550" s="24"/>
      <c r="AI550" s="24"/>
      <c r="AJ550" s="24"/>
      <c r="AK550" s="24"/>
      <c r="AL550" s="24"/>
      <c r="AM550" s="24"/>
      <c r="AN550" s="24"/>
      <c r="AO550" s="24"/>
      <c r="AP550" s="24"/>
      <c r="AQ550" s="24"/>
      <c r="AR550" s="24"/>
      <c r="AS550" s="24"/>
      <c r="AT550" s="24"/>
      <c r="AU550" s="24"/>
      <c r="AV550" s="24"/>
    </row>
    <row r="551" spans="1:48" ht="14" x14ac:dyDescent="0.15">
      <c r="A551" s="64">
        <v>2052</v>
      </c>
      <c r="B551" s="104"/>
      <c r="C551" s="105"/>
      <c r="D551" s="105"/>
      <c r="E551" s="105"/>
      <c r="F551" s="105"/>
      <c r="G551" s="105"/>
      <c r="H551" s="105"/>
      <c r="I551" s="105"/>
      <c r="J551" s="105"/>
      <c r="K551" s="105"/>
      <c r="L551" s="25"/>
      <c r="M551" s="25"/>
      <c r="N551" s="25"/>
      <c r="O551" s="25"/>
      <c r="P551" s="25"/>
      <c r="Q551" s="25"/>
      <c r="R551" s="25"/>
      <c r="S551" s="25"/>
      <c r="T551" s="25"/>
      <c r="U551" s="25"/>
      <c r="V551" s="25"/>
      <c r="W551" s="25"/>
      <c r="X551" s="25"/>
      <c r="Y551" s="25"/>
      <c r="Z551" s="25"/>
      <c r="AA551" s="25"/>
      <c r="AB551" s="25"/>
      <c r="AC551" s="24"/>
      <c r="AD551" s="24"/>
      <c r="AE551" s="24"/>
      <c r="AF551" s="24"/>
      <c r="AG551" s="24"/>
      <c r="AH551" s="24"/>
      <c r="AI551" s="24"/>
      <c r="AJ551" s="24"/>
      <c r="AK551" s="24"/>
      <c r="AL551" s="24"/>
      <c r="AM551" s="24"/>
      <c r="AN551" s="24"/>
      <c r="AO551" s="24"/>
      <c r="AP551" s="24"/>
      <c r="AQ551" s="24"/>
      <c r="AR551" s="24"/>
      <c r="AS551" s="24"/>
      <c r="AT551" s="24"/>
      <c r="AU551" s="24"/>
      <c r="AV551" s="24"/>
    </row>
    <row r="552" spans="1:48" ht="14" x14ac:dyDescent="0.15">
      <c r="A552" s="64">
        <v>2053</v>
      </c>
      <c r="B552" s="104"/>
      <c r="C552" s="105"/>
      <c r="D552" s="105"/>
      <c r="E552" s="105"/>
      <c r="F552" s="105"/>
      <c r="G552" s="105"/>
      <c r="H552" s="105"/>
      <c r="I552" s="105"/>
      <c r="J552" s="105"/>
      <c r="K552" s="105"/>
      <c r="L552" s="25"/>
      <c r="M552" s="25"/>
      <c r="AC552" s="24"/>
      <c r="AD552" s="24"/>
      <c r="AE552" s="24"/>
      <c r="AF552" s="24"/>
      <c r="AG552" s="24"/>
      <c r="AH552" s="24"/>
      <c r="AI552" s="24"/>
      <c r="AJ552" s="24"/>
      <c r="AK552" s="24"/>
      <c r="AL552" s="24"/>
      <c r="AM552" s="24"/>
      <c r="AN552" s="24"/>
      <c r="AO552" s="24"/>
      <c r="AP552" s="24"/>
      <c r="AQ552" s="24"/>
      <c r="AR552" s="24"/>
      <c r="AS552" s="24"/>
      <c r="AT552" s="24"/>
      <c r="AU552" s="24"/>
      <c r="AV552" s="24"/>
    </row>
    <row r="553" spans="1:48" ht="14" x14ac:dyDescent="0.15">
      <c r="A553" s="64">
        <v>2054</v>
      </c>
      <c r="B553" s="104"/>
      <c r="C553" s="105"/>
      <c r="D553" s="105"/>
      <c r="E553" s="105"/>
      <c r="F553" s="105"/>
      <c r="G553" s="105"/>
      <c r="H553" s="105"/>
      <c r="I553" s="105"/>
      <c r="J553" s="105"/>
      <c r="K553" s="105"/>
      <c r="L553" s="25"/>
      <c r="M553" s="25"/>
      <c r="AC553" s="24"/>
      <c r="AD553" s="24"/>
      <c r="AE553" s="24"/>
      <c r="AF553" s="24"/>
      <c r="AG553" s="24"/>
      <c r="AH553" s="24"/>
      <c r="AI553" s="24"/>
      <c r="AJ553" s="24"/>
      <c r="AK553" s="24"/>
      <c r="AL553" s="24"/>
      <c r="AM553" s="24"/>
      <c r="AN553" s="24"/>
      <c r="AO553" s="24"/>
      <c r="AP553" s="24"/>
      <c r="AQ553" s="24"/>
      <c r="AR553" s="24"/>
      <c r="AS553" s="24"/>
      <c r="AT553" s="24"/>
      <c r="AU553" s="24"/>
      <c r="AV553" s="24"/>
    </row>
    <row r="554" spans="1:48" ht="14" x14ac:dyDescent="0.15">
      <c r="A554" s="64">
        <v>2055</v>
      </c>
      <c r="B554" s="104"/>
      <c r="C554" s="105"/>
      <c r="D554" s="105"/>
      <c r="E554" s="105"/>
      <c r="F554" s="105"/>
      <c r="G554" s="105"/>
      <c r="H554" s="105"/>
      <c r="I554" s="105"/>
      <c r="J554" s="105"/>
      <c r="K554" s="105"/>
      <c r="AC554" s="24"/>
      <c r="AD554" s="24"/>
      <c r="AE554" s="24"/>
      <c r="AF554" s="24"/>
      <c r="AG554" s="24"/>
      <c r="AH554" s="24"/>
      <c r="AI554" s="24"/>
      <c r="AJ554" s="24"/>
      <c r="AK554" s="24"/>
      <c r="AL554" s="24"/>
      <c r="AM554" s="24"/>
      <c r="AN554" s="24"/>
      <c r="AO554" s="24"/>
      <c r="AP554" s="24"/>
      <c r="AQ554" s="24"/>
      <c r="AR554" s="24"/>
      <c r="AS554" s="24"/>
      <c r="AT554" s="24"/>
      <c r="AU554" s="24"/>
      <c r="AV554" s="24"/>
    </row>
    <row r="555" spans="1:48" ht="14" x14ac:dyDescent="0.15">
      <c r="A555" s="64">
        <v>2056</v>
      </c>
      <c r="B555" s="104"/>
      <c r="C555" s="105"/>
      <c r="D555" s="105"/>
      <c r="E555" s="105"/>
      <c r="F555" s="105"/>
      <c r="G555" s="105"/>
      <c r="H555" s="105"/>
      <c r="I555" s="105"/>
      <c r="J555" s="105"/>
      <c r="K555" s="105"/>
      <c r="AC555" s="24"/>
      <c r="AD555" s="24"/>
      <c r="AE555" s="24"/>
      <c r="AF555" s="24"/>
      <c r="AG555" s="24"/>
      <c r="AH555" s="24"/>
      <c r="AI555" s="24"/>
      <c r="AJ555" s="24"/>
      <c r="AK555" s="24"/>
      <c r="AL555" s="24"/>
      <c r="AM555" s="24"/>
      <c r="AN555" s="24"/>
      <c r="AO555" s="24"/>
      <c r="AP555" s="24"/>
      <c r="AQ555" s="24"/>
      <c r="AR555" s="24"/>
      <c r="AS555" s="24"/>
      <c r="AT555" s="24"/>
      <c r="AU555" s="24"/>
      <c r="AV555" s="24"/>
    </row>
    <row r="556" spans="1:48" ht="14" x14ac:dyDescent="0.15">
      <c r="A556" s="64">
        <v>2057</v>
      </c>
      <c r="B556" s="104"/>
      <c r="C556" s="105"/>
      <c r="D556" s="105"/>
      <c r="E556" s="105"/>
      <c r="F556" s="105"/>
      <c r="G556" s="105"/>
      <c r="H556" s="105"/>
      <c r="I556" s="105"/>
      <c r="J556" s="105"/>
      <c r="K556" s="105"/>
      <c r="AC556" s="24"/>
      <c r="AD556" s="24"/>
      <c r="AE556" s="24"/>
      <c r="AF556" s="24"/>
      <c r="AG556" s="24"/>
      <c r="AH556" s="24"/>
      <c r="AI556" s="24"/>
      <c r="AJ556" s="24"/>
      <c r="AK556" s="24"/>
      <c r="AL556" s="24"/>
      <c r="AM556" s="24"/>
      <c r="AN556" s="24"/>
      <c r="AO556" s="24"/>
      <c r="AP556" s="24"/>
      <c r="AQ556" s="24"/>
      <c r="AR556" s="24"/>
      <c r="AS556" s="24"/>
      <c r="AT556" s="24"/>
      <c r="AU556" s="24"/>
      <c r="AV556" s="24"/>
    </row>
    <row r="557" spans="1:48" ht="14" x14ac:dyDescent="0.15">
      <c r="A557" s="64">
        <v>2058</v>
      </c>
      <c r="B557" s="104"/>
      <c r="C557" s="105"/>
      <c r="D557" s="105"/>
      <c r="E557" s="105"/>
      <c r="F557" s="105"/>
      <c r="G557" s="105"/>
      <c r="H557" s="105"/>
      <c r="I557" s="105"/>
      <c r="J557" s="105"/>
      <c r="K557" s="105"/>
      <c r="AC557" s="24"/>
      <c r="AD557" s="24"/>
      <c r="AE557" s="24"/>
      <c r="AF557" s="24"/>
      <c r="AG557" s="24"/>
      <c r="AH557" s="24"/>
      <c r="AI557" s="24"/>
      <c r="AJ557" s="24"/>
      <c r="AK557" s="24"/>
      <c r="AL557" s="24"/>
      <c r="AM557" s="24"/>
      <c r="AN557" s="24"/>
      <c r="AO557" s="24"/>
      <c r="AP557" s="24"/>
      <c r="AQ557" s="24"/>
      <c r="AR557" s="24"/>
      <c r="AS557" s="24"/>
      <c r="AT557" s="24"/>
      <c r="AU557" s="24"/>
      <c r="AV557" s="24"/>
    </row>
    <row r="558" spans="1:48" ht="14" x14ac:dyDescent="0.15">
      <c r="A558" s="64">
        <v>2059</v>
      </c>
      <c r="B558" s="104"/>
      <c r="C558" s="105"/>
      <c r="D558" s="105"/>
      <c r="E558" s="105"/>
      <c r="F558" s="105"/>
      <c r="G558" s="105"/>
      <c r="H558" s="105"/>
      <c r="I558" s="105"/>
      <c r="J558" s="105"/>
      <c r="K558" s="105"/>
      <c r="AC558" s="24"/>
      <c r="AD558" s="24"/>
      <c r="AE558" s="24"/>
      <c r="AF558" s="24"/>
      <c r="AG558" s="24"/>
      <c r="AH558" s="24"/>
      <c r="AI558" s="24"/>
      <c r="AJ558" s="24"/>
      <c r="AK558" s="24"/>
      <c r="AL558" s="24"/>
      <c r="AM558" s="24"/>
      <c r="AN558" s="24"/>
      <c r="AO558" s="24"/>
      <c r="AP558" s="24"/>
      <c r="AQ558" s="24"/>
      <c r="AR558" s="24"/>
      <c r="AS558" s="24"/>
      <c r="AT558" s="24"/>
      <c r="AU558" s="24"/>
      <c r="AV558" s="24"/>
    </row>
    <row r="559" spans="1:48" ht="14" x14ac:dyDescent="0.15">
      <c r="A559" s="64">
        <v>2060</v>
      </c>
      <c r="B559" s="104"/>
      <c r="C559" s="105"/>
      <c r="D559" s="105"/>
      <c r="E559" s="105"/>
      <c r="F559" s="105"/>
      <c r="G559" s="105"/>
      <c r="H559" s="105"/>
      <c r="I559" s="105"/>
      <c r="J559" s="105"/>
      <c r="K559" s="105"/>
    </row>
    <row r="560" spans="1:48" ht="16" x14ac:dyDescent="0.2">
      <c r="A560" s="97" t="str">
        <f ca="1">HYPERLINK("#"&amp;"'"&amp;'Custom PDS Adoption'!A$1&amp;"'!a1","Back to top")</f>
        <v>Back to top</v>
      </c>
    </row>
    <row r="561" spans="1:48" s="114" customFormat="1" x14ac:dyDescent="0.15"/>
    <row r="563" spans="1:48" ht="18" x14ac:dyDescent="0.2">
      <c r="A563" s="100" t="s">
        <v>55</v>
      </c>
      <c r="B563" s="101" t="s">
        <v>93</v>
      </c>
      <c r="C563" s="101"/>
      <c r="D563" s="101"/>
      <c r="E563" s="101"/>
      <c r="F563" s="101"/>
      <c r="G563" s="101"/>
      <c r="H563" s="101"/>
      <c r="I563" s="101"/>
      <c r="J563" s="101"/>
      <c r="K563" s="101"/>
      <c r="L563" s="25"/>
      <c r="M563" s="100"/>
      <c r="AB563" s="25"/>
      <c r="AC563" s="25"/>
    </row>
    <row r="564" spans="1:48" ht="15" thickBot="1" x14ac:dyDescent="0.2">
      <c r="A564" s="55" t="s">
        <v>18</v>
      </c>
      <c r="B564" s="56" t="s">
        <v>19</v>
      </c>
      <c r="C564" s="56" t="s">
        <v>20</v>
      </c>
      <c r="D564" s="56" t="s">
        <v>21</v>
      </c>
      <c r="E564" s="56" t="s">
        <v>22</v>
      </c>
      <c r="F564" s="56" t="s">
        <v>23</v>
      </c>
      <c r="G564" s="56" t="s">
        <v>24</v>
      </c>
      <c r="H564" s="56" t="s">
        <v>25</v>
      </c>
      <c r="I564" s="56" t="s">
        <v>26</v>
      </c>
      <c r="J564" s="56" t="s">
        <v>27</v>
      </c>
      <c r="K564" s="56" t="s">
        <v>28</v>
      </c>
      <c r="L564" s="25"/>
      <c r="M564" s="25"/>
    </row>
    <row r="565" spans="1:48" ht="16" x14ac:dyDescent="0.2">
      <c r="A565" s="64">
        <v>2012</v>
      </c>
      <c r="B565" s="105"/>
      <c r="C565" s="105"/>
      <c r="D565" s="105"/>
      <c r="E565" s="105"/>
      <c r="F565" s="105"/>
      <c r="G565" s="105"/>
      <c r="H565" s="105"/>
      <c r="I565" s="105"/>
      <c r="J565" s="105"/>
      <c r="K565" s="105"/>
      <c r="L565" s="25"/>
      <c r="M565" s="25"/>
      <c r="N565" s="52" t="s">
        <v>17</v>
      </c>
      <c r="O565" s="53"/>
      <c r="P565" s="53"/>
      <c r="Q565" s="53"/>
      <c r="R565" s="53"/>
      <c r="S565" s="53"/>
      <c r="T565" s="53"/>
      <c r="U565" s="53"/>
      <c r="V565" s="53"/>
      <c r="W565" s="53"/>
      <c r="X565" s="53"/>
      <c r="Y565" s="53"/>
      <c r="Z565" s="53"/>
      <c r="AA565" s="54"/>
      <c r="AB565" s="25"/>
      <c r="AC565" s="48"/>
      <c r="AD565" s="48"/>
      <c r="AE565" s="48"/>
      <c r="AF565" s="48"/>
      <c r="AG565" s="48"/>
      <c r="AH565" s="48"/>
      <c r="AI565" s="48"/>
      <c r="AJ565" s="48"/>
      <c r="AK565" s="48"/>
      <c r="AL565" s="48"/>
      <c r="AM565" s="48"/>
      <c r="AN565" s="48"/>
      <c r="AO565" s="48"/>
      <c r="AP565" s="48"/>
      <c r="AQ565" s="48"/>
      <c r="AR565" s="48"/>
      <c r="AS565" s="48"/>
      <c r="AT565" s="48"/>
      <c r="AU565" s="48"/>
      <c r="AV565" s="48"/>
    </row>
    <row r="566" spans="1:48" ht="14" x14ac:dyDescent="0.15">
      <c r="A566" s="64">
        <v>2013</v>
      </c>
      <c r="B566" s="105"/>
      <c r="C566" s="105"/>
      <c r="D566" s="105"/>
      <c r="E566" s="105"/>
      <c r="F566" s="105"/>
      <c r="G566" s="105"/>
      <c r="H566" s="105"/>
      <c r="I566" s="105"/>
      <c r="J566" s="105"/>
      <c r="K566" s="105"/>
      <c r="L566" s="25"/>
      <c r="M566" s="25"/>
      <c r="N566" s="61"/>
      <c r="O566" s="62"/>
      <c r="P566" s="62"/>
      <c r="Q566" s="62"/>
      <c r="R566" s="62"/>
      <c r="S566" s="62"/>
      <c r="T566" s="62"/>
      <c r="U566" s="62"/>
      <c r="V566" s="62"/>
      <c r="W566" s="62"/>
      <c r="X566" s="62"/>
      <c r="Y566" s="62"/>
      <c r="Z566" s="62"/>
      <c r="AA566" s="63"/>
      <c r="AB566" s="25"/>
      <c r="AC566" s="24"/>
      <c r="AD566" s="24"/>
      <c r="AE566" s="24"/>
      <c r="AF566" s="24"/>
      <c r="AG566" s="24"/>
      <c r="AH566" s="24"/>
      <c r="AI566" s="24"/>
      <c r="AJ566" s="24"/>
      <c r="AK566" s="24"/>
      <c r="AL566" s="24"/>
      <c r="AM566" s="24"/>
      <c r="AN566" s="24"/>
      <c r="AO566" s="24"/>
      <c r="AP566" s="24"/>
      <c r="AQ566" s="24"/>
      <c r="AR566" s="24"/>
      <c r="AS566" s="24"/>
      <c r="AT566" s="24"/>
      <c r="AU566" s="24"/>
      <c r="AV566" s="24"/>
    </row>
    <row r="567" spans="1:48" ht="14" x14ac:dyDescent="0.15">
      <c r="A567" s="64">
        <v>2014</v>
      </c>
      <c r="B567" s="105"/>
      <c r="C567" s="105"/>
      <c r="D567" s="105"/>
      <c r="E567" s="105"/>
      <c r="F567" s="105"/>
      <c r="G567" s="105"/>
      <c r="H567" s="105"/>
      <c r="I567" s="105"/>
      <c r="J567" s="105"/>
      <c r="K567" s="105"/>
      <c r="L567" s="25"/>
      <c r="M567" s="25"/>
      <c r="N567" s="61"/>
      <c r="O567" s="62"/>
      <c r="P567" s="62"/>
      <c r="Q567" s="62"/>
      <c r="R567" s="62"/>
      <c r="S567" s="62"/>
      <c r="T567" s="62"/>
      <c r="U567" s="62"/>
      <c r="V567" s="62"/>
      <c r="W567" s="62"/>
      <c r="X567" s="62"/>
      <c r="Y567" s="62"/>
      <c r="Z567" s="62"/>
      <c r="AA567" s="63"/>
      <c r="AB567" s="25"/>
      <c r="AC567" s="24"/>
      <c r="AD567" s="24"/>
      <c r="AE567" s="24"/>
      <c r="AF567" s="24"/>
      <c r="AG567" s="24"/>
      <c r="AH567" s="24"/>
      <c r="AI567" s="24"/>
      <c r="AJ567" s="24"/>
      <c r="AK567" s="24"/>
      <c r="AL567" s="24"/>
      <c r="AM567" s="24"/>
      <c r="AN567" s="24"/>
      <c r="AO567" s="24"/>
      <c r="AP567" s="24"/>
      <c r="AQ567" s="24"/>
      <c r="AR567" s="24"/>
      <c r="AS567" s="24"/>
      <c r="AT567" s="24"/>
      <c r="AU567" s="24"/>
      <c r="AV567" s="24"/>
    </row>
    <row r="568" spans="1:48" ht="14" x14ac:dyDescent="0.15">
      <c r="A568" s="64">
        <v>2015</v>
      </c>
      <c r="B568" s="105"/>
      <c r="C568" s="105"/>
      <c r="D568" s="105"/>
      <c r="E568" s="105"/>
      <c r="F568" s="105"/>
      <c r="G568" s="105"/>
      <c r="H568" s="105"/>
      <c r="I568" s="105"/>
      <c r="J568" s="105"/>
      <c r="K568" s="105"/>
      <c r="L568" s="25"/>
      <c r="M568" s="25"/>
      <c r="N568" s="61"/>
      <c r="O568" s="62"/>
      <c r="P568" s="62"/>
      <c r="Q568" s="62"/>
      <c r="R568" s="62"/>
      <c r="S568" s="62"/>
      <c r="T568" s="62"/>
      <c r="U568" s="62"/>
      <c r="V568" s="62"/>
      <c r="W568" s="62"/>
      <c r="X568" s="62"/>
      <c r="Y568" s="62"/>
      <c r="Z568" s="62"/>
      <c r="AA568" s="63"/>
      <c r="AB568" s="25"/>
      <c r="AC568" s="24"/>
      <c r="AD568" s="24"/>
      <c r="AE568" s="24"/>
      <c r="AF568" s="24"/>
      <c r="AG568" s="24"/>
      <c r="AH568" s="24"/>
      <c r="AI568" s="24"/>
      <c r="AJ568" s="24"/>
      <c r="AK568" s="24"/>
      <c r="AL568" s="24"/>
      <c r="AM568" s="24"/>
      <c r="AN568" s="24"/>
      <c r="AO568" s="24"/>
      <c r="AP568" s="24"/>
      <c r="AQ568" s="24"/>
      <c r="AR568" s="24"/>
      <c r="AS568" s="24"/>
      <c r="AT568" s="24"/>
      <c r="AU568" s="24"/>
      <c r="AV568" s="24"/>
    </row>
    <row r="569" spans="1:48" ht="15" thickBot="1" x14ac:dyDescent="0.2">
      <c r="A569" s="64">
        <v>2016</v>
      </c>
      <c r="B569" s="105"/>
      <c r="C569" s="105"/>
      <c r="D569" s="105"/>
      <c r="E569" s="105"/>
      <c r="F569" s="105"/>
      <c r="G569" s="105"/>
      <c r="H569" s="105"/>
      <c r="I569" s="105"/>
      <c r="J569" s="105"/>
      <c r="K569" s="105"/>
      <c r="L569" s="25"/>
      <c r="M569" s="25"/>
      <c r="N569" s="81"/>
      <c r="O569" s="82"/>
      <c r="P569" s="82"/>
      <c r="Q569" s="82"/>
      <c r="R569" s="82"/>
      <c r="S569" s="82"/>
      <c r="T569" s="82"/>
      <c r="U569" s="82"/>
      <c r="V569" s="82"/>
      <c r="W569" s="82"/>
      <c r="X569" s="82"/>
      <c r="Y569" s="82"/>
      <c r="Z569" s="82"/>
      <c r="AA569" s="83"/>
      <c r="AB569" s="25"/>
      <c r="AC569" s="24"/>
      <c r="AD569" s="24"/>
      <c r="AE569" s="24"/>
      <c r="AF569" s="24"/>
      <c r="AG569" s="24"/>
      <c r="AH569" s="24"/>
      <c r="AI569" s="24"/>
      <c r="AJ569" s="24"/>
      <c r="AK569" s="24"/>
      <c r="AL569" s="24"/>
      <c r="AM569" s="24"/>
      <c r="AN569" s="24"/>
      <c r="AO569" s="24"/>
      <c r="AP569" s="24"/>
      <c r="AQ569" s="24"/>
      <c r="AR569" s="24"/>
      <c r="AS569" s="24"/>
      <c r="AT569" s="24"/>
      <c r="AU569" s="24"/>
      <c r="AV569" s="24"/>
    </row>
    <row r="570" spans="1:48" ht="14" x14ac:dyDescent="0.15">
      <c r="A570" s="64">
        <v>2017</v>
      </c>
      <c r="B570" s="105"/>
      <c r="C570" s="105"/>
      <c r="D570" s="105"/>
      <c r="E570" s="105"/>
      <c r="F570" s="105"/>
      <c r="G570" s="105"/>
      <c r="H570" s="105"/>
      <c r="I570" s="105"/>
      <c r="J570" s="105"/>
      <c r="K570" s="105"/>
      <c r="L570" s="25"/>
      <c r="M570" s="25"/>
      <c r="Q570" s="25"/>
      <c r="R570" s="25"/>
      <c r="S570" s="25"/>
      <c r="T570" s="25"/>
      <c r="U570" s="25"/>
      <c r="V570" s="25"/>
      <c r="W570" s="25"/>
      <c r="X570" s="25"/>
      <c r="Y570" s="25"/>
      <c r="Z570" s="25"/>
      <c r="AA570" s="25"/>
      <c r="AB570" s="25"/>
      <c r="AC570" s="24"/>
      <c r="AD570" s="24"/>
      <c r="AE570" s="24"/>
      <c r="AF570" s="24"/>
      <c r="AG570" s="24"/>
      <c r="AH570" s="24"/>
      <c r="AI570" s="24"/>
      <c r="AJ570" s="24"/>
      <c r="AK570" s="24"/>
      <c r="AL570" s="24"/>
      <c r="AM570" s="24"/>
      <c r="AN570" s="24"/>
      <c r="AO570" s="24"/>
      <c r="AP570" s="24"/>
      <c r="AQ570" s="24"/>
      <c r="AR570" s="24"/>
      <c r="AS570" s="24"/>
      <c r="AT570" s="24"/>
      <c r="AU570" s="24"/>
      <c r="AV570" s="24"/>
    </row>
    <row r="571" spans="1:48" ht="14" x14ac:dyDescent="0.15">
      <c r="A571" s="64">
        <v>2018</v>
      </c>
      <c r="B571" s="105"/>
      <c r="C571" s="105"/>
      <c r="D571" s="105"/>
      <c r="E571" s="105"/>
      <c r="F571" s="105"/>
      <c r="G571" s="105"/>
      <c r="H571" s="105"/>
      <c r="I571" s="105"/>
      <c r="J571" s="105"/>
      <c r="K571" s="105"/>
      <c r="L571" s="25"/>
      <c r="M571" s="25"/>
      <c r="N571" s="86" t="s">
        <v>41</v>
      </c>
      <c r="O571" s="25" t="s">
        <v>42</v>
      </c>
      <c r="Q571" s="25"/>
      <c r="R571" s="25"/>
      <c r="S571" s="25"/>
      <c r="T571" s="25"/>
      <c r="U571" s="25"/>
      <c r="V571" s="25"/>
      <c r="W571" s="25"/>
      <c r="X571" s="25"/>
      <c r="Y571" s="25"/>
      <c r="Z571" s="25"/>
      <c r="AA571" s="25"/>
      <c r="AB571" s="25"/>
      <c r="AC571" s="24"/>
      <c r="AD571" s="24"/>
      <c r="AE571" s="24"/>
      <c r="AF571" s="24"/>
      <c r="AG571" s="24"/>
      <c r="AH571" s="24"/>
      <c r="AI571" s="24"/>
      <c r="AJ571" s="24"/>
      <c r="AK571" s="24"/>
      <c r="AL571" s="24"/>
      <c r="AM571" s="24"/>
      <c r="AN571" s="24"/>
      <c r="AO571" s="24"/>
      <c r="AP571" s="24"/>
      <c r="AQ571" s="24"/>
      <c r="AR571" s="24"/>
      <c r="AS571" s="24"/>
      <c r="AT571" s="24"/>
      <c r="AU571" s="24"/>
      <c r="AV571" s="24"/>
    </row>
    <row r="572" spans="1:48" ht="14" x14ac:dyDescent="0.15">
      <c r="A572" s="64">
        <v>2019</v>
      </c>
      <c r="B572" s="105"/>
      <c r="C572" s="105"/>
      <c r="D572" s="105"/>
      <c r="E572" s="105"/>
      <c r="F572" s="105"/>
      <c r="G572" s="105"/>
      <c r="H572" s="105"/>
      <c r="I572" s="105"/>
      <c r="J572" s="105"/>
      <c r="K572" s="105"/>
      <c r="L572" s="25"/>
      <c r="M572" s="25"/>
      <c r="P572" s="25"/>
      <c r="Q572" s="87"/>
      <c r="R572" s="87"/>
      <c r="S572" s="87"/>
      <c r="T572" s="87"/>
      <c r="U572" s="87"/>
      <c r="V572" s="87"/>
      <c r="W572" s="87"/>
      <c r="X572" s="25"/>
      <c r="Y572" s="25"/>
      <c r="Z572" s="25"/>
      <c r="AA572" s="25"/>
      <c r="AB572" s="25"/>
      <c r="AC572" s="24"/>
      <c r="AD572" s="24"/>
      <c r="AE572" s="24"/>
      <c r="AF572" s="24"/>
      <c r="AG572" s="24"/>
      <c r="AH572" s="24"/>
      <c r="AI572" s="24"/>
      <c r="AJ572" s="24"/>
      <c r="AK572" s="24"/>
      <c r="AL572" s="24"/>
      <c r="AM572" s="24"/>
      <c r="AN572" s="24"/>
      <c r="AO572" s="24"/>
      <c r="AP572" s="24"/>
      <c r="AQ572" s="24"/>
      <c r="AR572" s="24"/>
      <c r="AS572" s="24"/>
      <c r="AT572" s="24"/>
      <c r="AU572" s="24"/>
      <c r="AV572" s="24"/>
    </row>
    <row r="573" spans="1:48" ht="14" x14ac:dyDescent="0.15">
      <c r="A573" s="64">
        <v>2020</v>
      </c>
      <c r="B573" s="105"/>
      <c r="C573" s="105"/>
      <c r="D573" s="105"/>
      <c r="E573" s="105"/>
      <c r="F573" s="105"/>
      <c r="G573" s="105"/>
      <c r="H573" s="105"/>
      <c r="I573" s="105"/>
      <c r="J573" s="105"/>
      <c r="K573" s="105"/>
      <c r="L573" s="25"/>
      <c r="M573" s="25"/>
      <c r="N573" s="88" t="s">
        <v>46</v>
      </c>
      <c r="O573" s="89"/>
      <c r="P573" s="25"/>
      <c r="Q573" s="87"/>
      <c r="R573" s="87"/>
      <c r="S573" s="87"/>
      <c r="T573" s="87"/>
      <c r="U573" s="87"/>
      <c r="V573" s="87"/>
      <c r="W573" s="87"/>
      <c r="X573" s="25"/>
      <c r="Y573" s="25"/>
      <c r="Z573" s="25"/>
      <c r="AA573" s="25"/>
      <c r="AB573" s="25"/>
      <c r="AC573" s="24"/>
      <c r="AD573" s="24"/>
      <c r="AE573" s="24"/>
      <c r="AF573" s="24"/>
      <c r="AG573" s="24"/>
      <c r="AH573" s="24"/>
      <c r="AI573" s="24"/>
      <c r="AJ573" s="24"/>
      <c r="AK573" s="24"/>
      <c r="AL573" s="24"/>
      <c r="AM573" s="24"/>
      <c r="AN573" s="24"/>
      <c r="AO573" s="24"/>
      <c r="AP573" s="24"/>
      <c r="AQ573" s="24"/>
      <c r="AR573" s="24"/>
      <c r="AS573" s="24"/>
      <c r="AT573" s="24"/>
      <c r="AU573" s="24"/>
      <c r="AV573" s="24"/>
    </row>
    <row r="574" spans="1:48" ht="14" x14ac:dyDescent="0.15">
      <c r="A574" s="64">
        <v>2021</v>
      </c>
      <c r="B574" s="105"/>
      <c r="C574" s="105"/>
      <c r="D574" s="105"/>
      <c r="E574" s="105"/>
      <c r="F574" s="105"/>
      <c r="G574" s="105"/>
      <c r="H574" s="105"/>
      <c r="I574" s="105"/>
      <c r="J574" s="105"/>
      <c r="K574" s="105"/>
      <c r="L574" s="25"/>
      <c r="M574" s="25"/>
      <c r="N574" s="88" t="s">
        <v>48</v>
      </c>
      <c r="O574" s="90"/>
      <c r="P574" s="87"/>
      <c r="Q574" s="87"/>
      <c r="R574" s="87"/>
      <c r="S574" s="87"/>
      <c r="T574" s="87"/>
      <c r="U574" s="87"/>
      <c r="V574" s="87"/>
      <c r="W574" s="87"/>
      <c r="X574" s="25"/>
      <c r="Y574" s="25"/>
      <c r="Z574" s="25"/>
      <c r="AA574" s="25"/>
      <c r="AB574" s="25"/>
      <c r="AC574" s="24"/>
      <c r="AD574" s="24"/>
      <c r="AE574" s="24"/>
      <c r="AF574" s="24"/>
      <c r="AG574" s="24"/>
      <c r="AH574" s="24"/>
      <c r="AI574" s="24"/>
      <c r="AJ574" s="24"/>
      <c r="AK574" s="24"/>
      <c r="AL574" s="24"/>
      <c r="AM574" s="24"/>
      <c r="AN574" s="24"/>
      <c r="AO574" s="24"/>
      <c r="AP574" s="24"/>
      <c r="AQ574" s="24"/>
      <c r="AR574" s="24"/>
      <c r="AS574" s="24"/>
      <c r="AT574" s="24"/>
      <c r="AU574" s="24"/>
      <c r="AV574" s="24"/>
    </row>
    <row r="575" spans="1:48" ht="14" x14ac:dyDescent="0.15">
      <c r="A575" s="64">
        <v>2022</v>
      </c>
      <c r="B575" s="105"/>
      <c r="C575" s="105"/>
      <c r="D575" s="105"/>
      <c r="E575" s="105"/>
      <c r="F575" s="105"/>
      <c r="G575" s="105"/>
      <c r="H575" s="105"/>
      <c r="I575" s="105"/>
      <c r="J575" s="105"/>
      <c r="K575" s="105"/>
      <c r="L575" s="25"/>
      <c r="M575" s="25"/>
      <c r="N575" s="88" t="s">
        <v>50</v>
      </c>
      <c r="O575" s="91"/>
      <c r="P575" s="87"/>
      <c r="Q575" s="87"/>
      <c r="R575" s="87"/>
      <c r="S575" s="87"/>
      <c r="T575" s="87"/>
      <c r="U575" s="87"/>
      <c r="V575" s="87"/>
      <c r="W575" s="87"/>
      <c r="X575" s="25"/>
      <c r="Y575" s="25"/>
      <c r="Z575" s="25"/>
      <c r="AA575" s="25"/>
      <c r="AB575" s="25"/>
      <c r="AC575" s="24"/>
      <c r="AD575" s="24"/>
      <c r="AE575" s="24"/>
      <c r="AF575" s="24"/>
      <c r="AG575" s="24"/>
      <c r="AH575" s="24"/>
      <c r="AI575" s="24"/>
      <c r="AJ575" s="24"/>
      <c r="AK575" s="24"/>
      <c r="AL575" s="24"/>
      <c r="AM575" s="24"/>
      <c r="AN575" s="24"/>
      <c r="AO575" s="24"/>
      <c r="AP575" s="24"/>
      <c r="AQ575" s="24"/>
      <c r="AR575" s="24"/>
      <c r="AS575" s="24"/>
      <c r="AT575" s="24"/>
      <c r="AU575" s="24"/>
      <c r="AV575" s="24"/>
    </row>
    <row r="576" spans="1:48" ht="14" x14ac:dyDescent="0.15">
      <c r="A576" s="64">
        <v>2023</v>
      </c>
      <c r="B576" s="105"/>
      <c r="C576" s="105"/>
      <c r="D576" s="105"/>
      <c r="E576" s="105"/>
      <c r="F576" s="105"/>
      <c r="G576" s="105"/>
      <c r="H576" s="105"/>
      <c r="I576" s="105"/>
      <c r="J576" s="105"/>
      <c r="K576" s="105"/>
      <c r="L576" s="25"/>
      <c r="M576" s="25"/>
      <c r="N576" s="88" t="s">
        <v>52</v>
      </c>
      <c r="O576" s="92"/>
      <c r="P576" s="87"/>
      <c r="Q576" s="87"/>
      <c r="R576" s="87"/>
      <c r="S576" s="87"/>
      <c r="T576" s="87"/>
      <c r="U576" s="87"/>
      <c r="V576" s="87"/>
      <c r="W576" s="87"/>
      <c r="X576" s="25"/>
      <c r="Y576" s="25"/>
      <c r="Z576" s="25"/>
      <c r="AA576" s="25"/>
      <c r="AB576" s="25"/>
      <c r="AC576" s="24"/>
      <c r="AD576" s="24"/>
      <c r="AE576" s="24"/>
      <c r="AF576" s="24"/>
      <c r="AG576" s="24"/>
      <c r="AH576" s="24"/>
      <c r="AI576" s="24"/>
      <c r="AJ576" s="24"/>
      <c r="AK576" s="24"/>
      <c r="AL576" s="24"/>
      <c r="AM576" s="24"/>
      <c r="AN576" s="24"/>
      <c r="AO576" s="24"/>
      <c r="AP576" s="24"/>
      <c r="AQ576" s="24"/>
      <c r="AR576" s="24"/>
      <c r="AS576" s="24"/>
      <c r="AT576" s="24"/>
      <c r="AU576" s="24"/>
      <c r="AV576" s="24"/>
    </row>
    <row r="577" spans="1:48" ht="14" x14ac:dyDescent="0.15">
      <c r="A577" s="64">
        <v>2024</v>
      </c>
      <c r="B577" s="105"/>
      <c r="C577" s="105"/>
      <c r="D577" s="105"/>
      <c r="E577" s="105"/>
      <c r="F577" s="105"/>
      <c r="G577" s="105"/>
      <c r="H577" s="105"/>
      <c r="I577" s="105"/>
      <c r="J577" s="105"/>
      <c r="K577" s="105"/>
      <c r="L577" s="25"/>
      <c r="M577" s="25"/>
      <c r="N577" s="88" t="s">
        <v>54</v>
      </c>
      <c r="O577" s="93"/>
      <c r="P577" s="87"/>
      <c r="Q577" s="87"/>
      <c r="R577" s="87"/>
      <c r="S577" s="87"/>
      <c r="T577" s="87"/>
      <c r="U577" s="87"/>
      <c r="V577" s="87"/>
      <c r="W577" s="87"/>
      <c r="X577" s="25"/>
      <c r="Y577" s="25"/>
      <c r="Z577" s="25"/>
      <c r="AA577" s="25"/>
      <c r="AB577" s="25"/>
      <c r="AC577" s="24"/>
      <c r="AD577" s="24"/>
      <c r="AE577" s="24"/>
      <c r="AF577" s="24"/>
      <c r="AG577" s="24"/>
      <c r="AH577" s="24"/>
      <c r="AI577" s="24"/>
      <c r="AJ577" s="24"/>
      <c r="AK577" s="24"/>
      <c r="AL577" s="24"/>
      <c r="AM577" s="24"/>
      <c r="AN577" s="24"/>
      <c r="AO577" s="24"/>
      <c r="AP577" s="24"/>
      <c r="AQ577" s="24"/>
      <c r="AR577" s="24"/>
      <c r="AS577" s="24"/>
      <c r="AT577" s="24"/>
      <c r="AU577" s="24"/>
      <c r="AV577" s="24"/>
    </row>
    <row r="578" spans="1:48" ht="14" x14ac:dyDescent="0.15">
      <c r="A578" s="64">
        <v>2025</v>
      </c>
      <c r="B578" s="105"/>
      <c r="C578" s="105"/>
      <c r="D578" s="105"/>
      <c r="E578" s="105"/>
      <c r="F578" s="105"/>
      <c r="G578" s="105"/>
      <c r="H578" s="105"/>
      <c r="I578" s="105"/>
      <c r="J578" s="105"/>
      <c r="K578" s="105"/>
      <c r="L578" s="25"/>
      <c r="M578" s="25"/>
      <c r="N578" s="88" t="s">
        <v>56</v>
      </c>
      <c r="O578" s="94"/>
      <c r="P578" s="87"/>
      <c r="Q578" s="87"/>
      <c r="R578" s="87"/>
      <c r="S578" s="87"/>
      <c r="T578" s="87"/>
      <c r="U578" s="87"/>
      <c r="V578" s="87"/>
      <c r="W578" s="87"/>
      <c r="X578" s="25"/>
      <c r="Y578" s="25"/>
      <c r="Z578" s="25"/>
      <c r="AA578" s="25"/>
      <c r="AB578" s="25"/>
      <c r="AC578" s="24"/>
      <c r="AD578" s="24"/>
      <c r="AE578" s="24"/>
      <c r="AF578" s="24"/>
      <c r="AG578" s="24"/>
      <c r="AH578" s="24"/>
      <c r="AI578" s="24"/>
      <c r="AJ578" s="24"/>
      <c r="AK578" s="24"/>
      <c r="AL578" s="24"/>
      <c r="AM578" s="24"/>
      <c r="AN578" s="24"/>
      <c r="AO578" s="24"/>
      <c r="AP578" s="24"/>
      <c r="AQ578" s="24"/>
      <c r="AR578" s="24"/>
      <c r="AS578" s="24"/>
      <c r="AT578" s="24"/>
      <c r="AU578" s="24"/>
      <c r="AV578" s="24"/>
    </row>
    <row r="579" spans="1:48" ht="14" x14ac:dyDescent="0.15">
      <c r="A579" s="64">
        <v>2026</v>
      </c>
      <c r="B579" s="105"/>
      <c r="C579" s="105"/>
      <c r="D579" s="105"/>
      <c r="E579" s="105"/>
      <c r="F579" s="105"/>
      <c r="G579" s="105"/>
      <c r="H579" s="105"/>
      <c r="I579" s="105"/>
      <c r="J579" s="105"/>
      <c r="K579" s="105"/>
      <c r="L579" s="25"/>
      <c r="M579" s="25"/>
      <c r="N579" s="88" t="s">
        <v>57</v>
      </c>
      <c r="O579" s="80"/>
      <c r="P579" s="25"/>
      <c r="Q579" s="87"/>
      <c r="R579" s="87"/>
      <c r="S579" s="87"/>
      <c r="T579" s="87"/>
      <c r="U579" s="87"/>
      <c r="V579" s="87"/>
      <c r="W579" s="87"/>
      <c r="X579" s="25"/>
      <c r="Y579" s="25"/>
      <c r="Z579" s="25"/>
      <c r="AA579" s="25"/>
      <c r="AB579" s="25"/>
      <c r="AC579" s="24"/>
      <c r="AD579" s="24"/>
      <c r="AE579" s="24"/>
      <c r="AF579" s="24"/>
      <c r="AG579" s="24"/>
      <c r="AH579" s="24"/>
      <c r="AI579" s="24"/>
      <c r="AJ579" s="24"/>
      <c r="AK579" s="24"/>
      <c r="AL579" s="24"/>
      <c r="AM579" s="24"/>
      <c r="AN579" s="24"/>
      <c r="AO579" s="24"/>
      <c r="AP579" s="24"/>
      <c r="AQ579" s="24"/>
      <c r="AR579" s="24"/>
      <c r="AS579" s="24"/>
      <c r="AT579" s="24"/>
      <c r="AU579" s="24"/>
      <c r="AV579" s="24"/>
    </row>
    <row r="580" spans="1:48" ht="14" x14ac:dyDescent="0.15">
      <c r="A580" s="64">
        <v>2027</v>
      </c>
      <c r="B580" s="105"/>
      <c r="C580" s="105"/>
      <c r="D580" s="105"/>
      <c r="E580" s="105"/>
      <c r="F580" s="105"/>
      <c r="G580" s="105"/>
      <c r="H580" s="105"/>
      <c r="I580" s="105"/>
      <c r="J580" s="105"/>
      <c r="K580" s="105"/>
      <c r="L580" s="25"/>
      <c r="M580" s="25"/>
      <c r="N580" s="88" t="s">
        <v>58</v>
      </c>
      <c r="O580" s="93"/>
      <c r="P580" s="87"/>
      <c r="Q580" s="87"/>
      <c r="R580" s="87"/>
      <c r="S580" s="87"/>
      <c r="T580" s="87"/>
      <c r="U580" s="87"/>
      <c r="V580" s="87"/>
      <c r="W580" s="87"/>
      <c r="X580" s="25"/>
      <c r="Y580" s="25"/>
      <c r="Z580" s="25"/>
      <c r="AA580" s="25"/>
      <c r="AB580" s="25"/>
      <c r="AC580" s="24"/>
      <c r="AD580" s="24"/>
      <c r="AE580" s="24"/>
      <c r="AF580" s="24"/>
      <c r="AG580" s="24"/>
      <c r="AH580" s="24"/>
      <c r="AI580" s="24"/>
      <c r="AJ580" s="24"/>
      <c r="AK580" s="24"/>
      <c r="AL580" s="24"/>
      <c r="AM580" s="24"/>
      <c r="AN580" s="24"/>
      <c r="AO580" s="24"/>
      <c r="AP580" s="24"/>
      <c r="AQ580" s="24"/>
      <c r="AR580" s="24"/>
      <c r="AS580" s="24"/>
      <c r="AT580" s="24"/>
      <c r="AU580" s="24"/>
      <c r="AV580" s="24"/>
    </row>
    <row r="581" spans="1:48" ht="14" x14ac:dyDescent="0.15">
      <c r="A581" s="64">
        <v>2028</v>
      </c>
      <c r="B581" s="105"/>
      <c r="C581" s="105"/>
      <c r="D581" s="105"/>
      <c r="E581" s="105"/>
      <c r="F581" s="105"/>
      <c r="G581" s="105"/>
      <c r="H581" s="105"/>
      <c r="I581" s="105"/>
      <c r="J581" s="105"/>
      <c r="K581" s="105"/>
      <c r="L581" s="25"/>
      <c r="M581" s="25"/>
      <c r="Q581" s="87"/>
      <c r="R581" s="87"/>
      <c r="S581" s="87"/>
      <c r="T581" s="87"/>
      <c r="U581" s="87"/>
      <c r="V581" s="87"/>
      <c r="W581" s="87"/>
      <c r="X581" s="25"/>
      <c r="Y581" s="25"/>
      <c r="Z581" s="25"/>
      <c r="AA581" s="25"/>
      <c r="AB581" s="25"/>
      <c r="AC581" s="24"/>
      <c r="AD581" s="24"/>
      <c r="AE581" s="24"/>
      <c r="AF581" s="24"/>
      <c r="AG581" s="24"/>
      <c r="AH581" s="24"/>
      <c r="AI581" s="24"/>
      <c r="AJ581" s="24"/>
      <c r="AK581" s="24"/>
      <c r="AL581" s="24"/>
      <c r="AM581" s="24"/>
      <c r="AN581" s="24"/>
      <c r="AO581" s="24"/>
      <c r="AP581" s="24"/>
      <c r="AQ581" s="24"/>
      <c r="AR581" s="24"/>
      <c r="AS581" s="24"/>
      <c r="AT581" s="24"/>
      <c r="AU581" s="24"/>
      <c r="AV581" s="24"/>
    </row>
    <row r="582" spans="1:48" ht="14" x14ac:dyDescent="0.15">
      <c r="A582" s="64">
        <v>2029</v>
      </c>
      <c r="B582" s="105"/>
      <c r="C582" s="105"/>
      <c r="D582" s="105"/>
      <c r="E582" s="105"/>
      <c r="F582" s="105"/>
      <c r="G582" s="105"/>
      <c r="H582" s="105"/>
      <c r="I582" s="105"/>
      <c r="J582" s="105"/>
      <c r="K582" s="105"/>
      <c r="L582" s="25"/>
      <c r="M582" s="25"/>
      <c r="Q582" s="87"/>
      <c r="R582" s="87"/>
      <c r="S582" s="87"/>
      <c r="T582" s="87"/>
      <c r="U582" s="87"/>
      <c r="V582" s="87"/>
      <c r="W582" s="87"/>
      <c r="X582" s="25"/>
      <c r="Y582" s="25"/>
      <c r="Z582" s="25"/>
      <c r="AA582" s="25"/>
      <c r="AB582" s="25"/>
      <c r="AC582" s="24"/>
      <c r="AD582" s="24"/>
      <c r="AE582" s="24"/>
      <c r="AF582" s="24"/>
      <c r="AG582" s="24"/>
      <c r="AH582" s="24"/>
      <c r="AI582" s="24"/>
      <c r="AJ582" s="24"/>
      <c r="AK582" s="24"/>
      <c r="AL582" s="24"/>
      <c r="AM582" s="24"/>
      <c r="AN582" s="24"/>
      <c r="AO582" s="24"/>
      <c r="AP582" s="24"/>
      <c r="AQ582" s="24"/>
      <c r="AR582" s="24"/>
      <c r="AS582" s="24"/>
      <c r="AT582" s="24"/>
      <c r="AU582" s="24"/>
      <c r="AV582" s="24"/>
    </row>
    <row r="583" spans="1:48" ht="14" x14ac:dyDescent="0.15">
      <c r="A583" s="64">
        <v>2030</v>
      </c>
      <c r="B583" s="105"/>
      <c r="C583" s="105"/>
      <c r="D583" s="105"/>
      <c r="E583" s="105"/>
      <c r="F583" s="105"/>
      <c r="G583" s="105"/>
      <c r="H583" s="105"/>
      <c r="I583" s="105"/>
      <c r="J583" s="105"/>
      <c r="K583" s="105"/>
      <c r="L583" s="25"/>
      <c r="M583" s="25"/>
      <c r="N583" s="88"/>
      <c r="O583" s="87"/>
      <c r="P583" s="87"/>
      <c r="Q583" s="87"/>
      <c r="R583" s="87"/>
      <c r="S583" s="87"/>
      <c r="T583" s="87"/>
      <c r="U583" s="87"/>
      <c r="V583" s="87"/>
      <c r="W583" s="87"/>
      <c r="X583" s="25"/>
      <c r="Y583" s="25"/>
      <c r="Z583" s="25"/>
      <c r="AA583" s="25"/>
      <c r="AB583" s="25"/>
      <c r="AC583" s="24"/>
      <c r="AD583" s="24"/>
      <c r="AE583" s="24"/>
      <c r="AF583" s="24"/>
      <c r="AG583" s="24"/>
      <c r="AH583" s="24"/>
      <c r="AI583" s="24"/>
      <c r="AJ583" s="24"/>
      <c r="AK583" s="24"/>
      <c r="AL583" s="24"/>
      <c r="AM583" s="24"/>
      <c r="AN583" s="24"/>
      <c r="AO583" s="24"/>
      <c r="AP583" s="24"/>
      <c r="AQ583" s="24"/>
      <c r="AR583" s="24"/>
      <c r="AS583" s="24"/>
      <c r="AT583" s="24"/>
      <c r="AU583" s="24"/>
      <c r="AV583" s="24"/>
    </row>
    <row r="584" spans="1:48" ht="14" x14ac:dyDescent="0.15">
      <c r="A584" s="64">
        <v>2031</v>
      </c>
      <c r="B584" s="105"/>
      <c r="C584" s="105"/>
      <c r="D584" s="105"/>
      <c r="E584" s="105"/>
      <c r="F584" s="105"/>
      <c r="G584" s="105"/>
      <c r="H584" s="105"/>
      <c r="I584" s="105"/>
      <c r="J584" s="105"/>
      <c r="K584" s="105"/>
      <c r="L584" s="25"/>
      <c r="M584" s="25"/>
      <c r="N584" s="88" t="s">
        <v>59</v>
      </c>
      <c r="O584" s="95"/>
      <c r="P584" s="87"/>
      <c r="Q584" s="87"/>
      <c r="R584" s="87"/>
      <c r="S584" s="87"/>
      <c r="T584" s="87"/>
      <c r="U584" s="87"/>
      <c r="V584" s="87"/>
      <c r="W584" s="87"/>
      <c r="X584" s="25"/>
      <c r="Y584" s="25"/>
      <c r="Z584" s="25"/>
      <c r="AA584" s="25"/>
      <c r="AB584" s="25"/>
      <c r="AC584" s="24"/>
      <c r="AD584" s="24"/>
      <c r="AE584" s="24"/>
      <c r="AF584" s="24"/>
      <c r="AG584" s="24"/>
      <c r="AH584" s="24"/>
      <c r="AI584" s="24"/>
      <c r="AJ584" s="24"/>
      <c r="AK584" s="24"/>
      <c r="AL584" s="24"/>
      <c r="AM584" s="24"/>
      <c r="AN584" s="24"/>
      <c r="AO584" s="24"/>
      <c r="AP584" s="24"/>
      <c r="AQ584" s="24"/>
      <c r="AR584" s="24"/>
      <c r="AS584" s="24"/>
      <c r="AT584" s="24"/>
      <c r="AU584" s="24"/>
      <c r="AV584" s="24"/>
    </row>
    <row r="585" spans="1:48" ht="14" x14ac:dyDescent="0.15">
      <c r="A585" s="64">
        <v>2032</v>
      </c>
      <c r="B585" s="105"/>
      <c r="C585" s="105"/>
      <c r="D585" s="105"/>
      <c r="E585" s="105"/>
      <c r="F585" s="105"/>
      <c r="G585" s="105"/>
      <c r="H585" s="105"/>
      <c r="I585" s="105"/>
      <c r="J585" s="105"/>
      <c r="K585" s="105"/>
      <c r="L585" s="25"/>
      <c r="M585" s="25"/>
      <c r="N585" s="88"/>
      <c r="O585" s="87"/>
      <c r="P585" s="87"/>
      <c r="Q585" s="87"/>
      <c r="R585" s="87"/>
      <c r="S585" s="87"/>
      <c r="T585" s="87"/>
      <c r="U585" s="87"/>
      <c r="V585" s="87"/>
      <c r="W585" s="87"/>
      <c r="X585" s="25"/>
      <c r="Y585" s="25"/>
      <c r="Z585" s="25"/>
      <c r="AA585" s="25"/>
      <c r="AB585" s="25"/>
      <c r="AC585" s="24"/>
      <c r="AD585" s="24"/>
      <c r="AE585" s="24"/>
      <c r="AF585" s="24"/>
      <c r="AG585" s="24"/>
      <c r="AH585" s="24"/>
      <c r="AI585" s="24"/>
      <c r="AJ585" s="24"/>
      <c r="AK585" s="24"/>
      <c r="AL585" s="24"/>
      <c r="AM585" s="24"/>
      <c r="AN585" s="24"/>
      <c r="AO585" s="24"/>
      <c r="AP585" s="24"/>
      <c r="AQ585" s="24"/>
      <c r="AR585" s="24"/>
      <c r="AS585" s="24"/>
      <c r="AT585" s="24"/>
      <c r="AU585" s="24"/>
      <c r="AV585" s="24"/>
    </row>
    <row r="586" spans="1:48" ht="14" x14ac:dyDescent="0.15">
      <c r="A586" s="64">
        <v>2033</v>
      </c>
      <c r="B586" s="105"/>
      <c r="C586" s="105"/>
      <c r="D586" s="105"/>
      <c r="E586" s="105"/>
      <c r="F586" s="105"/>
      <c r="G586" s="105"/>
      <c r="H586" s="105"/>
      <c r="I586" s="105"/>
      <c r="J586" s="105"/>
      <c r="K586" s="105"/>
      <c r="L586" s="25"/>
      <c r="M586" s="25"/>
      <c r="N586" s="88" t="s">
        <v>60</v>
      </c>
      <c r="O586" s="89"/>
      <c r="P586" s="87"/>
      <c r="Q586" s="87"/>
      <c r="R586" s="87"/>
      <c r="S586" s="87"/>
      <c r="T586" s="87"/>
      <c r="U586" s="87"/>
      <c r="V586" s="87"/>
      <c r="W586" s="87"/>
      <c r="X586" s="25"/>
      <c r="Y586" s="25"/>
      <c r="Z586" s="25"/>
      <c r="AA586" s="25"/>
      <c r="AB586" s="25"/>
      <c r="AC586" s="24"/>
      <c r="AD586" s="24"/>
      <c r="AE586" s="24"/>
      <c r="AF586" s="24"/>
      <c r="AG586" s="24"/>
      <c r="AH586" s="24"/>
      <c r="AI586" s="24"/>
      <c r="AJ586" s="24"/>
      <c r="AK586" s="24"/>
      <c r="AL586" s="24"/>
      <c r="AM586" s="24"/>
      <c r="AN586" s="24"/>
      <c r="AO586" s="24"/>
      <c r="AP586" s="24"/>
      <c r="AQ586" s="24"/>
      <c r="AR586" s="24"/>
      <c r="AS586" s="24"/>
      <c r="AT586" s="24"/>
      <c r="AU586" s="24"/>
      <c r="AV586" s="24"/>
    </row>
    <row r="587" spans="1:48" ht="14" x14ac:dyDescent="0.15">
      <c r="A587" s="64">
        <v>2034</v>
      </c>
      <c r="B587" s="105"/>
      <c r="C587" s="105"/>
      <c r="D587" s="105"/>
      <c r="E587" s="105"/>
      <c r="F587" s="105"/>
      <c r="G587" s="105"/>
      <c r="H587" s="105"/>
      <c r="I587" s="105"/>
      <c r="J587" s="105"/>
      <c r="K587" s="105"/>
      <c r="L587" s="25"/>
      <c r="M587" s="25"/>
      <c r="N587" s="88" t="s">
        <v>61</v>
      </c>
      <c r="O587" s="96"/>
      <c r="P587" s="87"/>
      <c r="Q587" s="87"/>
      <c r="R587" s="87"/>
      <c r="S587" s="87"/>
      <c r="T587" s="87"/>
      <c r="U587" s="87"/>
      <c r="V587" s="87"/>
      <c r="W587" s="87"/>
      <c r="X587" s="25"/>
      <c r="Y587" s="25"/>
      <c r="Z587" s="25"/>
      <c r="AA587" s="25"/>
      <c r="AB587" s="25"/>
      <c r="AC587" s="24"/>
      <c r="AD587" s="24"/>
      <c r="AE587" s="24"/>
      <c r="AF587" s="24"/>
      <c r="AG587" s="24"/>
      <c r="AH587" s="24"/>
      <c r="AI587" s="24"/>
      <c r="AJ587" s="24"/>
      <c r="AK587" s="24"/>
      <c r="AL587" s="24"/>
      <c r="AM587" s="24"/>
      <c r="AN587" s="24"/>
      <c r="AO587" s="24"/>
      <c r="AP587" s="24"/>
      <c r="AQ587" s="24"/>
      <c r="AR587" s="24"/>
      <c r="AS587" s="24"/>
      <c r="AT587" s="24"/>
      <c r="AU587" s="24"/>
      <c r="AV587" s="24"/>
    </row>
    <row r="588" spans="1:48" ht="14" x14ac:dyDescent="0.15">
      <c r="A588" s="64">
        <v>2035</v>
      </c>
      <c r="B588" s="105"/>
      <c r="C588" s="105"/>
      <c r="D588" s="105"/>
      <c r="E588" s="105"/>
      <c r="F588" s="105"/>
      <c r="G588" s="105"/>
      <c r="H588" s="105"/>
      <c r="I588" s="105"/>
      <c r="J588" s="105"/>
      <c r="K588" s="105"/>
      <c r="L588" s="25"/>
      <c r="M588" s="25"/>
      <c r="N588" s="88" t="s">
        <v>62</v>
      </c>
      <c r="O588" s="93"/>
      <c r="P588" s="87"/>
      <c r="Q588" s="87"/>
      <c r="R588" s="87"/>
      <c r="S588" s="87"/>
      <c r="T588" s="87"/>
      <c r="U588" s="87"/>
      <c r="V588" s="87"/>
      <c r="W588" s="87"/>
      <c r="X588" s="25"/>
      <c r="Y588" s="25"/>
      <c r="Z588" s="25"/>
      <c r="AA588" s="25"/>
      <c r="AB588" s="25"/>
      <c r="AC588" s="24"/>
      <c r="AD588" s="24"/>
      <c r="AE588" s="24"/>
      <c r="AF588" s="24"/>
      <c r="AG588" s="24"/>
      <c r="AH588" s="24"/>
      <c r="AI588" s="24"/>
      <c r="AJ588" s="24"/>
      <c r="AK588" s="24"/>
      <c r="AL588" s="24"/>
      <c r="AM588" s="24"/>
      <c r="AN588" s="24"/>
      <c r="AO588" s="24"/>
      <c r="AP588" s="24"/>
      <c r="AQ588" s="24"/>
      <c r="AR588" s="24"/>
      <c r="AS588" s="24"/>
      <c r="AT588" s="24"/>
      <c r="AU588" s="24"/>
      <c r="AV588" s="24"/>
    </row>
    <row r="589" spans="1:48" ht="14" x14ac:dyDescent="0.15">
      <c r="A589" s="64">
        <v>2036</v>
      </c>
      <c r="B589" s="105"/>
      <c r="C589" s="105"/>
      <c r="D589" s="105"/>
      <c r="E589" s="105"/>
      <c r="F589" s="105"/>
      <c r="G589" s="105"/>
      <c r="H589" s="105"/>
      <c r="I589" s="105"/>
      <c r="J589" s="105"/>
      <c r="K589" s="105"/>
      <c r="L589" s="25"/>
      <c r="M589" s="25"/>
      <c r="N589" s="88" t="s">
        <v>63</v>
      </c>
      <c r="O589" s="94"/>
      <c r="P589" s="87"/>
      <c r="Q589" s="87"/>
      <c r="R589" s="87"/>
      <c r="S589" s="87"/>
      <c r="T589" s="87"/>
      <c r="U589" s="87"/>
      <c r="V589" s="87"/>
      <c r="W589" s="87"/>
      <c r="X589" s="25"/>
      <c r="Y589" s="25"/>
      <c r="Z589" s="25"/>
      <c r="AA589" s="25"/>
      <c r="AB589" s="25"/>
      <c r="AC589" s="24"/>
      <c r="AD589" s="24"/>
      <c r="AE589" s="24"/>
      <c r="AF589" s="24"/>
      <c r="AG589" s="24"/>
      <c r="AH589" s="24"/>
      <c r="AI589" s="24"/>
      <c r="AJ589" s="24"/>
      <c r="AK589" s="24"/>
      <c r="AL589" s="24"/>
      <c r="AM589" s="24"/>
      <c r="AN589" s="24"/>
      <c r="AO589" s="24"/>
      <c r="AP589" s="24"/>
      <c r="AQ589" s="24"/>
      <c r="AR589" s="24"/>
      <c r="AS589" s="24"/>
      <c r="AT589" s="24"/>
      <c r="AU589" s="24"/>
      <c r="AV589" s="24"/>
    </row>
    <row r="590" spans="1:48" ht="14" x14ac:dyDescent="0.15">
      <c r="A590" s="64">
        <v>2037</v>
      </c>
      <c r="B590" s="105"/>
      <c r="C590" s="105"/>
      <c r="D590" s="105"/>
      <c r="E590" s="105"/>
      <c r="F590" s="105"/>
      <c r="G590" s="105"/>
      <c r="H590" s="105"/>
      <c r="I590" s="105"/>
      <c r="J590" s="105"/>
      <c r="K590" s="105"/>
      <c r="L590" s="25"/>
      <c r="M590" s="25"/>
      <c r="N590" s="88" t="s">
        <v>64</v>
      </c>
      <c r="O590" s="95"/>
      <c r="P590" s="87"/>
      <c r="Q590" s="87"/>
      <c r="R590" s="87"/>
      <c r="S590" s="87"/>
      <c r="T590" s="87"/>
      <c r="U590" s="87"/>
      <c r="V590" s="87"/>
      <c r="W590" s="87"/>
      <c r="X590" s="25"/>
      <c r="Y590" s="25"/>
      <c r="Z590" s="25"/>
      <c r="AA590" s="25"/>
      <c r="AB590" s="25"/>
      <c r="AC590" s="24"/>
      <c r="AD590" s="24"/>
      <c r="AE590" s="24"/>
      <c r="AF590" s="24"/>
      <c r="AG590" s="24"/>
      <c r="AH590" s="24"/>
      <c r="AI590" s="24"/>
      <c r="AJ590" s="24"/>
      <c r="AK590" s="24"/>
      <c r="AL590" s="24"/>
      <c r="AM590" s="24"/>
      <c r="AN590" s="24"/>
      <c r="AO590" s="24"/>
      <c r="AP590" s="24"/>
      <c r="AQ590" s="24"/>
      <c r="AR590" s="24"/>
      <c r="AS590" s="24"/>
      <c r="AT590" s="24"/>
      <c r="AU590" s="24"/>
      <c r="AV590" s="24"/>
    </row>
    <row r="591" spans="1:48" ht="14" x14ac:dyDescent="0.15">
      <c r="A591" s="64">
        <v>2038</v>
      </c>
      <c r="B591" s="105"/>
      <c r="C591" s="105"/>
      <c r="D591" s="105"/>
      <c r="E591" s="105"/>
      <c r="F591" s="105"/>
      <c r="G591" s="105"/>
      <c r="H591" s="105"/>
      <c r="I591" s="105"/>
      <c r="J591" s="105"/>
      <c r="K591" s="105"/>
      <c r="L591" s="25"/>
      <c r="M591" s="25"/>
      <c r="N591" s="87"/>
      <c r="O591" s="87"/>
      <c r="P591" s="87"/>
      <c r="Q591" s="87"/>
      <c r="R591" s="87"/>
      <c r="S591" s="87"/>
      <c r="T591" s="87"/>
      <c r="U591" s="87"/>
      <c r="V591" s="87"/>
      <c r="W591" s="87"/>
      <c r="X591" s="25"/>
      <c r="Y591" s="25"/>
      <c r="Z591" s="25"/>
      <c r="AA591" s="25"/>
      <c r="AB591" s="25"/>
      <c r="AC591" s="24"/>
      <c r="AD591" s="24"/>
      <c r="AE591" s="24"/>
      <c r="AF591" s="24"/>
      <c r="AG591" s="24"/>
      <c r="AH591" s="24"/>
      <c r="AI591" s="24"/>
      <c r="AJ591" s="24"/>
      <c r="AK591" s="24"/>
      <c r="AL591" s="24"/>
      <c r="AM591" s="24"/>
      <c r="AN591" s="24"/>
      <c r="AO591" s="24"/>
      <c r="AP591" s="24"/>
      <c r="AQ591" s="24"/>
      <c r="AR591" s="24"/>
      <c r="AS591" s="24"/>
      <c r="AT591" s="24"/>
      <c r="AU591" s="24"/>
      <c r="AV591" s="24"/>
    </row>
    <row r="592" spans="1:48" ht="14" x14ac:dyDescent="0.15">
      <c r="A592" s="64">
        <v>2039</v>
      </c>
      <c r="B592" s="105"/>
      <c r="C592" s="105"/>
      <c r="D592" s="105"/>
      <c r="E592" s="105"/>
      <c r="F592" s="105"/>
      <c r="G592" s="105"/>
      <c r="H592" s="105"/>
      <c r="I592" s="105"/>
      <c r="J592" s="105"/>
      <c r="K592" s="105"/>
      <c r="L592" s="25"/>
      <c r="M592" s="25"/>
      <c r="N592" s="87"/>
      <c r="O592" s="87"/>
      <c r="P592" s="87"/>
      <c r="Q592" s="87"/>
      <c r="R592" s="87"/>
      <c r="S592" s="87"/>
      <c r="T592" s="87"/>
      <c r="U592" s="87"/>
      <c r="V592" s="87"/>
      <c r="W592" s="87"/>
      <c r="X592" s="25"/>
      <c r="Y592" s="25"/>
      <c r="Z592" s="25"/>
      <c r="AA592" s="25"/>
      <c r="AB592" s="25"/>
      <c r="AC592" s="24"/>
      <c r="AD592" s="24"/>
      <c r="AE592" s="24"/>
      <c r="AF592" s="24"/>
      <c r="AG592" s="24"/>
      <c r="AH592" s="24"/>
      <c r="AI592" s="24"/>
      <c r="AJ592" s="24"/>
      <c r="AK592" s="24"/>
      <c r="AL592" s="24"/>
      <c r="AM592" s="24"/>
      <c r="AN592" s="24"/>
      <c r="AO592" s="24"/>
      <c r="AP592" s="24"/>
      <c r="AQ592" s="24"/>
      <c r="AR592" s="24"/>
      <c r="AS592" s="24"/>
      <c r="AT592" s="24"/>
      <c r="AU592" s="24"/>
      <c r="AV592" s="24"/>
    </row>
    <row r="593" spans="1:48" ht="14" x14ac:dyDescent="0.15">
      <c r="A593" s="64">
        <v>2040</v>
      </c>
      <c r="B593" s="105"/>
      <c r="C593" s="105"/>
      <c r="D593" s="105"/>
      <c r="E593" s="105"/>
      <c r="F593" s="105"/>
      <c r="G593" s="105"/>
      <c r="H593" s="105"/>
      <c r="I593" s="105"/>
      <c r="J593" s="105"/>
      <c r="K593" s="105"/>
      <c r="L593" s="25"/>
      <c r="M593" s="25"/>
      <c r="N593" s="87"/>
      <c r="O593" s="87"/>
      <c r="P593" s="87"/>
      <c r="Q593" s="87"/>
      <c r="R593" s="87"/>
      <c r="S593" s="87"/>
      <c r="T593" s="87"/>
      <c r="U593" s="87"/>
      <c r="V593" s="87"/>
      <c r="W593" s="87"/>
      <c r="X593" s="25"/>
      <c r="Y593" s="25"/>
      <c r="Z593" s="25"/>
      <c r="AA593" s="25"/>
      <c r="AB593" s="25"/>
      <c r="AC593" s="24"/>
      <c r="AD593" s="24"/>
      <c r="AE593" s="24"/>
      <c r="AF593" s="24"/>
      <c r="AG593" s="24"/>
      <c r="AH593" s="24"/>
      <c r="AI593" s="24"/>
      <c r="AJ593" s="24"/>
      <c r="AK593" s="24"/>
      <c r="AL593" s="24"/>
      <c r="AM593" s="24"/>
      <c r="AN593" s="24"/>
      <c r="AO593" s="24"/>
      <c r="AP593" s="24"/>
      <c r="AQ593" s="24"/>
      <c r="AR593" s="24"/>
      <c r="AS593" s="24"/>
      <c r="AT593" s="24"/>
      <c r="AU593" s="24"/>
      <c r="AV593" s="24"/>
    </row>
    <row r="594" spans="1:48" ht="14" x14ac:dyDescent="0.15">
      <c r="A594" s="64">
        <v>2041</v>
      </c>
      <c r="B594" s="105"/>
      <c r="C594" s="105"/>
      <c r="D594" s="105"/>
      <c r="E594" s="105"/>
      <c r="F594" s="105"/>
      <c r="G594" s="105"/>
      <c r="H594" s="105"/>
      <c r="I594" s="105"/>
      <c r="J594" s="105"/>
      <c r="K594" s="105"/>
      <c r="L594" s="25"/>
      <c r="M594" s="25"/>
      <c r="N594" s="87"/>
      <c r="O594" s="87"/>
      <c r="P594" s="87"/>
      <c r="Q594" s="87"/>
      <c r="R594" s="87"/>
      <c r="S594" s="87"/>
      <c r="T594" s="87"/>
      <c r="U594" s="87"/>
      <c r="V594" s="87"/>
      <c r="W594" s="87"/>
      <c r="X594" s="25"/>
      <c r="Y594" s="25"/>
      <c r="Z594" s="25"/>
      <c r="AA594" s="25"/>
      <c r="AB594" s="25"/>
      <c r="AC594" s="24"/>
      <c r="AD594" s="24"/>
      <c r="AE594" s="24"/>
      <c r="AF594" s="24"/>
      <c r="AG594" s="24"/>
      <c r="AH594" s="24"/>
      <c r="AI594" s="24"/>
      <c r="AJ594" s="24"/>
      <c r="AK594" s="24"/>
      <c r="AL594" s="24"/>
      <c r="AM594" s="24"/>
      <c r="AN594" s="24"/>
      <c r="AO594" s="24"/>
      <c r="AP594" s="24"/>
      <c r="AQ594" s="24"/>
      <c r="AR594" s="24"/>
      <c r="AS594" s="24"/>
      <c r="AT594" s="24"/>
      <c r="AU594" s="24"/>
      <c r="AV594" s="24"/>
    </row>
    <row r="595" spans="1:48" ht="14" x14ac:dyDescent="0.15">
      <c r="A595" s="64">
        <v>2042</v>
      </c>
      <c r="B595" s="105"/>
      <c r="C595" s="105"/>
      <c r="D595" s="105"/>
      <c r="E595" s="105"/>
      <c r="F595" s="105"/>
      <c r="G595" s="105"/>
      <c r="H595" s="105"/>
      <c r="I595" s="105"/>
      <c r="J595" s="105"/>
      <c r="K595" s="105"/>
      <c r="L595" s="25"/>
      <c r="M595" s="25"/>
      <c r="N595" s="87"/>
      <c r="O595" s="87"/>
      <c r="P595" s="87"/>
      <c r="Q595" s="87"/>
      <c r="R595" s="87"/>
      <c r="S595" s="87"/>
      <c r="T595" s="87"/>
      <c r="U595" s="87"/>
      <c r="V595" s="87"/>
      <c r="W595" s="87"/>
      <c r="X595" s="25"/>
      <c r="Y595" s="25"/>
      <c r="Z595" s="25"/>
      <c r="AA595" s="25"/>
      <c r="AB595" s="25"/>
      <c r="AC595" s="24"/>
      <c r="AD595" s="24"/>
      <c r="AE595" s="24"/>
      <c r="AF595" s="24"/>
      <c r="AG595" s="24"/>
      <c r="AH595" s="24"/>
      <c r="AI595" s="24"/>
      <c r="AJ595" s="24"/>
      <c r="AK595" s="24"/>
      <c r="AL595" s="24"/>
      <c r="AM595" s="24"/>
      <c r="AN595" s="24"/>
      <c r="AO595" s="24"/>
      <c r="AP595" s="24"/>
      <c r="AQ595" s="24"/>
      <c r="AR595" s="24"/>
      <c r="AS595" s="24"/>
      <c r="AT595" s="24"/>
      <c r="AU595" s="24"/>
      <c r="AV595" s="24"/>
    </row>
    <row r="596" spans="1:48" ht="14" x14ac:dyDescent="0.15">
      <c r="A596" s="64">
        <v>2043</v>
      </c>
      <c r="B596" s="105"/>
      <c r="C596" s="105"/>
      <c r="D596" s="105"/>
      <c r="E596" s="105"/>
      <c r="F596" s="105"/>
      <c r="G596" s="105"/>
      <c r="H596" s="105"/>
      <c r="I596" s="105"/>
      <c r="J596" s="105"/>
      <c r="K596" s="105"/>
      <c r="L596" s="25"/>
      <c r="M596" s="25"/>
      <c r="N596" s="87"/>
      <c r="O596" s="87"/>
      <c r="P596" s="87"/>
      <c r="Q596" s="87"/>
      <c r="R596" s="87"/>
      <c r="S596" s="87"/>
      <c r="T596" s="87"/>
      <c r="U596" s="87"/>
      <c r="V596" s="87"/>
      <c r="W596" s="87"/>
      <c r="X596" s="25"/>
      <c r="Y596" s="25"/>
      <c r="Z596" s="25"/>
      <c r="AA596" s="25"/>
      <c r="AB596" s="25"/>
      <c r="AC596" s="24"/>
      <c r="AD596" s="24"/>
      <c r="AE596" s="24"/>
      <c r="AF596" s="24"/>
      <c r="AG596" s="24"/>
      <c r="AH596" s="24"/>
      <c r="AI596" s="24"/>
      <c r="AJ596" s="24"/>
      <c r="AK596" s="24"/>
      <c r="AL596" s="24"/>
      <c r="AM596" s="24"/>
      <c r="AN596" s="24"/>
      <c r="AO596" s="24"/>
      <c r="AP596" s="24"/>
      <c r="AQ596" s="24"/>
      <c r="AR596" s="24"/>
      <c r="AS596" s="24"/>
      <c r="AT596" s="24"/>
      <c r="AU596" s="24"/>
      <c r="AV596" s="24"/>
    </row>
    <row r="597" spans="1:48" ht="14" x14ac:dyDescent="0.15">
      <c r="A597" s="64">
        <v>2044</v>
      </c>
      <c r="B597" s="105"/>
      <c r="C597" s="105"/>
      <c r="D597" s="105"/>
      <c r="E597" s="105"/>
      <c r="F597" s="105"/>
      <c r="G597" s="105"/>
      <c r="H597" s="105"/>
      <c r="I597" s="105"/>
      <c r="J597" s="105"/>
      <c r="K597" s="105"/>
      <c r="L597" s="25"/>
      <c r="M597" s="25"/>
      <c r="N597" s="87"/>
      <c r="O597" s="87"/>
      <c r="P597" s="87"/>
      <c r="Q597" s="87"/>
      <c r="R597" s="87"/>
      <c r="S597" s="87"/>
      <c r="T597" s="87"/>
      <c r="U597" s="87"/>
      <c r="V597" s="87"/>
      <c r="W597" s="87"/>
      <c r="X597" s="25"/>
      <c r="Y597" s="25"/>
      <c r="Z597" s="25"/>
      <c r="AA597" s="25"/>
      <c r="AB597" s="25"/>
      <c r="AC597" s="24"/>
      <c r="AD597" s="24"/>
      <c r="AE597" s="24"/>
      <c r="AF597" s="24"/>
      <c r="AG597" s="24"/>
      <c r="AH597" s="24"/>
      <c r="AI597" s="24"/>
      <c r="AJ597" s="24"/>
      <c r="AK597" s="24"/>
      <c r="AL597" s="24"/>
      <c r="AM597" s="24"/>
      <c r="AN597" s="24"/>
      <c r="AO597" s="24"/>
      <c r="AP597" s="24"/>
      <c r="AQ597" s="24"/>
      <c r="AR597" s="24"/>
      <c r="AS597" s="24"/>
      <c r="AT597" s="24"/>
      <c r="AU597" s="24"/>
      <c r="AV597" s="24"/>
    </row>
    <row r="598" spans="1:48" ht="14" x14ac:dyDescent="0.15">
      <c r="A598" s="64">
        <v>2045</v>
      </c>
      <c r="B598" s="105"/>
      <c r="C598" s="105"/>
      <c r="D598" s="105"/>
      <c r="E598" s="105"/>
      <c r="F598" s="105"/>
      <c r="G598" s="105"/>
      <c r="H598" s="105"/>
      <c r="I598" s="105"/>
      <c r="J598" s="105"/>
      <c r="K598" s="105"/>
      <c r="L598" s="25"/>
      <c r="M598" s="25"/>
      <c r="N598" s="87"/>
      <c r="O598" s="87"/>
      <c r="P598" s="87"/>
      <c r="Q598" s="87"/>
      <c r="R598" s="87"/>
      <c r="S598" s="87"/>
      <c r="T598" s="87"/>
      <c r="U598" s="87"/>
      <c r="V598" s="87"/>
      <c r="W598" s="87"/>
      <c r="X598" s="25"/>
      <c r="Y598" s="25"/>
      <c r="Z598" s="25"/>
      <c r="AA598" s="25"/>
      <c r="AB598" s="25"/>
      <c r="AC598" s="24"/>
      <c r="AD598" s="24"/>
      <c r="AE598" s="24"/>
      <c r="AF598" s="24"/>
      <c r="AG598" s="24"/>
      <c r="AH598" s="24"/>
      <c r="AI598" s="24"/>
      <c r="AJ598" s="24"/>
      <c r="AK598" s="24"/>
      <c r="AL598" s="24"/>
      <c r="AM598" s="24"/>
      <c r="AN598" s="24"/>
      <c r="AO598" s="24"/>
      <c r="AP598" s="24"/>
      <c r="AQ598" s="24"/>
      <c r="AR598" s="24"/>
      <c r="AS598" s="24"/>
      <c r="AT598" s="24"/>
      <c r="AU598" s="24"/>
      <c r="AV598" s="24"/>
    </row>
    <row r="599" spans="1:48" ht="14" x14ac:dyDescent="0.15">
      <c r="A599" s="64">
        <v>2046</v>
      </c>
      <c r="B599" s="105"/>
      <c r="C599" s="105"/>
      <c r="D599" s="105"/>
      <c r="E599" s="105"/>
      <c r="F599" s="105"/>
      <c r="G599" s="105"/>
      <c r="H599" s="105"/>
      <c r="I599" s="105"/>
      <c r="J599" s="105"/>
      <c r="K599" s="105"/>
      <c r="L599" s="25"/>
      <c r="M599" s="25"/>
      <c r="N599" s="87"/>
      <c r="O599" s="87"/>
      <c r="P599" s="87"/>
      <c r="Q599" s="87"/>
      <c r="R599" s="87"/>
      <c r="S599" s="87"/>
      <c r="T599" s="87"/>
      <c r="U599" s="87"/>
      <c r="V599" s="87"/>
      <c r="W599" s="87"/>
      <c r="X599" s="25"/>
      <c r="Y599" s="25"/>
      <c r="Z599" s="25"/>
      <c r="AA599" s="25"/>
      <c r="AB599" s="25"/>
      <c r="AC599" s="24"/>
      <c r="AD599" s="24"/>
      <c r="AE599" s="24"/>
      <c r="AF599" s="24"/>
      <c r="AG599" s="24"/>
      <c r="AH599" s="24"/>
      <c r="AI599" s="24"/>
      <c r="AJ599" s="24"/>
      <c r="AK599" s="24"/>
      <c r="AL599" s="24"/>
      <c r="AM599" s="24"/>
      <c r="AN599" s="24"/>
      <c r="AO599" s="24"/>
      <c r="AP599" s="24"/>
      <c r="AQ599" s="24"/>
      <c r="AR599" s="24"/>
      <c r="AS599" s="24"/>
      <c r="AT599" s="24"/>
      <c r="AU599" s="24"/>
      <c r="AV599" s="24"/>
    </row>
    <row r="600" spans="1:48" ht="14" x14ac:dyDescent="0.15">
      <c r="A600" s="64">
        <v>2047</v>
      </c>
      <c r="B600" s="105"/>
      <c r="C600" s="105"/>
      <c r="D600" s="105"/>
      <c r="E600" s="105"/>
      <c r="F600" s="105"/>
      <c r="G600" s="105"/>
      <c r="H600" s="105"/>
      <c r="I600" s="105"/>
      <c r="J600" s="105"/>
      <c r="K600" s="105"/>
      <c r="L600" s="25"/>
      <c r="M600" s="25"/>
      <c r="N600" s="87"/>
      <c r="O600" s="87"/>
      <c r="P600" s="87"/>
      <c r="Q600" s="87"/>
      <c r="R600" s="87"/>
      <c r="S600" s="87"/>
      <c r="T600" s="87"/>
      <c r="U600" s="87"/>
      <c r="V600" s="87"/>
      <c r="W600" s="87"/>
      <c r="X600" s="25"/>
      <c r="Y600" s="25"/>
      <c r="Z600" s="25"/>
      <c r="AA600" s="25"/>
      <c r="AB600" s="25"/>
      <c r="AC600" s="24"/>
      <c r="AD600" s="24"/>
      <c r="AE600" s="24"/>
      <c r="AF600" s="24"/>
      <c r="AG600" s="24"/>
      <c r="AH600" s="24"/>
      <c r="AI600" s="24"/>
      <c r="AJ600" s="24"/>
      <c r="AK600" s="24"/>
      <c r="AL600" s="24"/>
      <c r="AM600" s="24"/>
      <c r="AN600" s="24"/>
      <c r="AO600" s="24"/>
      <c r="AP600" s="24"/>
      <c r="AQ600" s="24"/>
      <c r="AR600" s="24"/>
      <c r="AS600" s="24"/>
      <c r="AT600" s="24"/>
      <c r="AU600" s="24"/>
      <c r="AV600" s="24"/>
    </row>
    <row r="601" spans="1:48" ht="14" x14ac:dyDescent="0.15">
      <c r="A601" s="64">
        <v>2048</v>
      </c>
      <c r="B601" s="105"/>
      <c r="C601" s="105"/>
      <c r="D601" s="105"/>
      <c r="E601" s="105"/>
      <c r="F601" s="105"/>
      <c r="G601" s="105"/>
      <c r="H601" s="105"/>
      <c r="I601" s="105"/>
      <c r="J601" s="105"/>
      <c r="K601" s="105"/>
      <c r="L601" s="25"/>
      <c r="M601" s="25"/>
      <c r="N601" s="87"/>
      <c r="O601" s="87"/>
      <c r="P601" s="87"/>
      <c r="Q601" s="87"/>
      <c r="R601" s="87"/>
      <c r="S601" s="87"/>
      <c r="T601" s="87"/>
      <c r="U601" s="87"/>
      <c r="V601" s="87"/>
      <c r="W601" s="87"/>
      <c r="X601" s="25"/>
      <c r="Y601" s="25"/>
      <c r="Z601" s="25"/>
      <c r="AA601" s="25"/>
      <c r="AB601" s="25"/>
      <c r="AC601" s="24"/>
      <c r="AD601" s="24"/>
      <c r="AE601" s="24"/>
      <c r="AF601" s="24"/>
      <c r="AG601" s="24"/>
      <c r="AH601" s="24"/>
      <c r="AI601" s="24"/>
      <c r="AJ601" s="24"/>
      <c r="AK601" s="24"/>
      <c r="AL601" s="24"/>
      <c r="AM601" s="24"/>
      <c r="AN601" s="24"/>
      <c r="AO601" s="24"/>
      <c r="AP601" s="24"/>
      <c r="AQ601" s="24"/>
      <c r="AR601" s="24"/>
      <c r="AS601" s="24"/>
      <c r="AT601" s="24"/>
      <c r="AU601" s="24"/>
      <c r="AV601" s="24"/>
    </row>
    <row r="602" spans="1:48" ht="14" x14ac:dyDescent="0.15">
      <c r="A602" s="64">
        <v>2049</v>
      </c>
      <c r="B602" s="105"/>
      <c r="C602" s="105"/>
      <c r="D602" s="105"/>
      <c r="E602" s="105"/>
      <c r="F602" s="105"/>
      <c r="G602" s="105"/>
      <c r="H602" s="105"/>
      <c r="I602" s="105"/>
      <c r="J602" s="105"/>
      <c r="K602" s="105"/>
      <c r="L602" s="25"/>
      <c r="M602" s="25"/>
      <c r="N602" s="87"/>
      <c r="O602" s="87"/>
      <c r="P602" s="87"/>
      <c r="Q602" s="87"/>
      <c r="R602" s="87"/>
      <c r="S602" s="87"/>
      <c r="T602" s="87"/>
      <c r="U602" s="87"/>
      <c r="V602" s="87"/>
      <c r="W602" s="87"/>
      <c r="X602" s="25"/>
      <c r="Y602" s="25"/>
      <c r="Z602" s="25"/>
      <c r="AA602" s="25"/>
      <c r="AB602" s="25"/>
      <c r="AC602" s="24"/>
      <c r="AD602" s="24"/>
      <c r="AE602" s="24"/>
      <c r="AF602" s="24"/>
      <c r="AG602" s="24"/>
      <c r="AH602" s="24"/>
      <c r="AI602" s="24"/>
      <c r="AJ602" s="24"/>
      <c r="AK602" s="24"/>
      <c r="AL602" s="24"/>
      <c r="AM602" s="24"/>
      <c r="AN602" s="24"/>
      <c r="AO602" s="24"/>
      <c r="AP602" s="24"/>
      <c r="AQ602" s="24"/>
      <c r="AR602" s="24"/>
      <c r="AS602" s="24"/>
      <c r="AT602" s="24"/>
      <c r="AU602" s="24"/>
      <c r="AV602" s="24"/>
    </row>
    <row r="603" spans="1:48" ht="14" x14ac:dyDescent="0.15">
      <c r="A603" s="64">
        <v>2050</v>
      </c>
      <c r="B603" s="105"/>
      <c r="C603" s="105"/>
      <c r="D603" s="105"/>
      <c r="E603" s="105"/>
      <c r="F603" s="105"/>
      <c r="G603" s="105"/>
      <c r="H603" s="105"/>
      <c r="I603" s="105"/>
      <c r="J603" s="105"/>
      <c r="K603" s="105"/>
      <c r="L603" s="25"/>
      <c r="M603" s="25"/>
      <c r="N603" s="25"/>
      <c r="O603" s="25"/>
      <c r="P603" s="25"/>
      <c r="Q603" s="25"/>
      <c r="R603" s="25"/>
      <c r="S603" s="25"/>
      <c r="T603" s="25"/>
      <c r="U603" s="25"/>
      <c r="V603" s="25"/>
      <c r="W603" s="25"/>
      <c r="X603" s="25"/>
      <c r="Y603" s="25"/>
      <c r="Z603" s="25"/>
      <c r="AA603" s="25"/>
      <c r="AB603" s="25"/>
      <c r="AC603" s="24"/>
      <c r="AD603" s="24"/>
      <c r="AE603" s="24"/>
      <c r="AF603" s="24"/>
      <c r="AG603" s="24"/>
      <c r="AH603" s="24"/>
      <c r="AI603" s="24"/>
      <c r="AJ603" s="24"/>
      <c r="AK603" s="24"/>
      <c r="AL603" s="24"/>
      <c r="AM603" s="24"/>
      <c r="AN603" s="24"/>
      <c r="AO603" s="24"/>
      <c r="AP603" s="24"/>
      <c r="AQ603" s="24"/>
      <c r="AR603" s="24"/>
      <c r="AS603" s="24"/>
      <c r="AT603" s="24"/>
      <c r="AU603" s="24"/>
      <c r="AV603" s="24"/>
    </row>
    <row r="604" spans="1:48" ht="14" x14ac:dyDescent="0.15">
      <c r="A604" s="64">
        <v>2051</v>
      </c>
      <c r="B604" s="105"/>
      <c r="C604" s="105"/>
      <c r="D604" s="105"/>
      <c r="E604" s="105"/>
      <c r="F604" s="105"/>
      <c r="G604" s="105"/>
      <c r="H604" s="105"/>
      <c r="I604" s="105"/>
      <c r="J604" s="105"/>
      <c r="K604" s="105"/>
      <c r="L604" s="25"/>
      <c r="M604" s="25"/>
      <c r="N604" s="25"/>
      <c r="O604" s="25"/>
      <c r="P604" s="25"/>
      <c r="Q604" s="25"/>
      <c r="R604" s="25"/>
      <c r="S604" s="25"/>
      <c r="T604" s="25"/>
      <c r="U604" s="25"/>
      <c r="V604" s="25"/>
      <c r="W604" s="25"/>
      <c r="X604" s="25"/>
      <c r="Y604" s="25"/>
      <c r="Z604" s="25"/>
      <c r="AA604" s="25"/>
      <c r="AB604" s="25"/>
      <c r="AC604" s="24"/>
      <c r="AD604" s="24"/>
      <c r="AE604" s="24"/>
      <c r="AF604" s="24"/>
      <c r="AG604" s="24"/>
      <c r="AH604" s="24"/>
      <c r="AI604" s="24"/>
      <c r="AJ604" s="24"/>
      <c r="AK604" s="24"/>
      <c r="AL604" s="24"/>
      <c r="AM604" s="24"/>
      <c r="AN604" s="24"/>
      <c r="AO604" s="24"/>
      <c r="AP604" s="24"/>
      <c r="AQ604" s="24"/>
      <c r="AR604" s="24"/>
      <c r="AS604" s="24"/>
      <c r="AT604" s="24"/>
      <c r="AU604" s="24"/>
      <c r="AV604" s="24"/>
    </row>
    <row r="605" spans="1:48" ht="14" x14ac:dyDescent="0.15">
      <c r="A605" s="64">
        <v>2052</v>
      </c>
      <c r="B605" s="105"/>
      <c r="C605" s="105"/>
      <c r="D605" s="105"/>
      <c r="E605" s="105"/>
      <c r="F605" s="105"/>
      <c r="G605" s="105"/>
      <c r="H605" s="105"/>
      <c r="I605" s="105"/>
      <c r="J605" s="105"/>
      <c r="K605" s="105"/>
      <c r="L605" s="25"/>
      <c r="M605" s="25"/>
      <c r="N605" s="25"/>
      <c r="O605" s="25"/>
      <c r="P605" s="25"/>
      <c r="Q605" s="25"/>
      <c r="R605" s="25"/>
      <c r="S605" s="25"/>
      <c r="T605" s="25"/>
      <c r="U605" s="25"/>
      <c r="V605" s="25"/>
      <c r="W605" s="25"/>
      <c r="X605" s="25"/>
      <c r="Y605" s="25"/>
      <c r="Z605" s="25"/>
      <c r="AA605" s="25"/>
      <c r="AB605" s="25"/>
      <c r="AC605" s="24"/>
      <c r="AD605" s="24"/>
      <c r="AE605" s="24"/>
      <c r="AF605" s="24"/>
      <c r="AG605" s="24"/>
      <c r="AH605" s="24"/>
      <c r="AI605" s="24"/>
      <c r="AJ605" s="24"/>
      <c r="AK605" s="24"/>
      <c r="AL605" s="24"/>
      <c r="AM605" s="24"/>
      <c r="AN605" s="24"/>
      <c r="AO605" s="24"/>
      <c r="AP605" s="24"/>
      <c r="AQ605" s="24"/>
      <c r="AR605" s="24"/>
      <c r="AS605" s="24"/>
      <c r="AT605" s="24"/>
      <c r="AU605" s="24"/>
      <c r="AV605" s="24"/>
    </row>
    <row r="606" spans="1:48" ht="14" x14ac:dyDescent="0.15">
      <c r="A606" s="64">
        <v>2053</v>
      </c>
      <c r="B606" s="105"/>
      <c r="C606" s="105"/>
      <c r="D606" s="105"/>
      <c r="E606" s="105"/>
      <c r="F606" s="105"/>
      <c r="G606" s="105"/>
      <c r="H606" s="105"/>
      <c r="I606" s="105"/>
      <c r="J606" s="105"/>
      <c r="K606" s="105"/>
      <c r="L606" s="25"/>
      <c r="M606" s="25"/>
      <c r="N606" s="25"/>
      <c r="O606" s="25"/>
      <c r="P606" s="25"/>
      <c r="Q606" s="25"/>
      <c r="R606" s="25"/>
      <c r="S606" s="25"/>
      <c r="T606" s="25"/>
      <c r="U606" s="25"/>
      <c r="V606" s="25"/>
      <c r="W606" s="25"/>
      <c r="X606" s="25"/>
      <c r="Y606" s="25"/>
      <c r="Z606" s="25"/>
      <c r="AA606" s="25"/>
      <c r="AB606" s="25"/>
      <c r="AC606" s="24"/>
      <c r="AD606" s="24"/>
      <c r="AE606" s="24"/>
      <c r="AF606" s="24"/>
      <c r="AG606" s="24"/>
      <c r="AH606" s="24"/>
      <c r="AI606" s="24"/>
      <c r="AJ606" s="24"/>
      <c r="AK606" s="24"/>
      <c r="AL606" s="24"/>
      <c r="AM606" s="24"/>
      <c r="AN606" s="24"/>
      <c r="AO606" s="24"/>
      <c r="AP606" s="24"/>
      <c r="AQ606" s="24"/>
      <c r="AR606" s="24"/>
      <c r="AS606" s="24"/>
      <c r="AT606" s="24"/>
      <c r="AU606" s="24"/>
      <c r="AV606" s="24"/>
    </row>
    <row r="607" spans="1:48" ht="14" x14ac:dyDescent="0.15">
      <c r="A607" s="64">
        <v>2054</v>
      </c>
      <c r="B607" s="105"/>
      <c r="C607" s="105"/>
      <c r="D607" s="105"/>
      <c r="E607" s="105"/>
      <c r="F607" s="105"/>
      <c r="G607" s="105"/>
      <c r="H607" s="105"/>
      <c r="I607" s="105"/>
      <c r="J607" s="105"/>
      <c r="K607" s="105"/>
      <c r="L607" s="25"/>
      <c r="M607" s="25"/>
      <c r="N607" s="25"/>
      <c r="O607" s="25"/>
      <c r="P607" s="25"/>
      <c r="Q607" s="25"/>
      <c r="R607" s="25"/>
      <c r="S607" s="25"/>
      <c r="T607" s="25"/>
      <c r="U607" s="25"/>
      <c r="V607" s="25"/>
      <c r="W607" s="25"/>
      <c r="X607" s="25"/>
      <c r="Y607" s="25"/>
      <c r="Z607" s="25"/>
      <c r="AA607" s="25"/>
      <c r="AB607" s="25"/>
      <c r="AC607" s="24"/>
      <c r="AD607" s="24"/>
      <c r="AE607" s="24"/>
      <c r="AF607" s="24"/>
      <c r="AG607" s="24"/>
      <c r="AH607" s="24"/>
      <c r="AI607" s="24"/>
      <c r="AJ607" s="24"/>
      <c r="AK607" s="24"/>
      <c r="AL607" s="24"/>
      <c r="AM607" s="24"/>
      <c r="AN607" s="24"/>
      <c r="AO607" s="24"/>
      <c r="AP607" s="24"/>
      <c r="AQ607" s="24"/>
      <c r="AR607" s="24"/>
      <c r="AS607" s="24"/>
      <c r="AT607" s="24"/>
      <c r="AU607" s="24"/>
      <c r="AV607" s="24"/>
    </row>
    <row r="608" spans="1:48" ht="14" x14ac:dyDescent="0.15">
      <c r="A608" s="64">
        <v>2055</v>
      </c>
      <c r="B608" s="105"/>
      <c r="C608" s="105"/>
      <c r="D608" s="105"/>
      <c r="E608" s="105"/>
      <c r="F608" s="105"/>
      <c r="G608" s="105"/>
      <c r="H608" s="105"/>
      <c r="I608" s="105"/>
      <c r="J608" s="105"/>
      <c r="K608" s="105"/>
      <c r="AC608" s="24"/>
      <c r="AD608" s="24"/>
      <c r="AE608" s="24"/>
      <c r="AF608" s="24"/>
      <c r="AG608" s="24"/>
      <c r="AH608" s="24"/>
      <c r="AI608" s="24"/>
      <c r="AJ608" s="24"/>
      <c r="AK608" s="24"/>
      <c r="AL608" s="24"/>
      <c r="AM608" s="24"/>
      <c r="AN608" s="24"/>
      <c r="AO608" s="24"/>
      <c r="AP608" s="24"/>
      <c r="AQ608" s="24"/>
      <c r="AR608" s="24"/>
      <c r="AS608" s="24"/>
      <c r="AT608" s="24"/>
      <c r="AU608" s="24"/>
      <c r="AV608" s="24"/>
    </row>
    <row r="609" spans="1:48" ht="14" x14ac:dyDescent="0.15">
      <c r="A609" s="64">
        <v>2056</v>
      </c>
      <c r="B609" s="105"/>
      <c r="C609" s="105"/>
      <c r="D609" s="105"/>
      <c r="E609" s="105"/>
      <c r="F609" s="105"/>
      <c r="G609" s="105"/>
      <c r="H609" s="105"/>
      <c r="I609" s="105"/>
      <c r="J609" s="105"/>
      <c r="K609" s="105"/>
      <c r="AC609" s="24"/>
      <c r="AD609" s="24"/>
      <c r="AE609" s="24"/>
      <c r="AF609" s="24"/>
      <c r="AG609" s="24"/>
      <c r="AH609" s="24"/>
      <c r="AI609" s="24"/>
      <c r="AJ609" s="24"/>
      <c r="AK609" s="24"/>
      <c r="AL609" s="24"/>
      <c r="AM609" s="24"/>
      <c r="AN609" s="24"/>
      <c r="AO609" s="24"/>
      <c r="AP609" s="24"/>
      <c r="AQ609" s="24"/>
      <c r="AR609" s="24"/>
      <c r="AS609" s="24"/>
      <c r="AT609" s="24"/>
      <c r="AU609" s="24"/>
      <c r="AV609" s="24"/>
    </row>
    <row r="610" spans="1:48" ht="14" x14ac:dyDescent="0.15">
      <c r="A610" s="64">
        <v>2057</v>
      </c>
      <c r="B610" s="105"/>
      <c r="C610" s="105"/>
      <c r="D610" s="105"/>
      <c r="E610" s="105"/>
      <c r="F610" s="105"/>
      <c r="G610" s="105"/>
      <c r="H610" s="105"/>
      <c r="I610" s="105"/>
      <c r="J610" s="105"/>
      <c r="K610" s="105"/>
      <c r="AC610" s="24"/>
      <c r="AD610" s="24"/>
      <c r="AE610" s="24"/>
      <c r="AF610" s="24"/>
      <c r="AG610" s="24"/>
      <c r="AH610" s="24"/>
      <c r="AI610" s="24"/>
      <c r="AJ610" s="24"/>
      <c r="AK610" s="24"/>
      <c r="AL610" s="24"/>
      <c r="AM610" s="24"/>
      <c r="AN610" s="24"/>
      <c r="AO610" s="24"/>
      <c r="AP610" s="24"/>
      <c r="AQ610" s="24"/>
      <c r="AR610" s="24"/>
      <c r="AS610" s="24"/>
      <c r="AT610" s="24"/>
      <c r="AU610" s="24"/>
      <c r="AV610" s="24"/>
    </row>
    <row r="611" spans="1:48" ht="14" x14ac:dyDescent="0.15">
      <c r="A611" s="64">
        <v>2058</v>
      </c>
      <c r="B611" s="105"/>
      <c r="C611" s="105"/>
      <c r="D611" s="105"/>
      <c r="E611" s="105"/>
      <c r="F611" s="105"/>
      <c r="G611" s="105"/>
      <c r="H611" s="105"/>
      <c r="I611" s="105"/>
      <c r="J611" s="105"/>
      <c r="K611" s="105"/>
      <c r="AC611" s="24"/>
      <c r="AD611" s="24"/>
      <c r="AE611" s="24"/>
      <c r="AF611" s="24"/>
      <c r="AG611" s="24"/>
      <c r="AH611" s="24"/>
      <c r="AI611" s="24"/>
      <c r="AJ611" s="24"/>
      <c r="AK611" s="24"/>
      <c r="AL611" s="24"/>
      <c r="AM611" s="24"/>
      <c r="AN611" s="24"/>
      <c r="AO611" s="24"/>
      <c r="AP611" s="24"/>
      <c r="AQ611" s="24"/>
      <c r="AR611" s="24"/>
      <c r="AS611" s="24"/>
      <c r="AT611" s="24"/>
      <c r="AU611" s="24"/>
      <c r="AV611" s="24"/>
    </row>
    <row r="612" spans="1:48" ht="14" x14ac:dyDescent="0.15">
      <c r="A612" s="64">
        <v>2059</v>
      </c>
      <c r="B612" s="105"/>
      <c r="C612" s="105"/>
      <c r="D612" s="105"/>
      <c r="E612" s="105"/>
      <c r="F612" s="105"/>
      <c r="G612" s="105"/>
      <c r="H612" s="105"/>
      <c r="I612" s="105"/>
      <c r="J612" s="105"/>
      <c r="K612" s="105"/>
      <c r="AC612" s="24"/>
      <c r="AD612" s="24"/>
      <c r="AE612" s="24"/>
      <c r="AF612" s="24"/>
      <c r="AG612" s="24"/>
      <c r="AH612" s="24"/>
      <c r="AI612" s="24"/>
      <c r="AJ612" s="24"/>
      <c r="AK612" s="24"/>
      <c r="AL612" s="24"/>
      <c r="AM612" s="24"/>
      <c r="AN612" s="24"/>
      <c r="AO612" s="24"/>
      <c r="AP612" s="24"/>
      <c r="AQ612" s="24"/>
      <c r="AR612" s="24"/>
      <c r="AS612" s="24"/>
      <c r="AT612" s="24"/>
      <c r="AU612" s="24"/>
      <c r="AV612" s="24"/>
    </row>
    <row r="613" spans="1:48" ht="14" x14ac:dyDescent="0.15">
      <c r="A613" s="64">
        <v>2060</v>
      </c>
      <c r="B613" s="105"/>
      <c r="C613" s="105"/>
      <c r="D613" s="105"/>
      <c r="E613" s="105"/>
      <c r="F613" s="105"/>
      <c r="G613" s="105"/>
      <c r="H613" s="105"/>
      <c r="I613" s="105"/>
      <c r="J613" s="105"/>
      <c r="K613" s="105"/>
    </row>
    <row r="614" spans="1:48" ht="16" x14ac:dyDescent="0.2">
      <c r="A614" s="97" t="str">
        <f ca="1">HYPERLINK("#"&amp;"'"&amp;'Custom PDS Adoption'!A$1&amp;"'!a1","Back to top")</f>
        <v>Back to top</v>
      </c>
    </row>
  </sheetData>
  <mergeCells count="37">
    <mergeCell ref="N457:AA461"/>
    <mergeCell ref="B509:K509"/>
    <mergeCell ref="N509:AA513"/>
    <mergeCell ref="B563:K563"/>
    <mergeCell ref="N565:AA569"/>
    <mergeCell ref="N295:AA299"/>
    <mergeCell ref="B347:K347"/>
    <mergeCell ref="N349:AA353"/>
    <mergeCell ref="B401:K401"/>
    <mergeCell ref="N403:AA407"/>
    <mergeCell ref="B455:K455"/>
    <mergeCell ref="N133:AA137"/>
    <mergeCell ref="B185:K185"/>
    <mergeCell ref="N187:AA191"/>
    <mergeCell ref="B239:K239"/>
    <mergeCell ref="N241:AA245"/>
    <mergeCell ref="B293:K293"/>
    <mergeCell ref="S32:T32"/>
    <mergeCell ref="S33:T33"/>
    <mergeCell ref="S34:T34"/>
    <mergeCell ref="B77:K77"/>
    <mergeCell ref="N79:AA83"/>
    <mergeCell ref="B131:K131"/>
    <mergeCell ref="S26:T26"/>
    <mergeCell ref="S27:T27"/>
    <mergeCell ref="S28:T28"/>
    <mergeCell ref="S29:T29"/>
    <mergeCell ref="S30:T30"/>
    <mergeCell ref="S31:T31"/>
    <mergeCell ref="C1:M1"/>
    <mergeCell ref="G10:J11"/>
    <mergeCell ref="G12:J13"/>
    <mergeCell ref="AB21:AL21"/>
    <mergeCell ref="AQ21:BA21"/>
    <mergeCell ref="BJ21:BW25"/>
    <mergeCell ref="S24:T24"/>
    <mergeCell ref="S25:T25"/>
  </mergeCells>
  <dataValidations count="2">
    <dataValidation type="list" allowBlank="1" showInputMessage="1" showErrorMessage="1" sqref="S25:T34" xr:uid="{3505B0DD-7130-C248-A5EB-140DEE49ACF6}">
      <formula1>"Yes,No"</formula1>
    </dataValidation>
    <dataValidation type="list" allowBlank="1" showInputMessage="1" showErrorMessage="1" sqref="G12:J13" xr:uid="{7BDBD461-BCAD-9342-8BA7-175191821BC6}">
      <formula1>$O$25:$O$34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CopyCurrentAsCustom">
                <anchor moveWithCells="1" sizeWithCells="1">
                  <from>
                    <xdr:col>4</xdr:col>
                    <xdr:colOff>177800</xdr:colOff>
                    <xdr:row>2</xdr:row>
                    <xdr:rowOff>203200</xdr:rowOff>
                  </from>
                  <to>
                    <xdr:col>5</xdr:col>
                    <xdr:colOff>1257300</xdr:colOff>
                    <xdr:row>6</xdr:row>
                    <xdr:rowOff>88900</xdr:rowOff>
                  </to>
                </anchor>
              </controlPr>
            </control>
          </mc:Choice>
        </mc:AlternateContent>
        <mc:AlternateContent xmlns:mc="http://schemas.openxmlformats.org/markup-compatibility/2006">
          <mc:Choice Requires="x14">
            <control shapeId="1026" r:id="rId4" name="Button 2">
              <controlPr defaultSize="0" print="0" autoFill="0" autoPict="0" macro="[1]!DeleteCustomPDS_Click">
                <anchor moveWithCells="1" sizeWithCells="1">
                  <from>
                    <xdr:col>4</xdr:col>
                    <xdr:colOff>139700</xdr:colOff>
                    <xdr:row>7</xdr:row>
                    <xdr:rowOff>12700</xdr:rowOff>
                  </from>
                  <to>
                    <xdr:col>5</xdr:col>
                    <xdr:colOff>1206500</xdr:colOff>
                    <xdr:row>13</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Custom PDS Adoption</vt:lpstr>
      <vt:lpstr>CustomAdoptionCustomizedAdoption</vt:lpstr>
      <vt:lpstr>CustomOPTScenarioTables</vt:lpstr>
      <vt:lpstr>CustomOPTTables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dc:creator>
  <cp:lastModifiedBy>Beni</cp:lastModifiedBy>
  <dcterms:created xsi:type="dcterms:W3CDTF">2019-02-19T04:03:39Z</dcterms:created>
  <dcterms:modified xsi:type="dcterms:W3CDTF">2019-02-19T04:04:23Z</dcterms:modified>
</cp:coreProperties>
</file>