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 activeTab="12"/>
  </bookViews>
  <sheets>
    <sheet name="plot data" sheetId="1" r:id="rId1"/>
    <sheet name="species" sheetId="2" r:id="rId2"/>
    <sheet name="SS" sheetId="4" r:id="rId3"/>
    <sheet name="class" sheetId="6" r:id="rId4"/>
    <sheet name="AN" sheetId="15" r:id="rId5"/>
    <sheet name="AL" sheetId="9" r:id="rId6"/>
    <sheet name="PK" sheetId="13" r:id="rId7"/>
    <sheet name="Distr" sheetId="16" r:id="rId8"/>
    <sheet name="KRatio" sheetId="20" r:id="rId9"/>
    <sheet name="GSpace" sheetId="21" r:id="rId10"/>
    <sheet name="SD" sheetId="17" r:id="rId11"/>
    <sheet name="SBP" sheetId="22" r:id="rId12"/>
    <sheet name="Distribution" sheetId="23" r:id="rId13"/>
  </sheets>
  <calcPr calcId="125725"/>
</workbook>
</file>

<file path=xl/calcChain.xml><?xml version="1.0" encoding="utf-8"?>
<calcChain xmlns="http://schemas.openxmlformats.org/spreadsheetml/2006/main">
  <c r="AI11" i="23"/>
  <c r="AI6"/>
  <c r="AI7"/>
  <c r="AI8"/>
  <c r="AI9"/>
  <c r="AI10"/>
  <c r="AI5"/>
  <c r="AH11"/>
  <c r="AH5" a="1"/>
  <c r="AH7" s="1"/>
  <c r="AG7"/>
  <c r="AG8"/>
  <c r="AG9" s="1"/>
  <c r="AG10" s="1"/>
  <c r="AG6"/>
  <c r="V6"/>
  <c r="V7" s="1"/>
  <c r="M5" a="1"/>
  <c r="M5" s="1"/>
  <c r="N5" s="1"/>
  <c r="AI23" i="17"/>
  <c r="C56"/>
  <c r="M6"/>
  <c r="M7"/>
  <c r="M8"/>
  <c r="M9"/>
  <c r="M10"/>
  <c r="M11"/>
  <c r="M12"/>
  <c r="M13"/>
  <c r="M14"/>
  <c r="M15"/>
  <c r="M16"/>
  <c r="M17"/>
  <c r="M18"/>
  <c r="M19"/>
  <c r="M20"/>
  <c r="M21"/>
  <c r="M22"/>
  <c r="M5"/>
  <c r="I5"/>
  <c r="F6"/>
  <c r="J6" s="1"/>
  <c r="F7"/>
  <c r="J7" s="1"/>
  <c r="F8"/>
  <c r="J8" s="1"/>
  <c r="F9"/>
  <c r="J9" s="1"/>
  <c r="F10"/>
  <c r="J10" s="1"/>
  <c r="F11"/>
  <c r="J11" s="1"/>
  <c r="F12"/>
  <c r="J12" s="1"/>
  <c r="F13"/>
  <c r="J13" s="1"/>
  <c r="F14"/>
  <c r="J14" s="1"/>
  <c r="F15"/>
  <c r="J15" s="1"/>
  <c r="F16"/>
  <c r="J16" s="1"/>
  <c r="F17"/>
  <c r="J17" s="1"/>
  <c r="F18"/>
  <c r="J18" s="1"/>
  <c r="F19"/>
  <c r="J19" s="1"/>
  <c r="F20"/>
  <c r="J20" s="1"/>
  <c r="F21"/>
  <c r="J21" s="1"/>
  <c r="F22"/>
  <c r="J22" s="1"/>
  <c r="F5"/>
  <c r="J5" s="1"/>
  <c r="E56"/>
  <c r="O5" i="4"/>
  <c r="O4"/>
  <c r="O3"/>
  <c r="H6" i="17"/>
  <c r="H7"/>
  <c r="H8"/>
  <c r="H9"/>
  <c r="H10"/>
  <c r="H11"/>
  <c r="H12"/>
  <c r="H13"/>
  <c r="H14"/>
  <c r="H15"/>
  <c r="H16"/>
  <c r="H17"/>
  <c r="H18"/>
  <c r="H19"/>
  <c r="H20"/>
  <c r="H21"/>
  <c r="H22"/>
  <c r="H5"/>
  <c r="D6"/>
  <c r="D7"/>
  <c r="D8"/>
  <c r="D9"/>
  <c r="D10"/>
  <c r="D11"/>
  <c r="D12"/>
  <c r="D13"/>
  <c r="D14"/>
  <c r="D15"/>
  <c r="D16"/>
  <c r="D17"/>
  <c r="D18"/>
  <c r="D19"/>
  <c r="D20"/>
  <c r="D21"/>
  <c r="D22"/>
  <c r="D5"/>
  <c r="AH8" i="23" l="1"/>
  <c r="AH9"/>
  <c r="AH5"/>
  <c r="AH10"/>
  <c r="AH6"/>
  <c r="V8"/>
  <c r="V9" s="1"/>
  <c r="V10" s="1"/>
  <c r="W5" a="1"/>
  <c r="W7" s="1"/>
  <c r="X7" s="1"/>
  <c r="M10"/>
  <c r="N10" s="1"/>
  <c r="M6"/>
  <c r="N6" s="1"/>
  <c r="N11" s="1"/>
  <c r="M7"/>
  <c r="N7" s="1"/>
  <c r="M8"/>
  <c r="N8" s="1"/>
  <c r="M9"/>
  <c r="N9" s="1"/>
  <c r="M23" i="17"/>
  <c r="J23"/>
  <c r="L21" s="1"/>
  <c r="D23"/>
  <c r="H23"/>
  <c r="P22" s="1"/>
  <c r="I6"/>
  <c r="I7"/>
  <c r="I8"/>
  <c r="I9"/>
  <c r="I10"/>
  <c r="I11"/>
  <c r="I12"/>
  <c r="I13"/>
  <c r="I14"/>
  <c r="I15"/>
  <c r="I16"/>
  <c r="I17"/>
  <c r="I18"/>
  <c r="I19"/>
  <c r="I20"/>
  <c r="I21"/>
  <c r="I22"/>
  <c r="G23"/>
  <c r="P10" i="22"/>
  <c r="L23"/>
  <c r="L12"/>
  <c r="H28"/>
  <c r="H11"/>
  <c r="B23"/>
  <c r="B13"/>
  <c r="D29" s="1"/>
  <c r="AC2" i="17"/>
  <c r="Y4" s="1"/>
  <c r="AB2"/>
  <c r="AB4" s="1"/>
  <c r="U27"/>
  <c r="T26"/>
  <c r="V26" s="1"/>
  <c r="W5" i="23" l="1"/>
  <c r="W10"/>
  <c r="X10" s="1"/>
  <c r="M11"/>
  <c r="W6"/>
  <c r="X6" s="1"/>
  <c r="W8"/>
  <c r="X8" s="1"/>
  <c r="W9"/>
  <c r="X9" s="1"/>
  <c r="P10" i="17"/>
  <c r="P6"/>
  <c r="H24"/>
  <c r="O7"/>
  <c r="O9"/>
  <c r="O11"/>
  <c r="O13"/>
  <c r="O15"/>
  <c r="O17"/>
  <c r="O19"/>
  <c r="O21"/>
  <c r="O5"/>
  <c r="O6"/>
  <c r="O8"/>
  <c r="O10"/>
  <c r="O12"/>
  <c r="O14"/>
  <c r="O16"/>
  <c r="O18"/>
  <c r="O20"/>
  <c r="O22"/>
  <c r="P8"/>
  <c r="P14"/>
  <c r="P7"/>
  <c r="P11"/>
  <c r="P15"/>
  <c r="P19"/>
  <c r="P5"/>
  <c r="P12"/>
  <c r="P20"/>
  <c r="P18"/>
  <c r="P9"/>
  <c r="P13"/>
  <c r="P17"/>
  <c r="P21"/>
  <c r="P16"/>
  <c r="L8"/>
  <c r="L12"/>
  <c r="L16"/>
  <c r="L20"/>
  <c r="L7"/>
  <c r="L11"/>
  <c r="L15"/>
  <c r="L19"/>
  <c r="L5"/>
  <c r="L6"/>
  <c r="L10"/>
  <c r="L14"/>
  <c r="L18"/>
  <c r="L22"/>
  <c r="L9"/>
  <c r="L13"/>
  <c r="L17"/>
  <c r="I23"/>
  <c r="K22" s="1"/>
  <c r="T6"/>
  <c r="U6" s="1"/>
  <c r="T7"/>
  <c r="W7" s="1"/>
  <c r="T8"/>
  <c r="T9"/>
  <c r="W9" s="1"/>
  <c r="T10"/>
  <c r="U10" s="1"/>
  <c r="T11"/>
  <c r="W11" s="1"/>
  <c r="T12"/>
  <c r="T13"/>
  <c r="W13" s="1"/>
  <c r="T14"/>
  <c r="U14" s="1"/>
  <c r="T15"/>
  <c r="T16"/>
  <c r="T17"/>
  <c r="T18"/>
  <c r="U18" s="1"/>
  <c r="T19"/>
  <c r="T20"/>
  <c r="U20" s="1"/>
  <c r="T21"/>
  <c r="T22"/>
  <c r="T5"/>
  <c r="C23"/>
  <c r="D24" s="1"/>
  <c r="U22"/>
  <c r="W11" i="23" l="1"/>
  <c r="X5"/>
  <c r="X11" s="1"/>
  <c r="Q22" i="17"/>
  <c r="N18"/>
  <c r="R18" s="1"/>
  <c r="N10"/>
  <c r="R10" s="1"/>
  <c r="N5"/>
  <c r="R5" s="1"/>
  <c r="N19"/>
  <c r="R19" s="1"/>
  <c r="N15"/>
  <c r="R15" s="1"/>
  <c r="N11"/>
  <c r="R11" s="1"/>
  <c r="N7"/>
  <c r="R7" s="1"/>
  <c r="N22"/>
  <c r="R22" s="1"/>
  <c r="N12"/>
  <c r="R12" s="1"/>
  <c r="N20"/>
  <c r="R20" s="1"/>
  <c r="N14"/>
  <c r="R14" s="1"/>
  <c r="N8"/>
  <c r="R8" s="1"/>
  <c r="N21"/>
  <c r="R21" s="1"/>
  <c r="N17"/>
  <c r="R17" s="1"/>
  <c r="N13"/>
  <c r="R13" s="1"/>
  <c r="N9"/>
  <c r="R9" s="1"/>
  <c r="N16"/>
  <c r="R16" s="1"/>
  <c r="N6"/>
  <c r="R6" s="1"/>
  <c r="P23"/>
  <c r="O23"/>
  <c r="L23"/>
  <c r="K7"/>
  <c r="Q7" s="1"/>
  <c r="K11"/>
  <c r="Q11" s="1"/>
  <c r="K15"/>
  <c r="Q15" s="1"/>
  <c r="K19"/>
  <c r="Q19" s="1"/>
  <c r="K6"/>
  <c r="Q6" s="1"/>
  <c r="K10"/>
  <c r="Q10" s="1"/>
  <c r="K14"/>
  <c r="Q14" s="1"/>
  <c r="K18"/>
  <c r="Q18" s="1"/>
  <c r="K5"/>
  <c r="Q5" s="1"/>
  <c r="K9"/>
  <c r="Q9" s="1"/>
  <c r="K13"/>
  <c r="Q13" s="1"/>
  <c r="K17"/>
  <c r="Q17" s="1"/>
  <c r="K21"/>
  <c r="Q21" s="1"/>
  <c r="K8"/>
  <c r="Q8" s="1"/>
  <c r="K12"/>
  <c r="Q12" s="1"/>
  <c r="K16"/>
  <c r="Q16" s="1"/>
  <c r="K20"/>
  <c r="Q20" s="1"/>
  <c r="T23"/>
  <c r="W8"/>
  <c r="W12"/>
  <c r="W16"/>
  <c r="V6"/>
  <c r="W6"/>
  <c r="U8"/>
  <c r="V8" s="1"/>
  <c r="V10"/>
  <c r="W10"/>
  <c r="U12"/>
  <c r="V12" s="1"/>
  <c r="V14"/>
  <c r="W14"/>
  <c r="U16"/>
  <c r="V16" s="1"/>
  <c r="V18"/>
  <c r="W18"/>
  <c r="V22"/>
  <c r="W22"/>
  <c r="V20"/>
  <c r="W20"/>
  <c r="U5"/>
  <c r="V5" s="1"/>
  <c r="W5"/>
  <c r="U7"/>
  <c r="V7" s="1"/>
  <c r="U9"/>
  <c r="V9" s="1"/>
  <c r="U11"/>
  <c r="V11" s="1"/>
  <c r="U13"/>
  <c r="V13" s="1"/>
  <c r="U15"/>
  <c r="V15" s="1"/>
  <c r="W15"/>
  <c r="U17"/>
  <c r="V17" s="1"/>
  <c r="W17"/>
  <c r="U19"/>
  <c r="V19" s="1"/>
  <c r="W19"/>
  <c r="U21"/>
  <c r="V21" s="1"/>
  <c r="W21"/>
  <c r="R23" l="1"/>
  <c r="Q23"/>
  <c r="N23"/>
  <c r="K23"/>
  <c r="V23"/>
  <c r="W23"/>
  <c r="U23"/>
  <c r="V19" i="21" l="1"/>
  <c r="V20"/>
  <c r="V21"/>
  <c r="V18"/>
  <c r="W18" s="1"/>
  <c r="U19"/>
  <c r="U20"/>
  <c r="U21"/>
  <c r="U18"/>
  <c r="S25"/>
  <c r="T25" s="1"/>
  <c r="U25" s="1"/>
  <c r="S28"/>
  <c r="T28" s="1"/>
  <c r="U28" s="1"/>
  <c r="S27"/>
  <c r="T27" s="1"/>
  <c r="U27" s="1"/>
  <c r="S26"/>
  <c r="T26" s="1"/>
  <c r="U26" s="1"/>
  <c r="S19"/>
  <c r="T19" s="1"/>
  <c r="S20"/>
  <c r="T20" s="1"/>
  <c r="S21"/>
  <c r="T21" s="1"/>
  <c r="S18"/>
  <c r="T18" s="1"/>
  <c r="W21"/>
  <c r="W20"/>
  <c r="W19"/>
  <c r="M18"/>
  <c r="N19"/>
  <c r="O19" s="1"/>
  <c r="N20"/>
  <c r="O20" s="1"/>
  <c r="N21"/>
  <c r="O21" s="1"/>
  <c r="N18"/>
  <c r="O18" s="1"/>
  <c r="M19"/>
  <c r="M20"/>
  <c r="M21"/>
  <c r="F26"/>
  <c r="F27" s="1"/>
  <c r="F28"/>
  <c r="J25"/>
  <c r="K25" s="1"/>
  <c r="L25" s="1"/>
  <c r="K18"/>
  <c r="J26"/>
  <c r="H26" s="1"/>
  <c r="J27"/>
  <c r="H27" s="1"/>
  <c r="J28"/>
  <c r="H28" s="1"/>
  <c r="L18"/>
  <c r="K19"/>
  <c r="L19" s="1"/>
  <c r="K20"/>
  <c r="L20" s="1"/>
  <c r="K21"/>
  <c r="L21" s="1"/>
  <c r="AH2" i="13"/>
  <c r="AI2" s="1"/>
  <c r="AJ2" s="1"/>
  <c r="AG2"/>
  <c r="AJ3" s="1"/>
  <c r="Q3" i="16"/>
  <c r="R3" s="1"/>
  <c r="P3"/>
  <c r="Q18" i="20"/>
  <c r="S21"/>
  <c r="S20"/>
  <c r="S19"/>
  <c r="S18" a="1"/>
  <c r="S18" s="1"/>
  <c r="Q21"/>
  <c r="Q20"/>
  <c r="Q19"/>
  <c r="P17" a="1"/>
  <c r="P17" s="1"/>
  <c r="T10"/>
  <c r="T9"/>
  <c r="R10"/>
  <c r="R9"/>
  <c r="T8"/>
  <c r="R8"/>
  <c r="T7"/>
  <c r="R7"/>
  <c r="P7" a="1"/>
  <c r="P7" s="1"/>
  <c r="J46"/>
  <c r="L46" s="1"/>
  <c r="J36"/>
  <c r="L36" s="1"/>
  <c r="J13"/>
  <c r="L13" s="1"/>
  <c r="J68"/>
  <c r="L68" s="1"/>
  <c r="J55"/>
  <c r="L55" s="1"/>
  <c r="J65"/>
  <c r="L65" s="1"/>
  <c r="J58"/>
  <c r="L58" s="1"/>
  <c r="J53"/>
  <c r="L53" s="1"/>
  <c r="J40"/>
  <c r="L40" s="1"/>
  <c r="J38"/>
  <c r="L38" s="1"/>
  <c r="J23"/>
  <c r="L23" s="1"/>
  <c r="J64"/>
  <c r="L64" s="1"/>
  <c r="J51"/>
  <c r="L51" s="1"/>
  <c r="J67"/>
  <c r="L67" s="1"/>
  <c r="J69"/>
  <c r="L69" s="1"/>
  <c r="T21" s="1"/>
  <c r="J25"/>
  <c r="L25" s="1"/>
  <c r="J42"/>
  <c r="L42" s="1"/>
  <c r="J19"/>
  <c r="L19" s="1"/>
  <c r="J52"/>
  <c r="L52" s="1"/>
  <c r="J32"/>
  <c r="L32" s="1"/>
  <c r="J29"/>
  <c r="L29" s="1"/>
  <c r="T19" s="1"/>
  <c r="J60"/>
  <c r="L60" s="1"/>
  <c r="J59"/>
  <c r="L59" s="1"/>
  <c r="J16"/>
  <c r="L16" s="1"/>
  <c r="J50"/>
  <c r="L50" s="1"/>
  <c r="J39"/>
  <c r="L39" s="1"/>
  <c r="J54"/>
  <c r="L54" s="1"/>
  <c r="J22"/>
  <c r="L22" s="1"/>
  <c r="J48"/>
  <c r="L48" s="1"/>
  <c r="J47"/>
  <c r="L47" s="1"/>
  <c r="J43"/>
  <c r="L43" s="1"/>
  <c r="J34"/>
  <c r="L34" s="1"/>
  <c r="J57"/>
  <c r="L57" s="1"/>
  <c r="J30"/>
  <c r="L30" s="1"/>
  <c r="J56"/>
  <c r="L56" s="1"/>
  <c r="T20" s="1"/>
  <c r="J63"/>
  <c r="L63" s="1"/>
  <c r="J9"/>
  <c r="L9" s="1"/>
  <c r="J44"/>
  <c r="L44" s="1"/>
  <c r="J49"/>
  <c r="L49" s="1"/>
  <c r="J33"/>
  <c r="L33" s="1"/>
  <c r="J27"/>
  <c r="L27" s="1"/>
  <c r="J12"/>
  <c r="L12" s="1"/>
  <c r="J17"/>
  <c r="L17" s="1"/>
  <c r="J31"/>
  <c r="L31" s="1"/>
  <c r="J10"/>
  <c r="L10" s="1"/>
  <c r="J5"/>
  <c r="L5" s="1"/>
  <c r="J21"/>
  <c r="L21" s="1"/>
  <c r="J14"/>
  <c r="L14" s="1"/>
  <c r="J18"/>
  <c r="L18" s="1"/>
  <c r="J28"/>
  <c r="L28" s="1"/>
  <c r="J4"/>
  <c r="L4" s="1"/>
  <c r="T18" s="1"/>
  <c r="J8"/>
  <c r="L8" s="1"/>
  <c r="J45"/>
  <c r="L45" s="1"/>
  <c r="J6"/>
  <c r="L6" s="1"/>
  <c r="J11"/>
  <c r="L11" s="1"/>
  <c r="J20"/>
  <c r="L20" s="1"/>
  <c r="J15"/>
  <c r="L15" s="1"/>
  <c r="J24"/>
  <c r="L24" s="1"/>
  <c r="J37"/>
  <c r="L37" s="1"/>
  <c r="J41"/>
  <c r="L41" s="1"/>
  <c r="J66"/>
  <c r="L66" s="1"/>
  <c r="J35"/>
  <c r="L35" s="1"/>
  <c r="J61"/>
  <c r="L61" s="1"/>
  <c r="J62"/>
  <c r="L62" s="1"/>
  <c r="J7"/>
  <c r="L7" s="1"/>
  <c r="J26"/>
  <c r="L26" s="1"/>
  <c r="D60"/>
  <c r="F60" s="1"/>
  <c r="D24"/>
  <c r="F24" s="1"/>
  <c r="D12"/>
  <c r="F12" s="1"/>
  <c r="D34"/>
  <c r="F34" s="1"/>
  <c r="D16"/>
  <c r="F16" s="1"/>
  <c r="D22"/>
  <c r="F22" s="1"/>
  <c r="D13"/>
  <c r="F13" s="1"/>
  <c r="D27"/>
  <c r="F27" s="1"/>
  <c r="D35"/>
  <c r="F35" s="1"/>
  <c r="D58"/>
  <c r="F58" s="1"/>
  <c r="D53"/>
  <c r="F53" s="1"/>
  <c r="D23"/>
  <c r="F23" s="1"/>
  <c r="D18"/>
  <c r="F18" s="1"/>
  <c r="D31"/>
  <c r="F31" s="1"/>
  <c r="D4"/>
  <c r="F4" s="1"/>
  <c r="D56"/>
  <c r="F56" s="1"/>
  <c r="D21"/>
  <c r="F21" s="1"/>
  <c r="D7"/>
  <c r="F7" s="1"/>
  <c r="D6"/>
  <c r="F6" s="1"/>
  <c r="D10"/>
  <c r="F10" s="1"/>
  <c r="D17"/>
  <c r="F17" s="1"/>
  <c r="D51"/>
  <c r="F51" s="1"/>
  <c r="D9"/>
  <c r="F9" s="1"/>
  <c r="D26"/>
  <c r="F26" s="1"/>
  <c r="D38"/>
  <c r="F38" s="1"/>
  <c r="D40"/>
  <c r="F40" s="1"/>
  <c r="D15"/>
  <c r="F15" s="1"/>
  <c r="D37"/>
  <c r="F37" s="1"/>
  <c r="D11"/>
  <c r="F11" s="1"/>
  <c r="D61"/>
  <c r="F61" s="1"/>
  <c r="D30"/>
  <c r="F30" s="1"/>
  <c r="D43"/>
  <c r="F43" s="1"/>
  <c r="D33"/>
  <c r="F33" s="1"/>
  <c r="D68"/>
  <c r="F68" s="1"/>
  <c r="D29"/>
  <c r="F29" s="1"/>
  <c r="D64"/>
  <c r="F64" s="1"/>
  <c r="D39"/>
  <c r="F39" s="1"/>
  <c r="D20"/>
  <c r="F20" s="1"/>
  <c r="D28"/>
  <c r="F28" s="1"/>
  <c r="D5"/>
  <c r="F5" s="1"/>
  <c r="Q7" s="1"/>
  <c r="D8"/>
  <c r="F8" s="1"/>
  <c r="D36"/>
  <c r="F36" s="1"/>
  <c r="D14"/>
  <c r="F14" s="1"/>
  <c r="D69"/>
  <c r="F69" s="1"/>
  <c r="D46"/>
  <c r="F46" s="1"/>
  <c r="D42"/>
  <c r="F42" s="1"/>
  <c r="D47"/>
  <c r="F47" s="1"/>
  <c r="D48"/>
  <c r="F48" s="1"/>
  <c r="D50"/>
  <c r="F50" s="1"/>
  <c r="D32"/>
  <c r="F32" s="1"/>
  <c r="D49"/>
  <c r="F49" s="1"/>
  <c r="D19"/>
  <c r="F19" s="1"/>
  <c r="Q8" s="1"/>
  <c r="D25"/>
  <c r="F25" s="1"/>
  <c r="D55"/>
  <c r="F55" s="1"/>
  <c r="D62"/>
  <c r="F62" s="1"/>
  <c r="D57"/>
  <c r="F57" s="1"/>
  <c r="D45"/>
  <c r="F45" s="1"/>
  <c r="D67"/>
  <c r="F67" s="1"/>
  <c r="D44"/>
  <c r="F44" s="1"/>
  <c r="D52"/>
  <c r="F52" s="1"/>
  <c r="Q9" s="1"/>
  <c r="D59"/>
  <c r="F59" s="1"/>
  <c r="D54"/>
  <c r="F54" s="1"/>
  <c r="D65"/>
  <c r="F65" s="1"/>
  <c r="Q10" s="1"/>
  <c r="D63"/>
  <c r="F63" s="1"/>
  <c r="D66"/>
  <c r="F66" s="1"/>
  <c r="D41"/>
  <c r="F41" s="1"/>
  <c r="H12" i="13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11"/>
  <c r="S9" i="20" l="1"/>
  <c r="S7"/>
  <c r="S8"/>
  <c r="R21"/>
  <c r="R18" a="1"/>
  <c r="R18" s="1"/>
  <c r="R19"/>
  <c r="S10"/>
  <c r="R20"/>
  <c r="V28" i="21"/>
  <c r="V26"/>
  <c r="V25"/>
  <c r="V27"/>
  <c r="M25"/>
  <c r="K27"/>
  <c r="L27" s="1"/>
  <c r="M27" s="1"/>
  <c r="H25"/>
  <c r="F29"/>
  <c r="W28" s="1"/>
  <c r="X28" s="1"/>
  <c r="K28"/>
  <c r="L28" s="1"/>
  <c r="M28" s="1"/>
  <c r="K26"/>
  <c r="L26" s="1"/>
  <c r="M26" s="1"/>
  <c r="P20" i="20"/>
  <c r="P18"/>
  <c r="P21"/>
  <c r="P19"/>
  <c r="P10"/>
  <c r="P8"/>
  <c r="P9"/>
  <c r="AB68" i="16" a="1"/>
  <c r="AB68" s="1"/>
  <c r="AB47" a="1"/>
  <c r="AB47" s="1"/>
  <c r="AB50"/>
  <c r="AB52"/>
  <c r="AB54"/>
  <c r="AB58"/>
  <c r="I72" a="1"/>
  <c r="I72" s="1"/>
  <c r="I51" a="1"/>
  <c r="I51" s="1"/>
  <c r="I54"/>
  <c r="I56"/>
  <c r="I58"/>
  <c r="AB30" a="1"/>
  <c r="AB30" s="1"/>
  <c r="AB7" a="1"/>
  <c r="AB7" s="1"/>
  <c r="I31" a="1"/>
  <c r="I31" s="1"/>
  <c r="I7" a="1"/>
  <c r="I7" s="1"/>
  <c r="H12" i="9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11"/>
  <c r="C11" i="15"/>
  <c r="E16"/>
  <c r="G16"/>
  <c r="E17"/>
  <c r="G17"/>
  <c r="E18"/>
  <c r="G18"/>
  <c r="E19"/>
  <c r="G19"/>
  <c r="E20"/>
  <c r="G20"/>
  <c r="E21"/>
  <c r="G21"/>
  <c r="E22"/>
  <c r="G22"/>
  <c r="E23"/>
  <c r="G23"/>
  <c r="E24"/>
  <c r="G24"/>
  <c r="E25"/>
  <c r="G25"/>
  <c r="E26"/>
  <c r="G26"/>
  <c r="E27"/>
  <c r="G27"/>
  <c r="E28"/>
  <c r="G28"/>
  <c r="E29"/>
  <c r="G29"/>
  <c r="E30"/>
  <c r="G30"/>
  <c r="E31"/>
  <c r="G31"/>
  <c r="G76" i="13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F76" i="9"/>
  <c r="D76"/>
  <c r="G76" s="1"/>
  <c r="F75"/>
  <c r="D75"/>
  <c r="G75" s="1"/>
  <c r="F74"/>
  <c r="D74"/>
  <c r="G74" s="1"/>
  <c r="F73"/>
  <c r="D73"/>
  <c r="G73" s="1"/>
  <c r="F72"/>
  <c r="D72"/>
  <c r="G72" s="1"/>
  <c r="F71"/>
  <c r="D71"/>
  <c r="G71" s="1"/>
  <c r="F70"/>
  <c r="D70"/>
  <c r="G70" s="1"/>
  <c r="F69"/>
  <c r="D69"/>
  <c r="G69" s="1"/>
  <c r="F68"/>
  <c r="D68"/>
  <c r="G68" s="1"/>
  <c r="F67"/>
  <c r="D67"/>
  <c r="G67" s="1"/>
  <c r="F66"/>
  <c r="D66"/>
  <c r="G66" s="1"/>
  <c r="F65"/>
  <c r="D65"/>
  <c r="G65" s="1"/>
  <c r="F64"/>
  <c r="D64"/>
  <c r="G64" s="1"/>
  <c r="F63"/>
  <c r="D63"/>
  <c r="G63" s="1"/>
  <c r="F62"/>
  <c r="D62"/>
  <c r="G62" s="1"/>
  <c r="F61"/>
  <c r="D61"/>
  <c r="G61" s="1"/>
  <c r="F60"/>
  <c r="D60"/>
  <c r="G60" s="1"/>
  <c r="F59"/>
  <c r="D59"/>
  <c r="G59" s="1"/>
  <c r="F58"/>
  <c r="D58"/>
  <c r="G58" s="1"/>
  <c r="F57"/>
  <c r="D57"/>
  <c r="G57" s="1"/>
  <c r="F56"/>
  <c r="D56"/>
  <c r="G56" s="1"/>
  <c r="F55"/>
  <c r="D55"/>
  <c r="G55" s="1"/>
  <c r="F54"/>
  <c r="D54"/>
  <c r="G54" s="1"/>
  <c r="F53"/>
  <c r="D53"/>
  <c r="G53" s="1"/>
  <c r="F52"/>
  <c r="D52"/>
  <c r="G52" s="1"/>
  <c r="F51"/>
  <c r="D51"/>
  <c r="G51" s="1"/>
  <c r="F50"/>
  <c r="D50"/>
  <c r="G50" s="1"/>
  <c r="F49"/>
  <c r="D49"/>
  <c r="G49" s="1"/>
  <c r="F48"/>
  <c r="D48"/>
  <c r="G48" s="1"/>
  <c r="F47"/>
  <c r="D47"/>
  <c r="G47" s="1"/>
  <c r="F46"/>
  <c r="D46"/>
  <c r="G46" s="1"/>
  <c r="F45"/>
  <c r="D45"/>
  <c r="G45" s="1"/>
  <c r="F44"/>
  <c r="D44"/>
  <c r="G44" s="1"/>
  <c r="F43"/>
  <c r="D43"/>
  <c r="G43" s="1"/>
  <c r="F42"/>
  <c r="D42"/>
  <c r="G42" s="1"/>
  <c r="F41"/>
  <c r="D41"/>
  <c r="G41" s="1"/>
  <c r="F40"/>
  <c r="D40"/>
  <c r="G40" s="1"/>
  <c r="F39"/>
  <c r="D39"/>
  <c r="G39" s="1"/>
  <c r="F38"/>
  <c r="D38"/>
  <c r="G38" s="1"/>
  <c r="F37"/>
  <c r="D37"/>
  <c r="G37" s="1"/>
  <c r="F36"/>
  <c r="D36"/>
  <c r="G36" s="1"/>
  <c r="F35"/>
  <c r="D35"/>
  <c r="G35" s="1"/>
  <c r="F34"/>
  <c r="D34"/>
  <c r="G34" s="1"/>
  <c r="F33"/>
  <c r="D33"/>
  <c r="G33" s="1"/>
  <c r="F32"/>
  <c r="D32"/>
  <c r="G32" s="1"/>
  <c r="F31"/>
  <c r="D31"/>
  <c r="G31" s="1"/>
  <c r="F30"/>
  <c r="D30"/>
  <c r="G30" s="1"/>
  <c r="F29"/>
  <c r="D29"/>
  <c r="G29" s="1"/>
  <c r="F28"/>
  <c r="D28"/>
  <c r="G28" s="1"/>
  <c r="F27"/>
  <c r="D27"/>
  <c r="G27" s="1"/>
  <c r="F26"/>
  <c r="D26"/>
  <c r="G26" s="1"/>
  <c r="F25"/>
  <c r="D25"/>
  <c r="G25" s="1"/>
  <c r="F24"/>
  <c r="D24"/>
  <c r="G24" s="1"/>
  <c r="F23"/>
  <c r="D23"/>
  <c r="G23" s="1"/>
  <c r="F22"/>
  <c r="D22"/>
  <c r="G22" s="1"/>
  <c r="F21"/>
  <c r="D21"/>
  <c r="G21" s="1"/>
  <c r="F20"/>
  <c r="D20"/>
  <c r="G20" s="1"/>
  <c r="F19"/>
  <c r="D19"/>
  <c r="G19" s="1"/>
  <c r="F18"/>
  <c r="D18"/>
  <c r="G18" s="1"/>
  <c r="F17"/>
  <c r="D17"/>
  <c r="G17" s="1"/>
  <c r="F16"/>
  <c r="D16"/>
  <c r="G16" s="1"/>
  <c r="F15"/>
  <c r="D15"/>
  <c r="G15" s="1"/>
  <c r="F14"/>
  <c r="D14"/>
  <c r="G14" s="1"/>
  <c r="F13"/>
  <c r="D13"/>
  <c r="G13" s="1"/>
  <c r="F12"/>
  <c r="D12"/>
  <c r="G12" s="1"/>
  <c r="F11"/>
  <c r="D11"/>
  <c r="G11" s="1"/>
  <c r="E259" i="6"/>
  <c r="F259" s="1"/>
  <c r="E258"/>
  <c r="F258" s="1"/>
  <c r="E257"/>
  <c r="F257" s="1"/>
  <c r="E256"/>
  <c r="F256" s="1"/>
  <c r="E255"/>
  <c r="F255" s="1"/>
  <c r="E254"/>
  <c r="F254" s="1"/>
  <c r="E253"/>
  <c r="F253" s="1"/>
  <c r="E252"/>
  <c r="F252" s="1"/>
  <c r="E251"/>
  <c r="F251" s="1"/>
  <c r="E250"/>
  <c r="F250" s="1"/>
  <c r="E249"/>
  <c r="F249" s="1"/>
  <c r="E248"/>
  <c r="F248" s="1"/>
  <c r="E247"/>
  <c r="F247" s="1"/>
  <c r="E246"/>
  <c r="F246" s="1"/>
  <c r="E245"/>
  <c r="F245" s="1"/>
  <c r="E244"/>
  <c r="F244" s="1"/>
  <c r="E243"/>
  <c r="F243" s="1"/>
  <c r="E242"/>
  <c r="F242" s="1"/>
  <c r="E241"/>
  <c r="F241" s="1"/>
  <c r="E240"/>
  <c r="F240" s="1"/>
  <c r="E239"/>
  <c r="F239" s="1"/>
  <c r="E238"/>
  <c r="F238" s="1"/>
  <c r="E237"/>
  <c r="F237" s="1"/>
  <c r="E236"/>
  <c r="F236" s="1"/>
  <c r="E235"/>
  <c r="F235" s="1"/>
  <c r="E234"/>
  <c r="F234" s="1"/>
  <c r="E233"/>
  <c r="F233" s="1"/>
  <c r="E232"/>
  <c r="F232" s="1"/>
  <c r="E231"/>
  <c r="F231" s="1"/>
  <c r="E230"/>
  <c r="F230" s="1"/>
  <c r="E229"/>
  <c r="F229" s="1"/>
  <c r="E228"/>
  <c r="F228" s="1"/>
  <c r="E227"/>
  <c r="F227" s="1"/>
  <c r="E226"/>
  <c r="F226" s="1"/>
  <c r="E225"/>
  <c r="F225" s="1"/>
  <c r="E224"/>
  <c r="F224" s="1"/>
  <c r="E223"/>
  <c r="F223" s="1"/>
  <c r="E222"/>
  <c r="F222" s="1"/>
  <c r="E221"/>
  <c r="F221" s="1"/>
  <c r="E220"/>
  <c r="F220" s="1"/>
  <c r="E219"/>
  <c r="F219" s="1"/>
  <c r="E218"/>
  <c r="F218" s="1"/>
  <c r="E217"/>
  <c r="F217" s="1"/>
  <c r="E216"/>
  <c r="F216" s="1"/>
  <c r="E215"/>
  <c r="F215" s="1"/>
  <c r="E214"/>
  <c r="F214" s="1"/>
  <c r="E213"/>
  <c r="F213" s="1"/>
  <c r="E212"/>
  <c r="F212" s="1"/>
  <c r="E211"/>
  <c r="F211" s="1"/>
  <c r="E210"/>
  <c r="F210" s="1"/>
  <c r="E209"/>
  <c r="F209" s="1"/>
  <c r="E208"/>
  <c r="F208" s="1"/>
  <c r="E207"/>
  <c r="F207" s="1"/>
  <c r="E206"/>
  <c r="F206" s="1"/>
  <c r="E205"/>
  <c r="F205" s="1"/>
  <c r="E204"/>
  <c r="F204" s="1"/>
  <c r="E203"/>
  <c r="F203" s="1"/>
  <c r="E202"/>
  <c r="F202" s="1"/>
  <c r="E201"/>
  <c r="F201" s="1"/>
  <c r="E200"/>
  <c r="F200" s="1"/>
  <c r="E199"/>
  <c r="F199" s="1"/>
  <c r="E198"/>
  <c r="F198" s="1"/>
  <c r="E197"/>
  <c r="F197" s="1"/>
  <c r="E196"/>
  <c r="F196" s="1"/>
  <c r="E195"/>
  <c r="F195" s="1"/>
  <c r="E194"/>
  <c r="F194" s="1"/>
  <c r="E193"/>
  <c r="F193" s="1"/>
  <c r="E192"/>
  <c r="F192" s="1"/>
  <c r="E191"/>
  <c r="F191" s="1"/>
  <c r="E190"/>
  <c r="F190" s="1"/>
  <c r="E189"/>
  <c r="F189" s="1"/>
  <c r="E188"/>
  <c r="F188" s="1"/>
  <c r="E187"/>
  <c r="F187" s="1"/>
  <c r="E186"/>
  <c r="F186" s="1"/>
  <c r="E185"/>
  <c r="F185" s="1"/>
  <c r="E184"/>
  <c r="F184" s="1"/>
  <c r="E183"/>
  <c r="F183" s="1"/>
  <c r="E182"/>
  <c r="F182" s="1"/>
  <c r="E181"/>
  <c r="F181" s="1"/>
  <c r="E180"/>
  <c r="F180" s="1"/>
  <c r="E179"/>
  <c r="F179" s="1"/>
  <c r="E178"/>
  <c r="F178" s="1"/>
  <c r="E177"/>
  <c r="F177" s="1"/>
  <c r="E176"/>
  <c r="F176" s="1"/>
  <c r="E175"/>
  <c r="F175" s="1"/>
  <c r="E174"/>
  <c r="F174" s="1"/>
  <c r="E173"/>
  <c r="F173" s="1"/>
  <c r="E172"/>
  <c r="F172" s="1"/>
  <c r="E171"/>
  <c r="F171" s="1"/>
  <c r="E170"/>
  <c r="F170" s="1"/>
  <c r="E169"/>
  <c r="F169" s="1"/>
  <c r="E168"/>
  <c r="F168" s="1"/>
  <c r="E167"/>
  <c r="F167" s="1"/>
  <c r="E166"/>
  <c r="F166" s="1"/>
  <c r="E165"/>
  <c r="F165" s="1"/>
  <c r="E164"/>
  <c r="F164" s="1"/>
  <c r="E163"/>
  <c r="F163" s="1"/>
  <c r="E162"/>
  <c r="F162" s="1"/>
  <c r="E161"/>
  <c r="F161" s="1"/>
  <c r="E160"/>
  <c r="F160" s="1"/>
  <c r="E159"/>
  <c r="F159" s="1"/>
  <c r="E158"/>
  <c r="F158" s="1"/>
  <c r="E157"/>
  <c r="F157" s="1"/>
  <c r="E156"/>
  <c r="F156" s="1"/>
  <c r="E155"/>
  <c r="F155" s="1"/>
  <c r="E154"/>
  <c r="F154" s="1"/>
  <c r="E153"/>
  <c r="F153" s="1"/>
  <c r="E152"/>
  <c r="F152" s="1"/>
  <c r="F151"/>
  <c r="E151"/>
  <c r="F150"/>
  <c r="E150"/>
  <c r="F149"/>
  <c r="E149"/>
  <c r="F148"/>
  <c r="E148"/>
  <c r="F147"/>
  <c r="E147"/>
  <c r="F146"/>
  <c r="E146"/>
  <c r="F145"/>
  <c r="E145"/>
  <c r="F144"/>
  <c r="E144"/>
  <c r="F143"/>
  <c r="E143"/>
  <c r="F142"/>
  <c r="E142"/>
  <c r="F141"/>
  <c r="E141"/>
  <c r="F140"/>
  <c r="E140"/>
  <c r="F139"/>
  <c r="E139"/>
  <c r="F138"/>
  <c r="E138"/>
  <c r="F137"/>
  <c r="E137"/>
  <c r="F136"/>
  <c r="E136"/>
  <c r="F135"/>
  <c r="E135"/>
  <c r="F134"/>
  <c r="E134"/>
  <c r="F133"/>
  <c r="E133"/>
  <c r="F132"/>
  <c r="E132"/>
  <c r="F131"/>
  <c r="E131"/>
  <c r="F130"/>
  <c r="E130"/>
  <c r="F129"/>
  <c r="E129"/>
  <c r="F128"/>
  <c r="E128"/>
  <c r="F127"/>
  <c r="E127"/>
  <c r="F126"/>
  <c r="E126"/>
  <c r="F125"/>
  <c r="E125"/>
  <c r="F124"/>
  <c r="E124"/>
  <c r="F123"/>
  <c r="E123"/>
  <c r="F122"/>
  <c r="E122"/>
  <c r="F121"/>
  <c r="E121"/>
  <c r="F120"/>
  <c r="E120"/>
  <c r="F119"/>
  <c r="E119"/>
  <c r="F118"/>
  <c r="E118"/>
  <c r="F117"/>
  <c r="E117"/>
  <c r="F116"/>
  <c r="E116"/>
  <c r="F115"/>
  <c r="E115"/>
  <c r="F114"/>
  <c r="E114"/>
  <c r="F113"/>
  <c r="E113"/>
  <c r="F112"/>
  <c r="E112"/>
  <c r="F111"/>
  <c r="E111"/>
  <c r="F110"/>
  <c r="E110"/>
  <c r="F109"/>
  <c r="E109"/>
  <c r="F108"/>
  <c r="E108"/>
  <c r="F107"/>
  <c r="E107"/>
  <c r="F106"/>
  <c r="E106"/>
  <c r="F105"/>
  <c r="E105"/>
  <c r="F104"/>
  <c r="E104"/>
  <c r="F103"/>
  <c r="E103"/>
  <c r="F102"/>
  <c r="E102"/>
  <c r="F101"/>
  <c r="E101"/>
  <c r="F100"/>
  <c r="E100"/>
  <c r="F99"/>
  <c r="E99"/>
  <c r="F98"/>
  <c r="E98"/>
  <c r="F97"/>
  <c r="E97"/>
  <c r="F96"/>
  <c r="E96"/>
  <c r="F95"/>
  <c r="E95"/>
  <c r="F94"/>
  <c r="E94"/>
  <c r="F93"/>
  <c r="E93"/>
  <c r="F92"/>
  <c r="E92"/>
  <c r="F91"/>
  <c r="E91"/>
  <c r="F90"/>
  <c r="E90"/>
  <c r="F89"/>
  <c r="E89"/>
  <c r="F88"/>
  <c r="E88"/>
  <c r="F87"/>
  <c r="E87"/>
  <c r="F86"/>
  <c r="E86"/>
  <c r="F85"/>
  <c r="E85"/>
  <c r="F84"/>
  <c r="E84"/>
  <c r="F83"/>
  <c r="E83"/>
  <c r="F82"/>
  <c r="E82"/>
  <c r="F81"/>
  <c r="E81"/>
  <c r="F80"/>
  <c r="E80"/>
  <c r="F79"/>
  <c r="E79"/>
  <c r="F78"/>
  <c r="E78"/>
  <c r="F77"/>
  <c r="E77"/>
  <c r="F76"/>
  <c r="E76"/>
  <c r="F75"/>
  <c r="E75"/>
  <c r="F74"/>
  <c r="E74"/>
  <c r="F73"/>
  <c r="E73"/>
  <c r="F72"/>
  <c r="E72"/>
  <c r="F71"/>
  <c r="E71"/>
  <c r="F70"/>
  <c r="E70"/>
  <c r="F69"/>
  <c r="E69"/>
  <c r="F68"/>
  <c r="E68"/>
  <c r="F67"/>
  <c r="E67"/>
  <c r="F66"/>
  <c r="E66"/>
  <c r="F65"/>
  <c r="E65"/>
  <c r="F64"/>
  <c r="E64"/>
  <c r="F63"/>
  <c r="E63"/>
  <c r="F62"/>
  <c r="E62"/>
  <c r="F61"/>
  <c r="E61"/>
  <c r="F60"/>
  <c r="E60"/>
  <c r="F59"/>
  <c r="E59"/>
  <c r="F58"/>
  <c r="E58"/>
  <c r="F57"/>
  <c r="E57"/>
  <c r="F56"/>
  <c r="E56"/>
  <c r="F55"/>
  <c r="E55"/>
  <c r="F54"/>
  <c r="E54"/>
  <c r="F53"/>
  <c r="E53"/>
  <c r="F52"/>
  <c r="E52"/>
  <c r="F51"/>
  <c r="E51"/>
  <c r="F50"/>
  <c r="E50"/>
  <c r="F49"/>
  <c r="E49"/>
  <c r="S48"/>
  <c r="E48"/>
  <c r="F48" s="1"/>
  <c r="E47"/>
  <c r="F47" s="1"/>
  <c r="E46"/>
  <c r="F46" s="1"/>
  <c r="E45"/>
  <c r="F45" s="1"/>
  <c r="E44"/>
  <c r="F44" s="1"/>
  <c r="E43"/>
  <c r="F43" s="1"/>
  <c r="E42"/>
  <c r="F42" s="1"/>
  <c r="E41"/>
  <c r="F41" s="1"/>
  <c r="E40"/>
  <c r="F40" s="1"/>
  <c r="E39"/>
  <c r="F39" s="1"/>
  <c r="E38"/>
  <c r="F38" s="1"/>
  <c r="E37"/>
  <c r="F37" s="1"/>
  <c r="E36"/>
  <c r="F36" s="1"/>
  <c r="E35"/>
  <c r="F35" s="1"/>
  <c r="E34"/>
  <c r="F34" s="1"/>
  <c r="E33"/>
  <c r="F33" s="1"/>
  <c r="E32"/>
  <c r="F32" s="1"/>
  <c r="E31"/>
  <c r="F31" s="1"/>
  <c r="E30"/>
  <c r="F30" s="1"/>
  <c r="E29"/>
  <c r="F29" s="1"/>
  <c r="E28"/>
  <c r="F28" s="1"/>
  <c r="E27"/>
  <c r="F27" s="1"/>
  <c r="E26"/>
  <c r="F26" s="1"/>
  <c r="E25"/>
  <c r="F25" s="1"/>
  <c r="S24"/>
  <c r="F24"/>
  <c r="E24"/>
  <c r="F23"/>
  <c r="E23"/>
  <c r="F22"/>
  <c r="E22"/>
  <c r="F21"/>
  <c r="E21"/>
  <c r="F20"/>
  <c r="E20"/>
  <c r="F19"/>
  <c r="E19"/>
  <c r="F18"/>
  <c r="E18"/>
  <c r="F17"/>
  <c r="E17"/>
  <c r="F16"/>
  <c r="E16"/>
  <c r="F15"/>
  <c r="E15"/>
  <c r="F14"/>
  <c r="E14"/>
  <c r="F13"/>
  <c r="E13"/>
  <c r="F12"/>
  <c r="E12"/>
  <c r="F11"/>
  <c r="E11"/>
  <c r="F10"/>
  <c r="E10"/>
  <c r="F9"/>
  <c r="E9"/>
  <c r="F8"/>
  <c r="E8"/>
  <c r="F7"/>
  <c r="E7"/>
  <c r="F6"/>
  <c r="E6"/>
  <c r="F5"/>
  <c r="E5"/>
  <c r="F4"/>
  <c r="E4"/>
  <c r="F3"/>
  <c r="E3"/>
  <c r="F2"/>
  <c r="E2"/>
  <c r="K3" i="4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"/>
  <c r="H259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L258" s="1"/>
  <c r="H2"/>
  <c r="I2" s="1"/>
  <c r="P47" i="2"/>
  <c r="P23"/>
  <c r="K44" i="1"/>
  <c r="K45"/>
  <c r="K46"/>
  <c r="K47"/>
  <c r="K48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"/>
  <c r="D22" i="2"/>
  <c r="F53" i="1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4"/>
  <c r="A267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38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17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187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150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2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56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55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I14" i="16" l="1"/>
  <c r="AB10"/>
  <c r="AB14"/>
  <c r="I60"/>
  <c r="I52"/>
  <c r="AB56"/>
  <c r="AB48"/>
  <c r="W27" i="21"/>
  <c r="X27" s="1"/>
  <c r="W25"/>
  <c r="X25" s="1"/>
  <c r="W26"/>
  <c r="X26" s="1"/>
  <c r="N26"/>
  <c r="O26" s="1"/>
  <c r="N28"/>
  <c r="O28" s="1"/>
  <c r="N27"/>
  <c r="O27" s="1"/>
  <c r="N25"/>
  <c r="O25" s="1"/>
  <c r="I10" i="16"/>
  <c r="AB12"/>
  <c r="AB8"/>
  <c r="AB33"/>
  <c r="I16"/>
  <c r="I12"/>
  <c r="I8"/>
  <c r="I34"/>
  <c r="AB15"/>
  <c r="AB13"/>
  <c r="AB11"/>
  <c r="AB9"/>
  <c r="AB35"/>
  <c r="AB31"/>
  <c r="I36"/>
  <c r="I32"/>
  <c r="I79"/>
  <c r="I75"/>
  <c r="I81"/>
  <c r="I77"/>
  <c r="I73"/>
  <c r="AB75"/>
  <c r="AB71"/>
  <c r="AB77"/>
  <c r="AB73"/>
  <c r="AB69"/>
  <c r="AB78"/>
  <c r="AB76"/>
  <c r="AB74"/>
  <c r="AB72"/>
  <c r="AB70"/>
  <c r="AB59"/>
  <c r="AB57"/>
  <c r="AB55"/>
  <c r="AB53"/>
  <c r="AB51"/>
  <c r="AB49"/>
  <c r="I82"/>
  <c r="I80"/>
  <c r="I78"/>
  <c r="I76"/>
  <c r="I74"/>
  <c r="I61"/>
  <c r="I59"/>
  <c r="I57"/>
  <c r="I55"/>
  <c r="I53"/>
  <c r="AB36"/>
  <c r="AB34"/>
  <c r="AB32"/>
  <c r="I37"/>
  <c r="I35"/>
  <c r="I33"/>
  <c r="I15"/>
  <c r="I13"/>
  <c r="I11"/>
  <c r="I9"/>
  <c r="I257" i="4"/>
  <c r="L257"/>
  <c r="M257"/>
  <c r="I255"/>
  <c r="L255"/>
  <c r="M255"/>
  <c r="I253"/>
  <c r="L253"/>
  <c r="M253"/>
  <c r="I251"/>
  <c r="L251"/>
  <c r="M251"/>
  <c r="I249"/>
  <c r="L249"/>
  <c r="M249"/>
  <c r="I247"/>
  <c r="L247"/>
  <c r="M247"/>
  <c r="I245"/>
  <c r="L245"/>
  <c r="M245"/>
  <c r="I243"/>
  <c r="L243"/>
  <c r="M243"/>
  <c r="I241"/>
  <c r="L241"/>
  <c r="M241"/>
  <c r="I239"/>
  <c r="L239"/>
  <c r="M239"/>
  <c r="I237"/>
  <c r="L237"/>
  <c r="M237"/>
  <c r="I235"/>
  <c r="L235"/>
  <c r="M235"/>
  <c r="I233"/>
  <c r="L233"/>
  <c r="M233"/>
  <c r="I231"/>
  <c r="L231"/>
  <c r="M231"/>
  <c r="I229"/>
  <c r="L229"/>
  <c r="M229"/>
  <c r="I227"/>
  <c r="L227"/>
  <c r="M227"/>
  <c r="I225"/>
  <c r="L225"/>
  <c r="M225"/>
  <c r="I223"/>
  <c r="L223"/>
  <c r="M223"/>
  <c r="I221"/>
  <c r="L221"/>
  <c r="M221"/>
  <c r="I219"/>
  <c r="L219"/>
  <c r="M219"/>
  <c r="I217"/>
  <c r="L217"/>
  <c r="M217"/>
  <c r="I215"/>
  <c r="L215"/>
  <c r="M215"/>
  <c r="I213"/>
  <c r="L213"/>
  <c r="M213"/>
  <c r="I211"/>
  <c r="L211"/>
  <c r="M211"/>
  <c r="I209"/>
  <c r="L209"/>
  <c r="M209"/>
  <c r="I207"/>
  <c r="L207"/>
  <c r="M207"/>
  <c r="I205"/>
  <c r="L205"/>
  <c r="M205"/>
  <c r="I203"/>
  <c r="L203"/>
  <c r="M203"/>
  <c r="I201"/>
  <c r="L201"/>
  <c r="M201"/>
  <c r="I199"/>
  <c r="L199"/>
  <c r="M199"/>
  <c r="I197"/>
  <c r="L197"/>
  <c r="M197"/>
  <c r="I195"/>
  <c r="L195"/>
  <c r="M195"/>
  <c r="I193"/>
  <c r="L193"/>
  <c r="M193"/>
  <c r="I191"/>
  <c r="L191"/>
  <c r="M191"/>
  <c r="I189"/>
  <c r="L189"/>
  <c r="M189"/>
  <c r="I187"/>
  <c r="L187"/>
  <c r="M187"/>
  <c r="I185"/>
  <c r="L185"/>
  <c r="M185"/>
  <c r="I183"/>
  <c r="L183"/>
  <c r="M183"/>
  <c r="I181"/>
  <c r="L181"/>
  <c r="M181"/>
  <c r="I179"/>
  <c r="L179"/>
  <c r="M179"/>
  <c r="I177"/>
  <c r="L177"/>
  <c r="M177"/>
  <c r="I175"/>
  <c r="L175"/>
  <c r="M175"/>
  <c r="I173"/>
  <c r="L173"/>
  <c r="M173"/>
  <c r="I171"/>
  <c r="L171"/>
  <c r="M171"/>
  <c r="I169"/>
  <c r="L169"/>
  <c r="M169"/>
  <c r="I167"/>
  <c r="L167"/>
  <c r="M167"/>
  <c r="I165"/>
  <c r="L165"/>
  <c r="M165"/>
  <c r="I163"/>
  <c r="L163"/>
  <c r="M163"/>
  <c r="I161"/>
  <c r="L161"/>
  <c r="M161"/>
  <c r="I159"/>
  <c r="L159"/>
  <c r="M159"/>
  <c r="I157"/>
  <c r="L157"/>
  <c r="M157"/>
  <c r="I155"/>
  <c r="L155"/>
  <c r="M155"/>
  <c r="I153"/>
  <c r="L153"/>
  <c r="M153"/>
  <c r="I151"/>
  <c r="L151"/>
  <c r="M151"/>
  <c r="I149"/>
  <c r="L149"/>
  <c r="M149"/>
  <c r="I147"/>
  <c r="L147"/>
  <c r="M147"/>
  <c r="I145"/>
  <c r="L145"/>
  <c r="M145"/>
  <c r="I143"/>
  <c r="L143"/>
  <c r="M143"/>
  <c r="I141"/>
  <c r="L141"/>
  <c r="M141"/>
  <c r="I139"/>
  <c r="L139"/>
  <c r="M139"/>
  <c r="I137"/>
  <c r="L137"/>
  <c r="M137"/>
  <c r="I135"/>
  <c r="L135"/>
  <c r="M135"/>
  <c r="I133"/>
  <c r="L133"/>
  <c r="M133"/>
  <c r="I131"/>
  <c r="L131"/>
  <c r="M131"/>
  <c r="I129"/>
  <c r="L129"/>
  <c r="M129"/>
  <c r="I127"/>
  <c r="L127"/>
  <c r="M127"/>
  <c r="I125"/>
  <c r="L125"/>
  <c r="M125"/>
  <c r="I123"/>
  <c r="L123"/>
  <c r="M123"/>
  <c r="I121"/>
  <c r="L121"/>
  <c r="M121"/>
  <c r="I119"/>
  <c r="L119"/>
  <c r="M119"/>
  <c r="I117"/>
  <c r="L117"/>
  <c r="M117"/>
  <c r="I115"/>
  <c r="L115"/>
  <c r="M115"/>
  <c r="I113"/>
  <c r="L113"/>
  <c r="M113"/>
  <c r="I111"/>
  <c r="L111"/>
  <c r="M111"/>
  <c r="I109"/>
  <c r="L109"/>
  <c r="M109"/>
  <c r="I107"/>
  <c r="L107"/>
  <c r="M107"/>
  <c r="I105"/>
  <c r="L105"/>
  <c r="M105"/>
  <c r="I103"/>
  <c r="L103"/>
  <c r="M103"/>
  <c r="I101"/>
  <c r="L101"/>
  <c r="M101"/>
  <c r="I99"/>
  <c r="L99"/>
  <c r="M99"/>
  <c r="I97"/>
  <c r="L97"/>
  <c r="M97"/>
  <c r="I95"/>
  <c r="L95"/>
  <c r="M95"/>
  <c r="I93"/>
  <c r="L93"/>
  <c r="M93"/>
  <c r="I91"/>
  <c r="L91"/>
  <c r="M91"/>
  <c r="I89"/>
  <c r="L89"/>
  <c r="M89"/>
  <c r="I87"/>
  <c r="L87"/>
  <c r="M87"/>
  <c r="I85"/>
  <c r="L85"/>
  <c r="M85"/>
  <c r="I83"/>
  <c r="L83"/>
  <c r="M83"/>
  <c r="I81"/>
  <c r="L81"/>
  <c r="M81"/>
  <c r="I79"/>
  <c r="L79"/>
  <c r="M79"/>
  <c r="I77"/>
  <c r="L77"/>
  <c r="M77"/>
  <c r="I75"/>
  <c r="L75"/>
  <c r="M75"/>
  <c r="I73"/>
  <c r="L73"/>
  <c r="M73"/>
  <c r="I71"/>
  <c r="L71"/>
  <c r="M71"/>
  <c r="I69"/>
  <c r="L69"/>
  <c r="M69"/>
  <c r="I67"/>
  <c r="L67"/>
  <c r="M67"/>
  <c r="I65"/>
  <c r="L65"/>
  <c r="M65"/>
  <c r="I63"/>
  <c r="L63"/>
  <c r="M63"/>
  <c r="I61"/>
  <c r="L61"/>
  <c r="M61"/>
  <c r="I59"/>
  <c r="L59"/>
  <c r="M59"/>
  <c r="I57"/>
  <c r="L57"/>
  <c r="M57"/>
  <c r="I55"/>
  <c r="L55"/>
  <c r="M55"/>
  <c r="I53"/>
  <c r="L53"/>
  <c r="M53"/>
  <c r="I51"/>
  <c r="L51"/>
  <c r="M51"/>
  <c r="I49"/>
  <c r="L49"/>
  <c r="M49"/>
  <c r="I47"/>
  <c r="L47"/>
  <c r="M47"/>
  <c r="I45"/>
  <c r="L45"/>
  <c r="M45"/>
  <c r="I43"/>
  <c r="L43"/>
  <c r="M43"/>
  <c r="I41"/>
  <c r="L41"/>
  <c r="M41"/>
  <c r="I39"/>
  <c r="L39"/>
  <c r="M39"/>
  <c r="I37"/>
  <c r="L37"/>
  <c r="M37"/>
  <c r="I35"/>
  <c r="L35"/>
  <c r="M35"/>
  <c r="I33"/>
  <c r="L33"/>
  <c r="M33"/>
  <c r="I31"/>
  <c r="L31"/>
  <c r="M31"/>
  <c r="I29"/>
  <c r="L29"/>
  <c r="M29"/>
  <c r="I27"/>
  <c r="L27"/>
  <c r="M27"/>
  <c r="I25"/>
  <c r="L25"/>
  <c r="M25"/>
  <c r="I23"/>
  <c r="L23"/>
  <c r="M23"/>
  <c r="I21"/>
  <c r="L21"/>
  <c r="M21"/>
  <c r="I19"/>
  <c r="L19"/>
  <c r="M19"/>
  <c r="I17"/>
  <c r="L17"/>
  <c r="M17"/>
  <c r="I15"/>
  <c r="L15"/>
  <c r="M15"/>
  <c r="I13"/>
  <c r="L13"/>
  <c r="M13"/>
  <c r="I11"/>
  <c r="L11"/>
  <c r="M11"/>
  <c r="I9"/>
  <c r="L9"/>
  <c r="M9"/>
  <c r="I7"/>
  <c r="L7"/>
  <c r="M7"/>
  <c r="I5"/>
  <c r="L5"/>
  <c r="M5"/>
  <c r="I3"/>
  <c r="L3"/>
  <c r="M3"/>
  <c r="I258"/>
  <c r="M258"/>
  <c r="I256"/>
  <c r="M256"/>
  <c r="L256"/>
  <c r="I254"/>
  <c r="M254"/>
  <c r="L254"/>
  <c r="I252"/>
  <c r="M252"/>
  <c r="L252"/>
  <c r="I250"/>
  <c r="M250"/>
  <c r="L250"/>
  <c r="I248"/>
  <c r="M248"/>
  <c r="L248"/>
  <c r="I246"/>
  <c r="M246"/>
  <c r="L246"/>
  <c r="I244"/>
  <c r="M244"/>
  <c r="L244"/>
  <c r="I242"/>
  <c r="M242"/>
  <c r="L242"/>
  <c r="I240"/>
  <c r="M240"/>
  <c r="L240"/>
  <c r="I238"/>
  <c r="M238"/>
  <c r="L238"/>
  <c r="I236"/>
  <c r="M236"/>
  <c r="L236"/>
  <c r="I234"/>
  <c r="M234"/>
  <c r="L234"/>
  <c r="I232"/>
  <c r="M232"/>
  <c r="L232"/>
  <c r="I230"/>
  <c r="M230"/>
  <c r="L230"/>
  <c r="I228"/>
  <c r="M228"/>
  <c r="L228"/>
  <c r="I226"/>
  <c r="M226"/>
  <c r="L226"/>
  <c r="I224"/>
  <c r="M224"/>
  <c r="L224"/>
  <c r="I222"/>
  <c r="M222"/>
  <c r="L222"/>
  <c r="I220"/>
  <c r="M220"/>
  <c r="L220"/>
  <c r="I218"/>
  <c r="M218"/>
  <c r="L218"/>
  <c r="I216"/>
  <c r="M216"/>
  <c r="L216"/>
  <c r="I214"/>
  <c r="M214"/>
  <c r="L214"/>
  <c r="I212"/>
  <c r="M212"/>
  <c r="L212"/>
  <c r="I210"/>
  <c r="M210"/>
  <c r="L210"/>
  <c r="I208"/>
  <c r="M208"/>
  <c r="L208"/>
  <c r="I206"/>
  <c r="M206"/>
  <c r="L206"/>
  <c r="I204"/>
  <c r="M204"/>
  <c r="L204"/>
  <c r="I202"/>
  <c r="M202"/>
  <c r="L202"/>
  <c r="I200"/>
  <c r="M200"/>
  <c r="L200"/>
  <c r="I198"/>
  <c r="M198"/>
  <c r="L198"/>
  <c r="I196"/>
  <c r="M196"/>
  <c r="L196"/>
  <c r="I194"/>
  <c r="M194"/>
  <c r="L194"/>
  <c r="I192"/>
  <c r="M192"/>
  <c r="L192"/>
  <c r="I190"/>
  <c r="M190"/>
  <c r="L190"/>
  <c r="I188"/>
  <c r="M188"/>
  <c r="L188"/>
  <c r="I186"/>
  <c r="M186"/>
  <c r="L186"/>
  <c r="I184"/>
  <c r="M184"/>
  <c r="L184"/>
  <c r="I182"/>
  <c r="M182"/>
  <c r="L182"/>
  <c r="I180"/>
  <c r="M180"/>
  <c r="L180"/>
  <c r="I178"/>
  <c r="M178"/>
  <c r="L178"/>
  <c r="I176"/>
  <c r="M176"/>
  <c r="L176"/>
  <c r="I174"/>
  <c r="M174"/>
  <c r="L174"/>
  <c r="I172"/>
  <c r="M172"/>
  <c r="L172"/>
  <c r="I170"/>
  <c r="M170"/>
  <c r="L170"/>
  <c r="I168"/>
  <c r="M168"/>
  <c r="L168"/>
  <c r="I166"/>
  <c r="M166"/>
  <c r="L166"/>
  <c r="I164"/>
  <c r="M164"/>
  <c r="L164"/>
  <c r="I162"/>
  <c r="M162"/>
  <c r="L162"/>
  <c r="I160"/>
  <c r="M160"/>
  <c r="L160"/>
  <c r="I158"/>
  <c r="M158"/>
  <c r="L158"/>
  <c r="I156"/>
  <c r="M156"/>
  <c r="L156"/>
  <c r="I154"/>
  <c r="M154"/>
  <c r="L154"/>
  <c r="I152"/>
  <c r="M152"/>
  <c r="L152"/>
  <c r="I150"/>
  <c r="M150"/>
  <c r="L150"/>
  <c r="I148"/>
  <c r="M148"/>
  <c r="L148"/>
  <c r="I146"/>
  <c r="M146"/>
  <c r="L146"/>
  <c r="I144"/>
  <c r="M144"/>
  <c r="L144"/>
  <c r="I142"/>
  <c r="M142"/>
  <c r="L142"/>
  <c r="I140"/>
  <c r="M140"/>
  <c r="L140"/>
  <c r="I138"/>
  <c r="M138"/>
  <c r="L138"/>
  <c r="I136"/>
  <c r="M136"/>
  <c r="L136"/>
  <c r="I134"/>
  <c r="M134"/>
  <c r="L134"/>
  <c r="I132"/>
  <c r="M132"/>
  <c r="L132"/>
  <c r="I130"/>
  <c r="M130"/>
  <c r="L130"/>
  <c r="I128"/>
  <c r="M128"/>
  <c r="L128"/>
  <c r="I126"/>
  <c r="M126"/>
  <c r="L126"/>
  <c r="I124"/>
  <c r="M124"/>
  <c r="L124"/>
  <c r="I122"/>
  <c r="M122"/>
  <c r="L122"/>
  <c r="I120"/>
  <c r="M120"/>
  <c r="L120"/>
  <c r="I118"/>
  <c r="M118"/>
  <c r="L118"/>
  <c r="I116"/>
  <c r="M116"/>
  <c r="L116"/>
  <c r="I114"/>
  <c r="M114"/>
  <c r="L114"/>
  <c r="I112"/>
  <c r="M112"/>
  <c r="L112"/>
  <c r="I110"/>
  <c r="M110"/>
  <c r="L110"/>
  <c r="I108"/>
  <c r="M108"/>
  <c r="L108"/>
  <c r="I106"/>
  <c r="M106"/>
  <c r="L106"/>
  <c r="I104"/>
  <c r="M104"/>
  <c r="L104"/>
  <c r="I102"/>
  <c r="M102"/>
  <c r="L102"/>
  <c r="I100"/>
  <c r="M100"/>
  <c r="L100"/>
  <c r="I98"/>
  <c r="M98"/>
  <c r="L98"/>
  <c r="I96"/>
  <c r="M96"/>
  <c r="L96"/>
  <c r="I94"/>
  <c r="M94"/>
  <c r="L94"/>
  <c r="I92"/>
  <c r="M92"/>
  <c r="L92"/>
  <c r="I90"/>
  <c r="M90"/>
  <c r="L90"/>
  <c r="I88"/>
  <c r="M88"/>
  <c r="L88"/>
  <c r="I86"/>
  <c r="M86"/>
  <c r="L86"/>
  <c r="I84"/>
  <c r="M84"/>
  <c r="L84"/>
  <c r="I82"/>
  <c r="M82"/>
  <c r="L82"/>
  <c r="I80"/>
  <c r="M80"/>
  <c r="L80"/>
  <c r="I78"/>
  <c r="M78"/>
  <c r="L78"/>
  <c r="I76"/>
  <c r="M76"/>
  <c r="L76"/>
  <c r="I74"/>
  <c r="M74"/>
  <c r="L74"/>
  <c r="I72"/>
  <c r="M72"/>
  <c r="L72"/>
  <c r="I70"/>
  <c r="M70"/>
  <c r="L70"/>
  <c r="I68"/>
  <c r="M68"/>
  <c r="L68"/>
  <c r="I66"/>
  <c r="M66"/>
  <c r="L66"/>
  <c r="I64"/>
  <c r="M64"/>
  <c r="L64"/>
  <c r="I62"/>
  <c r="M62"/>
  <c r="L62"/>
  <c r="I60"/>
  <c r="M60"/>
  <c r="L60"/>
  <c r="I58"/>
  <c r="M58"/>
  <c r="L58"/>
  <c r="I56"/>
  <c r="M56"/>
  <c r="L56"/>
  <c r="I54"/>
  <c r="M54"/>
  <c r="L54"/>
  <c r="I52"/>
  <c r="M52"/>
  <c r="L52"/>
  <c r="I50"/>
  <c r="M50"/>
  <c r="L50"/>
  <c r="I48"/>
  <c r="M48"/>
  <c r="L48"/>
  <c r="I46"/>
  <c r="M46"/>
  <c r="L46"/>
  <c r="I44"/>
  <c r="M44"/>
  <c r="L44"/>
  <c r="I42"/>
  <c r="M42"/>
  <c r="L42"/>
  <c r="I40"/>
  <c r="M40"/>
  <c r="L40"/>
  <c r="I38"/>
  <c r="M38"/>
  <c r="L38"/>
  <c r="I36"/>
  <c r="M36"/>
  <c r="L36"/>
  <c r="I34"/>
  <c r="M34"/>
  <c r="L34"/>
  <c r="I32"/>
  <c r="M32"/>
  <c r="L32"/>
  <c r="I30"/>
  <c r="M30"/>
  <c r="L30"/>
  <c r="I28"/>
  <c r="M28"/>
  <c r="L28"/>
  <c r="I26"/>
  <c r="M26"/>
  <c r="L26"/>
  <c r="I24"/>
  <c r="M24"/>
  <c r="L24"/>
  <c r="I22"/>
  <c r="M22"/>
  <c r="L22"/>
  <c r="I20"/>
  <c r="M20"/>
  <c r="L20"/>
  <c r="I18"/>
  <c r="M18"/>
  <c r="L18"/>
  <c r="I16"/>
  <c r="M16"/>
  <c r="L16"/>
  <c r="I14"/>
  <c r="M14"/>
  <c r="L14"/>
  <c r="I12"/>
  <c r="M12"/>
  <c r="L12"/>
  <c r="I10"/>
  <c r="M10"/>
  <c r="L10"/>
  <c r="I8"/>
  <c r="M8"/>
  <c r="L8"/>
  <c r="I6"/>
  <c r="M6"/>
  <c r="L6"/>
  <c r="I4"/>
  <c r="M4"/>
  <c r="L4"/>
  <c r="I259"/>
  <c r="M259"/>
  <c r="M2"/>
  <c r="L2"/>
  <c r="L259"/>
  <c r="BA18" l="1"/>
</calcChain>
</file>

<file path=xl/sharedStrings.xml><?xml version="1.0" encoding="utf-8"?>
<sst xmlns="http://schemas.openxmlformats.org/spreadsheetml/2006/main" count="2989" uniqueCount="294">
  <si>
    <t>Plot 1</t>
  </si>
  <si>
    <t>S/NO</t>
  </si>
  <si>
    <t>GB</t>
  </si>
  <si>
    <t>GBH</t>
  </si>
  <si>
    <t>G= Girth</t>
  </si>
  <si>
    <t>THT</t>
  </si>
  <si>
    <t>CH</t>
  </si>
  <si>
    <t>CD1</t>
  </si>
  <si>
    <t>CD2</t>
  </si>
  <si>
    <t>SPECIES</t>
  </si>
  <si>
    <t>Lannea schimperi</t>
  </si>
  <si>
    <t>Rauvolfia vomitoria</t>
  </si>
  <si>
    <t>Ficus exasperata</t>
  </si>
  <si>
    <t>Pseudocedrela kotschyi</t>
  </si>
  <si>
    <t>Terminalia avicennioides</t>
  </si>
  <si>
    <t>Acacia nilotica</t>
  </si>
  <si>
    <t>Acacia polyacantha</t>
  </si>
  <si>
    <t>Anogeissus leiocarpa</t>
  </si>
  <si>
    <t>kpamer</t>
  </si>
  <si>
    <t>nibili</t>
  </si>
  <si>
    <t>Bridelia scleroneura</t>
  </si>
  <si>
    <t>Maytenus senegalensis</t>
  </si>
  <si>
    <t>Combretum nigracans</t>
  </si>
  <si>
    <t>Piliostigma thonningii</t>
  </si>
  <si>
    <t>Stereospermum kunthianum</t>
  </si>
  <si>
    <t>Sterculia setigera</t>
  </si>
  <si>
    <t>Annona senegalensis</t>
  </si>
  <si>
    <t>Ficus sur</t>
  </si>
  <si>
    <t>tuu</t>
  </si>
  <si>
    <t>ahur</t>
  </si>
  <si>
    <t>asaar u anula</t>
  </si>
  <si>
    <t>kpine</t>
  </si>
  <si>
    <t>kuwee</t>
  </si>
  <si>
    <t>Mitragyna inermis</t>
  </si>
  <si>
    <t>Plot 2</t>
  </si>
  <si>
    <t>Plot 3</t>
  </si>
  <si>
    <t>Akakatoho</t>
  </si>
  <si>
    <t>unknown</t>
  </si>
  <si>
    <t>Plot 4</t>
  </si>
  <si>
    <t>Plot 5</t>
  </si>
  <si>
    <t>Plot 6</t>
  </si>
  <si>
    <t>Terminalia schimperiana</t>
  </si>
  <si>
    <t>Plot 7</t>
  </si>
  <si>
    <t>DB</t>
  </si>
  <si>
    <t>DBH</t>
  </si>
  <si>
    <t>FREQ</t>
  </si>
  <si>
    <t>Av CD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</si>
  <si>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</si>
  <si>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</si>
  <si>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</si>
  <si>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</si>
  <si>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</si>
  <si>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</si>
  <si>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</si>
  <si>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</si>
  <si>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</si>
  <si>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</si>
  <si>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</si>
  <si>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</si>
  <si>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</si>
  <si>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5-20</t>
  </si>
  <si>
    <t>20-40</t>
  </si>
  <si>
    <t>40-60</t>
  </si>
  <si>
    <t>60-80</t>
  </si>
  <si>
    <t>80-100</t>
  </si>
  <si>
    <t>Total</t>
  </si>
  <si>
    <t>Number of trees in stem diameter class</t>
  </si>
  <si>
    <t>Number of trees in crown diameter class</t>
  </si>
  <si>
    <t>2-5</t>
  </si>
  <si>
    <t>5-8</t>
  </si>
  <si>
    <t>8-11</t>
  </si>
  <si>
    <t>11-14</t>
  </si>
  <si>
    <t>14-17</t>
  </si>
  <si>
    <t>DBH(m)</t>
  </si>
  <si>
    <t>DBH (cm)</t>
  </si>
  <si>
    <t>Av CD (m)</t>
  </si>
  <si>
    <t>THT (m)</t>
  </si>
  <si>
    <t>CH (m)</t>
  </si>
  <si>
    <t>BA</t>
  </si>
  <si>
    <t>CR</t>
  </si>
  <si>
    <t>ZR</t>
  </si>
  <si>
    <t>CPA</t>
  </si>
  <si>
    <t>SLC</t>
  </si>
  <si>
    <t>DB (cm)</t>
  </si>
  <si>
    <t>GB (cm)</t>
  </si>
  <si>
    <t>GBH (cm)</t>
  </si>
  <si>
    <t>CD1 (m)</t>
  </si>
  <si>
    <t>CD2 (m)</t>
  </si>
  <si>
    <t>DBH (m)</t>
  </si>
  <si>
    <t>5-20 cm</t>
  </si>
  <si>
    <t>20-40 cm</t>
  </si>
  <si>
    <t>40-60 cm</t>
  </si>
  <si>
    <t>60-80 cm</t>
  </si>
  <si>
    <t>2-6</t>
  </si>
  <si>
    <t>6-10</t>
  </si>
  <si>
    <t>10-14</t>
  </si>
  <si>
    <t>14-18</t>
  </si>
  <si>
    <t>lnDBH (cm)</t>
  </si>
  <si>
    <t>DBH2(cm)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</si>
  <si>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</si>
  <si>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</si>
  <si>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</si>
  <si>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</si>
  <si>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</si>
  <si>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</si>
  <si>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</si>
  <si>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</si>
  <si>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</si>
  <si>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</si>
  <si>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</si>
  <si>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</si>
  <si>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</si>
  <si>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</si>
  <si>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</si>
  <si>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</si>
  <si>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</si>
  <si>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</si>
  <si>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</si>
  <si>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</si>
  <si>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</si>
  <si>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</si>
  <si>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model 1</t>
  </si>
  <si>
    <t>model 2</t>
  </si>
  <si>
    <t>model 3</t>
  </si>
  <si>
    <t>model 4</t>
  </si>
  <si>
    <t>cd=a+bDBH</t>
  </si>
  <si>
    <t>cd=a+bDBH2</t>
  </si>
  <si>
    <t>cd=a+blnDBH</t>
  </si>
  <si>
    <t>cd=a+bDBH+cDBH2</t>
  </si>
  <si>
    <t>Model 1</t>
  </si>
  <si>
    <t>Model 2</t>
  </si>
  <si>
    <t>Model 3</t>
  </si>
  <si>
    <t>Model 4</t>
  </si>
  <si>
    <t>InAvCD</t>
  </si>
  <si>
    <t>Model 5</t>
  </si>
  <si>
    <t>model 5</t>
  </si>
  <si>
    <t>lncd=a+blnDBH</t>
  </si>
  <si>
    <t>model 6</t>
  </si>
  <si>
    <t>lncd=a+blnDBH2</t>
  </si>
  <si>
    <t>model 7</t>
  </si>
  <si>
    <t>lncd=a+blnDBH+clnDBH2</t>
  </si>
  <si>
    <t>Model 6</t>
  </si>
  <si>
    <t>lnDBH2</t>
  </si>
  <si>
    <t>bin</t>
  </si>
  <si>
    <t>class</t>
  </si>
  <si>
    <t>CD</t>
  </si>
  <si>
    <t>Bin</t>
  </si>
  <si>
    <t>lnDBH</t>
  </si>
  <si>
    <t>BIN</t>
  </si>
  <si>
    <t>lnCD</t>
  </si>
  <si>
    <t>Model 7</t>
  </si>
  <si>
    <t>pooled species</t>
  </si>
  <si>
    <t>KRatios at different dbh</t>
  </si>
  <si>
    <t>AZR</t>
  </si>
  <si>
    <t>DBHfreq</t>
  </si>
  <si>
    <t>ADBH(m)</t>
  </si>
  <si>
    <t>ADBH (cm)</t>
  </si>
  <si>
    <t>ACD (m)</t>
  </si>
  <si>
    <t>CD (m)</t>
  </si>
  <si>
    <t>ACD</t>
  </si>
  <si>
    <t>A. leiocarpa</t>
  </si>
  <si>
    <t>P. kotschyi</t>
  </si>
  <si>
    <t>0-10</t>
  </si>
  <si>
    <t>10-20</t>
  </si>
  <si>
    <t>20-30</t>
  </si>
  <si>
    <t>30-40</t>
  </si>
  <si>
    <t>mean ZR and CD for the tree species at different dbh classes</t>
  </si>
  <si>
    <t>Crown diameter (m)</t>
  </si>
  <si>
    <t>stem diameter (cm)</t>
  </si>
  <si>
    <t>Model</t>
  </si>
  <si>
    <t>Parameters</t>
  </si>
  <si>
    <r>
      <t>R</t>
    </r>
    <r>
      <rPr>
        <b/>
        <vertAlign val="superscript"/>
        <sz val="12"/>
        <color theme="1"/>
        <rFont val="Times New Roman"/>
        <family val="1"/>
      </rPr>
      <t>2</t>
    </r>
  </si>
  <si>
    <t>-</t>
  </si>
  <si>
    <t>α</t>
  </si>
  <si>
    <t>β</t>
  </si>
  <si>
    <t>SE</t>
  </si>
  <si>
    <t>Cd=α+βDBH</t>
  </si>
  <si>
    <t>Cd=α+βlnDBH</t>
  </si>
  <si>
    <r>
      <t>lnCd=α+</t>
    </r>
    <r>
      <rPr>
        <b/>
        <sz val="11"/>
        <rFont val="Calibri"/>
        <family val="2"/>
        <scheme val="minor"/>
      </rPr>
      <t>β</t>
    </r>
    <r>
      <rPr>
        <sz val="11"/>
        <rFont val="Calibri"/>
        <family val="2"/>
        <scheme val="minor"/>
      </rPr>
      <t>lnDBH</t>
    </r>
  </si>
  <si>
    <t>Cd=α+βDBH^2</t>
  </si>
  <si>
    <t>Cd=α+βDBH+cDBH^2</t>
  </si>
  <si>
    <t>β2</t>
  </si>
  <si>
    <t>β1</t>
  </si>
  <si>
    <r>
      <t>R</t>
    </r>
    <r>
      <rPr>
        <b/>
        <vertAlign val="superscript"/>
        <sz val="12"/>
        <rFont val="Times New Roman"/>
        <family val="1"/>
      </rPr>
      <t>2</t>
    </r>
  </si>
  <si>
    <t>lnCd= 0.829(lnDBH)-0.721</t>
  </si>
  <si>
    <t>Predicting crown diameter,growing space at different  diameters, and number of trees per hectare based on the best regression model</t>
  </si>
  <si>
    <t>S (m2)</t>
  </si>
  <si>
    <t>N</t>
  </si>
  <si>
    <t>S (ha)</t>
  </si>
  <si>
    <t>N (trees ha-1)</t>
  </si>
  <si>
    <t>DBH(cm)</t>
  </si>
  <si>
    <t>lnCD (m)</t>
  </si>
  <si>
    <t>exp dbh</t>
  </si>
  <si>
    <t>dbh</t>
  </si>
  <si>
    <t>lndbh</t>
  </si>
  <si>
    <t>lncd</t>
  </si>
  <si>
    <t>k=pi/40000</t>
  </si>
  <si>
    <t>pi</t>
  </si>
  <si>
    <t>pi/4</t>
  </si>
  <si>
    <t>exp lncd</t>
  </si>
  <si>
    <t>pi/40000</t>
  </si>
  <si>
    <r>
      <t>S (ha)= K[exp(α+</t>
    </r>
    <r>
      <rPr>
        <b/>
        <sz val="11"/>
        <rFont val="Calibri"/>
        <family val="2"/>
        <scheme val="minor"/>
      </rPr>
      <t>β</t>
    </r>
    <r>
      <rPr>
        <sz val="11"/>
        <rFont val="Calibri"/>
        <family val="2"/>
        <scheme val="minor"/>
      </rPr>
      <t>lnDBH)]^2</t>
    </r>
  </si>
  <si>
    <r>
      <t>S (m2)= pi/4*[exp(α+</t>
    </r>
    <r>
      <rPr>
        <b/>
        <sz val="11"/>
        <rFont val="Calibri"/>
        <family val="2"/>
        <scheme val="minor"/>
      </rPr>
      <t>β</t>
    </r>
    <r>
      <rPr>
        <sz val="11"/>
        <rFont val="Calibri"/>
        <family val="2"/>
        <scheme val="minor"/>
      </rPr>
      <t>lnDBH)]^2</t>
    </r>
  </si>
  <si>
    <t>lnCd= 0.985(lnDBH)-1.351</t>
  </si>
  <si>
    <t>Size class distribution for the study tree species</t>
  </si>
  <si>
    <t>Species</t>
  </si>
  <si>
    <t>Models</t>
  </si>
  <si>
    <t>Shannon wiener index</t>
  </si>
  <si>
    <t>n/N=Pi</t>
  </si>
  <si>
    <t>Pi</t>
  </si>
  <si>
    <t>LnPi</t>
  </si>
  <si>
    <t>pi*lnPi</t>
  </si>
  <si>
    <t>%Pi</t>
  </si>
  <si>
    <t>n</t>
  </si>
  <si>
    <t>total</t>
  </si>
  <si>
    <t>Eh</t>
  </si>
  <si>
    <t>S</t>
  </si>
  <si>
    <t>B</t>
  </si>
  <si>
    <t>Lower</t>
  </si>
  <si>
    <t>Upper</t>
  </si>
  <si>
    <t>Taxa_S</t>
  </si>
  <si>
    <t>Individuals</t>
  </si>
  <si>
    <t>Dominance_D</t>
  </si>
  <si>
    <t>Simpson_1-D</t>
  </si>
  <si>
    <t>Shannon_H</t>
  </si>
  <si>
    <t>Evenness_e^H/S</t>
  </si>
  <si>
    <t>Brillouin</t>
  </si>
  <si>
    <t>Menhinick</t>
  </si>
  <si>
    <t>Margalef</t>
  </si>
  <si>
    <t>Equitability_J</t>
  </si>
  <si>
    <t>Fisher_alpha</t>
  </si>
  <si>
    <t>Berger-Parker</t>
  </si>
  <si>
    <t>Chao-1</t>
  </si>
  <si>
    <t>shannon wiener index(H)= 2.183</t>
  </si>
  <si>
    <t>lnS</t>
  </si>
  <si>
    <t>H</t>
  </si>
  <si>
    <t>EH</t>
  </si>
  <si>
    <r>
      <t>Pielou Evenness Index (</t>
    </r>
    <r>
      <rPr>
        <i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)</t>
    </r>
  </si>
  <si>
    <t xml:space="preserve">Margalef Index: </t>
  </si>
  <si>
    <t>Species diversity measures</t>
  </si>
  <si>
    <t>lnN</t>
  </si>
  <si>
    <t>PAST software output</t>
  </si>
  <si>
    <t>Species by plot</t>
  </si>
  <si>
    <t>NSP</t>
  </si>
  <si>
    <t>NSP=number of sampling plots in which the species occurred</t>
  </si>
  <si>
    <t>total number of plots =7</t>
  </si>
  <si>
    <t>F= frequency</t>
  </si>
  <si>
    <t>RF= relative frequency</t>
  </si>
  <si>
    <t>pooled BA</t>
  </si>
  <si>
    <t>EBA</t>
  </si>
  <si>
    <t>EBA= summation of basal area for the species</t>
  </si>
  <si>
    <t>total sampled area = 1.75ha</t>
  </si>
  <si>
    <t>BA is in m2</t>
  </si>
  <si>
    <t>IVI2</t>
  </si>
  <si>
    <t>RF(%)</t>
  </si>
  <si>
    <t>RD(%)</t>
  </si>
  <si>
    <t>RDo(%)</t>
  </si>
  <si>
    <t>N/ha</t>
  </si>
  <si>
    <t>BA/ha</t>
  </si>
  <si>
    <t>IVI</t>
  </si>
  <si>
    <t>EBA/ha(Do)</t>
  </si>
  <si>
    <t>n/ha(D)</t>
  </si>
  <si>
    <t>D=density</t>
  </si>
  <si>
    <t>Do=domimance</t>
  </si>
  <si>
    <t>F=freguency</t>
  </si>
  <si>
    <t>IVI=importance value index</t>
  </si>
  <si>
    <t>F2</t>
  </si>
  <si>
    <t>area of plot=0.25ha</t>
  </si>
  <si>
    <t>ASP</t>
  </si>
  <si>
    <t>ASP=area of sampling plots in which the species occurred</t>
  </si>
  <si>
    <t>F1</t>
  </si>
  <si>
    <t>RF2(%)</t>
  </si>
  <si>
    <t>RF1(%)</t>
  </si>
  <si>
    <t>RD1(%)</t>
  </si>
  <si>
    <t>RD2(%)</t>
  </si>
  <si>
    <t>IVI1</t>
  </si>
  <si>
    <t>RDo1(%)</t>
  </si>
  <si>
    <t>RDo2(%)</t>
  </si>
  <si>
    <t>Family</t>
  </si>
  <si>
    <t>Pielou Evenness</t>
  </si>
  <si>
    <t>Number of Species</t>
  </si>
  <si>
    <t>Number of trees</t>
  </si>
  <si>
    <t>shannon-wiener</t>
  </si>
  <si>
    <t>BA(m2)</t>
  </si>
  <si>
    <t>CPA(m2)</t>
  </si>
  <si>
    <t>Basal area (m2 ha-1)</t>
  </si>
  <si>
    <t>Nnena's work</t>
  </si>
  <si>
    <t>Number of trees ha-1</t>
  </si>
  <si>
    <t>Margalef Index</t>
  </si>
  <si>
    <t>number of species per plot</t>
  </si>
  <si>
    <t>number of trees per plot</t>
  </si>
  <si>
    <t>number of families</t>
  </si>
  <si>
    <t>density</t>
  </si>
  <si>
    <t>trees ha-1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</si>
</sst>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Calibri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2"/>
      <name val="Calibri"/>
      <family val="2"/>
    </font>
    <font>
      <i/>
      <sz val="12"/>
      <name val="Times New Roman"/>
      <family val="1"/>
    </font>
    <font>
      <sz val="11"/>
      <color rgb="FF000000"/>
      <name val="Calibri"/>
      <family val="2"/>
      <scheme val="minor"/>
    </font>
    <font>
      <i/>
      <sz val="11"/>
      <color theme="1"/>
      <name val="Times New Roman"/>
      <family val="1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0" fontId="2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49" fontId="0" fillId="0" borderId="0" xfId="0" applyNumberFormat="1"/>
    <xf numFmtId="0" fontId="0" fillId="0" borderId="3" xfId="0" applyBorder="1"/>
    <xf numFmtId="0" fontId="2" fillId="0" borderId="2" xfId="0" applyFont="1" applyBorder="1"/>
    <xf numFmtId="49" fontId="2" fillId="0" borderId="2" xfId="0" applyNumberFormat="1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4" xfId="0" applyFont="1" applyFill="1" applyBorder="1" applyAlignment="1">
      <alignment horizontal="center"/>
    </xf>
    <xf numFmtId="164" fontId="1" fillId="0" borderId="0" xfId="0" applyNumberFormat="1" applyFont="1"/>
    <xf numFmtId="0" fontId="0" fillId="0" borderId="0" xfId="0" applyFill="1" applyBorder="1"/>
    <xf numFmtId="165" fontId="2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3" fillId="0" borderId="0" xfId="0" applyFont="1" applyFill="1" applyBorder="1" applyAlignment="1">
      <alignment horizontal="center"/>
    </xf>
    <xf numFmtId="0" fontId="2" fillId="0" borderId="3" xfId="0" applyFont="1" applyBorder="1" applyAlignme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2" fillId="0" borderId="0" xfId="0" applyFont="1" applyBorder="1"/>
    <xf numFmtId="0" fontId="3" fillId="0" borderId="4" xfId="0" applyFont="1" applyFill="1" applyBorder="1" applyAlignment="1">
      <alignment horizontal="centerContinuous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centerContinuous"/>
    </xf>
    <xf numFmtId="0" fontId="6" fillId="0" borderId="0" xfId="0" applyFont="1"/>
    <xf numFmtId="0" fontId="5" fillId="0" borderId="0" xfId="0" applyFont="1" applyFill="1" applyBorder="1" applyAlignment="1"/>
    <xf numFmtId="0" fontId="7" fillId="0" borderId="0" xfId="0" applyFont="1"/>
    <xf numFmtId="0" fontId="8" fillId="0" borderId="4" xfId="0" applyFont="1" applyFill="1" applyBorder="1" applyAlignment="1">
      <alignment horizontal="centerContinuous"/>
    </xf>
    <xf numFmtId="0" fontId="4" fillId="0" borderId="0" xfId="0" applyFont="1" applyFill="1" applyBorder="1" applyAlignment="1"/>
    <xf numFmtId="0" fontId="4" fillId="0" borderId="2" xfId="0" applyFont="1" applyFill="1" applyBorder="1" applyAlignment="1"/>
    <xf numFmtId="0" fontId="8" fillId="0" borderId="4" xfId="0" applyFont="1" applyFill="1" applyBorder="1" applyAlignment="1">
      <alignment horizontal="center"/>
    </xf>
    <xf numFmtId="166" fontId="4" fillId="0" borderId="0" xfId="0" applyNumberFormat="1" applyFont="1"/>
    <xf numFmtId="0" fontId="10" fillId="0" borderId="0" xfId="0" applyFont="1"/>
    <xf numFmtId="0" fontId="10" fillId="0" borderId="2" xfId="0" applyFont="1" applyBorder="1"/>
    <xf numFmtId="0" fontId="9" fillId="0" borderId="2" xfId="0" applyFont="1" applyBorder="1"/>
    <xf numFmtId="164" fontId="0" fillId="0" borderId="0" xfId="0" applyNumberFormat="1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12" fillId="0" borderId="0" xfId="0" applyFont="1" applyFill="1" applyBorder="1" applyAlignment="1"/>
    <xf numFmtId="0" fontId="9" fillId="0" borderId="5" xfId="0" applyFont="1" applyBorder="1"/>
    <xf numFmtId="0" fontId="9" fillId="0" borderId="5" xfId="0" applyFont="1" applyBorder="1" applyAlignment="1">
      <alignment horizontal="center"/>
    </xf>
    <xf numFmtId="0" fontId="0" fillId="0" borderId="2" xfId="0" applyBorder="1"/>
    <xf numFmtId="0" fontId="14" fillId="0" borderId="2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165" fontId="4" fillId="0" borderId="0" xfId="0" applyNumberFormat="1" applyFont="1"/>
    <xf numFmtId="0" fontId="4" fillId="0" borderId="0" xfId="0" applyFont="1" applyFill="1" applyBorder="1"/>
    <xf numFmtId="0" fontId="15" fillId="0" borderId="2" xfId="0" applyFont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/>
    <xf numFmtId="0" fontId="16" fillId="0" borderId="2" xfId="0" applyFont="1" applyBorder="1"/>
    <xf numFmtId="0" fontId="8" fillId="0" borderId="0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4" fillId="0" borderId="0" xfId="0" applyFont="1" applyBorder="1"/>
    <xf numFmtId="0" fontId="8" fillId="0" borderId="0" xfId="0" applyFont="1" applyFill="1" applyBorder="1" applyAlignment="1">
      <alignment horizontal="centerContinuous"/>
    </xf>
    <xf numFmtId="0" fontId="6" fillId="0" borderId="0" xfId="0" applyFont="1" applyBorder="1"/>
    <xf numFmtId="0" fontId="5" fillId="0" borderId="0" xfId="0" applyFont="1" applyBorder="1"/>
    <xf numFmtId="0" fontId="12" fillId="0" borderId="2" xfId="0" applyFont="1" applyFill="1" applyBorder="1" applyAlignment="1"/>
    <xf numFmtId="0" fontId="17" fillId="0" borderId="5" xfId="0" applyFont="1" applyBorder="1"/>
    <xf numFmtId="0" fontId="17" fillId="0" borderId="5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165" fontId="16" fillId="0" borderId="0" xfId="0" applyNumberFormat="1" applyFont="1" applyFill="1" applyBorder="1" applyAlignment="1">
      <alignment horizontal="left"/>
    </xf>
    <xf numFmtId="49" fontId="16" fillId="0" borderId="0" xfId="0" applyNumberFormat="1" applyFont="1" applyFill="1" applyBorder="1" applyAlignment="1">
      <alignment horizontal="center"/>
    </xf>
    <xf numFmtId="165" fontId="16" fillId="0" borderId="2" xfId="0" applyNumberFormat="1" applyFont="1" applyFill="1" applyBorder="1" applyAlignment="1">
      <alignment horizontal="left"/>
    </xf>
    <xf numFmtId="49" fontId="16" fillId="0" borderId="2" xfId="0" applyNumberFormat="1" applyFont="1" applyFill="1" applyBorder="1" applyAlignment="1">
      <alignment horizontal="center"/>
    </xf>
    <xf numFmtId="0" fontId="16" fillId="0" borderId="0" xfId="0" applyFont="1" applyBorder="1"/>
    <xf numFmtId="0" fontId="16" fillId="0" borderId="1" xfId="0" applyFont="1" applyBorder="1"/>
    <xf numFmtId="0" fontId="11" fillId="0" borderId="0" xfId="0" applyFont="1"/>
    <xf numFmtId="0" fontId="0" fillId="0" borderId="0" xfId="0" applyFont="1" applyBorder="1"/>
    <xf numFmtId="165" fontId="0" fillId="0" borderId="0" xfId="0" applyNumberFormat="1" applyBorder="1"/>
    <xf numFmtId="165" fontId="0" fillId="0" borderId="2" xfId="0" applyNumberFormat="1" applyBorder="1"/>
    <xf numFmtId="2" fontId="0" fillId="0" borderId="0" xfId="0" applyNumberFormat="1"/>
    <xf numFmtId="164" fontId="0" fillId="0" borderId="0" xfId="0" applyNumberFormat="1" applyBorder="1"/>
    <xf numFmtId="164" fontId="0" fillId="0" borderId="2" xfId="0" applyNumberFormat="1" applyBorder="1"/>
    <xf numFmtId="1" fontId="0" fillId="0" borderId="0" xfId="0" applyNumberFormat="1" applyBorder="1"/>
    <xf numFmtId="1" fontId="0" fillId="0" borderId="2" xfId="0" applyNumberFormat="1" applyBorder="1"/>
    <xf numFmtId="0" fontId="0" fillId="0" borderId="2" xfId="0" applyFill="1" applyBorder="1"/>
    <xf numFmtId="0" fontId="2" fillId="0" borderId="3" xfId="0" applyFont="1" applyBorder="1"/>
    <xf numFmtId="49" fontId="2" fillId="0" borderId="0" xfId="0" applyNumberFormat="1" applyFont="1" applyBorder="1"/>
    <xf numFmtId="0" fontId="21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2" fillId="0" borderId="0" xfId="0" applyFont="1" applyBorder="1" applyAlignment="1">
      <alignment vertical="top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2" fillId="0" borderId="0" xfId="0" applyFont="1" applyFill="1" applyBorder="1" applyAlignment="1">
      <alignment vertical="top" wrapText="1"/>
    </xf>
    <xf numFmtId="0" fontId="22" fillId="0" borderId="0" xfId="0" applyFont="1" applyBorder="1"/>
    <xf numFmtId="0" fontId="0" fillId="0" borderId="1" xfId="0" applyBorder="1" applyAlignment="1">
      <alignment horizontal="left"/>
    </xf>
    <xf numFmtId="0" fontId="22" fillId="0" borderId="0" xfId="0" applyFont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0" fontId="2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6" fontId="0" fillId="0" borderId="0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6" fontId="0" fillId="0" borderId="0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0" fontId="24" fillId="0" borderId="1" xfId="0" applyFont="1" applyBorder="1" applyAlignment="1">
      <alignment horizontal="left"/>
    </xf>
    <xf numFmtId="166" fontId="24" fillId="0" borderId="0" xfId="0" applyNumberFormat="1" applyFont="1" applyAlignment="1">
      <alignment horizontal="left"/>
    </xf>
    <xf numFmtId="166" fontId="24" fillId="0" borderId="0" xfId="0" applyNumberFormat="1" applyFont="1" applyFill="1" applyBorder="1" applyAlignment="1">
      <alignment horizontal="left"/>
    </xf>
    <xf numFmtId="166" fontId="24" fillId="0" borderId="1" xfId="0" applyNumberFormat="1" applyFont="1" applyBorder="1" applyAlignment="1">
      <alignment horizontal="left"/>
    </xf>
    <xf numFmtId="166" fontId="24" fillId="0" borderId="0" xfId="0" applyNumberFormat="1" applyFont="1" applyBorder="1" applyAlignment="1">
      <alignment horizontal="left"/>
    </xf>
    <xf numFmtId="0" fontId="0" fillId="0" borderId="1" xfId="0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0" fillId="0" borderId="0" xfId="0" applyFont="1" applyBorder="1"/>
    <xf numFmtId="165" fontId="2" fillId="0" borderId="0" xfId="0" applyNumberFormat="1" applyFont="1" applyBorder="1" applyAlignment="1">
      <alignment horizontal="left"/>
    </xf>
    <xf numFmtId="165" fontId="0" fillId="0" borderId="2" xfId="0" applyNumberForma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65" fontId="0" fillId="0" borderId="2" xfId="0" applyNumberFormat="1" applyFill="1" applyBorder="1" applyAlignment="1">
      <alignment horizontal="left"/>
    </xf>
    <xf numFmtId="164" fontId="0" fillId="0" borderId="2" xfId="0" applyNumberFormat="1" applyFill="1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/>
    <xf numFmtId="164" fontId="0" fillId="0" borderId="1" xfId="0" applyNumberFormat="1" applyBorder="1"/>
    <xf numFmtId="164" fontId="2" fillId="0" borderId="0" xfId="0" applyNumberFormat="1" applyFont="1"/>
    <xf numFmtId="1" fontId="0" fillId="0" borderId="1" xfId="0" applyNumberFormat="1" applyBorder="1"/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AN!$D$35</c:f>
              <c:strCache>
                <c:ptCount val="1"/>
                <c:pt idx="0">
                  <c:v>Av CD (m)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  <c:txPr>
                <a:bodyPr/>
                <a:lstStyle/>
                <a:p>
                  <a:pPr>
                    <a:defRPr lang="en-GB"/>
                  </a:pPr>
                  <a:endParaRPr lang="en-US"/>
                </a:p>
              </c:txPr>
            </c:trendlineLbl>
          </c:trendline>
          <c:xVal>
            <c:numRef>
              <c:f>AN!$C$36:$C$51</c:f>
              <c:numCache>
                <c:formatCode>0.0</c:formatCode>
                <c:ptCount val="16"/>
                <c:pt idx="0">
                  <c:v>24.856779121578612</c:v>
                </c:pt>
                <c:pt idx="1">
                  <c:v>19.127943984723107</c:v>
                </c:pt>
                <c:pt idx="2">
                  <c:v>19.98726925525143</c:v>
                </c:pt>
                <c:pt idx="3">
                  <c:v>15.786123488224062</c:v>
                </c:pt>
                <c:pt idx="4">
                  <c:v>10.884786760025463</c:v>
                </c:pt>
                <c:pt idx="5">
                  <c:v>9.579885423297263</c:v>
                </c:pt>
                <c:pt idx="6">
                  <c:v>33.577339274347551</c:v>
                </c:pt>
                <c:pt idx="7">
                  <c:v>12.635264162953534</c:v>
                </c:pt>
                <c:pt idx="8">
                  <c:v>12.476129853596436</c:v>
                </c:pt>
                <c:pt idx="9">
                  <c:v>8.2113303628262262</c:v>
                </c:pt>
                <c:pt idx="10">
                  <c:v>13.112667091024827</c:v>
                </c:pt>
                <c:pt idx="11">
                  <c:v>22.851686823679184</c:v>
                </c:pt>
                <c:pt idx="12">
                  <c:v>18.746021642266072</c:v>
                </c:pt>
                <c:pt idx="13">
                  <c:v>8.5295989815404205</c:v>
                </c:pt>
                <c:pt idx="14">
                  <c:v>9.7708465945257803</c:v>
                </c:pt>
                <c:pt idx="15">
                  <c:v>18.873329089751749</c:v>
                </c:pt>
              </c:numCache>
            </c:numRef>
          </c:xVal>
          <c:yVal>
            <c:numRef>
              <c:f>AN!$D$36:$D$51</c:f>
              <c:numCache>
                <c:formatCode>0.0</c:formatCode>
                <c:ptCount val="16"/>
                <c:pt idx="0">
                  <c:v>6.5</c:v>
                </c:pt>
                <c:pt idx="1">
                  <c:v>3.9</c:v>
                </c:pt>
                <c:pt idx="2">
                  <c:v>6</c:v>
                </c:pt>
                <c:pt idx="3">
                  <c:v>6.55</c:v>
                </c:pt>
                <c:pt idx="4">
                  <c:v>4.8499999999999996</c:v>
                </c:pt>
                <c:pt idx="5">
                  <c:v>2.75</c:v>
                </c:pt>
                <c:pt idx="6">
                  <c:v>7.8</c:v>
                </c:pt>
                <c:pt idx="7">
                  <c:v>6.25</c:v>
                </c:pt>
                <c:pt idx="8">
                  <c:v>6.05</c:v>
                </c:pt>
                <c:pt idx="9">
                  <c:v>2.2000000000000002</c:v>
                </c:pt>
                <c:pt idx="10">
                  <c:v>4.95</c:v>
                </c:pt>
                <c:pt idx="11">
                  <c:v>7.8999999999999995</c:v>
                </c:pt>
                <c:pt idx="12">
                  <c:v>8.35</c:v>
                </c:pt>
                <c:pt idx="13">
                  <c:v>2.6</c:v>
                </c:pt>
                <c:pt idx="14">
                  <c:v>4.95</c:v>
                </c:pt>
                <c:pt idx="15">
                  <c:v>8.1499999999999986</c:v>
                </c:pt>
              </c:numCache>
            </c:numRef>
          </c:yVal>
        </c:ser>
        <c:axId val="154971520"/>
        <c:axId val="154985984"/>
      </c:scatterChart>
      <c:valAx>
        <c:axId val="154971520"/>
        <c:scaling>
          <c:orientation val="minMax"/>
        </c:scaling>
        <c:axPos val="b"/>
        <c:title>
          <c:txPr>
            <a:bodyPr/>
            <a:lstStyle/>
            <a:p>
              <a:pPr>
                <a:defRPr lang="en-GB"/>
              </a:pPr>
              <a:endParaRPr lang="en-US"/>
            </a:p>
          </c:txPr>
        </c:title>
        <c:numFmt formatCode="0.0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54985984"/>
        <c:crosses val="autoZero"/>
        <c:crossBetween val="midCat"/>
      </c:valAx>
      <c:valAx>
        <c:axId val="154985984"/>
        <c:scaling>
          <c:orientation val="minMax"/>
        </c:scaling>
        <c:axPos val="l"/>
        <c:title>
          <c:txPr>
            <a:bodyPr/>
            <a:lstStyle/>
            <a:p>
              <a:pPr>
                <a:defRPr lang="en-GB"/>
              </a:pPr>
              <a:endParaRPr lang="en-US"/>
            </a:p>
          </c:txPr>
        </c:title>
        <c:numFmt formatCode="0.0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54971520"/>
        <c:crosses val="autoZero"/>
        <c:crossBetween val="midCat"/>
      </c:valAx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AL!$AF$10</c:f>
              <c:strCache>
                <c:ptCount val="1"/>
                <c:pt idx="0">
                  <c:v>Av CD (m)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c:spPr>
          </c:marker>
          <c:trendline>
            <c:trendlineType val="linear"/>
          </c:trendline>
          <c:xVal>
            <c:numRef>
              <c:f>AL!$AE$11:$AE$76</c:f>
              <c:numCache>
                <c:formatCode>0.0</c:formatCode>
                <c:ptCount val="66"/>
                <c:pt idx="0">
                  <c:v>17.66390833863781</c:v>
                </c:pt>
                <c:pt idx="1">
                  <c:v>26.575429662635266</c:v>
                </c:pt>
                <c:pt idx="2">
                  <c:v>12.094207511139402</c:v>
                </c:pt>
                <c:pt idx="3">
                  <c:v>8.8160407383831956</c:v>
                </c:pt>
                <c:pt idx="4">
                  <c:v>14.322087842138766</c:v>
                </c:pt>
                <c:pt idx="5">
                  <c:v>9.8981540420114591</c:v>
                </c:pt>
                <c:pt idx="6">
                  <c:v>11.744112030553786</c:v>
                </c:pt>
                <c:pt idx="7">
                  <c:v>8.9433481858688744</c:v>
                </c:pt>
                <c:pt idx="8">
                  <c:v>12.476129853596436</c:v>
                </c:pt>
                <c:pt idx="9">
                  <c:v>16.168045830681095</c:v>
                </c:pt>
                <c:pt idx="10">
                  <c:v>25.270528325907069</c:v>
                </c:pt>
                <c:pt idx="11">
                  <c:v>22.533418204964992</c:v>
                </c:pt>
                <c:pt idx="12">
                  <c:v>12.030553787396562</c:v>
                </c:pt>
                <c:pt idx="13">
                  <c:v>10.757479312539783</c:v>
                </c:pt>
                <c:pt idx="14">
                  <c:v>13.558243157224698</c:v>
                </c:pt>
                <c:pt idx="15">
                  <c:v>5.7288351368555066</c:v>
                </c:pt>
                <c:pt idx="16">
                  <c:v>24.538510502864415</c:v>
                </c:pt>
                <c:pt idx="17">
                  <c:v>11.489497135582432</c:v>
                </c:pt>
                <c:pt idx="18">
                  <c:v>7.2565245066836415</c:v>
                </c:pt>
                <c:pt idx="19">
                  <c:v>6.8746021642266077</c:v>
                </c:pt>
                <c:pt idx="20">
                  <c:v>7.893061744112031</c:v>
                </c:pt>
                <c:pt idx="21">
                  <c:v>10.120942075111394</c:v>
                </c:pt>
                <c:pt idx="22">
                  <c:v>21.705919796308084</c:v>
                </c:pt>
                <c:pt idx="23">
                  <c:v>7.606619987269255</c:v>
                </c:pt>
                <c:pt idx="24">
                  <c:v>12.444302991725017</c:v>
                </c:pt>
                <c:pt idx="25">
                  <c:v>16.390833863781033</c:v>
                </c:pt>
                <c:pt idx="26">
                  <c:v>17.536600891152133</c:v>
                </c:pt>
                <c:pt idx="27">
                  <c:v>9.8345003182686188</c:v>
                </c:pt>
                <c:pt idx="28">
                  <c:v>16.199872692552514</c:v>
                </c:pt>
                <c:pt idx="29">
                  <c:v>8.5295989815404205</c:v>
                </c:pt>
                <c:pt idx="30">
                  <c:v>27.307447485677912</c:v>
                </c:pt>
                <c:pt idx="31">
                  <c:v>13.399108847867602</c:v>
                </c:pt>
                <c:pt idx="32">
                  <c:v>18.109484404837684</c:v>
                </c:pt>
                <c:pt idx="33">
                  <c:v>14.06747294716741</c:v>
                </c:pt>
                <c:pt idx="34">
                  <c:v>34.882240611075744</c:v>
                </c:pt>
                <c:pt idx="35">
                  <c:v>13.144493952896244</c:v>
                </c:pt>
                <c:pt idx="36">
                  <c:v>29.344366645448762</c:v>
                </c:pt>
                <c:pt idx="37">
                  <c:v>16.613621896880968</c:v>
                </c:pt>
                <c:pt idx="38">
                  <c:v>10.884786760025463</c:v>
                </c:pt>
                <c:pt idx="39">
                  <c:v>12.667091024824952</c:v>
                </c:pt>
                <c:pt idx="40">
                  <c:v>6.747294716740929</c:v>
                </c:pt>
                <c:pt idx="41">
                  <c:v>7.5747931253978367</c:v>
                </c:pt>
                <c:pt idx="42">
                  <c:v>16.168045830681095</c:v>
                </c:pt>
                <c:pt idx="43">
                  <c:v>9.4844048376830052</c:v>
                </c:pt>
                <c:pt idx="44">
                  <c:v>38.574156588160406</c:v>
                </c:pt>
                <c:pt idx="45">
                  <c:v>19.478039465308722</c:v>
                </c:pt>
                <c:pt idx="46">
                  <c:v>17.886696371737749</c:v>
                </c:pt>
                <c:pt idx="47">
                  <c:v>19.478039465308722</c:v>
                </c:pt>
                <c:pt idx="48">
                  <c:v>19.541693189051561</c:v>
                </c:pt>
                <c:pt idx="49">
                  <c:v>21.578612348822407</c:v>
                </c:pt>
                <c:pt idx="50">
                  <c:v>13.749204328453215</c:v>
                </c:pt>
                <c:pt idx="51">
                  <c:v>20.814767663908341</c:v>
                </c:pt>
                <c:pt idx="52">
                  <c:v>10.852959898154042</c:v>
                </c:pt>
                <c:pt idx="53">
                  <c:v>12.348822406110758</c:v>
                </c:pt>
                <c:pt idx="54">
                  <c:v>24.061107574793123</c:v>
                </c:pt>
                <c:pt idx="55">
                  <c:v>27.307447485677912</c:v>
                </c:pt>
                <c:pt idx="56">
                  <c:v>24.888605983450034</c:v>
                </c:pt>
                <c:pt idx="57">
                  <c:v>19.032463399108849</c:v>
                </c:pt>
                <c:pt idx="58">
                  <c:v>34.62762571610439</c:v>
                </c:pt>
                <c:pt idx="59">
                  <c:v>18.173138128580522</c:v>
                </c:pt>
                <c:pt idx="60">
                  <c:v>22.02418841502228</c:v>
                </c:pt>
                <c:pt idx="61">
                  <c:v>26.129853596435389</c:v>
                </c:pt>
                <c:pt idx="62">
                  <c:v>23.742838956078931</c:v>
                </c:pt>
                <c:pt idx="63">
                  <c:v>30.012730744748566</c:v>
                </c:pt>
                <c:pt idx="64">
                  <c:v>27.307447485677912</c:v>
                </c:pt>
                <c:pt idx="65">
                  <c:v>31.094844048376832</c:v>
                </c:pt>
              </c:numCache>
            </c:numRef>
          </c:xVal>
          <c:yVal>
            <c:numRef>
              <c:f>AL!$AF$11:$AF$76</c:f>
              <c:numCache>
                <c:formatCode>0.0</c:formatCode>
                <c:ptCount val="66"/>
                <c:pt idx="0">
                  <c:v>4.8</c:v>
                </c:pt>
                <c:pt idx="1">
                  <c:v>6.2</c:v>
                </c:pt>
                <c:pt idx="2">
                  <c:v>2.8</c:v>
                </c:pt>
                <c:pt idx="3">
                  <c:v>2.5</c:v>
                </c:pt>
                <c:pt idx="4">
                  <c:v>3.1</c:v>
                </c:pt>
                <c:pt idx="5">
                  <c:v>2.2000000000000002</c:v>
                </c:pt>
                <c:pt idx="6">
                  <c:v>3.5</c:v>
                </c:pt>
                <c:pt idx="7">
                  <c:v>2.1</c:v>
                </c:pt>
                <c:pt idx="8">
                  <c:v>3.9</c:v>
                </c:pt>
                <c:pt idx="9">
                  <c:v>5.7</c:v>
                </c:pt>
                <c:pt idx="10">
                  <c:v>7.2</c:v>
                </c:pt>
                <c:pt idx="11">
                  <c:v>5.2</c:v>
                </c:pt>
                <c:pt idx="12">
                  <c:v>3.45</c:v>
                </c:pt>
                <c:pt idx="13">
                  <c:v>3</c:v>
                </c:pt>
                <c:pt idx="14">
                  <c:v>3.4</c:v>
                </c:pt>
                <c:pt idx="15">
                  <c:v>2.2000000000000002</c:v>
                </c:pt>
                <c:pt idx="16">
                  <c:v>5.8000000000000007</c:v>
                </c:pt>
                <c:pt idx="17">
                  <c:v>3.65</c:v>
                </c:pt>
                <c:pt idx="18">
                  <c:v>2.9</c:v>
                </c:pt>
                <c:pt idx="19">
                  <c:v>3</c:v>
                </c:pt>
                <c:pt idx="20">
                  <c:v>2.7</c:v>
                </c:pt>
                <c:pt idx="21">
                  <c:v>3</c:v>
                </c:pt>
                <c:pt idx="22">
                  <c:v>5.05</c:v>
                </c:pt>
                <c:pt idx="23">
                  <c:v>4.0999999999999996</c:v>
                </c:pt>
                <c:pt idx="24">
                  <c:v>4.55</c:v>
                </c:pt>
                <c:pt idx="25">
                  <c:v>5.2</c:v>
                </c:pt>
                <c:pt idx="26">
                  <c:v>5.6</c:v>
                </c:pt>
                <c:pt idx="27">
                  <c:v>3.5</c:v>
                </c:pt>
                <c:pt idx="28">
                  <c:v>5.25</c:v>
                </c:pt>
                <c:pt idx="29">
                  <c:v>2.9</c:v>
                </c:pt>
                <c:pt idx="30">
                  <c:v>7</c:v>
                </c:pt>
                <c:pt idx="31">
                  <c:v>3.5</c:v>
                </c:pt>
                <c:pt idx="32">
                  <c:v>4</c:v>
                </c:pt>
                <c:pt idx="33">
                  <c:v>5</c:v>
                </c:pt>
                <c:pt idx="34">
                  <c:v>5.55</c:v>
                </c:pt>
                <c:pt idx="35">
                  <c:v>4.5</c:v>
                </c:pt>
                <c:pt idx="36">
                  <c:v>7.5</c:v>
                </c:pt>
                <c:pt idx="37">
                  <c:v>4.5</c:v>
                </c:pt>
                <c:pt idx="38">
                  <c:v>3.9</c:v>
                </c:pt>
                <c:pt idx="39">
                  <c:v>4.3499999999999996</c:v>
                </c:pt>
                <c:pt idx="40">
                  <c:v>2.25</c:v>
                </c:pt>
                <c:pt idx="41">
                  <c:v>3.25</c:v>
                </c:pt>
                <c:pt idx="42">
                  <c:v>4.75</c:v>
                </c:pt>
                <c:pt idx="43">
                  <c:v>3.1</c:v>
                </c:pt>
                <c:pt idx="44">
                  <c:v>8.25</c:v>
                </c:pt>
                <c:pt idx="45">
                  <c:v>6.35</c:v>
                </c:pt>
                <c:pt idx="46">
                  <c:v>4.3</c:v>
                </c:pt>
                <c:pt idx="47">
                  <c:v>5.15</c:v>
                </c:pt>
                <c:pt idx="48">
                  <c:v>5</c:v>
                </c:pt>
                <c:pt idx="49">
                  <c:v>6.05</c:v>
                </c:pt>
                <c:pt idx="50">
                  <c:v>2.8</c:v>
                </c:pt>
                <c:pt idx="51">
                  <c:v>5.55</c:v>
                </c:pt>
                <c:pt idx="52">
                  <c:v>3.75</c:v>
                </c:pt>
                <c:pt idx="53">
                  <c:v>5.85</c:v>
                </c:pt>
                <c:pt idx="54">
                  <c:v>7.15</c:v>
                </c:pt>
                <c:pt idx="55">
                  <c:v>8</c:v>
                </c:pt>
                <c:pt idx="56">
                  <c:v>7.6</c:v>
                </c:pt>
                <c:pt idx="57">
                  <c:v>6.5</c:v>
                </c:pt>
                <c:pt idx="58">
                  <c:v>10.55</c:v>
                </c:pt>
                <c:pt idx="59">
                  <c:v>8.5500000000000007</c:v>
                </c:pt>
                <c:pt idx="60">
                  <c:v>8.6499999999999986</c:v>
                </c:pt>
                <c:pt idx="61">
                  <c:v>8.9</c:v>
                </c:pt>
                <c:pt idx="62">
                  <c:v>9.9499999999999993</c:v>
                </c:pt>
                <c:pt idx="63">
                  <c:v>13.649999999999999</c:v>
                </c:pt>
                <c:pt idx="64">
                  <c:v>9.3000000000000007</c:v>
                </c:pt>
                <c:pt idx="65">
                  <c:v>11.25</c:v>
                </c:pt>
              </c:numCache>
            </c:numRef>
          </c:yVal>
        </c:ser>
        <c:axId val="155281664"/>
        <c:axId val="155292032"/>
      </c:scatterChart>
      <c:valAx>
        <c:axId val="1552816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GB"/>
                </a:pPr>
                <a:r>
                  <a:rPr lang="en-US"/>
                  <a:t>Dbh (cm)</a:t>
                </a:r>
              </a:p>
            </c:rich>
          </c:tx>
        </c:title>
        <c:numFmt formatCode="0.0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55292032"/>
        <c:crosses val="autoZero"/>
        <c:crossBetween val="midCat"/>
      </c:valAx>
      <c:valAx>
        <c:axId val="15529203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GB"/>
                </a:pPr>
                <a:r>
                  <a:rPr lang="en-US"/>
                  <a:t>Cd</a:t>
                </a:r>
                <a:r>
                  <a:rPr lang="en-US" baseline="0"/>
                  <a:t> (</a:t>
                </a:r>
                <a:r>
                  <a:rPr lang="en-US" b="0" baseline="0"/>
                  <a:t>m</a:t>
                </a:r>
                <a:r>
                  <a:rPr lang="en-US" baseline="0"/>
                  <a:t>)</a:t>
                </a:r>
                <a:endParaRPr lang="en-US"/>
              </a:p>
            </c:rich>
          </c:tx>
        </c:title>
        <c:numFmt formatCode="0.0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55281664"/>
        <c:crosses val="autoZero"/>
        <c:crossBetween val="midCat"/>
      </c:valAx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PK!$AF$10</c:f>
              <c:strCache>
                <c:ptCount val="1"/>
                <c:pt idx="0">
                  <c:v>Av CD (m)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ysClr val="windowText" lastClr="000000">
                  <a:lumMod val="65000"/>
                  <a:lumOff val="35000"/>
                </a:sysClr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</c:spPr>
          </c:marker>
          <c:trendline>
            <c:trendlineType val="linear"/>
          </c:trendline>
          <c:xVal>
            <c:numRef>
              <c:f>PK!$AE$11:$AE$76</c:f>
              <c:numCache>
                <c:formatCode>0.0</c:formatCode>
                <c:ptCount val="66"/>
                <c:pt idx="0">
                  <c:v>19.796308084022918</c:v>
                </c:pt>
                <c:pt idx="1">
                  <c:v>24.379376193507319</c:v>
                </c:pt>
                <c:pt idx="2">
                  <c:v>22.215149586250796</c:v>
                </c:pt>
                <c:pt idx="3">
                  <c:v>15.436028007638447</c:v>
                </c:pt>
                <c:pt idx="4">
                  <c:v>39.338001273074475</c:v>
                </c:pt>
                <c:pt idx="5">
                  <c:v>29.630808402291532</c:v>
                </c:pt>
                <c:pt idx="6">
                  <c:v>36.346276257161044</c:v>
                </c:pt>
                <c:pt idx="7">
                  <c:v>32.113303628262258</c:v>
                </c:pt>
                <c:pt idx="8">
                  <c:v>28.580521960534693</c:v>
                </c:pt>
                <c:pt idx="9">
                  <c:v>22.915340547422026</c:v>
                </c:pt>
                <c:pt idx="10">
                  <c:v>22.374283895607892</c:v>
                </c:pt>
                <c:pt idx="11">
                  <c:v>19.191597708465945</c:v>
                </c:pt>
                <c:pt idx="12">
                  <c:v>36.218968809675367</c:v>
                </c:pt>
                <c:pt idx="13">
                  <c:v>26.38446849140675</c:v>
                </c:pt>
                <c:pt idx="14">
                  <c:v>38.478676002546152</c:v>
                </c:pt>
                <c:pt idx="15">
                  <c:v>40.515595162316998</c:v>
                </c:pt>
                <c:pt idx="16">
                  <c:v>19.509866327180141</c:v>
                </c:pt>
                <c:pt idx="17">
                  <c:v>23.456397199236157</c:v>
                </c:pt>
                <c:pt idx="18">
                  <c:v>18.332272437937622</c:v>
                </c:pt>
                <c:pt idx="19">
                  <c:v>27.180140038192238</c:v>
                </c:pt>
                <c:pt idx="20">
                  <c:v>21.674092934436665</c:v>
                </c:pt>
                <c:pt idx="21">
                  <c:v>21.387651177593892</c:v>
                </c:pt>
                <c:pt idx="22">
                  <c:v>33.354551241247613</c:v>
                </c:pt>
                <c:pt idx="23">
                  <c:v>32.686187141947805</c:v>
                </c:pt>
                <c:pt idx="24">
                  <c:v>17.441120305537872</c:v>
                </c:pt>
                <c:pt idx="25">
                  <c:v>25.970719287078293</c:v>
                </c:pt>
                <c:pt idx="26">
                  <c:v>22.788033099936346</c:v>
                </c:pt>
                <c:pt idx="27">
                  <c:v>29.535327816677274</c:v>
                </c:pt>
                <c:pt idx="28">
                  <c:v>18.96880967536601</c:v>
                </c:pt>
                <c:pt idx="29">
                  <c:v>25.238701464035646</c:v>
                </c:pt>
                <c:pt idx="30">
                  <c:v>24.952259707192873</c:v>
                </c:pt>
                <c:pt idx="31">
                  <c:v>23.615531508593254</c:v>
                </c:pt>
                <c:pt idx="32">
                  <c:v>22.02418841502228</c:v>
                </c:pt>
                <c:pt idx="33">
                  <c:v>31.858688733290897</c:v>
                </c:pt>
                <c:pt idx="34">
                  <c:v>21.45130490133673</c:v>
                </c:pt>
                <c:pt idx="35">
                  <c:v>30.617441120305539</c:v>
                </c:pt>
                <c:pt idx="36">
                  <c:v>34.277530235518782</c:v>
                </c:pt>
                <c:pt idx="37">
                  <c:v>14.417568427753023</c:v>
                </c:pt>
                <c:pt idx="38">
                  <c:v>23.997453851050288</c:v>
                </c:pt>
                <c:pt idx="39">
                  <c:v>25.684277530235519</c:v>
                </c:pt>
                <c:pt idx="40">
                  <c:v>21.928707829408022</c:v>
                </c:pt>
                <c:pt idx="41">
                  <c:v>19.955442393380014</c:v>
                </c:pt>
                <c:pt idx="42">
                  <c:v>14.863144493952898</c:v>
                </c:pt>
                <c:pt idx="43">
                  <c:v>17.918523233609164</c:v>
                </c:pt>
                <c:pt idx="44">
                  <c:v>21.610439210693826</c:v>
                </c:pt>
                <c:pt idx="45">
                  <c:v>14.417568427753023</c:v>
                </c:pt>
                <c:pt idx="46">
                  <c:v>11.871419478039465</c:v>
                </c:pt>
                <c:pt idx="47">
                  <c:v>18.905155951623168</c:v>
                </c:pt>
                <c:pt idx="48">
                  <c:v>15.531508593252704</c:v>
                </c:pt>
                <c:pt idx="49">
                  <c:v>18.014003819223426</c:v>
                </c:pt>
                <c:pt idx="50">
                  <c:v>19.98726925525143</c:v>
                </c:pt>
                <c:pt idx="51">
                  <c:v>11.553150859325269</c:v>
                </c:pt>
                <c:pt idx="52">
                  <c:v>12.858052196053469</c:v>
                </c:pt>
                <c:pt idx="53">
                  <c:v>24.252068746021642</c:v>
                </c:pt>
                <c:pt idx="54">
                  <c:v>12.444302991725017</c:v>
                </c:pt>
                <c:pt idx="55">
                  <c:v>14.513049013367283</c:v>
                </c:pt>
                <c:pt idx="56">
                  <c:v>18.714194780394653</c:v>
                </c:pt>
                <c:pt idx="57">
                  <c:v>17.09102482495226</c:v>
                </c:pt>
                <c:pt idx="58">
                  <c:v>19.350732017823042</c:v>
                </c:pt>
                <c:pt idx="59">
                  <c:v>22.215149586250796</c:v>
                </c:pt>
                <c:pt idx="60">
                  <c:v>22.978994271164865</c:v>
                </c:pt>
                <c:pt idx="61">
                  <c:v>36.855506047103759</c:v>
                </c:pt>
                <c:pt idx="62">
                  <c:v>22.056015276893699</c:v>
                </c:pt>
                <c:pt idx="63">
                  <c:v>33.48185868873329</c:v>
                </c:pt>
                <c:pt idx="64">
                  <c:v>34.150222788033098</c:v>
                </c:pt>
                <c:pt idx="65">
                  <c:v>12.82622533418205</c:v>
                </c:pt>
              </c:numCache>
            </c:numRef>
          </c:xVal>
          <c:yVal>
            <c:numRef>
              <c:f>PK!$AF$11:$AF$76</c:f>
              <c:numCache>
                <c:formatCode>0.0</c:formatCode>
                <c:ptCount val="66"/>
                <c:pt idx="0">
                  <c:v>6.8000000000000007</c:v>
                </c:pt>
                <c:pt idx="1">
                  <c:v>7.8</c:v>
                </c:pt>
                <c:pt idx="2">
                  <c:v>5.0999999999999996</c:v>
                </c:pt>
                <c:pt idx="3">
                  <c:v>3.15</c:v>
                </c:pt>
                <c:pt idx="4">
                  <c:v>11.649999999999999</c:v>
                </c:pt>
                <c:pt idx="5">
                  <c:v>7.4499999999999993</c:v>
                </c:pt>
                <c:pt idx="6">
                  <c:v>13.35</c:v>
                </c:pt>
                <c:pt idx="7">
                  <c:v>12.55</c:v>
                </c:pt>
                <c:pt idx="8">
                  <c:v>7.1</c:v>
                </c:pt>
                <c:pt idx="9">
                  <c:v>5.4</c:v>
                </c:pt>
                <c:pt idx="10">
                  <c:v>5.25</c:v>
                </c:pt>
                <c:pt idx="11">
                  <c:v>7.15</c:v>
                </c:pt>
                <c:pt idx="12">
                  <c:v>10.85</c:v>
                </c:pt>
                <c:pt idx="13">
                  <c:v>11.5</c:v>
                </c:pt>
                <c:pt idx="14">
                  <c:v>13.3</c:v>
                </c:pt>
                <c:pt idx="15">
                  <c:v>13.149999999999999</c:v>
                </c:pt>
                <c:pt idx="16">
                  <c:v>6.3</c:v>
                </c:pt>
                <c:pt idx="17">
                  <c:v>6.8</c:v>
                </c:pt>
                <c:pt idx="18">
                  <c:v>4</c:v>
                </c:pt>
                <c:pt idx="19">
                  <c:v>5.05</c:v>
                </c:pt>
                <c:pt idx="20">
                  <c:v>4.5999999999999996</c:v>
                </c:pt>
                <c:pt idx="21">
                  <c:v>5.65</c:v>
                </c:pt>
                <c:pt idx="22">
                  <c:v>5.25</c:v>
                </c:pt>
                <c:pt idx="23">
                  <c:v>5.75</c:v>
                </c:pt>
                <c:pt idx="24">
                  <c:v>4</c:v>
                </c:pt>
                <c:pt idx="25">
                  <c:v>4.1500000000000004</c:v>
                </c:pt>
                <c:pt idx="26">
                  <c:v>5.5</c:v>
                </c:pt>
                <c:pt idx="27">
                  <c:v>4.5</c:v>
                </c:pt>
                <c:pt idx="28">
                  <c:v>4.95</c:v>
                </c:pt>
                <c:pt idx="29">
                  <c:v>5.0500000000000007</c:v>
                </c:pt>
                <c:pt idx="30">
                  <c:v>5.5</c:v>
                </c:pt>
                <c:pt idx="31">
                  <c:v>4.25</c:v>
                </c:pt>
                <c:pt idx="32">
                  <c:v>3.95</c:v>
                </c:pt>
                <c:pt idx="33">
                  <c:v>6.1</c:v>
                </c:pt>
                <c:pt idx="34">
                  <c:v>5.4</c:v>
                </c:pt>
                <c:pt idx="35">
                  <c:v>7</c:v>
                </c:pt>
                <c:pt idx="36">
                  <c:v>7.55</c:v>
                </c:pt>
                <c:pt idx="37">
                  <c:v>2.7</c:v>
                </c:pt>
                <c:pt idx="38">
                  <c:v>7.6499999999999995</c:v>
                </c:pt>
                <c:pt idx="39">
                  <c:v>5.85</c:v>
                </c:pt>
                <c:pt idx="40">
                  <c:v>6.1</c:v>
                </c:pt>
                <c:pt idx="41">
                  <c:v>5.8000000000000007</c:v>
                </c:pt>
                <c:pt idx="42">
                  <c:v>2.25</c:v>
                </c:pt>
                <c:pt idx="43">
                  <c:v>3.7</c:v>
                </c:pt>
                <c:pt idx="44">
                  <c:v>6.85</c:v>
                </c:pt>
                <c:pt idx="45">
                  <c:v>3.9499999999999997</c:v>
                </c:pt>
                <c:pt idx="46">
                  <c:v>3.25</c:v>
                </c:pt>
                <c:pt idx="47">
                  <c:v>4.9000000000000004</c:v>
                </c:pt>
                <c:pt idx="48">
                  <c:v>3.75</c:v>
                </c:pt>
                <c:pt idx="49">
                  <c:v>5.7</c:v>
                </c:pt>
                <c:pt idx="50">
                  <c:v>5.25</c:v>
                </c:pt>
                <c:pt idx="51">
                  <c:v>2.5499999999999998</c:v>
                </c:pt>
                <c:pt idx="52">
                  <c:v>3.75</c:v>
                </c:pt>
                <c:pt idx="53">
                  <c:v>8.15</c:v>
                </c:pt>
                <c:pt idx="54">
                  <c:v>3.8</c:v>
                </c:pt>
                <c:pt idx="55">
                  <c:v>3.5</c:v>
                </c:pt>
                <c:pt idx="56">
                  <c:v>7.5</c:v>
                </c:pt>
                <c:pt idx="57">
                  <c:v>3.95</c:v>
                </c:pt>
                <c:pt idx="58">
                  <c:v>3.75</c:v>
                </c:pt>
                <c:pt idx="59">
                  <c:v>5.0500000000000007</c:v>
                </c:pt>
                <c:pt idx="60">
                  <c:v>6.8</c:v>
                </c:pt>
                <c:pt idx="61">
                  <c:v>8.1999999999999993</c:v>
                </c:pt>
                <c:pt idx="62">
                  <c:v>5.15</c:v>
                </c:pt>
                <c:pt idx="63">
                  <c:v>4.3499999999999996</c:v>
                </c:pt>
                <c:pt idx="64">
                  <c:v>7.15</c:v>
                </c:pt>
                <c:pt idx="65">
                  <c:v>3</c:v>
                </c:pt>
              </c:numCache>
            </c:numRef>
          </c:yVal>
        </c:ser>
        <c:axId val="161010816"/>
        <c:axId val="161012736"/>
      </c:scatterChart>
      <c:valAx>
        <c:axId val="1610108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GB"/>
                </a:pPr>
                <a:r>
                  <a:rPr lang="en-US"/>
                  <a:t>Dbh</a:t>
                </a:r>
                <a:r>
                  <a:rPr lang="en-US" baseline="0"/>
                  <a:t> (cm)</a:t>
                </a:r>
                <a:endParaRPr lang="en-US"/>
              </a:p>
            </c:rich>
          </c:tx>
        </c:title>
        <c:numFmt formatCode="0.0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1012736"/>
        <c:crosses val="autoZero"/>
        <c:crossBetween val="midCat"/>
      </c:valAx>
      <c:valAx>
        <c:axId val="16101273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GB"/>
                </a:pPr>
                <a:r>
                  <a:rPr lang="en-US"/>
                  <a:t>Cd (m)</a:t>
                </a:r>
              </a:p>
            </c:rich>
          </c:tx>
        </c:title>
        <c:numFmt formatCode="0.0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1010816"/>
        <c:crosses val="autoZero"/>
        <c:crossBetween val="midCat"/>
      </c:valAx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Distr!$AB$7:$AB$15</c:f>
              <c:numCache>
                <c:formatCode>General</c:formatCode>
                <c:ptCount val="9"/>
                <c:pt idx="0">
                  <c:v>0</c:v>
                </c:pt>
                <c:pt idx="1">
                  <c:v>13</c:v>
                </c:pt>
                <c:pt idx="2">
                  <c:v>18</c:v>
                </c:pt>
                <c:pt idx="3">
                  <c:v>14</c:v>
                </c:pt>
                <c:pt idx="4">
                  <c:v>9</c:v>
                </c:pt>
                <c:pt idx="5">
                  <c:v>7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shape val="box"/>
        <c:axId val="166800384"/>
        <c:axId val="166818560"/>
        <c:axId val="0"/>
      </c:bar3DChart>
      <c:catAx>
        <c:axId val="166800384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6818560"/>
        <c:crosses val="autoZero"/>
        <c:auto val="1"/>
        <c:lblAlgn val="ctr"/>
        <c:lblOffset val="100"/>
      </c:catAx>
      <c:valAx>
        <c:axId val="166818560"/>
        <c:scaling>
          <c:orientation val="minMax"/>
        </c:scaling>
        <c:axPos val="l"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6800384"/>
        <c:crosses val="autoZero"/>
        <c:crossBetween val="between"/>
      </c:valAx>
    </c:plotArea>
    <c:legend>
      <c:legendPos val="r"/>
      <c:txPr>
        <a:bodyPr/>
        <a:lstStyle/>
        <a:p>
          <a:pPr>
            <a:defRPr lang="en-GB"/>
          </a:pPr>
          <a:endParaRPr lang="en-US"/>
        </a:p>
      </c:txPr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Distr!$I$8:$I$16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16</c:v>
                </c:pt>
                <c:pt idx="4">
                  <c:v>19</c:v>
                </c:pt>
                <c:pt idx="5">
                  <c:v>8</c:v>
                </c:pt>
                <c:pt idx="6">
                  <c:v>8</c:v>
                </c:pt>
                <c:pt idx="7">
                  <c:v>5</c:v>
                </c:pt>
                <c:pt idx="8">
                  <c:v>1</c:v>
                </c:pt>
              </c:numCache>
            </c:numRef>
          </c:val>
        </c:ser>
        <c:shape val="box"/>
        <c:axId val="166838656"/>
        <c:axId val="166840192"/>
        <c:axId val="0"/>
      </c:bar3DChart>
      <c:catAx>
        <c:axId val="166838656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6840192"/>
        <c:crosses val="autoZero"/>
        <c:auto val="1"/>
        <c:lblAlgn val="ctr"/>
        <c:lblOffset val="100"/>
      </c:catAx>
      <c:valAx>
        <c:axId val="166840192"/>
        <c:scaling>
          <c:orientation val="minMax"/>
        </c:scaling>
        <c:axPos val="l"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6838656"/>
        <c:crosses val="autoZero"/>
        <c:crossBetween val="between"/>
      </c:valAx>
    </c:plotArea>
    <c:legend>
      <c:legendPos val="r"/>
      <c:txPr>
        <a:bodyPr/>
        <a:lstStyle/>
        <a:p>
          <a:pPr>
            <a:defRPr lang="en-GB"/>
          </a:pPr>
          <a:endParaRPr lang="en-US"/>
        </a:p>
      </c:txPr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Distr!$I$31:$I$37</c:f>
              <c:numCache>
                <c:formatCode>General</c:formatCode>
                <c:ptCount val="7"/>
                <c:pt idx="0">
                  <c:v>0</c:v>
                </c:pt>
                <c:pt idx="1">
                  <c:v>17</c:v>
                </c:pt>
                <c:pt idx="2">
                  <c:v>24</c:v>
                </c:pt>
                <c:pt idx="3">
                  <c:v>16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val>
        </c:ser>
        <c:shape val="box"/>
        <c:axId val="154813952"/>
        <c:axId val="154815488"/>
        <c:axId val="0"/>
      </c:bar3DChart>
      <c:catAx>
        <c:axId val="154813952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54815488"/>
        <c:crosses val="autoZero"/>
        <c:auto val="1"/>
        <c:lblAlgn val="ctr"/>
        <c:lblOffset val="100"/>
      </c:catAx>
      <c:valAx>
        <c:axId val="154815488"/>
        <c:scaling>
          <c:orientation val="minMax"/>
        </c:scaling>
        <c:axPos val="l"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54813952"/>
        <c:crosses val="autoZero"/>
        <c:crossBetween val="between"/>
      </c:valAx>
    </c:plotArea>
    <c:legend>
      <c:legendPos val="r"/>
      <c:txPr>
        <a:bodyPr/>
        <a:lstStyle/>
        <a:p>
          <a:pPr>
            <a:defRPr lang="en-GB"/>
          </a:pPr>
          <a:endParaRPr lang="en-US"/>
        </a:p>
      </c:txPr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Distr!$AB$30:$AB$36</c:f>
              <c:numCache>
                <c:formatCode>General</c:formatCode>
                <c:ptCount val="7"/>
                <c:pt idx="0">
                  <c:v>0</c:v>
                </c:pt>
                <c:pt idx="1">
                  <c:v>26</c:v>
                </c:pt>
                <c:pt idx="2">
                  <c:v>21</c:v>
                </c:pt>
                <c:pt idx="3">
                  <c:v>10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</c:ser>
        <c:shape val="box"/>
        <c:axId val="154831488"/>
        <c:axId val="154837376"/>
        <c:axId val="0"/>
      </c:bar3DChart>
      <c:catAx>
        <c:axId val="154831488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54837376"/>
        <c:crosses val="autoZero"/>
        <c:auto val="1"/>
        <c:lblAlgn val="ctr"/>
        <c:lblOffset val="100"/>
      </c:catAx>
      <c:valAx>
        <c:axId val="154837376"/>
        <c:scaling>
          <c:orientation val="minMax"/>
        </c:scaling>
        <c:axPos val="l"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54831488"/>
        <c:crosses val="autoZero"/>
        <c:crossBetween val="between"/>
      </c:valAx>
    </c:plotArea>
    <c:legend>
      <c:legendPos val="r"/>
      <c:txPr>
        <a:bodyPr/>
        <a:lstStyle/>
        <a:p>
          <a:pPr>
            <a:defRPr lang="en-GB"/>
          </a:pPr>
          <a:endParaRPr lang="en-US"/>
        </a:p>
      </c:txPr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Distr!$I$51:$I$61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14</c:v>
                </c:pt>
                <c:pt idx="6">
                  <c:v>18</c:v>
                </c:pt>
                <c:pt idx="7">
                  <c:v>9</c:v>
                </c:pt>
                <c:pt idx="8">
                  <c:v>10</c:v>
                </c:pt>
                <c:pt idx="9">
                  <c:v>4</c:v>
                </c:pt>
                <c:pt idx="10">
                  <c:v>0</c:v>
                </c:pt>
              </c:numCache>
            </c:numRef>
          </c:val>
        </c:ser>
        <c:shape val="box"/>
        <c:axId val="167182336"/>
        <c:axId val="167183872"/>
        <c:axId val="0"/>
      </c:bar3DChart>
      <c:catAx>
        <c:axId val="167182336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183872"/>
        <c:crosses val="autoZero"/>
        <c:auto val="1"/>
        <c:lblAlgn val="ctr"/>
        <c:lblOffset val="100"/>
      </c:catAx>
      <c:valAx>
        <c:axId val="167183872"/>
        <c:scaling>
          <c:orientation val="minMax"/>
        </c:scaling>
        <c:axPos val="l"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182336"/>
        <c:crosses val="autoZero"/>
        <c:crossBetween val="between"/>
      </c:valAx>
    </c:plotArea>
    <c:legend>
      <c:legendPos val="r"/>
      <c:txPr>
        <a:bodyPr/>
        <a:lstStyle/>
        <a:p>
          <a:pPr>
            <a:defRPr lang="en-GB"/>
          </a:pPr>
          <a:endParaRPr lang="en-US"/>
        </a:p>
      </c:txPr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Distr!$I$72:$I$82</c:f>
              <c:numCache>
                <c:formatCode>General</c:formatCode>
                <c:ptCount val="11"/>
                <c:pt idx="0">
                  <c:v>3</c:v>
                </c:pt>
                <c:pt idx="1">
                  <c:v>14</c:v>
                </c:pt>
                <c:pt idx="2">
                  <c:v>24</c:v>
                </c:pt>
                <c:pt idx="3">
                  <c:v>18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hape val="box"/>
        <c:axId val="167199872"/>
        <c:axId val="167201408"/>
        <c:axId val="0"/>
      </c:bar3DChart>
      <c:catAx>
        <c:axId val="167199872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201408"/>
        <c:crosses val="autoZero"/>
        <c:auto val="1"/>
        <c:lblAlgn val="ctr"/>
        <c:lblOffset val="100"/>
      </c:catAx>
      <c:valAx>
        <c:axId val="16720140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199872"/>
        <c:crosses val="autoZero"/>
        <c:crossBetween val="between"/>
      </c:valAx>
    </c:plotArea>
    <c:legend>
      <c:legendPos val="r"/>
      <c:txPr>
        <a:bodyPr/>
        <a:lstStyle/>
        <a:p>
          <a:pPr>
            <a:defRPr lang="en-GB"/>
          </a:pPr>
          <a:endParaRPr lang="en-US"/>
        </a:p>
      </c:txPr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Distr!$AB$47:$AB$59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7</c:v>
                </c:pt>
                <c:pt idx="6">
                  <c:v>10</c:v>
                </c:pt>
                <c:pt idx="7">
                  <c:v>10</c:v>
                </c:pt>
                <c:pt idx="8">
                  <c:v>14</c:v>
                </c:pt>
                <c:pt idx="9">
                  <c:v>10</c:v>
                </c:pt>
                <c:pt idx="10">
                  <c:v>8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</c:ser>
        <c:shape val="box"/>
        <c:axId val="167233792"/>
        <c:axId val="167243776"/>
        <c:axId val="0"/>
      </c:bar3DChart>
      <c:catAx>
        <c:axId val="167233792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243776"/>
        <c:crosses val="autoZero"/>
        <c:auto val="1"/>
        <c:lblAlgn val="ctr"/>
        <c:lblOffset val="100"/>
      </c:catAx>
      <c:valAx>
        <c:axId val="167243776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233792"/>
        <c:crosses val="autoZero"/>
        <c:crossBetween val="between"/>
      </c:valAx>
    </c:plotArea>
    <c:legend>
      <c:legendPos val="r"/>
      <c:txPr>
        <a:bodyPr/>
        <a:lstStyle/>
        <a:p>
          <a:pPr>
            <a:defRPr lang="en-GB"/>
          </a:pPr>
          <a:endParaRPr lang="en-US"/>
        </a:p>
      </c:txPr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Distr!$AB$68:$AB$78</c:f>
              <c:numCache>
                <c:formatCode>General</c:formatCode>
                <c:ptCount val="11"/>
                <c:pt idx="0">
                  <c:v>6</c:v>
                </c:pt>
                <c:pt idx="1">
                  <c:v>20</c:v>
                </c:pt>
                <c:pt idx="2">
                  <c:v>21</c:v>
                </c:pt>
                <c:pt idx="3">
                  <c:v>14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hape val="box"/>
        <c:axId val="167255424"/>
        <c:axId val="167257216"/>
        <c:axId val="0"/>
      </c:bar3DChart>
      <c:catAx>
        <c:axId val="167255424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257216"/>
        <c:crosses val="autoZero"/>
        <c:auto val="1"/>
        <c:lblAlgn val="ctr"/>
        <c:lblOffset val="100"/>
      </c:catAx>
      <c:valAx>
        <c:axId val="167257216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255424"/>
        <c:crosses val="autoZero"/>
        <c:crossBetween val="between"/>
      </c:valAx>
    </c:plotArea>
    <c:legend>
      <c:legendPos val="r"/>
      <c:txPr>
        <a:bodyPr/>
        <a:lstStyle/>
        <a:p>
          <a:pPr>
            <a:defRPr lang="en-GB"/>
          </a:pPr>
          <a:endParaRPr lang="en-US"/>
        </a:p>
      </c:txPr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strRef>
              <c:f>KRatio!$X$5</c:f>
              <c:strCache>
                <c:ptCount val="1"/>
                <c:pt idx="0">
                  <c:v>A. leiocarpa</c:v>
                </c:pt>
              </c:strCache>
            </c:strRef>
          </c:tx>
          <c:spPr>
            <a:ln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triangle"/>
            <c:size val="6"/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</c:marker>
          <c:dLbls>
            <c:txPr>
              <a:bodyPr/>
              <a:lstStyle/>
              <a:p>
                <a:pPr>
                  <a:defRPr lang="en-GB"/>
                </a:pPr>
                <a:endParaRPr lang="en-US"/>
              </a:p>
            </c:txPr>
            <c:dLblPos val="t"/>
            <c:showVal val="1"/>
          </c:dLbls>
          <c:cat>
            <c:strRef>
              <c:f>KRatio!$W$6:$W$9</c:f>
              <c:strCache>
                <c:ptCount val="4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</c:strCache>
            </c:strRef>
          </c:cat>
          <c:val>
            <c:numRef>
              <c:f>KRatio!$X$6:$X$9</c:f>
              <c:numCache>
                <c:formatCode>0.0</c:formatCode>
                <c:ptCount val="4"/>
                <c:pt idx="0">
                  <c:v>35.592567264418378</c:v>
                </c:pt>
                <c:pt idx="1">
                  <c:v>30.648359360817704</c:v>
                </c:pt>
                <c:pt idx="2">
                  <c:v>29.158835247687897</c:v>
                </c:pt>
                <c:pt idx="3">
                  <c:v>29.885077303121665</c:v>
                </c:pt>
              </c:numCache>
            </c:numRef>
          </c:val>
        </c:ser>
        <c:ser>
          <c:idx val="1"/>
          <c:order val="1"/>
          <c:tx>
            <c:strRef>
              <c:f>KRatio!$Y$5</c:f>
              <c:strCache>
                <c:ptCount val="1"/>
                <c:pt idx="0">
                  <c:v>P. kotschyi</c:v>
                </c:pt>
              </c:strCache>
            </c:strRef>
          </c:tx>
          <c:spPr>
            <a:ln>
              <a:solidFill>
                <a:sysClr val="windowText" lastClr="000000">
                  <a:lumMod val="75000"/>
                  <a:lumOff val="25000"/>
                </a:sysClr>
              </a:solidFill>
            </a:ln>
          </c:spPr>
          <c:marker>
            <c:symbol val="square"/>
            <c:size val="4"/>
            <c:spPr>
              <a:solidFill>
                <a:sysClr val="windowText" lastClr="000000">
                  <a:lumMod val="75000"/>
                  <a:lumOff val="25000"/>
                </a:sysClr>
              </a:solidFill>
              <a:ln>
                <a:solidFill>
                  <a:sysClr val="windowText" lastClr="000000">
                    <a:lumMod val="75000"/>
                    <a:lumOff val="25000"/>
                  </a:sysClr>
                </a:solidFill>
              </a:ln>
            </c:spPr>
          </c:marker>
          <c:dLbls>
            <c:txPr>
              <a:bodyPr/>
              <a:lstStyle/>
              <a:p>
                <a:pPr>
                  <a:defRPr lang="en-GB"/>
                </a:pPr>
                <a:endParaRPr lang="en-US"/>
              </a:p>
            </c:txPr>
            <c:dLblPos val="b"/>
            <c:showVal val="1"/>
          </c:dLbls>
          <c:cat>
            <c:strRef>
              <c:f>KRatio!$W$6:$W$9</c:f>
              <c:strCache>
                <c:ptCount val="4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</c:strCache>
            </c:strRef>
          </c:cat>
          <c:val>
            <c:numRef>
              <c:f>KRatio!$Y$6:$Y$9</c:f>
              <c:numCache>
                <c:formatCode>0.0</c:formatCode>
                <c:ptCount val="4"/>
                <c:pt idx="1">
                  <c:v>26.132944287847259</c:v>
                </c:pt>
                <c:pt idx="2">
                  <c:v>24.915508125479064</c:v>
                </c:pt>
                <c:pt idx="3">
                  <c:v>24.884024921497993</c:v>
                </c:pt>
              </c:numCache>
            </c:numRef>
          </c:val>
        </c:ser>
        <c:marker val="1"/>
        <c:axId val="167434880"/>
        <c:axId val="167326464"/>
      </c:lineChart>
      <c:catAx>
        <c:axId val="1674348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GB"/>
                </a:pPr>
                <a:r>
                  <a:rPr lang="en-US" sz="1000" b="1" i="0" baseline="0"/>
                  <a:t>Dbh class (cm)</a:t>
                </a:r>
                <a:endParaRPr lang="en-US" sz="1000" b="1"/>
              </a:p>
            </c:rich>
          </c:tx>
        </c:title>
        <c:numFmt formatCode="@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326464"/>
        <c:crosses val="autoZero"/>
        <c:auto val="1"/>
        <c:lblAlgn val="ctr"/>
        <c:lblOffset val="100"/>
      </c:catAx>
      <c:valAx>
        <c:axId val="16732646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GB"/>
                </a:pPr>
                <a:r>
                  <a:rPr lang="en-US"/>
                  <a:t>CD</a:t>
                </a:r>
                <a:r>
                  <a:rPr lang="en-US" baseline="0"/>
                  <a:t> - Dbh ratio</a:t>
                </a:r>
                <a:endParaRPr lang="en-US"/>
              </a:p>
            </c:rich>
          </c:tx>
        </c:title>
        <c:numFmt formatCode="0.0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43488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spPr>
        <a:ln>
          <a:solidFill>
            <a:sysClr val="windowText" lastClr="000000">
              <a:lumMod val="75000"/>
              <a:lumOff val="25000"/>
            </a:sysClr>
          </a:solidFill>
        </a:ln>
      </c:spPr>
      <c:txPr>
        <a:bodyPr/>
        <a:lstStyle/>
        <a:p>
          <a:pPr>
            <a:defRPr lang="en-GB"/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strRef>
              <c:f>KRatio!$X$20</c:f>
              <c:strCache>
                <c:ptCount val="1"/>
                <c:pt idx="0">
                  <c:v>A. leiocarpa</c:v>
                </c:pt>
              </c:strCache>
            </c:strRef>
          </c:tx>
          <c:spPr>
            <a:ln>
              <a:solidFill>
                <a:sysClr val="windowText" lastClr="000000">
                  <a:lumMod val="75000"/>
                  <a:lumOff val="25000"/>
                </a:sysClr>
              </a:solidFill>
            </a:ln>
          </c:spPr>
          <c:marker>
            <c:symbol val="triangle"/>
            <c:size val="6"/>
            <c:spPr>
              <a:solidFill>
                <a:sysClr val="windowText" lastClr="000000">
                  <a:lumMod val="75000"/>
                  <a:lumOff val="25000"/>
                </a:sysClr>
              </a:solidFill>
              <a:ln>
                <a:solidFill>
                  <a:sysClr val="windowText" lastClr="000000">
                    <a:lumMod val="75000"/>
                    <a:lumOff val="25000"/>
                  </a:sysClr>
                </a:solidFill>
              </a:ln>
            </c:spPr>
          </c:marker>
          <c:dLbls>
            <c:txPr>
              <a:bodyPr/>
              <a:lstStyle/>
              <a:p>
                <a:pPr>
                  <a:defRPr lang="en-GB"/>
                </a:pPr>
                <a:endParaRPr lang="en-US"/>
              </a:p>
            </c:txPr>
            <c:dLblPos val="l"/>
            <c:showVal val="1"/>
          </c:dLbls>
          <c:cat>
            <c:strRef>
              <c:f>KRatio!$W$21:$W$24</c:f>
              <c:strCache>
                <c:ptCount val="4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</c:strCache>
            </c:strRef>
          </c:cat>
          <c:val>
            <c:numRef>
              <c:f>KRatio!$X$21:$X$24</c:f>
              <c:numCache>
                <c:formatCode>0.0</c:formatCode>
                <c:ptCount val="4"/>
                <c:pt idx="0">
                  <c:v>2.8230769230769233</c:v>
                </c:pt>
                <c:pt idx="1">
                  <c:v>4.4890624999999993</c:v>
                </c:pt>
                <c:pt idx="2">
                  <c:v>7.1937499999999996</c:v>
                </c:pt>
                <c:pt idx="3">
                  <c:v>9.85</c:v>
                </c:pt>
              </c:numCache>
            </c:numRef>
          </c:val>
        </c:ser>
        <c:ser>
          <c:idx val="1"/>
          <c:order val="1"/>
          <c:tx>
            <c:strRef>
              <c:f>KRatio!$Y$20</c:f>
              <c:strCache>
                <c:ptCount val="1"/>
                <c:pt idx="0">
                  <c:v>P. kotschyi</c:v>
                </c:pt>
              </c:strCache>
            </c:strRef>
          </c:tx>
          <c:spPr>
            <a:ln>
              <a:solidFill>
                <a:sysClr val="windowText" lastClr="000000">
                  <a:lumMod val="75000"/>
                  <a:lumOff val="25000"/>
                </a:sysClr>
              </a:solidFill>
            </a:ln>
          </c:spPr>
          <c:marker>
            <c:symbol val="square"/>
            <c:size val="5"/>
            <c:spPr>
              <a:solidFill>
                <a:sysClr val="windowText" lastClr="000000">
                  <a:lumMod val="75000"/>
                  <a:lumOff val="25000"/>
                </a:sysClr>
              </a:solidFill>
              <a:ln>
                <a:solidFill>
                  <a:sysClr val="windowText" lastClr="000000">
                    <a:lumMod val="75000"/>
                    <a:lumOff val="25000"/>
                  </a:sysClr>
                </a:solidFill>
              </a:ln>
            </c:spPr>
          </c:marker>
          <c:dLbls>
            <c:txPr>
              <a:bodyPr/>
              <a:lstStyle/>
              <a:p>
                <a:pPr>
                  <a:defRPr lang="en-GB"/>
                </a:pPr>
                <a:endParaRPr lang="en-US"/>
              </a:p>
            </c:txPr>
            <c:showVal val="1"/>
          </c:dLbls>
          <c:cat>
            <c:strRef>
              <c:f>KRatio!$W$21:$W$24</c:f>
              <c:strCache>
                <c:ptCount val="4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</c:strCache>
            </c:strRef>
          </c:cat>
          <c:val>
            <c:numRef>
              <c:f>KRatio!$Y$21:$Y$24</c:f>
              <c:numCache>
                <c:formatCode>0.0</c:formatCode>
                <c:ptCount val="4"/>
                <c:pt idx="1">
                  <c:v>4.3760000000000003</c:v>
                </c:pt>
                <c:pt idx="2">
                  <c:v>5.9851851851851849</c:v>
                </c:pt>
                <c:pt idx="3">
                  <c:v>8.6961538461538446</c:v>
                </c:pt>
              </c:numCache>
            </c:numRef>
          </c:val>
        </c:ser>
        <c:marker val="1"/>
        <c:axId val="167351808"/>
        <c:axId val="167353728"/>
      </c:lineChart>
      <c:catAx>
        <c:axId val="1673518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GB"/>
                </a:pPr>
                <a:r>
                  <a:rPr lang="en-US"/>
                  <a:t>Dbh class (cm)</a:t>
                </a:r>
              </a:p>
            </c:rich>
          </c:tx>
        </c:title>
        <c:numFmt formatCode="@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353728"/>
        <c:crosses val="autoZero"/>
        <c:auto val="1"/>
        <c:lblAlgn val="ctr"/>
        <c:lblOffset val="100"/>
      </c:catAx>
      <c:valAx>
        <c:axId val="16735372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GB"/>
                </a:pPr>
                <a:r>
                  <a:rPr lang="en-US"/>
                  <a:t> Mean CD (m)</a:t>
                </a:r>
              </a:p>
            </c:rich>
          </c:tx>
        </c:title>
        <c:numFmt formatCode="0.0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35180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spPr>
        <a:ln>
          <a:solidFill>
            <a:sysClr val="windowText" lastClr="000000">
              <a:lumMod val="75000"/>
              <a:lumOff val="25000"/>
            </a:sysClr>
          </a:solidFill>
        </a:ln>
      </c:spPr>
      <c:txPr>
        <a:bodyPr/>
        <a:lstStyle/>
        <a:p>
          <a:pPr>
            <a:defRPr lang="en-GB"/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 w="9525">
              <a:solidFill>
                <a:schemeClr val="tx1">
                  <a:lumMod val="95000"/>
                  <a:lumOff val="5000"/>
                </a:schemeClr>
              </a:solidFill>
            </a:ln>
          </c:spPr>
          <c:cat>
            <c:numRef>
              <c:f>Distribution!$C$6:$C$13</c:f>
              <c:numCache>
                <c:formatCode>0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Distribution!$E$6:$E$13</c:f>
              <c:numCache>
                <c:formatCode>0</c:formatCode>
                <c:ptCount val="8"/>
                <c:pt idx="0">
                  <c:v>11.4285714285714</c:v>
                </c:pt>
                <c:pt idx="1">
                  <c:v>61.714285714285715</c:v>
                </c:pt>
                <c:pt idx="2">
                  <c:v>40.571428571428569</c:v>
                </c:pt>
                <c:pt idx="3">
                  <c:v>20</c:v>
                </c:pt>
                <c:pt idx="4">
                  <c:v>5.7142857142857144</c:v>
                </c:pt>
                <c:pt idx="5">
                  <c:v>5.1428571428571432</c:v>
                </c:pt>
                <c:pt idx="6">
                  <c:v>1.7142857142857142</c:v>
                </c:pt>
                <c:pt idx="7">
                  <c:v>1.1428571428571428</c:v>
                </c:pt>
              </c:numCache>
            </c:numRef>
          </c:val>
        </c:ser>
        <c:gapWidth val="0"/>
        <c:gapDepth val="0"/>
        <c:shape val="box"/>
        <c:axId val="167646336"/>
        <c:axId val="167648256"/>
        <c:axId val="0"/>
      </c:bar3DChart>
      <c:catAx>
        <c:axId val="1676463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GB"/>
                </a:pPr>
                <a:r>
                  <a:rPr lang="en-GB"/>
                  <a:t>Dbh</a:t>
                </a:r>
                <a:r>
                  <a:rPr lang="en-GB" baseline="0"/>
                  <a:t> (cm)</a:t>
                </a:r>
                <a:endParaRPr lang="en-GB"/>
              </a:p>
            </c:rich>
          </c:tx>
          <c:layout/>
        </c:title>
        <c:numFmt formatCode="0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648256"/>
        <c:crosses val="autoZero"/>
        <c:auto val="1"/>
        <c:lblAlgn val="ctr"/>
        <c:lblOffset val="100"/>
      </c:catAx>
      <c:valAx>
        <c:axId val="16764825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GB"/>
                </a:pPr>
                <a:r>
                  <a:rPr lang="en-GB" baseline="0"/>
                  <a:t>Trees per hectare</a:t>
                </a:r>
                <a:endParaRPr lang="en-GB"/>
              </a:p>
            </c:rich>
          </c:tx>
          <c:layout/>
        </c:title>
        <c:numFmt formatCode="0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646336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 w="9525">
              <a:solidFill>
                <a:schemeClr val="tx1">
                  <a:lumMod val="95000"/>
                  <a:lumOff val="5000"/>
                </a:schemeClr>
              </a:solidFill>
            </a:ln>
          </c:spPr>
          <c:cat>
            <c:numRef>
              <c:f>Distribution!$P$5:$P$10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Distribution!$Q$5:$Q$10</c:f>
              <c:numCache>
                <c:formatCode>0</c:formatCode>
                <c:ptCount val="6"/>
                <c:pt idx="0">
                  <c:v>2.2857142857142856</c:v>
                </c:pt>
                <c:pt idx="1">
                  <c:v>41.714285714285715</c:v>
                </c:pt>
                <c:pt idx="2">
                  <c:v>54.285714285714285</c:v>
                </c:pt>
                <c:pt idx="3">
                  <c:v>40</c:v>
                </c:pt>
                <c:pt idx="4">
                  <c:v>7.4285714285714288</c:v>
                </c:pt>
                <c:pt idx="5">
                  <c:v>1.7142857142857142</c:v>
                </c:pt>
              </c:numCache>
            </c:numRef>
          </c:val>
        </c:ser>
        <c:gapWidth val="0"/>
        <c:gapDepth val="0"/>
        <c:shape val="box"/>
        <c:axId val="167676544"/>
        <c:axId val="167686912"/>
        <c:axId val="0"/>
      </c:bar3DChart>
      <c:catAx>
        <c:axId val="1676765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GB"/>
                </a:pPr>
                <a:r>
                  <a:rPr lang="en-GB"/>
                  <a:t>THT </a:t>
                </a:r>
                <a:r>
                  <a:rPr lang="en-GB" baseline="0"/>
                  <a:t>(m)</a:t>
                </a:r>
                <a:endParaRPr lang="en-GB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686912"/>
        <c:crosses val="autoZero"/>
        <c:auto val="1"/>
        <c:lblAlgn val="ctr"/>
        <c:lblOffset val="100"/>
      </c:catAx>
      <c:valAx>
        <c:axId val="16768691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GB"/>
                </a:pPr>
                <a:r>
                  <a:rPr lang="en-GB" baseline="0"/>
                  <a:t>Trees per hectare</a:t>
                </a:r>
                <a:endParaRPr lang="en-GB"/>
              </a:p>
            </c:rich>
          </c:tx>
          <c:layout/>
        </c:title>
        <c:numFmt formatCode="0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676544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 w="9525">
              <a:solidFill>
                <a:schemeClr val="tx1">
                  <a:lumMod val="95000"/>
                  <a:lumOff val="5000"/>
                </a:schemeClr>
              </a:solidFill>
            </a:ln>
          </c:spPr>
          <c:cat>
            <c:numRef>
              <c:f>Distribution!$Z$5:$Z$10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</c:numCache>
            </c:numRef>
          </c:cat>
          <c:val>
            <c:numRef>
              <c:f>Distribution!$AA$5:$AA$10</c:f>
              <c:numCache>
                <c:formatCode>0</c:formatCode>
                <c:ptCount val="6"/>
                <c:pt idx="0">
                  <c:v>22.857142857142858</c:v>
                </c:pt>
                <c:pt idx="1">
                  <c:v>72.571428571428569</c:v>
                </c:pt>
                <c:pt idx="2">
                  <c:v>44.571428571428569</c:v>
                </c:pt>
                <c:pt idx="3">
                  <c:v>5.7142857142857144</c:v>
                </c:pt>
                <c:pt idx="4">
                  <c:v>1.1428571428571428</c:v>
                </c:pt>
                <c:pt idx="5">
                  <c:v>0.5714285714285714</c:v>
                </c:pt>
              </c:numCache>
            </c:numRef>
          </c:val>
        </c:ser>
        <c:gapWidth val="0"/>
        <c:gapDepth val="0"/>
        <c:shape val="box"/>
        <c:axId val="167711104"/>
        <c:axId val="167713024"/>
        <c:axId val="0"/>
      </c:bar3DChart>
      <c:catAx>
        <c:axId val="1677111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GB"/>
                </a:pPr>
                <a:r>
                  <a:rPr lang="en-GB"/>
                  <a:t>CH </a:t>
                </a:r>
                <a:r>
                  <a:rPr lang="en-GB" baseline="0"/>
                  <a:t>(m)</a:t>
                </a:r>
                <a:endParaRPr lang="en-GB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713024"/>
        <c:crosses val="autoZero"/>
        <c:auto val="1"/>
        <c:lblAlgn val="ctr"/>
        <c:lblOffset val="100"/>
      </c:catAx>
      <c:valAx>
        <c:axId val="16771302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GB"/>
                </a:pPr>
                <a:r>
                  <a:rPr lang="en-GB" baseline="0"/>
                  <a:t>Trees per hectare</a:t>
                </a:r>
                <a:endParaRPr lang="en-GB"/>
              </a:p>
            </c:rich>
          </c:tx>
          <c:layout/>
        </c:title>
        <c:numFmt formatCode="0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711104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 w="9525">
              <a:solidFill>
                <a:schemeClr val="tx1">
                  <a:lumMod val="95000"/>
                  <a:lumOff val="5000"/>
                </a:schemeClr>
              </a:solidFill>
            </a:ln>
          </c:spPr>
          <c:cat>
            <c:numRef>
              <c:f>Distribution!$AK$5:$AK$10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</c:numCache>
            </c:numRef>
          </c:cat>
          <c:val>
            <c:numRef>
              <c:f>Distribution!$AL$5:$AL$10</c:f>
              <c:numCache>
                <c:formatCode>0</c:formatCode>
                <c:ptCount val="6"/>
                <c:pt idx="0">
                  <c:v>15.428571428571429</c:v>
                </c:pt>
                <c:pt idx="1">
                  <c:v>66.857142857142861</c:v>
                </c:pt>
                <c:pt idx="2">
                  <c:v>44</c:v>
                </c:pt>
                <c:pt idx="3">
                  <c:v>11.428571428571429</c:v>
                </c:pt>
                <c:pt idx="4">
                  <c:v>8</c:v>
                </c:pt>
                <c:pt idx="5">
                  <c:v>1.7142857142857142</c:v>
                </c:pt>
              </c:numCache>
            </c:numRef>
          </c:val>
        </c:ser>
        <c:gapWidth val="0"/>
        <c:gapDepth val="0"/>
        <c:shape val="box"/>
        <c:axId val="167741312"/>
        <c:axId val="167751680"/>
        <c:axId val="0"/>
      </c:bar3DChart>
      <c:catAx>
        <c:axId val="1677413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GB"/>
                </a:pPr>
                <a:r>
                  <a:rPr lang="en-GB"/>
                  <a:t>CD </a:t>
                </a:r>
                <a:r>
                  <a:rPr lang="en-GB" baseline="0"/>
                  <a:t>(m)</a:t>
                </a:r>
                <a:endParaRPr lang="en-GB"/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751680"/>
        <c:crosses val="autoZero"/>
        <c:auto val="1"/>
        <c:lblAlgn val="ctr"/>
        <c:lblOffset val="100"/>
      </c:catAx>
      <c:valAx>
        <c:axId val="1677516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GB"/>
                </a:pPr>
                <a:r>
                  <a:rPr lang="en-GB" baseline="0"/>
                  <a:t>Trees per hectare</a:t>
                </a:r>
                <a:endParaRPr lang="en-GB"/>
              </a:p>
            </c:rich>
          </c:tx>
        </c:title>
        <c:numFmt formatCode="0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167741312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58</xdr:row>
      <xdr:rowOff>147638</xdr:rowOff>
    </xdr:from>
    <xdr:to>
      <xdr:col>6</xdr:col>
      <xdr:colOff>669131</xdr:colOff>
      <xdr:row>73</xdr:row>
      <xdr:rowOff>23813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345280</xdr:colOff>
      <xdr:row>9</xdr:row>
      <xdr:rowOff>119063</xdr:rowOff>
    </xdr:from>
    <xdr:to>
      <xdr:col>44</xdr:col>
      <xdr:colOff>607217</xdr:colOff>
      <xdr:row>33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0.81579</cdr:x>
      <cdr:y>0.08377</cdr:y>
    </cdr:from>
    <cdr:to>
      <cdr:x>0.96429</cdr:x>
      <cdr:y>0.13089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167314" y="381000"/>
          <a:ext cx="940594" cy="2143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 =</a:t>
          </a:r>
          <a:r>
            <a:rPr lang="en-US" sz="1100" baseline="0"/>
            <a:t>  0.7962</a:t>
          </a:r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238125</xdr:colOff>
      <xdr:row>11</xdr:row>
      <xdr:rowOff>35718</xdr:rowOff>
    </xdr:from>
    <xdr:to>
      <xdr:col>43</xdr:col>
      <xdr:colOff>273842</xdr:colOff>
      <xdr:row>31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202405</xdr:colOff>
      <xdr:row>12</xdr:row>
      <xdr:rowOff>11907</xdr:rowOff>
    </xdr:from>
    <xdr:to>
      <xdr:col>42</xdr:col>
      <xdr:colOff>464343</xdr:colOff>
      <xdr:row>13</xdr:row>
      <xdr:rowOff>83344</xdr:rowOff>
    </xdr:to>
    <xdr:sp macro="" textlink="">
      <xdr:nvSpPr>
        <xdr:cNvPr id="3" name="TextBox 2"/>
        <xdr:cNvSpPr txBox="1"/>
      </xdr:nvSpPr>
      <xdr:spPr>
        <a:xfrm>
          <a:off x="26205655" y="1928813"/>
          <a:ext cx="869157" cy="26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>
            <a:ln>
              <a:noFill/>
            </a:ln>
          </a:endParaRPr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0.76608</cdr:x>
      <cdr:y>0.0574</cdr:y>
    </cdr:from>
    <cdr:to>
      <cdr:x>0.97271</cdr:x>
      <cdr:y>0.12689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679156" y="226220"/>
          <a:ext cx="1262062" cy="2738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 = 0.751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247650</xdr:colOff>
      <xdr:row>1</xdr:row>
      <xdr:rowOff>104775</xdr:rowOff>
    </xdr:from>
    <xdr:to>
      <xdr:col>37</xdr:col>
      <xdr:colOff>552450</xdr:colOff>
      <xdr:row>15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152400</xdr:colOff>
      <xdr:row>5</xdr:row>
      <xdr:rowOff>66675</xdr:rowOff>
    </xdr:from>
    <xdr:to>
      <xdr:col>17</xdr:col>
      <xdr:colOff>457200</xdr:colOff>
      <xdr:row>19</xdr:row>
      <xdr:rowOff>142875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533400</xdr:colOff>
      <xdr:row>27</xdr:row>
      <xdr:rowOff>19050</xdr:rowOff>
    </xdr:from>
    <xdr:to>
      <xdr:col>17</xdr:col>
      <xdr:colOff>228600</xdr:colOff>
      <xdr:row>41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104775</xdr:colOff>
      <xdr:row>24</xdr:row>
      <xdr:rowOff>19050</xdr:rowOff>
    </xdr:from>
    <xdr:to>
      <xdr:col>38</xdr:col>
      <xdr:colOff>409575</xdr:colOff>
      <xdr:row>38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561975</xdr:colOff>
      <xdr:row>49</xdr:row>
      <xdr:rowOff>38100</xdr:rowOff>
    </xdr:from>
    <xdr:to>
      <xdr:col>17</xdr:col>
      <xdr:colOff>257175</xdr:colOff>
      <xdr:row>63</xdr:row>
      <xdr:rowOff>114300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571500</xdr:colOff>
      <xdr:row>68</xdr:row>
      <xdr:rowOff>57150</xdr:rowOff>
    </xdr:from>
    <xdr:to>
      <xdr:col>17</xdr:col>
      <xdr:colOff>266700</xdr:colOff>
      <xdr:row>82</xdr:row>
      <xdr:rowOff>133350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257175</xdr:colOff>
      <xdr:row>45</xdr:row>
      <xdr:rowOff>95250</xdr:rowOff>
    </xdr:from>
    <xdr:to>
      <xdr:col>37</xdr:col>
      <xdr:colOff>561975</xdr:colOff>
      <xdr:row>59</xdr:row>
      <xdr:rowOff>171450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142875</xdr:colOff>
      <xdr:row>65</xdr:row>
      <xdr:rowOff>76200</xdr:rowOff>
    </xdr:from>
    <xdr:to>
      <xdr:col>38</xdr:col>
      <xdr:colOff>447675</xdr:colOff>
      <xdr:row>79</xdr:row>
      <xdr:rowOff>152400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371475</xdr:colOff>
      <xdr:row>3</xdr:row>
      <xdr:rowOff>95250</xdr:rowOff>
    </xdr:from>
    <xdr:to>
      <xdr:col>36</xdr:col>
      <xdr:colOff>66675</xdr:colOff>
      <xdr:row>17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466725</xdr:colOff>
      <xdr:row>19</xdr:row>
      <xdr:rowOff>142875</xdr:rowOff>
    </xdr:from>
    <xdr:to>
      <xdr:col>35</xdr:col>
      <xdr:colOff>161925</xdr:colOff>
      <xdr:row>34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304799</xdr:colOff>
      <xdr:row>15</xdr:row>
      <xdr:rowOff>9525</xdr:rowOff>
    </xdr:from>
    <xdr:to>
      <xdr:col>7</xdr:col>
      <xdr:colOff>533399</xdr:colOff>
      <xdr:row>28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371475</xdr:colOff>
      <xdr:row>13</xdr:row>
      <xdr:rowOff>123825</xdr:rowOff>
    </xdr:from>
    <xdr:to>
      <xdr:col>18</xdr:col>
      <xdr:colOff>9525</xdr:colOff>
      <xdr:row>26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457200</xdr:colOff>
      <xdr:row>13</xdr:row>
      <xdr:rowOff>0</xdr:rowOff>
    </xdr:from>
    <xdr:to>
      <xdr:col>28</xdr:col>
      <xdr:colOff>123825</xdr:colOff>
      <xdr:row>26</xdr:row>
      <xdr:rowOff>47625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457200</xdr:colOff>
      <xdr:row>12</xdr:row>
      <xdr:rowOff>133350</xdr:rowOff>
    </xdr:from>
    <xdr:to>
      <xdr:col>39</xdr:col>
      <xdr:colOff>123825</xdr:colOff>
      <xdr:row>25</xdr:row>
      <xdr:rowOff>180975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7"/>
  <sheetViews>
    <sheetView workbookViewId="0">
      <selection activeCell="A4" sqref="A4"/>
    </sheetView>
  </sheetViews>
  <sheetFormatPr defaultRowHeight="15"/>
  <cols>
    <col min="2" max="2" width="27" bestFit="1" customWidth="1"/>
    <col min="13" max="13" width="34.140625" customWidth="1"/>
  </cols>
  <sheetData>
    <row r="1" spans="1:14">
      <c r="C1" t="s">
        <v>4</v>
      </c>
    </row>
    <row r="2" spans="1:14">
      <c r="A2" s="1" t="s">
        <v>0</v>
      </c>
      <c r="B2" s="1"/>
    </row>
    <row r="3" spans="1:14">
      <c r="A3" s="1" t="s">
        <v>1</v>
      </c>
      <c r="B3" s="1" t="s">
        <v>9</v>
      </c>
      <c r="C3" s="1" t="s">
        <v>84</v>
      </c>
      <c r="D3" s="1" t="s">
        <v>83</v>
      </c>
      <c r="E3" s="1" t="s">
        <v>85</v>
      </c>
      <c r="F3" s="1" t="s">
        <v>74</v>
      </c>
      <c r="G3" s="1" t="s">
        <v>76</v>
      </c>
      <c r="H3" s="1" t="s">
        <v>77</v>
      </c>
      <c r="I3" s="1" t="s">
        <v>86</v>
      </c>
      <c r="J3" s="1" t="s">
        <v>87</v>
      </c>
      <c r="K3" s="1" t="s">
        <v>75</v>
      </c>
    </row>
    <row r="4" spans="1:14">
      <c r="A4">
        <v>1</v>
      </c>
      <c r="B4" t="s">
        <v>33</v>
      </c>
      <c r="C4">
        <v>131</v>
      </c>
      <c r="D4" s="2">
        <f>C4/3.142</f>
        <v>41.693189051559514</v>
      </c>
      <c r="E4">
        <v>96.3</v>
      </c>
      <c r="F4" s="2">
        <f>E4/3.142</f>
        <v>30.649267982176958</v>
      </c>
      <c r="G4">
        <v>9</v>
      </c>
      <c r="H4">
        <v>3.4</v>
      </c>
      <c r="I4">
        <v>5</v>
      </c>
      <c r="J4">
        <v>9.5</v>
      </c>
      <c r="K4" s="2">
        <f>AVERAGE(I4:J4)</f>
        <v>7.25</v>
      </c>
      <c r="L4" s="2"/>
      <c r="M4" t="s">
        <v>33</v>
      </c>
    </row>
    <row r="5" spans="1:14">
      <c r="A5">
        <v>2</v>
      </c>
      <c r="B5" t="s">
        <v>33</v>
      </c>
      <c r="C5">
        <v>51.1</v>
      </c>
      <c r="D5" s="2">
        <f t="shared" ref="D5:D68" si="0">C5/3.142</f>
        <v>16.263526416295353</v>
      </c>
      <c r="E5">
        <v>41.6</v>
      </c>
      <c r="F5" s="2">
        <f t="shared" ref="F5:F68" si="1">E5/3.142</f>
        <v>13.239974538510504</v>
      </c>
      <c r="G5">
        <v>7.1</v>
      </c>
      <c r="H5">
        <v>4.8</v>
      </c>
      <c r="I5">
        <v>4.2</v>
      </c>
      <c r="K5" s="2">
        <f t="shared" ref="K5:K68" si="2">AVERAGE(I5:J5)</f>
        <v>4.2</v>
      </c>
      <c r="L5" s="2"/>
      <c r="M5" t="s">
        <v>10</v>
      </c>
      <c r="N5" t="s">
        <v>19</v>
      </c>
    </row>
    <row r="6" spans="1:14">
      <c r="A6">
        <f>A5+1</f>
        <v>3</v>
      </c>
      <c r="B6" t="s">
        <v>33</v>
      </c>
      <c r="C6">
        <v>124.7</v>
      </c>
      <c r="D6" s="2">
        <f t="shared" si="0"/>
        <v>39.688096753660091</v>
      </c>
      <c r="E6">
        <v>78.5</v>
      </c>
      <c r="F6" s="2">
        <f t="shared" si="1"/>
        <v>24.984086569064292</v>
      </c>
      <c r="G6">
        <v>18.899999999999999</v>
      </c>
      <c r="H6">
        <v>13.5</v>
      </c>
      <c r="I6">
        <v>5.0999999999999996</v>
      </c>
      <c r="J6">
        <v>3.2</v>
      </c>
      <c r="K6" s="2">
        <f t="shared" si="2"/>
        <v>4.1500000000000004</v>
      </c>
      <c r="L6" s="2"/>
      <c r="M6" t="s">
        <v>11</v>
      </c>
    </row>
    <row r="7" spans="1:14">
      <c r="A7">
        <f t="shared" ref="A7:A70" si="3">A6+1</f>
        <v>4</v>
      </c>
      <c r="B7" t="s">
        <v>33</v>
      </c>
      <c r="C7">
        <v>124.7</v>
      </c>
      <c r="D7" s="2">
        <f t="shared" si="0"/>
        <v>39.688096753660091</v>
      </c>
      <c r="E7">
        <v>53.6</v>
      </c>
      <c r="F7" s="2">
        <f t="shared" si="1"/>
        <v>17.059197963080841</v>
      </c>
      <c r="G7">
        <v>12.8</v>
      </c>
      <c r="H7">
        <v>7.9</v>
      </c>
      <c r="I7">
        <v>4</v>
      </c>
      <c r="J7">
        <v>4.5</v>
      </c>
      <c r="K7" s="2">
        <f t="shared" si="2"/>
        <v>4.25</v>
      </c>
      <c r="L7" s="2"/>
      <c r="M7" t="s">
        <v>12</v>
      </c>
    </row>
    <row r="8" spans="1:14">
      <c r="A8">
        <f t="shared" si="3"/>
        <v>5</v>
      </c>
      <c r="B8" t="s">
        <v>33</v>
      </c>
      <c r="C8">
        <v>87.5</v>
      </c>
      <c r="D8" s="2">
        <f t="shared" si="0"/>
        <v>27.848504137492043</v>
      </c>
      <c r="E8">
        <v>69.900000000000006</v>
      </c>
      <c r="F8" s="2">
        <f t="shared" si="1"/>
        <v>22.246976448122219</v>
      </c>
      <c r="G8">
        <v>11</v>
      </c>
      <c r="H8">
        <v>6.3</v>
      </c>
      <c r="I8">
        <v>2.8</v>
      </c>
      <c r="J8">
        <v>4.5999999999999996</v>
      </c>
      <c r="K8" s="2">
        <f t="shared" si="2"/>
        <v>3.6999999999999997</v>
      </c>
      <c r="L8" s="2"/>
      <c r="M8" t="s">
        <v>13</v>
      </c>
      <c r="N8" t="s">
        <v>18</v>
      </c>
    </row>
    <row r="9" spans="1:14">
      <c r="A9">
        <f t="shared" si="3"/>
        <v>6</v>
      </c>
      <c r="B9" t="s">
        <v>33</v>
      </c>
      <c r="C9">
        <v>81.2</v>
      </c>
      <c r="D9" s="2">
        <f t="shared" si="0"/>
        <v>25.843411839592619</v>
      </c>
      <c r="E9">
        <v>60.7</v>
      </c>
      <c r="F9" s="2">
        <f t="shared" si="1"/>
        <v>19.318905155951626</v>
      </c>
      <c r="G9">
        <v>8.8000000000000007</v>
      </c>
      <c r="H9">
        <v>4.5999999999999996</v>
      </c>
      <c r="I9">
        <v>5.3</v>
      </c>
      <c r="J9">
        <v>3.8</v>
      </c>
      <c r="K9" s="2">
        <f t="shared" si="2"/>
        <v>4.55</v>
      </c>
      <c r="L9" s="2"/>
      <c r="M9" t="s">
        <v>17</v>
      </c>
    </row>
    <row r="10" spans="1:14">
      <c r="A10">
        <f t="shared" si="3"/>
        <v>7</v>
      </c>
      <c r="B10" t="s">
        <v>33</v>
      </c>
      <c r="C10">
        <v>157.9</v>
      </c>
      <c r="D10" s="2">
        <f t="shared" si="0"/>
        <v>50.254614894971361</v>
      </c>
      <c r="E10">
        <v>109.4</v>
      </c>
      <c r="F10" s="2">
        <f t="shared" si="1"/>
        <v>34.818586887332913</v>
      </c>
      <c r="G10">
        <v>12.2</v>
      </c>
      <c r="H10">
        <v>7.1</v>
      </c>
      <c r="I10">
        <v>6.2</v>
      </c>
      <c r="K10" s="2">
        <f t="shared" si="2"/>
        <v>6.2</v>
      </c>
      <c r="M10" t="s">
        <v>14</v>
      </c>
      <c r="N10" t="s">
        <v>32</v>
      </c>
    </row>
    <row r="11" spans="1:14">
      <c r="A11">
        <f t="shared" si="3"/>
        <v>8</v>
      </c>
      <c r="B11" t="s">
        <v>33</v>
      </c>
      <c r="C11">
        <v>73.5</v>
      </c>
      <c r="D11" s="2">
        <f t="shared" si="0"/>
        <v>23.392743475493319</v>
      </c>
      <c r="E11">
        <v>73.900000000000006</v>
      </c>
      <c r="F11" s="2">
        <f t="shared" si="1"/>
        <v>23.520050922978996</v>
      </c>
      <c r="G11">
        <v>9.1999999999999993</v>
      </c>
      <c r="H11">
        <v>2.8</v>
      </c>
      <c r="I11">
        <v>5.4</v>
      </c>
      <c r="K11" s="2">
        <f t="shared" si="2"/>
        <v>5.4</v>
      </c>
      <c r="M11" t="s">
        <v>15</v>
      </c>
      <c r="N11" t="s">
        <v>30</v>
      </c>
    </row>
    <row r="12" spans="1:14">
      <c r="A12">
        <f t="shared" si="3"/>
        <v>9</v>
      </c>
      <c r="B12" t="s">
        <v>10</v>
      </c>
      <c r="C12">
        <v>190.1</v>
      </c>
      <c r="D12" s="2">
        <f t="shared" si="0"/>
        <v>60.502864417568425</v>
      </c>
      <c r="E12">
        <v>156.80000000000001</v>
      </c>
      <c r="F12" s="2">
        <f t="shared" si="1"/>
        <v>49.904519414385746</v>
      </c>
      <c r="G12">
        <v>16.399999999999999</v>
      </c>
      <c r="H12">
        <v>8.6999999999999993</v>
      </c>
      <c r="I12">
        <v>11.1</v>
      </c>
      <c r="K12" s="2">
        <f t="shared" si="2"/>
        <v>11.1</v>
      </c>
      <c r="M12" t="s">
        <v>16</v>
      </c>
    </row>
    <row r="13" spans="1:14">
      <c r="A13">
        <f t="shared" si="3"/>
        <v>10</v>
      </c>
      <c r="B13" t="s">
        <v>11</v>
      </c>
      <c r="C13">
        <v>58.6</v>
      </c>
      <c r="D13" s="2">
        <f t="shared" si="0"/>
        <v>18.650541056651814</v>
      </c>
      <c r="E13">
        <v>33.799999999999997</v>
      </c>
      <c r="F13" s="2">
        <f t="shared" si="1"/>
        <v>10.757479312539783</v>
      </c>
      <c r="G13">
        <v>6.2</v>
      </c>
      <c r="H13">
        <v>3.1</v>
      </c>
      <c r="I13">
        <v>3.1</v>
      </c>
      <c r="J13">
        <v>2.8</v>
      </c>
      <c r="K13" s="2">
        <f t="shared" si="2"/>
        <v>2.95</v>
      </c>
      <c r="M13" t="s">
        <v>20</v>
      </c>
      <c r="N13" t="s">
        <v>31</v>
      </c>
    </row>
    <row r="14" spans="1:14">
      <c r="A14">
        <f t="shared" si="3"/>
        <v>11</v>
      </c>
      <c r="B14" t="s">
        <v>12</v>
      </c>
      <c r="C14">
        <v>227.1</v>
      </c>
      <c r="D14" s="2">
        <f t="shared" si="0"/>
        <v>72.278803309993634</v>
      </c>
      <c r="E14">
        <v>167</v>
      </c>
      <c r="F14" s="2">
        <f t="shared" si="1"/>
        <v>53.150859325270531</v>
      </c>
      <c r="G14">
        <v>16.5</v>
      </c>
      <c r="H14">
        <v>8.4</v>
      </c>
      <c r="I14">
        <v>7.1</v>
      </c>
      <c r="J14">
        <v>7.9</v>
      </c>
      <c r="K14" s="2">
        <f t="shared" si="2"/>
        <v>7.5</v>
      </c>
      <c r="M14" t="s">
        <v>21</v>
      </c>
    </row>
    <row r="15" spans="1:14">
      <c r="A15">
        <f t="shared" si="3"/>
        <v>12</v>
      </c>
      <c r="B15" t="s">
        <v>33</v>
      </c>
      <c r="C15">
        <v>67</v>
      </c>
      <c r="D15" s="2">
        <f t="shared" si="0"/>
        <v>21.323997453851049</v>
      </c>
      <c r="E15">
        <v>49.2</v>
      </c>
      <c r="F15" s="2">
        <f t="shared" si="1"/>
        <v>15.658816040738385</v>
      </c>
      <c r="G15">
        <v>5.4</v>
      </c>
      <c r="H15">
        <v>2.1</v>
      </c>
      <c r="I15">
        <v>2.8</v>
      </c>
      <c r="K15" s="2">
        <f t="shared" si="2"/>
        <v>2.8</v>
      </c>
      <c r="M15" t="s">
        <v>22</v>
      </c>
    </row>
    <row r="16" spans="1:14">
      <c r="A16">
        <f t="shared" si="3"/>
        <v>13</v>
      </c>
      <c r="B16" t="s">
        <v>33</v>
      </c>
      <c r="C16">
        <v>83.9</v>
      </c>
      <c r="D16" s="2">
        <f t="shared" si="0"/>
        <v>26.702737110120946</v>
      </c>
      <c r="E16">
        <v>61.3</v>
      </c>
      <c r="F16" s="2">
        <f t="shared" si="1"/>
        <v>19.509866327180141</v>
      </c>
      <c r="G16">
        <v>13.2</v>
      </c>
      <c r="H16">
        <v>9.8000000000000007</v>
      </c>
      <c r="I16">
        <v>8.1999999999999993</v>
      </c>
      <c r="K16" s="2">
        <f t="shared" si="2"/>
        <v>8.1999999999999993</v>
      </c>
      <c r="M16" t="s">
        <v>23</v>
      </c>
    </row>
    <row r="17" spans="1:14">
      <c r="A17">
        <f t="shared" si="3"/>
        <v>14</v>
      </c>
      <c r="B17" t="s">
        <v>13</v>
      </c>
      <c r="C17">
        <v>73.900000000000006</v>
      </c>
      <c r="D17" s="2">
        <f t="shared" si="0"/>
        <v>23.520050922978996</v>
      </c>
      <c r="E17">
        <v>62.2</v>
      </c>
      <c r="F17" s="2">
        <f t="shared" si="1"/>
        <v>19.796308084022918</v>
      </c>
      <c r="G17">
        <v>13.4</v>
      </c>
      <c r="H17">
        <v>6.1</v>
      </c>
      <c r="I17">
        <v>6.4</v>
      </c>
      <c r="J17">
        <v>7.2</v>
      </c>
      <c r="K17" s="2">
        <f t="shared" si="2"/>
        <v>6.8000000000000007</v>
      </c>
      <c r="M17" t="s">
        <v>24</v>
      </c>
    </row>
    <row r="18" spans="1:14">
      <c r="A18">
        <f t="shared" si="3"/>
        <v>15</v>
      </c>
      <c r="B18" t="s">
        <v>17</v>
      </c>
      <c r="C18">
        <v>70.5</v>
      </c>
      <c r="D18" s="2">
        <f t="shared" si="0"/>
        <v>22.437937619350734</v>
      </c>
      <c r="E18">
        <v>55.5</v>
      </c>
      <c r="F18" s="2">
        <f t="shared" si="1"/>
        <v>17.66390833863781</v>
      </c>
      <c r="G18">
        <v>16.100000000000001</v>
      </c>
      <c r="H18">
        <v>6.3</v>
      </c>
      <c r="I18">
        <v>5.0999999999999996</v>
      </c>
      <c r="J18">
        <v>4.5</v>
      </c>
      <c r="K18" s="2">
        <f t="shared" si="2"/>
        <v>4.8</v>
      </c>
      <c r="M18" t="s">
        <v>25</v>
      </c>
    </row>
    <row r="19" spans="1:14">
      <c r="A19">
        <f t="shared" si="3"/>
        <v>16</v>
      </c>
      <c r="B19" t="s">
        <v>33</v>
      </c>
      <c r="C19">
        <v>82.2</v>
      </c>
      <c r="D19" s="2">
        <f t="shared" si="0"/>
        <v>26.161680458306812</v>
      </c>
      <c r="E19">
        <v>70.5</v>
      </c>
      <c r="F19" s="2">
        <f t="shared" si="1"/>
        <v>22.437937619350734</v>
      </c>
      <c r="G19">
        <v>10.1</v>
      </c>
      <c r="H19">
        <v>4.8</v>
      </c>
      <c r="I19">
        <v>4.0999999999999996</v>
      </c>
      <c r="K19" s="2">
        <f t="shared" si="2"/>
        <v>4.0999999999999996</v>
      </c>
      <c r="M19" t="s">
        <v>26</v>
      </c>
      <c r="N19" t="s">
        <v>29</v>
      </c>
    </row>
    <row r="20" spans="1:14">
      <c r="A20">
        <f t="shared" si="3"/>
        <v>17</v>
      </c>
      <c r="B20" t="s">
        <v>33</v>
      </c>
      <c r="C20">
        <v>59.8</v>
      </c>
      <c r="D20" s="2">
        <f t="shared" si="0"/>
        <v>19.032463399108849</v>
      </c>
      <c r="E20">
        <v>62.5</v>
      </c>
      <c r="F20" s="2">
        <f t="shared" si="1"/>
        <v>19.891788669637176</v>
      </c>
      <c r="G20">
        <v>12.1</v>
      </c>
      <c r="H20">
        <v>7.1</v>
      </c>
      <c r="I20">
        <v>6.5</v>
      </c>
      <c r="K20" s="2">
        <f t="shared" si="2"/>
        <v>6.5</v>
      </c>
      <c r="M20" t="s">
        <v>27</v>
      </c>
      <c r="N20" t="s">
        <v>28</v>
      </c>
    </row>
    <row r="21" spans="1:14">
      <c r="A21">
        <f t="shared" si="3"/>
        <v>18</v>
      </c>
      <c r="B21" t="s">
        <v>12</v>
      </c>
      <c r="C21">
        <v>182.5</v>
      </c>
      <c r="D21" s="2">
        <f t="shared" si="0"/>
        <v>58.084022915340547</v>
      </c>
      <c r="E21">
        <v>151.80000000000001</v>
      </c>
      <c r="F21" s="2">
        <f t="shared" si="1"/>
        <v>48.313176320814776</v>
      </c>
      <c r="G21">
        <v>15.2</v>
      </c>
      <c r="H21">
        <v>6.1</v>
      </c>
      <c r="I21">
        <v>4.4000000000000004</v>
      </c>
      <c r="K21" s="2">
        <f t="shared" si="2"/>
        <v>4.4000000000000004</v>
      </c>
    </row>
    <row r="22" spans="1:14">
      <c r="A22">
        <f t="shared" si="3"/>
        <v>19</v>
      </c>
      <c r="B22" t="s">
        <v>33</v>
      </c>
      <c r="C22">
        <v>74.5</v>
      </c>
      <c r="D22" s="2">
        <f t="shared" si="0"/>
        <v>23.711012094207511</v>
      </c>
      <c r="E22">
        <v>74.8</v>
      </c>
      <c r="F22" s="2">
        <f t="shared" si="1"/>
        <v>23.806492679821769</v>
      </c>
      <c r="G22">
        <v>9.3000000000000007</v>
      </c>
      <c r="H22">
        <v>6.4</v>
      </c>
      <c r="I22">
        <v>6</v>
      </c>
      <c r="K22" s="2">
        <f t="shared" si="2"/>
        <v>6</v>
      </c>
    </row>
    <row r="23" spans="1:14">
      <c r="A23">
        <f t="shared" si="3"/>
        <v>20</v>
      </c>
      <c r="B23" t="s">
        <v>10</v>
      </c>
      <c r="C23">
        <v>152</v>
      </c>
      <c r="D23" s="2">
        <f t="shared" si="0"/>
        <v>48.376830044557607</v>
      </c>
      <c r="E23">
        <v>132.6</v>
      </c>
      <c r="F23" s="2">
        <f t="shared" si="1"/>
        <v>42.202418841502229</v>
      </c>
      <c r="G23">
        <v>16.399999999999999</v>
      </c>
      <c r="H23">
        <v>8.3000000000000007</v>
      </c>
      <c r="I23">
        <v>10.5</v>
      </c>
      <c r="K23" s="2">
        <f t="shared" si="2"/>
        <v>10.5</v>
      </c>
    </row>
    <row r="24" spans="1:14">
      <c r="A24">
        <f t="shared" si="3"/>
        <v>21</v>
      </c>
      <c r="B24" t="s">
        <v>17</v>
      </c>
      <c r="C24">
        <v>111.6</v>
      </c>
      <c r="D24" s="2">
        <f t="shared" si="0"/>
        <v>35.518777848504136</v>
      </c>
      <c r="E24">
        <v>83.5</v>
      </c>
      <c r="F24" s="2">
        <f t="shared" si="1"/>
        <v>26.575429662635266</v>
      </c>
      <c r="G24">
        <v>17.100000000000001</v>
      </c>
      <c r="H24">
        <v>10</v>
      </c>
      <c r="I24">
        <v>6.2</v>
      </c>
      <c r="K24" s="2">
        <f t="shared" si="2"/>
        <v>6.2</v>
      </c>
    </row>
    <row r="25" spans="1:14">
      <c r="A25">
        <f t="shared" si="3"/>
        <v>22</v>
      </c>
      <c r="B25" t="s">
        <v>17</v>
      </c>
      <c r="C25">
        <v>54.5</v>
      </c>
      <c r="D25" s="2">
        <f t="shared" si="0"/>
        <v>17.345639719923614</v>
      </c>
      <c r="E25">
        <v>38</v>
      </c>
      <c r="F25" s="2">
        <f t="shared" si="1"/>
        <v>12.094207511139402</v>
      </c>
      <c r="G25">
        <v>12.1</v>
      </c>
      <c r="H25">
        <v>4</v>
      </c>
      <c r="I25">
        <v>2.8</v>
      </c>
      <c r="K25" s="2">
        <f t="shared" si="2"/>
        <v>2.8</v>
      </c>
    </row>
    <row r="26" spans="1:14">
      <c r="A26">
        <f t="shared" si="3"/>
        <v>23</v>
      </c>
      <c r="B26" t="s">
        <v>17</v>
      </c>
      <c r="C26">
        <v>35.299999999999997</v>
      </c>
      <c r="D26" s="2">
        <f t="shared" si="0"/>
        <v>11.234882240611075</v>
      </c>
      <c r="E26">
        <v>27.7</v>
      </c>
      <c r="F26" s="2">
        <f t="shared" si="1"/>
        <v>8.8160407383831956</v>
      </c>
      <c r="G26">
        <v>10.1</v>
      </c>
      <c r="H26">
        <v>5</v>
      </c>
      <c r="I26">
        <v>2.5</v>
      </c>
      <c r="K26" s="2">
        <f t="shared" si="2"/>
        <v>2.5</v>
      </c>
    </row>
    <row r="27" spans="1:14">
      <c r="A27">
        <f t="shared" si="3"/>
        <v>24</v>
      </c>
      <c r="B27" t="s">
        <v>17</v>
      </c>
      <c r="C27">
        <v>57.1</v>
      </c>
      <c r="D27" s="2">
        <f t="shared" si="0"/>
        <v>18.173138128580522</v>
      </c>
      <c r="E27">
        <v>45</v>
      </c>
      <c r="F27" s="2">
        <f t="shared" si="1"/>
        <v>14.322087842138766</v>
      </c>
      <c r="G27">
        <v>13.5</v>
      </c>
      <c r="H27">
        <v>8.6</v>
      </c>
      <c r="I27">
        <v>3.1</v>
      </c>
      <c r="K27" s="2">
        <f t="shared" si="2"/>
        <v>3.1</v>
      </c>
    </row>
    <row r="28" spans="1:14">
      <c r="A28">
        <f t="shared" si="3"/>
        <v>25</v>
      </c>
      <c r="B28" t="s">
        <v>17</v>
      </c>
      <c r="C28">
        <v>43.8</v>
      </c>
      <c r="D28" s="2">
        <f t="shared" si="0"/>
        <v>13.940165499681731</v>
      </c>
      <c r="E28">
        <v>31.1</v>
      </c>
      <c r="F28" s="2">
        <f t="shared" si="1"/>
        <v>9.8981540420114591</v>
      </c>
      <c r="G28">
        <v>10</v>
      </c>
      <c r="H28">
        <v>6.8</v>
      </c>
      <c r="I28">
        <v>2.2000000000000002</v>
      </c>
      <c r="K28" s="2">
        <f t="shared" si="2"/>
        <v>2.2000000000000002</v>
      </c>
    </row>
    <row r="29" spans="1:14">
      <c r="A29">
        <f t="shared" si="3"/>
        <v>26</v>
      </c>
      <c r="B29" t="s">
        <v>17</v>
      </c>
      <c r="C29">
        <v>51.2</v>
      </c>
      <c r="D29" s="2">
        <f t="shared" si="0"/>
        <v>16.295353278166775</v>
      </c>
      <c r="E29">
        <v>36.9</v>
      </c>
      <c r="F29" s="2">
        <f t="shared" si="1"/>
        <v>11.744112030553786</v>
      </c>
      <c r="G29">
        <v>13.4</v>
      </c>
      <c r="H29">
        <v>6.8</v>
      </c>
      <c r="I29">
        <v>3.5</v>
      </c>
      <c r="K29" s="2">
        <f t="shared" si="2"/>
        <v>3.5</v>
      </c>
    </row>
    <row r="30" spans="1:14">
      <c r="A30">
        <f t="shared" si="3"/>
        <v>27</v>
      </c>
      <c r="B30" t="s">
        <v>17</v>
      </c>
      <c r="C30">
        <v>38.9</v>
      </c>
      <c r="D30" s="2">
        <f t="shared" si="0"/>
        <v>12.380649267982177</v>
      </c>
      <c r="E30">
        <v>28.1</v>
      </c>
      <c r="F30" s="2">
        <f t="shared" si="1"/>
        <v>8.9433481858688744</v>
      </c>
      <c r="G30">
        <v>9</v>
      </c>
      <c r="H30">
        <v>3.2</v>
      </c>
      <c r="I30">
        <v>2.1</v>
      </c>
      <c r="K30" s="2">
        <f t="shared" si="2"/>
        <v>2.1</v>
      </c>
    </row>
    <row r="31" spans="1:14">
      <c r="A31">
        <f t="shared" si="3"/>
        <v>28</v>
      </c>
      <c r="B31" t="s">
        <v>33</v>
      </c>
      <c r="C31">
        <v>187</v>
      </c>
      <c r="D31" s="2">
        <f t="shared" si="0"/>
        <v>59.516231699554424</v>
      </c>
      <c r="E31">
        <v>171</v>
      </c>
      <c r="F31" s="2">
        <f t="shared" si="1"/>
        <v>54.423933800127308</v>
      </c>
      <c r="G31">
        <v>16.100000000000001</v>
      </c>
      <c r="H31">
        <v>8.1</v>
      </c>
      <c r="I31">
        <v>11.5</v>
      </c>
      <c r="K31" s="2">
        <f t="shared" si="2"/>
        <v>11.5</v>
      </c>
    </row>
    <row r="32" spans="1:14">
      <c r="A32">
        <f t="shared" si="3"/>
        <v>29</v>
      </c>
      <c r="B32" t="s">
        <v>17</v>
      </c>
      <c r="C32">
        <v>57.2</v>
      </c>
      <c r="D32" s="2">
        <f t="shared" si="0"/>
        <v>18.204964990451941</v>
      </c>
      <c r="E32">
        <v>39.200000000000003</v>
      </c>
      <c r="F32" s="2">
        <f t="shared" si="1"/>
        <v>12.476129853596436</v>
      </c>
      <c r="G32">
        <v>9.3000000000000007</v>
      </c>
      <c r="H32">
        <v>3.8</v>
      </c>
      <c r="I32">
        <v>3.9</v>
      </c>
      <c r="K32" s="2">
        <f t="shared" si="2"/>
        <v>3.9</v>
      </c>
    </row>
    <row r="33" spans="1:11">
      <c r="A33">
        <f t="shared" si="3"/>
        <v>30</v>
      </c>
      <c r="B33" t="s">
        <v>33</v>
      </c>
      <c r="C33">
        <v>122.5</v>
      </c>
      <c r="D33" s="2">
        <f t="shared" si="0"/>
        <v>38.98790579248886</v>
      </c>
      <c r="E33">
        <v>93.2</v>
      </c>
      <c r="F33" s="2">
        <f t="shared" si="1"/>
        <v>29.662635264162954</v>
      </c>
      <c r="G33">
        <v>12.1</v>
      </c>
      <c r="H33">
        <v>7.3</v>
      </c>
      <c r="I33">
        <v>9.1999999999999993</v>
      </c>
      <c r="K33" s="2">
        <f t="shared" si="2"/>
        <v>9.1999999999999993</v>
      </c>
    </row>
    <row r="34" spans="1:11">
      <c r="A34">
        <f t="shared" si="3"/>
        <v>31</v>
      </c>
      <c r="B34" t="s">
        <v>24</v>
      </c>
      <c r="C34">
        <v>93.1</v>
      </c>
      <c r="D34" s="2">
        <f t="shared" si="0"/>
        <v>29.630808402291532</v>
      </c>
      <c r="E34">
        <v>82.2</v>
      </c>
      <c r="F34" s="2">
        <f t="shared" si="1"/>
        <v>26.161680458306812</v>
      </c>
      <c r="G34">
        <v>15.1</v>
      </c>
      <c r="H34">
        <v>4.8</v>
      </c>
      <c r="I34">
        <v>5.0999999999999996</v>
      </c>
      <c r="K34" s="2">
        <f t="shared" si="2"/>
        <v>5.0999999999999996</v>
      </c>
    </row>
    <row r="35" spans="1:11">
      <c r="A35">
        <f t="shared" si="3"/>
        <v>32</v>
      </c>
      <c r="B35" t="s">
        <v>17</v>
      </c>
      <c r="C35">
        <v>62.8</v>
      </c>
      <c r="D35" s="2">
        <f t="shared" si="0"/>
        <v>19.98726925525143</v>
      </c>
      <c r="E35">
        <v>50.8</v>
      </c>
      <c r="F35" s="2">
        <f t="shared" si="1"/>
        <v>16.168045830681095</v>
      </c>
      <c r="G35">
        <v>10.5</v>
      </c>
      <c r="H35">
        <v>7.1</v>
      </c>
      <c r="I35">
        <v>5.7</v>
      </c>
      <c r="K35" s="2">
        <f t="shared" si="2"/>
        <v>5.7</v>
      </c>
    </row>
    <row r="36" spans="1:11">
      <c r="A36">
        <f t="shared" si="3"/>
        <v>33</v>
      </c>
      <c r="B36" t="s">
        <v>14</v>
      </c>
      <c r="C36">
        <v>73.3</v>
      </c>
      <c r="D36" s="2">
        <f t="shared" si="0"/>
        <v>23.329089751750477</v>
      </c>
      <c r="E36">
        <v>59.2</v>
      </c>
      <c r="F36" s="2">
        <f t="shared" si="1"/>
        <v>18.841502227880333</v>
      </c>
      <c r="G36">
        <v>14.5</v>
      </c>
      <c r="H36">
        <v>9.1999999999999993</v>
      </c>
      <c r="I36">
        <v>10.1</v>
      </c>
      <c r="K36" s="2">
        <f t="shared" si="2"/>
        <v>10.1</v>
      </c>
    </row>
    <row r="37" spans="1:11">
      <c r="A37">
        <f t="shared" si="3"/>
        <v>34</v>
      </c>
      <c r="B37" t="s">
        <v>13</v>
      </c>
      <c r="C37">
        <v>76.2</v>
      </c>
      <c r="D37" s="2">
        <f t="shared" si="0"/>
        <v>24.252068746021642</v>
      </c>
      <c r="E37">
        <v>76.599999999999994</v>
      </c>
      <c r="F37" s="2">
        <f t="shared" si="1"/>
        <v>24.379376193507319</v>
      </c>
      <c r="G37">
        <v>12.1</v>
      </c>
      <c r="H37">
        <v>5.2</v>
      </c>
      <c r="I37">
        <v>7.8</v>
      </c>
      <c r="K37" s="2">
        <f t="shared" si="2"/>
        <v>7.8</v>
      </c>
    </row>
    <row r="38" spans="1:11">
      <c r="A38">
        <f t="shared" si="3"/>
        <v>35</v>
      </c>
      <c r="B38" t="s">
        <v>15</v>
      </c>
      <c r="C38">
        <v>79.3</v>
      </c>
      <c r="D38" s="2">
        <f t="shared" si="0"/>
        <v>25.238701464035646</v>
      </c>
      <c r="E38">
        <v>78.099999999999994</v>
      </c>
      <c r="F38" s="2">
        <f t="shared" si="1"/>
        <v>24.856779121578612</v>
      </c>
      <c r="G38">
        <v>10.199999999999999</v>
      </c>
      <c r="H38">
        <v>12.3</v>
      </c>
      <c r="I38">
        <v>6.5</v>
      </c>
      <c r="K38" s="2">
        <f t="shared" si="2"/>
        <v>6.5</v>
      </c>
    </row>
    <row r="39" spans="1:11">
      <c r="A39">
        <f t="shared" si="3"/>
        <v>36</v>
      </c>
      <c r="B39" t="s">
        <v>13</v>
      </c>
      <c r="C39">
        <v>63.2</v>
      </c>
      <c r="D39" s="2">
        <f t="shared" si="0"/>
        <v>20.114576702737111</v>
      </c>
      <c r="E39">
        <v>69.8</v>
      </c>
      <c r="F39" s="2">
        <f t="shared" si="1"/>
        <v>22.215149586250796</v>
      </c>
      <c r="G39">
        <v>12.5</v>
      </c>
      <c r="H39">
        <v>7.1</v>
      </c>
      <c r="I39" s="3">
        <v>5.0999999999999996</v>
      </c>
      <c r="J39" s="3"/>
      <c r="K39" s="15">
        <f t="shared" si="2"/>
        <v>5.0999999999999996</v>
      </c>
    </row>
    <row r="40" spans="1:11">
      <c r="A40">
        <f t="shared" si="3"/>
        <v>37</v>
      </c>
      <c r="B40" t="s">
        <v>33</v>
      </c>
      <c r="C40">
        <v>75.099999999999994</v>
      </c>
      <c r="D40" s="2">
        <f t="shared" si="0"/>
        <v>23.901973265436027</v>
      </c>
      <c r="E40">
        <v>76.8</v>
      </c>
      <c r="F40" s="2">
        <f t="shared" si="1"/>
        <v>24.443029917250158</v>
      </c>
      <c r="G40">
        <v>13.2</v>
      </c>
      <c r="H40">
        <v>7.2</v>
      </c>
      <c r="I40">
        <v>6.2</v>
      </c>
      <c r="J40">
        <v>4.5</v>
      </c>
      <c r="K40" s="2">
        <f t="shared" si="2"/>
        <v>5.35</v>
      </c>
    </row>
    <row r="41" spans="1:11">
      <c r="A41">
        <f t="shared" si="3"/>
        <v>38</v>
      </c>
      <c r="B41" t="s">
        <v>33</v>
      </c>
      <c r="C41">
        <v>89.1</v>
      </c>
      <c r="D41" s="2">
        <f t="shared" si="0"/>
        <v>28.357733927434754</v>
      </c>
      <c r="E41">
        <v>90.2</v>
      </c>
      <c r="F41" s="2">
        <f t="shared" si="1"/>
        <v>28.70782940802037</v>
      </c>
      <c r="G41">
        <v>13.4</v>
      </c>
      <c r="H41">
        <v>8.3000000000000007</v>
      </c>
      <c r="I41">
        <v>7.2</v>
      </c>
      <c r="J41">
        <v>4.0999999999999996</v>
      </c>
      <c r="K41" s="2">
        <f t="shared" si="2"/>
        <v>5.65</v>
      </c>
    </row>
    <row r="42" spans="1:11">
      <c r="A42">
        <f t="shared" si="3"/>
        <v>39</v>
      </c>
      <c r="B42" t="s">
        <v>10</v>
      </c>
      <c r="C42">
        <v>196.2</v>
      </c>
      <c r="D42" s="2">
        <f t="shared" si="0"/>
        <v>62.444302991725017</v>
      </c>
      <c r="E42">
        <v>170.09</v>
      </c>
      <c r="F42" s="2">
        <f t="shared" si="1"/>
        <v>54.134309357097393</v>
      </c>
      <c r="G42">
        <v>19.600000000000001</v>
      </c>
      <c r="H42">
        <v>11.3</v>
      </c>
      <c r="I42">
        <v>15.5</v>
      </c>
      <c r="J42">
        <v>11.5</v>
      </c>
      <c r="K42" s="2">
        <f t="shared" si="2"/>
        <v>13.5</v>
      </c>
    </row>
    <row r="43" spans="1:11">
      <c r="A43">
        <f t="shared" si="3"/>
        <v>40</v>
      </c>
      <c r="B43" t="s">
        <v>10</v>
      </c>
      <c r="C43">
        <v>160.1</v>
      </c>
      <c r="D43" s="2">
        <f t="shared" si="0"/>
        <v>50.954805856142585</v>
      </c>
      <c r="E43">
        <v>129.1</v>
      </c>
      <c r="F43" s="2">
        <f t="shared" si="1"/>
        <v>41.088478676002545</v>
      </c>
      <c r="G43">
        <v>23.5</v>
      </c>
      <c r="H43">
        <v>9.8000000000000007</v>
      </c>
      <c r="I43">
        <v>10.199999999999999</v>
      </c>
      <c r="J43">
        <v>5.6</v>
      </c>
      <c r="K43" s="2">
        <f t="shared" si="2"/>
        <v>7.8999999999999995</v>
      </c>
    </row>
    <row r="44" spans="1:11">
      <c r="A44">
        <f t="shared" si="3"/>
        <v>41</v>
      </c>
      <c r="B44" t="s">
        <v>13</v>
      </c>
      <c r="C44">
        <v>50</v>
      </c>
      <c r="D44" s="2">
        <f t="shared" si="0"/>
        <v>15.913430935709739</v>
      </c>
      <c r="E44">
        <v>48.5</v>
      </c>
      <c r="F44" s="2">
        <f t="shared" si="1"/>
        <v>15.436028007638447</v>
      </c>
      <c r="G44">
        <v>9.5</v>
      </c>
      <c r="H44">
        <v>4.2</v>
      </c>
      <c r="I44">
        <v>3.5</v>
      </c>
      <c r="J44">
        <v>2.8</v>
      </c>
      <c r="K44" s="2">
        <f t="shared" si="2"/>
        <v>3.15</v>
      </c>
    </row>
    <row r="45" spans="1:11">
      <c r="A45">
        <f t="shared" si="3"/>
        <v>42</v>
      </c>
      <c r="B45" t="s">
        <v>17</v>
      </c>
      <c r="C45">
        <v>106.1</v>
      </c>
      <c r="D45" s="2">
        <f t="shared" si="0"/>
        <v>33.768300445576067</v>
      </c>
      <c r="E45">
        <v>79.400000000000006</v>
      </c>
      <c r="F45" s="2">
        <f t="shared" si="1"/>
        <v>25.270528325907069</v>
      </c>
      <c r="G45">
        <v>17.5</v>
      </c>
      <c r="H45">
        <v>7.5</v>
      </c>
      <c r="I45">
        <v>7.2</v>
      </c>
      <c r="J45">
        <v>7.2</v>
      </c>
      <c r="K45" s="2">
        <f t="shared" si="2"/>
        <v>7.2</v>
      </c>
    </row>
    <row r="46" spans="1:11">
      <c r="A46">
        <f t="shared" si="3"/>
        <v>43</v>
      </c>
      <c r="B46" t="s">
        <v>33</v>
      </c>
      <c r="C46">
        <v>111</v>
      </c>
      <c r="D46" s="2">
        <f t="shared" si="0"/>
        <v>35.327816677275621</v>
      </c>
      <c r="E46">
        <v>101.8</v>
      </c>
      <c r="F46" s="2">
        <f t="shared" si="1"/>
        <v>32.399745385105028</v>
      </c>
      <c r="G46">
        <v>9.1999999999999993</v>
      </c>
      <c r="H46">
        <v>6.3</v>
      </c>
      <c r="I46">
        <v>8.1</v>
      </c>
      <c r="J46">
        <v>5.9</v>
      </c>
      <c r="K46" s="2">
        <f t="shared" si="2"/>
        <v>7</v>
      </c>
    </row>
    <row r="47" spans="1:11">
      <c r="A47">
        <f t="shared" si="3"/>
        <v>44</v>
      </c>
      <c r="B47" t="s">
        <v>33</v>
      </c>
      <c r="C47">
        <v>109.1</v>
      </c>
      <c r="D47" s="2">
        <f t="shared" si="0"/>
        <v>34.723106301718651</v>
      </c>
      <c r="E47">
        <v>90.3</v>
      </c>
      <c r="F47" s="2">
        <f t="shared" si="1"/>
        <v>28.739656269891789</v>
      </c>
      <c r="G47">
        <v>8.3000000000000007</v>
      </c>
      <c r="H47">
        <v>5.2</v>
      </c>
      <c r="I47">
        <v>5</v>
      </c>
      <c r="K47" s="2">
        <f t="shared" si="2"/>
        <v>5</v>
      </c>
    </row>
    <row r="48" spans="1:11">
      <c r="A48">
        <f t="shared" si="3"/>
        <v>45</v>
      </c>
      <c r="B48" t="s">
        <v>17</v>
      </c>
      <c r="C48">
        <v>88.3</v>
      </c>
      <c r="D48" s="2">
        <f t="shared" si="0"/>
        <v>28.1031190324634</v>
      </c>
      <c r="E48">
        <v>70.8</v>
      </c>
      <c r="F48" s="2">
        <f t="shared" si="1"/>
        <v>22.533418204964992</v>
      </c>
      <c r="G48">
        <v>17.5</v>
      </c>
      <c r="H48">
        <v>8.1</v>
      </c>
      <c r="I48">
        <v>5.2</v>
      </c>
      <c r="K48" s="2">
        <f t="shared" si="2"/>
        <v>5.2</v>
      </c>
    </row>
    <row r="49" spans="1:11">
      <c r="D49" s="2"/>
      <c r="F49" s="2"/>
      <c r="K49" s="2"/>
    </row>
    <row r="50" spans="1:11">
      <c r="D50" s="2"/>
      <c r="F50" s="2"/>
      <c r="K50" s="2"/>
    </row>
    <row r="51" spans="1:11">
      <c r="A51" s="1" t="s">
        <v>34</v>
      </c>
      <c r="B51" s="1"/>
      <c r="D51" s="2"/>
      <c r="F51" s="2"/>
      <c r="K51" s="2"/>
    </row>
    <row r="52" spans="1:11">
      <c r="A52" s="1" t="s">
        <v>1</v>
      </c>
      <c r="B52" s="1" t="s">
        <v>9</v>
      </c>
      <c r="C52" s="1" t="s">
        <v>2</v>
      </c>
      <c r="D52" s="1" t="s">
        <v>43</v>
      </c>
      <c r="E52" s="1" t="s">
        <v>3</v>
      </c>
      <c r="F52" s="1" t="s">
        <v>44</v>
      </c>
      <c r="G52" s="1" t="s">
        <v>5</v>
      </c>
      <c r="H52" s="1" t="s">
        <v>6</v>
      </c>
      <c r="I52" s="1" t="s">
        <v>7</v>
      </c>
      <c r="J52" s="1" t="s">
        <v>8</v>
      </c>
      <c r="K52" s="1" t="s">
        <v>46</v>
      </c>
    </row>
    <row r="53" spans="1:11">
      <c r="A53">
        <v>1</v>
      </c>
      <c r="B53" t="s">
        <v>17</v>
      </c>
      <c r="C53">
        <v>38.5</v>
      </c>
      <c r="D53" s="2">
        <f t="shared" si="0"/>
        <v>12.2533418204965</v>
      </c>
      <c r="E53">
        <v>37.799999999999997</v>
      </c>
      <c r="F53" s="2">
        <f t="shared" si="1"/>
        <v>12.030553787396562</v>
      </c>
      <c r="G53">
        <v>11.4</v>
      </c>
      <c r="H53">
        <v>6.3</v>
      </c>
      <c r="I53">
        <v>3.6</v>
      </c>
      <c r="J53">
        <v>3.3</v>
      </c>
      <c r="K53" s="2">
        <f t="shared" si="2"/>
        <v>3.45</v>
      </c>
    </row>
    <row r="54" spans="1:11">
      <c r="A54">
        <v>2</v>
      </c>
      <c r="B54" t="s">
        <v>17</v>
      </c>
      <c r="C54">
        <v>37</v>
      </c>
      <c r="D54" s="2">
        <f t="shared" si="0"/>
        <v>11.775938892425208</v>
      </c>
      <c r="E54">
        <v>33.799999999999997</v>
      </c>
      <c r="F54" s="2">
        <f t="shared" si="1"/>
        <v>10.757479312539783</v>
      </c>
      <c r="G54">
        <v>10.6</v>
      </c>
      <c r="H54">
        <v>6.2</v>
      </c>
      <c r="I54">
        <v>3</v>
      </c>
      <c r="K54" s="2">
        <f t="shared" si="2"/>
        <v>3</v>
      </c>
    </row>
    <row r="55" spans="1:11">
      <c r="A55">
        <f>A54+1</f>
        <v>3</v>
      </c>
      <c r="B55" t="s">
        <v>17</v>
      </c>
      <c r="C55">
        <v>57.2</v>
      </c>
      <c r="D55" s="2">
        <f t="shared" si="0"/>
        <v>18.204964990451941</v>
      </c>
      <c r="E55">
        <v>42.6</v>
      </c>
      <c r="F55" s="2">
        <f t="shared" si="1"/>
        <v>13.558243157224698</v>
      </c>
      <c r="G55">
        <v>12.5</v>
      </c>
      <c r="H55">
        <v>5.9</v>
      </c>
      <c r="I55">
        <v>3.8</v>
      </c>
      <c r="J55">
        <v>3</v>
      </c>
      <c r="K55" s="2">
        <f t="shared" si="2"/>
        <v>3.4</v>
      </c>
    </row>
    <row r="56" spans="1:11">
      <c r="A56">
        <f t="shared" si="3"/>
        <v>4</v>
      </c>
      <c r="B56" t="s">
        <v>17</v>
      </c>
      <c r="C56">
        <v>22.3</v>
      </c>
      <c r="D56" s="2">
        <f t="shared" si="0"/>
        <v>7.0973901973265443</v>
      </c>
      <c r="E56">
        <v>18</v>
      </c>
      <c r="F56" s="2">
        <f t="shared" si="1"/>
        <v>5.7288351368555066</v>
      </c>
      <c r="G56">
        <v>5.7</v>
      </c>
      <c r="H56">
        <v>2.4</v>
      </c>
      <c r="I56">
        <v>2.1</v>
      </c>
      <c r="J56">
        <v>2.2999999999999998</v>
      </c>
      <c r="K56" s="2">
        <f t="shared" si="2"/>
        <v>2.2000000000000002</v>
      </c>
    </row>
    <row r="57" spans="1:11">
      <c r="A57">
        <f t="shared" si="3"/>
        <v>5</v>
      </c>
      <c r="B57" t="s">
        <v>16</v>
      </c>
      <c r="C57">
        <v>118.1</v>
      </c>
      <c r="D57" s="2">
        <f t="shared" si="0"/>
        <v>37.587523870146406</v>
      </c>
      <c r="E57">
        <v>199.2</v>
      </c>
      <c r="F57" s="2">
        <f t="shared" si="1"/>
        <v>63.399108847867602</v>
      </c>
      <c r="G57">
        <v>18.100000000000001</v>
      </c>
      <c r="H57">
        <v>9.9</v>
      </c>
      <c r="I57">
        <v>8.1999999999999993</v>
      </c>
      <c r="K57" s="2">
        <f t="shared" si="2"/>
        <v>8.1999999999999993</v>
      </c>
    </row>
    <row r="58" spans="1:11">
      <c r="A58">
        <f t="shared" si="3"/>
        <v>6</v>
      </c>
      <c r="B58" t="s">
        <v>17</v>
      </c>
      <c r="C58">
        <v>91.1</v>
      </c>
      <c r="D58" s="2">
        <f t="shared" si="0"/>
        <v>28.994271164863143</v>
      </c>
      <c r="E58">
        <v>77.099999999999994</v>
      </c>
      <c r="F58" s="2">
        <f t="shared" si="1"/>
        <v>24.538510502864415</v>
      </c>
      <c r="G58">
        <v>17.2</v>
      </c>
      <c r="H58">
        <v>8.5</v>
      </c>
      <c r="I58">
        <v>6.2</v>
      </c>
      <c r="J58">
        <v>5.4</v>
      </c>
      <c r="K58" s="2">
        <f t="shared" si="2"/>
        <v>5.8000000000000007</v>
      </c>
    </row>
    <row r="59" spans="1:11">
      <c r="A59">
        <f t="shared" si="3"/>
        <v>7</v>
      </c>
      <c r="B59" t="s">
        <v>17</v>
      </c>
      <c r="C59">
        <v>46.1</v>
      </c>
      <c r="D59" s="2">
        <f t="shared" si="0"/>
        <v>14.672183322724381</v>
      </c>
      <c r="E59">
        <v>36.1</v>
      </c>
      <c r="F59" s="2">
        <f t="shared" si="1"/>
        <v>11.489497135582432</v>
      </c>
      <c r="G59">
        <v>12.5</v>
      </c>
      <c r="H59">
        <v>5.2</v>
      </c>
      <c r="I59">
        <v>3.5</v>
      </c>
      <c r="J59">
        <v>3.8</v>
      </c>
      <c r="K59" s="2">
        <f t="shared" si="2"/>
        <v>3.65</v>
      </c>
    </row>
    <row r="60" spans="1:11">
      <c r="A60">
        <f t="shared" si="3"/>
        <v>8</v>
      </c>
      <c r="B60" t="s">
        <v>17</v>
      </c>
      <c r="C60">
        <v>30</v>
      </c>
      <c r="D60" s="2">
        <f t="shared" si="0"/>
        <v>9.5480585614258437</v>
      </c>
      <c r="E60">
        <v>22.8</v>
      </c>
      <c r="F60" s="2">
        <f t="shared" si="1"/>
        <v>7.2565245066836415</v>
      </c>
      <c r="G60">
        <v>7.3</v>
      </c>
      <c r="H60">
        <v>2.8</v>
      </c>
      <c r="I60">
        <v>2.9</v>
      </c>
      <c r="K60" s="2">
        <f t="shared" si="2"/>
        <v>2.9</v>
      </c>
    </row>
    <row r="61" spans="1:11">
      <c r="A61">
        <f t="shared" si="3"/>
        <v>9</v>
      </c>
      <c r="B61" t="s">
        <v>17</v>
      </c>
      <c r="C61">
        <v>29.2</v>
      </c>
      <c r="D61" s="2">
        <f t="shared" si="0"/>
        <v>9.2934436664544879</v>
      </c>
      <c r="E61">
        <v>21.6</v>
      </c>
      <c r="F61" s="2">
        <f t="shared" si="1"/>
        <v>6.8746021642266077</v>
      </c>
      <c r="G61">
        <v>7</v>
      </c>
      <c r="H61">
        <v>3.4</v>
      </c>
      <c r="I61">
        <v>3</v>
      </c>
      <c r="K61" s="2">
        <f t="shared" si="2"/>
        <v>3</v>
      </c>
    </row>
    <row r="62" spans="1:11">
      <c r="A62">
        <f t="shared" si="3"/>
        <v>10</v>
      </c>
      <c r="B62" t="s">
        <v>17</v>
      </c>
      <c r="C62">
        <v>32.200000000000003</v>
      </c>
      <c r="D62" s="2">
        <f t="shared" si="0"/>
        <v>10.248249522597073</v>
      </c>
      <c r="E62">
        <v>24.8</v>
      </c>
      <c r="F62" s="2">
        <f t="shared" si="1"/>
        <v>7.893061744112031</v>
      </c>
      <c r="G62">
        <v>7</v>
      </c>
      <c r="H62">
        <v>2.8</v>
      </c>
      <c r="I62">
        <v>2.7</v>
      </c>
      <c r="K62" s="2">
        <f t="shared" si="2"/>
        <v>2.7</v>
      </c>
    </row>
    <row r="63" spans="1:11">
      <c r="A63">
        <f t="shared" si="3"/>
        <v>11</v>
      </c>
      <c r="B63" t="s">
        <v>17</v>
      </c>
      <c r="C63">
        <v>42.7</v>
      </c>
      <c r="D63" s="2">
        <f t="shared" si="0"/>
        <v>13.590070019096119</v>
      </c>
      <c r="E63">
        <v>31.8</v>
      </c>
      <c r="F63" s="2">
        <f t="shared" si="1"/>
        <v>10.120942075111394</v>
      </c>
      <c r="G63">
        <v>11.1</v>
      </c>
      <c r="H63">
        <v>3</v>
      </c>
      <c r="I63">
        <v>3</v>
      </c>
      <c r="K63" s="2">
        <f t="shared" si="2"/>
        <v>3</v>
      </c>
    </row>
    <row r="64" spans="1:11">
      <c r="A64">
        <f t="shared" si="3"/>
        <v>12</v>
      </c>
      <c r="B64" t="s">
        <v>17</v>
      </c>
      <c r="C64">
        <v>97.2</v>
      </c>
      <c r="D64" s="2">
        <f t="shared" si="0"/>
        <v>30.935709739019735</v>
      </c>
      <c r="E64">
        <v>68.2</v>
      </c>
      <c r="F64" s="2">
        <f t="shared" si="1"/>
        <v>21.705919796308084</v>
      </c>
      <c r="G64">
        <v>16.5</v>
      </c>
      <c r="H64">
        <v>7.2</v>
      </c>
      <c r="I64">
        <v>5.5</v>
      </c>
      <c r="J64">
        <v>4.5999999999999996</v>
      </c>
      <c r="K64" s="2">
        <f t="shared" si="2"/>
        <v>5.05</v>
      </c>
    </row>
    <row r="65" spans="1:11">
      <c r="A65">
        <f t="shared" si="3"/>
        <v>13</v>
      </c>
      <c r="B65" t="s">
        <v>17</v>
      </c>
      <c r="C65">
        <v>33.799999999999997</v>
      </c>
      <c r="D65" s="2">
        <f t="shared" si="0"/>
        <v>10.757479312539783</v>
      </c>
      <c r="E65">
        <v>23.9</v>
      </c>
      <c r="F65" s="2">
        <f t="shared" si="1"/>
        <v>7.606619987269255</v>
      </c>
      <c r="G65">
        <v>10.5</v>
      </c>
      <c r="H65">
        <v>4.5</v>
      </c>
      <c r="I65">
        <v>4</v>
      </c>
      <c r="J65">
        <v>4.2</v>
      </c>
      <c r="K65" s="2">
        <f t="shared" si="2"/>
        <v>4.0999999999999996</v>
      </c>
    </row>
    <row r="66" spans="1:11">
      <c r="A66">
        <f t="shared" si="3"/>
        <v>14</v>
      </c>
      <c r="B66" t="s">
        <v>17</v>
      </c>
      <c r="C66">
        <v>53.7</v>
      </c>
      <c r="D66" s="2">
        <f t="shared" si="0"/>
        <v>17.09102482495226</v>
      </c>
      <c r="E66">
        <v>39.1</v>
      </c>
      <c r="F66" s="2">
        <f t="shared" si="1"/>
        <v>12.444302991725017</v>
      </c>
      <c r="G66">
        <v>10.3</v>
      </c>
      <c r="H66">
        <v>5.9</v>
      </c>
      <c r="I66">
        <v>4.5999999999999996</v>
      </c>
      <c r="J66">
        <v>4.5</v>
      </c>
      <c r="K66" s="2">
        <f t="shared" si="2"/>
        <v>4.55</v>
      </c>
    </row>
    <row r="67" spans="1:11">
      <c r="A67">
        <f t="shared" si="3"/>
        <v>15</v>
      </c>
      <c r="B67" t="s">
        <v>17</v>
      </c>
      <c r="C67">
        <v>75.900000000000006</v>
      </c>
      <c r="D67" s="2">
        <f t="shared" si="0"/>
        <v>24.156588160407388</v>
      </c>
      <c r="E67">
        <v>51.5</v>
      </c>
      <c r="F67" s="2">
        <f t="shared" si="1"/>
        <v>16.390833863781033</v>
      </c>
      <c r="G67">
        <v>14.5</v>
      </c>
      <c r="H67">
        <v>7</v>
      </c>
      <c r="I67">
        <v>5.2</v>
      </c>
      <c r="K67" s="2">
        <f t="shared" si="2"/>
        <v>5.2</v>
      </c>
    </row>
    <row r="68" spans="1:11">
      <c r="A68">
        <f t="shared" si="3"/>
        <v>16</v>
      </c>
      <c r="B68" t="s">
        <v>17</v>
      </c>
      <c r="C68">
        <v>80.099999999999994</v>
      </c>
      <c r="D68" s="2">
        <f t="shared" si="0"/>
        <v>25.493316359007</v>
      </c>
      <c r="E68">
        <v>55.1</v>
      </c>
      <c r="F68" s="2">
        <f t="shared" si="1"/>
        <v>17.536600891152133</v>
      </c>
      <c r="G68">
        <v>17.5</v>
      </c>
      <c r="H68">
        <v>7.9</v>
      </c>
      <c r="I68">
        <v>5.6</v>
      </c>
      <c r="K68" s="2">
        <f t="shared" si="2"/>
        <v>5.6</v>
      </c>
    </row>
    <row r="69" spans="1:11">
      <c r="A69">
        <f t="shared" si="3"/>
        <v>17</v>
      </c>
      <c r="B69" t="s">
        <v>17</v>
      </c>
      <c r="C69">
        <v>38.9</v>
      </c>
      <c r="D69" s="2">
        <f t="shared" ref="D69:D132" si="4">C69/3.142</f>
        <v>12.380649267982177</v>
      </c>
      <c r="E69">
        <v>30.9</v>
      </c>
      <c r="F69" s="2">
        <f t="shared" ref="F69:F132" si="5">E69/3.142</f>
        <v>9.8345003182686188</v>
      </c>
      <c r="G69">
        <v>8.9</v>
      </c>
      <c r="H69">
        <v>3.7</v>
      </c>
      <c r="I69">
        <v>3.5</v>
      </c>
      <c r="K69" s="2">
        <f t="shared" ref="K69:K132" si="6">AVERAGE(I69:J69)</f>
        <v>3.5</v>
      </c>
    </row>
    <row r="70" spans="1:11">
      <c r="A70">
        <f t="shared" si="3"/>
        <v>18</v>
      </c>
      <c r="B70" t="s">
        <v>17</v>
      </c>
      <c r="C70">
        <v>71.900000000000006</v>
      </c>
      <c r="D70" s="2">
        <f t="shared" si="4"/>
        <v>22.883513685550607</v>
      </c>
      <c r="E70">
        <v>50.9</v>
      </c>
      <c r="F70" s="2">
        <f t="shared" si="5"/>
        <v>16.199872692552514</v>
      </c>
      <c r="G70">
        <v>12.1</v>
      </c>
      <c r="H70">
        <v>6.2</v>
      </c>
      <c r="I70">
        <v>6</v>
      </c>
      <c r="J70">
        <v>4.5</v>
      </c>
      <c r="K70" s="2">
        <f t="shared" si="6"/>
        <v>5.25</v>
      </c>
    </row>
    <row r="71" spans="1:11">
      <c r="A71">
        <f t="shared" ref="A71:A113" si="7">A70+1</f>
        <v>19</v>
      </c>
      <c r="B71" t="s">
        <v>17</v>
      </c>
      <c r="C71">
        <v>35.700000000000003</v>
      </c>
      <c r="D71" s="2">
        <f t="shared" si="4"/>
        <v>11.362189688096755</v>
      </c>
      <c r="E71">
        <v>26.8</v>
      </c>
      <c r="F71" s="2">
        <f t="shared" si="5"/>
        <v>8.5295989815404205</v>
      </c>
      <c r="G71">
        <v>10</v>
      </c>
      <c r="H71">
        <v>6.2</v>
      </c>
      <c r="I71">
        <v>2.9</v>
      </c>
      <c r="K71" s="2">
        <f t="shared" si="6"/>
        <v>2.9</v>
      </c>
    </row>
    <row r="72" spans="1:11">
      <c r="A72">
        <f t="shared" si="7"/>
        <v>20</v>
      </c>
      <c r="B72" t="s">
        <v>17</v>
      </c>
      <c r="C72">
        <v>106.8</v>
      </c>
      <c r="D72" s="2">
        <f t="shared" si="4"/>
        <v>33.991088478676005</v>
      </c>
      <c r="E72">
        <v>85.8</v>
      </c>
      <c r="F72" s="2">
        <f t="shared" si="5"/>
        <v>27.307447485677912</v>
      </c>
      <c r="G72">
        <v>15.3</v>
      </c>
      <c r="H72">
        <v>9.1</v>
      </c>
      <c r="I72">
        <v>7.2</v>
      </c>
      <c r="J72">
        <v>6.8</v>
      </c>
      <c r="K72" s="2">
        <f t="shared" si="6"/>
        <v>7</v>
      </c>
    </row>
    <row r="73" spans="1:11">
      <c r="A73">
        <f t="shared" si="7"/>
        <v>21</v>
      </c>
      <c r="B73" t="s">
        <v>17</v>
      </c>
      <c r="C73">
        <v>59.3</v>
      </c>
      <c r="D73" s="2">
        <f t="shared" si="4"/>
        <v>18.873329089751749</v>
      </c>
      <c r="E73">
        <v>42.1</v>
      </c>
      <c r="F73" s="2">
        <f t="shared" si="5"/>
        <v>13.399108847867602</v>
      </c>
      <c r="G73">
        <v>11.5</v>
      </c>
      <c r="H73">
        <v>5</v>
      </c>
      <c r="I73">
        <v>4</v>
      </c>
      <c r="J73">
        <v>3</v>
      </c>
      <c r="K73" s="2">
        <f t="shared" si="6"/>
        <v>3.5</v>
      </c>
    </row>
    <row r="74" spans="1:11">
      <c r="A74">
        <f t="shared" si="7"/>
        <v>22</v>
      </c>
      <c r="B74" t="s">
        <v>15</v>
      </c>
      <c r="C74">
        <v>60.9</v>
      </c>
      <c r="D74" s="2">
        <f t="shared" si="4"/>
        <v>19.382558879694461</v>
      </c>
      <c r="E74">
        <v>60.1</v>
      </c>
      <c r="F74" s="2">
        <f t="shared" si="5"/>
        <v>19.127943984723107</v>
      </c>
      <c r="G74">
        <v>15.2</v>
      </c>
      <c r="H74">
        <v>9.1</v>
      </c>
      <c r="I74">
        <v>4</v>
      </c>
      <c r="J74">
        <v>3.8</v>
      </c>
      <c r="K74" s="2">
        <f t="shared" si="6"/>
        <v>3.9</v>
      </c>
    </row>
    <row r="75" spans="1:11">
      <c r="A75">
        <f t="shared" si="7"/>
        <v>23</v>
      </c>
      <c r="B75" t="s">
        <v>17</v>
      </c>
      <c r="C75">
        <v>76.099999999999994</v>
      </c>
      <c r="D75" s="2">
        <f t="shared" si="4"/>
        <v>24.220241884150223</v>
      </c>
      <c r="E75">
        <v>56.9</v>
      </c>
      <c r="F75" s="2">
        <f t="shared" si="5"/>
        <v>18.109484404837684</v>
      </c>
      <c r="G75">
        <v>15.2</v>
      </c>
      <c r="H75">
        <v>6.9</v>
      </c>
      <c r="I75">
        <v>4</v>
      </c>
      <c r="K75" s="2">
        <f t="shared" si="6"/>
        <v>4</v>
      </c>
    </row>
    <row r="76" spans="1:11">
      <c r="A76">
        <f t="shared" si="7"/>
        <v>24</v>
      </c>
      <c r="B76" t="s">
        <v>17</v>
      </c>
      <c r="C76">
        <v>60.9</v>
      </c>
      <c r="D76" s="2">
        <f t="shared" si="4"/>
        <v>19.382558879694461</v>
      </c>
      <c r="E76">
        <v>44.2</v>
      </c>
      <c r="F76" s="2">
        <f t="shared" si="5"/>
        <v>14.06747294716741</v>
      </c>
      <c r="G76">
        <v>13.5</v>
      </c>
      <c r="H76">
        <v>8.8000000000000007</v>
      </c>
      <c r="I76">
        <v>5</v>
      </c>
      <c r="K76" s="2">
        <f t="shared" si="6"/>
        <v>5</v>
      </c>
    </row>
    <row r="77" spans="1:11">
      <c r="A77">
        <f t="shared" si="7"/>
        <v>25</v>
      </c>
      <c r="B77" t="s">
        <v>17</v>
      </c>
      <c r="C77">
        <v>147.19999999999999</v>
      </c>
      <c r="D77" s="2">
        <f t="shared" si="4"/>
        <v>46.849140674729469</v>
      </c>
      <c r="E77">
        <v>109.6</v>
      </c>
      <c r="F77" s="2">
        <f t="shared" si="5"/>
        <v>34.882240611075744</v>
      </c>
      <c r="G77">
        <v>16.2</v>
      </c>
      <c r="H77">
        <v>9.1</v>
      </c>
      <c r="I77">
        <v>5.0999999999999996</v>
      </c>
      <c r="J77">
        <v>6</v>
      </c>
      <c r="K77" s="2">
        <f t="shared" si="6"/>
        <v>5.55</v>
      </c>
    </row>
    <row r="78" spans="1:11">
      <c r="A78">
        <f t="shared" si="7"/>
        <v>26</v>
      </c>
      <c r="B78" t="s">
        <v>15</v>
      </c>
      <c r="C78">
        <v>67.099999999999994</v>
      </c>
      <c r="D78" s="2">
        <f t="shared" si="4"/>
        <v>21.355824315722469</v>
      </c>
      <c r="E78">
        <v>62.8</v>
      </c>
      <c r="F78" s="2">
        <f t="shared" si="5"/>
        <v>19.98726925525143</v>
      </c>
      <c r="G78">
        <v>16</v>
      </c>
      <c r="H78">
        <v>10</v>
      </c>
      <c r="I78">
        <v>6.5</v>
      </c>
      <c r="J78">
        <v>5.5</v>
      </c>
      <c r="K78" s="2">
        <f t="shared" si="6"/>
        <v>6</v>
      </c>
    </row>
    <row r="79" spans="1:11">
      <c r="A79">
        <f t="shared" si="7"/>
        <v>27</v>
      </c>
      <c r="B79" t="s">
        <v>17</v>
      </c>
      <c r="C79">
        <v>66.3</v>
      </c>
      <c r="D79" s="2">
        <f t="shared" si="4"/>
        <v>21.101209420751115</v>
      </c>
      <c r="E79">
        <v>41.3</v>
      </c>
      <c r="F79" s="2">
        <f t="shared" si="5"/>
        <v>13.144493952896244</v>
      </c>
      <c r="G79">
        <v>10.5</v>
      </c>
      <c r="H79">
        <v>7.1</v>
      </c>
      <c r="I79">
        <v>5</v>
      </c>
      <c r="J79">
        <v>4</v>
      </c>
      <c r="K79" s="2">
        <f t="shared" si="6"/>
        <v>4.5</v>
      </c>
    </row>
    <row r="80" spans="1:11">
      <c r="A80">
        <f t="shared" si="7"/>
        <v>28</v>
      </c>
      <c r="B80" t="s">
        <v>17</v>
      </c>
      <c r="C80">
        <v>160.19999999999999</v>
      </c>
      <c r="D80" s="2">
        <f t="shared" si="4"/>
        <v>50.986632718014</v>
      </c>
      <c r="E80">
        <v>92.2</v>
      </c>
      <c r="F80" s="2">
        <f t="shared" si="5"/>
        <v>29.344366645448762</v>
      </c>
      <c r="G80">
        <v>16.5</v>
      </c>
      <c r="H80">
        <v>10.1</v>
      </c>
      <c r="I80">
        <v>8</v>
      </c>
      <c r="J80">
        <v>7</v>
      </c>
      <c r="K80" s="2">
        <f t="shared" si="6"/>
        <v>7.5</v>
      </c>
    </row>
    <row r="81" spans="1:11">
      <c r="A81">
        <f t="shared" si="7"/>
        <v>29</v>
      </c>
      <c r="B81" t="s">
        <v>17</v>
      </c>
      <c r="C81">
        <v>160.19999999999999</v>
      </c>
      <c r="D81" s="2">
        <f t="shared" si="4"/>
        <v>50.986632718014</v>
      </c>
      <c r="E81">
        <v>52.2</v>
      </c>
      <c r="F81" s="2">
        <f t="shared" si="5"/>
        <v>16.613621896880968</v>
      </c>
      <c r="G81">
        <v>14.1</v>
      </c>
      <c r="H81">
        <v>7.8</v>
      </c>
      <c r="I81">
        <v>4</v>
      </c>
      <c r="J81">
        <v>5</v>
      </c>
      <c r="K81" s="2">
        <f t="shared" si="6"/>
        <v>4.5</v>
      </c>
    </row>
    <row r="82" spans="1:11">
      <c r="A82">
        <f t="shared" si="7"/>
        <v>30</v>
      </c>
      <c r="B82" t="s">
        <v>17</v>
      </c>
      <c r="C82">
        <v>49.9</v>
      </c>
      <c r="D82" s="2">
        <f t="shared" si="4"/>
        <v>15.88160407383832</v>
      </c>
      <c r="E82">
        <v>34.200000000000003</v>
      </c>
      <c r="F82" s="2">
        <f t="shared" si="5"/>
        <v>10.884786760025463</v>
      </c>
      <c r="G82">
        <v>9.1</v>
      </c>
      <c r="H82">
        <v>6.8</v>
      </c>
      <c r="I82">
        <v>4</v>
      </c>
      <c r="J82">
        <v>3.8</v>
      </c>
      <c r="K82" s="2">
        <f t="shared" si="6"/>
        <v>3.9</v>
      </c>
    </row>
    <row r="83" spans="1:11">
      <c r="A83">
        <f t="shared" si="7"/>
        <v>31</v>
      </c>
      <c r="B83" t="s">
        <v>17</v>
      </c>
      <c r="C83">
        <v>56.2</v>
      </c>
      <c r="D83" s="2">
        <f t="shared" si="4"/>
        <v>17.886696371737749</v>
      </c>
      <c r="E83">
        <v>39.799999999999997</v>
      </c>
      <c r="F83" s="2">
        <f t="shared" si="5"/>
        <v>12.667091024824952</v>
      </c>
      <c r="G83">
        <v>12.1</v>
      </c>
      <c r="H83">
        <v>6</v>
      </c>
      <c r="I83">
        <v>4.9000000000000004</v>
      </c>
      <c r="J83">
        <v>3.8</v>
      </c>
      <c r="K83" s="2">
        <f t="shared" si="6"/>
        <v>4.3499999999999996</v>
      </c>
    </row>
    <row r="84" spans="1:11">
      <c r="A84">
        <f t="shared" si="7"/>
        <v>32</v>
      </c>
      <c r="B84" t="s">
        <v>17</v>
      </c>
      <c r="C84">
        <v>23.8</v>
      </c>
      <c r="D84" s="2">
        <f t="shared" si="4"/>
        <v>7.5747931253978367</v>
      </c>
      <c r="E84">
        <v>21.2</v>
      </c>
      <c r="F84" s="2">
        <f t="shared" si="5"/>
        <v>6.747294716740929</v>
      </c>
      <c r="G84">
        <v>7</v>
      </c>
      <c r="H84">
        <v>3.8</v>
      </c>
      <c r="I84">
        <v>2</v>
      </c>
      <c r="J84">
        <v>2.5</v>
      </c>
      <c r="K84" s="2">
        <f t="shared" si="6"/>
        <v>2.25</v>
      </c>
    </row>
    <row r="85" spans="1:11">
      <c r="A85">
        <f t="shared" si="7"/>
        <v>33</v>
      </c>
      <c r="B85" t="s">
        <v>17</v>
      </c>
      <c r="C85">
        <v>32.200000000000003</v>
      </c>
      <c r="D85" s="2">
        <f t="shared" si="4"/>
        <v>10.248249522597073</v>
      </c>
      <c r="E85">
        <v>23.8</v>
      </c>
      <c r="F85" s="2">
        <f t="shared" si="5"/>
        <v>7.5747931253978367</v>
      </c>
      <c r="G85">
        <v>8</v>
      </c>
      <c r="H85">
        <v>4.9000000000000004</v>
      </c>
      <c r="I85">
        <v>3</v>
      </c>
      <c r="J85">
        <v>3.5</v>
      </c>
      <c r="K85" s="2">
        <f t="shared" si="6"/>
        <v>3.25</v>
      </c>
    </row>
    <row r="86" spans="1:11">
      <c r="A86">
        <f t="shared" si="7"/>
        <v>34</v>
      </c>
      <c r="B86" t="s">
        <v>17</v>
      </c>
      <c r="C86">
        <v>83.1</v>
      </c>
      <c r="D86" s="2">
        <f t="shared" si="4"/>
        <v>26.448122215149585</v>
      </c>
      <c r="E86">
        <v>50.8</v>
      </c>
      <c r="F86" s="2">
        <f t="shared" si="5"/>
        <v>16.168045830681095</v>
      </c>
      <c r="G86">
        <v>16.5</v>
      </c>
      <c r="H86">
        <v>9.1999999999999993</v>
      </c>
      <c r="I86">
        <v>5</v>
      </c>
      <c r="J86">
        <v>4.5</v>
      </c>
      <c r="K86" s="2">
        <f t="shared" si="6"/>
        <v>4.75</v>
      </c>
    </row>
    <row r="87" spans="1:11">
      <c r="A87">
        <f t="shared" si="7"/>
        <v>35</v>
      </c>
      <c r="B87" t="s">
        <v>33</v>
      </c>
      <c r="C87">
        <v>34.799999999999997</v>
      </c>
      <c r="D87" s="2">
        <f t="shared" si="4"/>
        <v>11.075747931253979</v>
      </c>
      <c r="E87">
        <v>25.2</v>
      </c>
      <c r="F87" s="2">
        <f t="shared" si="5"/>
        <v>8.0203691915977089</v>
      </c>
      <c r="G87">
        <v>6</v>
      </c>
      <c r="H87">
        <v>2.5</v>
      </c>
      <c r="I87">
        <v>2.5</v>
      </c>
      <c r="J87">
        <v>2</v>
      </c>
      <c r="K87" s="2">
        <f t="shared" si="6"/>
        <v>2.25</v>
      </c>
    </row>
    <row r="88" spans="1:11">
      <c r="A88">
        <f t="shared" si="7"/>
        <v>36</v>
      </c>
      <c r="B88" t="s">
        <v>17</v>
      </c>
      <c r="C88">
        <v>47.8</v>
      </c>
      <c r="D88" s="2">
        <f t="shared" si="4"/>
        <v>15.21323997453851</v>
      </c>
      <c r="E88">
        <v>29.8</v>
      </c>
      <c r="F88" s="2">
        <f t="shared" si="5"/>
        <v>9.4844048376830052</v>
      </c>
      <c r="G88">
        <v>8</v>
      </c>
      <c r="H88">
        <v>5.2</v>
      </c>
      <c r="I88">
        <v>3.2</v>
      </c>
      <c r="J88">
        <v>3</v>
      </c>
      <c r="K88" s="2">
        <f t="shared" si="6"/>
        <v>3.1</v>
      </c>
    </row>
    <row r="89" spans="1:11">
      <c r="A89">
        <f t="shared" si="7"/>
        <v>37</v>
      </c>
      <c r="B89" t="s">
        <v>17</v>
      </c>
      <c r="C89">
        <v>160.1</v>
      </c>
      <c r="D89" s="2">
        <f t="shared" si="4"/>
        <v>50.954805856142585</v>
      </c>
      <c r="E89">
        <v>121.2</v>
      </c>
      <c r="F89" s="2">
        <f t="shared" si="5"/>
        <v>38.574156588160406</v>
      </c>
      <c r="G89">
        <v>10.3</v>
      </c>
      <c r="H89">
        <v>8.3000000000000007</v>
      </c>
      <c r="I89">
        <v>8</v>
      </c>
      <c r="J89">
        <v>8.5</v>
      </c>
      <c r="K89" s="2">
        <f t="shared" si="6"/>
        <v>8.25</v>
      </c>
    </row>
    <row r="90" spans="1:11">
      <c r="A90">
        <f t="shared" si="7"/>
        <v>38</v>
      </c>
      <c r="B90" t="s">
        <v>17</v>
      </c>
      <c r="C90">
        <v>82.8</v>
      </c>
      <c r="D90" s="2">
        <f t="shared" si="4"/>
        <v>26.352641629535327</v>
      </c>
      <c r="E90">
        <v>61.2</v>
      </c>
      <c r="F90" s="2">
        <f t="shared" si="5"/>
        <v>19.478039465308722</v>
      </c>
      <c r="G90">
        <v>17.2</v>
      </c>
      <c r="H90">
        <v>7.9</v>
      </c>
      <c r="I90">
        <v>8.1999999999999993</v>
      </c>
      <c r="J90">
        <v>4.5</v>
      </c>
      <c r="K90" s="2">
        <f t="shared" si="6"/>
        <v>6.35</v>
      </c>
    </row>
    <row r="91" spans="1:11">
      <c r="A91">
        <f t="shared" si="7"/>
        <v>39</v>
      </c>
      <c r="B91" t="s">
        <v>17</v>
      </c>
      <c r="C91">
        <v>78.8</v>
      </c>
      <c r="D91" s="2">
        <f t="shared" si="4"/>
        <v>25.07956715467855</v>
      </c>
      <c r="E91">
        <v>56.2</v>
      </c>
      <c r="F91" s="2">
        <f t="shared" si="5"/>
        <v>17.886696371737749</v>
      </c>
      <c r="G91">
        <v>9.1</v>
      </c>
      <c r="H91">
        <v>5.2</v>
      </c>
      <c r="I91">
        <v>5.0999999999999996</v>
      </c>
      <c r="J91">
        <v>3.5</v>
      </c>
      <c r="K91" s="2">
        <f t="shared" si="6"/>
        <v>4.3</v>
      </c>
    </row>
    <row r="92" spans="1:11">
      <c r="A92">
        <f t="shared" si="7"/>
        <v>40</v>
      </c>
      <c r="B92" t="s">
        <v>17</v>
      </c>
      <c r="C92">
        <v>160.80000000000001</v>
      </c>
      <c r="D92" s="2">
        <f t="shared" si="4"/>
        <v>51.177593889242523</v>
      </c>
      <c r="E92">
        <v>61.2</v>
      </c>
      <c r="F92" s="2">
        <f t="shared" si="5"/>
        <v>19.478039465308722</v>
      </c>
      <c r="G92">
        <v>17.399999999999999</v>
      </c>
      <c r="H92">
        <v>11.2</v>
      </c>
      <c r="I92">
        <v>6.2</v>
      </c>
      <c r="J92">
        <v>4.0999999999999996</v>
      </c>
      <c r="K92" s="2">
        <f t="shared" si="6"/>
        <v>5.15</v>
      </c>
    </row>
    <row r="93" spans="1:11">
      <c r="A93">
        <f t="shared" si="7"/>
        <v>41</v>
      </c>
      <c r="B93" t="s">
        <v>17</v>
      </c>
      <c r="C93">
        <v>160.80000000000001</v>
      </c>
      <c r="D93" s="2">
        <f t="shared" si="4"/>
        <v>51.177593889242523</v>
      </c>
      <c r="E93">
        <v>61.4</v>
      </c>
      <c r="F93" s="2">
        <f t="shared" si="5"/>
        <v>19.541693189051561</v>
      </c>
      <c r="G93">
        <v>16.8</v>
      </c>
      <c r="H93">
        <v>7.1</v>
      </c>
      <c r="I93">
        <v>5.2</v>
      </c>
      <c r="J93">
        <v>4.8</v>
      </c>
      <c r="K93" s="2">
        <f t="shared" si="6"/>
        <v>5</v>
      </c>
    </row>
    <row r="94" spans="1:11">
      <c r="A94">
        <f t="shared" si="7"/>
        <v>42</v>
      </c>
      <c r="B94" t="s">
        <v>17</v>
      </c>
      <c r="C94">
        <v>160.80000000000001</v>
      </c>
      <c r="D94" s="2">
        <f t="shared" si="4"/>
        <v>51.177593889242523</v>
      </c>
      <c r="E94">
        <v>67.8</v>
      </c>
      <c r="F94" s="2">
        <f t="shared" si="5"/>
        <v>21.578612348822407</v>
      </c>
      <c r="G94">
        <v>16.8</v>
      </c>
      <c r="H94">
        <v>9.6999999999999993</v>
      </c>
      <c r="I94">
        <v>6.1</v>
      </c>
      <c r="J94">
        <v>6</v>
      </c>
      <c r="K94" s="2">
        <f t="shared" si="6"/>
        <v>6.05</v>
      </c>
    </row>
    <row r="95" spans="1:11">
      <c r="A95">
        <f t="shared" si="7"/>
        <v>43</v>
      </c>
      <c r="B95" t="s">
        <v>17</v>
      </c>
      <c r="C95">
        <v>113.2</v>
      </c>
      <c r="D95" s="2">
        <f t="shared" si="4"/>
        <v>36.028007638446852</v>
      </c>
      <c r="E95">
        <v>43.2</v>
      </c>
      <c r="F95" s="2">
        <f t="shared" si="5"/>
        <v>13.749204328453215</v>
      </c>
      <c r="G95">
        <v>17.5</v>
      </c>
      <c r="H95">
        <v>4</v>
      </c>
      <c r="I95">
        <v>3.1</v>
      </c>
      <c r="J95">
        <v>2.5</v>
      </c>
      <c r="K95" s="2">
        <f t="shared" si="6"/>
        <v>2.8</v>
      </c>
    </row>
    <row r="96" spans="1:11">
      <c r="A96">
        <f t="shared" si="7"/>
        <v>44</v>
      </c>
      <c r="B96" t="s">
        <v>17</v>
      </c>
      <c r="C96">
        <v>113.2</v>
      </c>
      <c r="D96" s="2">
        <f t="shared" si="4"/>
        <v>36.028007638446852</v>
      </c>
      <c r="E96">
        <v>65.400000000000006</v>
      </c>
      <c r="F96" s="2">
        <f t="shared" si="5"/>
        <v>20.814767663908341</v>
      </c>
      <c r="G96">
        <v>16.899999999999999</v>
      </c>
      <c r="H96">
        <v>9.1999999999999993</v>
      </c>
      <c r="I96">
        <v>7.1</v>
      </c>
      <c r="J96">
        <v>4</v>
      </c>
      <c r="K96" s="2">
        <f t="shared" si="6"/>
        <v>5.55</v>
      </c>
    </row>
    <row r="97" spans="1:11">
      <c r="A97">
        <f t="shared" si="7"/>
        <v>45</v>
      </c>
      <c r="B97" t="s">
        <v>17</v>
      </c>
      <c r="C97">
        <v>51.2</v>
      </c>
      <c r="D97" s="2">
        <f t="shared" si="4"/>
        <v>16.295353278166775</v>
      </c>
      <c r="E97">
        <v>34.1</v>
      </c>
      <c r="F97" s="2">
        <f t="shared" si="5"/>
        <v>10.852959898154042</v>
      </c>
      <c r="G97">
        <v>11.5</v>
      </c>
      <c r="H97">
        <v>8.9</v>
      </c>
      <c r="I97">
        <v>4.5</v>
      </c>
      <c r="J97">
        <v>3</v>
      </c>
      <c r="K97" s="2">
        <f t="shared" si="6"/>
        <v>3.75</v>
      </c>
    </row>
    <row r="98" spans="1:11">
      <c r="A98">
        <f t="shared" si="7"/>
        <v>46</v>
      </c>
      <c r="B98" t="s">
        <v>17</v>
      </c>
      <c r="C98">
        <v>116.5</v>
      </c>
      <c r="D98" s="2">
        <f t="shared" si="4"/>
        <v>37.07829408020369</v>
      </c>
      <c r="E98">
        <v>38.799999999999997</v>
      </c>
      <c r="F98" s="2">
        <f t="shared" si="5"/>
        <v>12.348822406110758</v>
      </c>
      <c r="G98">
        <v>12.5</v>
      </c>
      <c r="H98">
        <v>8.9</v>
      </c>
      <c r="I98">
        <v>6.5</v>
      </c>
      <c r="J98">
        <v>5.2</v>
      </c>
      <c r="K98" s="2">
        <f t="shared" si="6"/>
        <v>5.85</v>
      </c>
    </row>
    <row r="99" spans="1:11">
      <c r="A99">
        <f t="shared" si="7"/>
        <v>47</v>
      </c>
      <c r="B99" t="s">
        <v>17</v>
      </c>
      <c r="C99">
        <v>116.5</v>
      </c>
      <c r="D99" s="2">
        <f t="shared" si="4"/>
        <v>37.07829408020369</v>
      </c>
      <c r="E99">
        <v>75.599999999999994</v>
      </c>
      <c r="F99" s="2">
        <f t="shared" si="5"/>
        <v>24.061107574793123</v>
      </c>
      <c r="G99">
        <v>16.8</v>
      </c>
      <c r="H99">
        <v>9.1999999999999993</v>
      </c>
      <c r="I99">
        <v>8.1</v>
      </c>
      <c r="J99">
        <v>6.2</v>
      </c>
      <c r="K99" s="2">
        <f t="shared" si="6"/>
        <v>7.15</v>
      </c>
    </row>
    <row r="100" spans="1:11">
      <c r="A100">
        <f t="shared" si="7"/>
        <v>48</v>
      </c>
      <c r="B100" t="s">
        <v>17</v>
      </c>
      <c r="C100">
        <v>161.1</v>
      </c>
      <c r="D100" s="2">
        <f t="shared" si="4"/>
        <v>51.273074474856777</v>
      </c>
      <c r="E100">
        <v>85.8</v>
      </c>
      <c r="F100" s="2">
        <f t="shared" si="5"/>
        <v>27.307447485677912</v>
      </c>
      <c r="G100">
        <v>18.5</v>
      </c>
      <c r="H100">
        <v>11.2</v>
      </c>
      <c r="I100">
        <v>9.1999999999999993</v>
      </c>
      <c r="J100">
        <v>6.8</v>
      </c>
      <c r="K100" s="2">
        <f t="shared" si="6"/>
        <v>8</v>
      </c>
    </row>
    <row r="101" spans="1:11">
      <c r="A101">
        <f t="shared" si="7"/>
        <v>49</v>
      </c>
      <c r="B101" t="s">
        <v>17</v>
      </c>
      <c r="C101">
        <v>161.1</v>
      </c>
      <c r="D101" s="2">
        <f t="shared" si="4"/>
        <v>51.273074474856777</v>
      </c>
      <c r="E101">
        <v>78.2</v>
      </c>
      <c r="F101" s="2">
        <f t="shared" si="5"/>
        <v>24.888605983450034</v>
      </c>
      <c r="G101">
        <v>15.1</v>
      </c>
      <c r="H101">
        <v>7.2</v>
      </c>
      <c r="I101">
        <v>7.2</v>
      </c>
      <c r="J101">
        <v>8</v>
      </c>
      <c r="K101" s="2">
        <f t="shared" si="6"/>
        <v>7.6</v>
      </c>
    </row>
    <row r="102" spans="1:11">
      <c r="A102">
        <f t="shared" si="7"/>
        <v>50</v>
      </c>
      <c r="B102" t="s">
        <v>33</v>
      </c>
      <c r="C102">
        <v>35.799999999999997</v>
      </c>
      <c r="D102" s="2">
        <f t="shared" si="4"/>
        <v>11.394016549968173</v>
      </c>
      <c r="E102">
        <v>26.2</v>
      </c>
      <c r="F102" s="2">
        <f t="shared" si="5"/>
        <v>8.3386378103119032</v>
      </c>
      <c r="G102">
        <v>27.1</v>
      </c>
      <c r="H102">
        <v>10</v>
      </c>
      <c r="I102">
        <v>3.1</v>
      </c>
      <c r="J102">
        <v>3.4</v>
      </c>
      <c r="K102" s="2">
        <f t="shared" si="6"/>
        <v>3.25</v>
      </c>
    </row>
    <row r="103" spans="1:11">
      <c r="A103">
        <f t="shared" si="7"/>
        <v>51</v>
      </c>
      <c r="B103" t="s">
        <v>17</v>
      </c>
      <c r="C103">
        <v>73.8</v>
      </c>
      <c r="D103" s="2">
        <f t="shared" si="4"/>
        <v>23.488224061107573</v>
      </c>
      <c r="E103">
        <v>59.8</v>
      </c>
      <c r="F103" s="2">
        <f t="shared" si="5"/>
        <v>19.032463399108849</v>
      </c>
      <c r="G103">
        <v>17.5</v>
      </c>
      <c r="H103">
        <v>10</v>
      </c>
      <c r="I103">
        <v>5.2</v>
      </c>
      <c r="J103">
        <v>7.8</v>
      </c>
      <c r="K103" s="2">
        <f t="shared" si="6"/>
        <v>6.5</v>
      </c>
    </row>
    <row r="104" spans="1:11">
      <c r="A104">
        <f t="shared" si="7"/>
        <v>52</v>
      </c>
      <c r="B104" t="s">
        <v>17</v>
      </c>
      <c r="C104">
        <v>147.80000000000001</v>
      </c>
      <c r="D104" s="2">
        <f t="shared" si="4"/>
        <v>47.040101845957992</v>
      </c>
      <c r="E104">
        <v>108.8</v>
      </c>
      <c r="F104" s="2">
        <f t="shared" si="5"/>
        <v>34.62762571610439</v>
      </c>
      <c r="G104">
        <v>18</v>
      </c>
      <c r="H104">
        <v>11.1</v>
      </c>
      <c r="I104">
        <v>10.1</v>
      </c>
      <c r="J104">
        <v>11</v>
      </c>
      <c r="K104" s="2">
        <f t="shared" si="6"/>
        <v>10.55</v>
      </c>
    </row>
    <row r="105" spans="1:11">
      <c r="A105">
        <f t="shared" si="7"/>
        <v>53</v>
      </c>
      <c r="B105" t="s">
        <v>17</v>
      </c>
      <c r="C105">
        <v>83.6</v>
      </c>
      <c r="D105" s="2">
        <f t="shared" si="4"/>
        <v>26.607256524506681</v>
      </c>
      <c r="E105">
        <v>57.1</v>
      </c>
      <c r="F105" s="2">
        <f t="shared" si="5"/>
        <v>18.173138128580522</v>
      </c>
      <c r="G105">
        <v>16.899999999999999</v>
      </c>
      <c r="H105">
        <v>9.5</v>
      </c>
      <c r="I105">
        <v>7.1</v>
      </c>
      <c r="J105">
        <v>10</v>
      </c>
      <c r="K105" s="2">
        <f t="shared" si="6"/>
        <v>8.5500000000000007</v>
      </c>
    </row>
    <row r="106" spans="1:11">
      <c r="A106">
        <f t="shared" si="7"/>
        <v>54</v>
      </c>
      <c r="B106" t="s">
        <v>17</v>
      </c>
      <c r="C106">
        <v>85.1</v>
      </c>
      <c r="D106" s="2">
        <f t="shared" si="4"/>
        <v>27.084659452577974</v>
      </c>
      <c r="E106">
        <v>69.2</v>
      </c>
      <c r="F106" s="2">
        <f t="shared" si="5"/>
        <v>22.02418841502228</v>
      </c>
      <c r="G106">
        <v>15.1</v>
      </c>
      <c r="H106">
        <v>6.1</v>
      </c>
      <c r="I106">
        <v>9.1</v>
      </c>
      <c r="J106">
        <v>8.1999999999999993</v>
      </c>
      <c r="K106" s="2">
        <f t="shared" si="6"/>
        <v>8.6499999999999986</v>
      </c>
    </row>
    <row r="107" spans="1:11">
      <c r="A107">
        <f t="shared" si="7"/>
        <v>55</v>
      </c>
      <c r="B107" t="s">
        <v>14</v>
      </c>
      <c r="C107">
        <v>55.3</v>
      </c>
      <c r="D107" s="2">
        <f t="shared" si="4"/>
        <v>17.600254614894972</v>
      </c>
      <c r="E107">
        <v>48.5</v>
      </c>
      <c r="F107" s="2">
        <f t="shared" si="5"/>
        <v>15.436028007638447</v>
      </c>
      <c r="G107">
        <v>13</v>
      </c>
      <c r="H107">
        <v>8.1999999999999993</v>
      </c>
      <c r="I107">
        <v>7.2</v>
      </c>
      <c r="J107">
        <v>4</v>
      </c>
      <c r="K107" s="2">
        <f t="shared" si="6"/>
        <v>5.6</v>
      </c>
    </row>
    <row r="108" spans="1:11">
      <c r="A108">
        <f t="shared" si="7"/>
        <v>56</v>
      </c>
      <c r="B108" t="s">
        <v>15</v>
      </c>
      <c r="C108">
        <v>73.8</v>
      </c>
      <c r="D108" s="2">
        <f t="shared" si="4"/>
        <v>23.488224061107573</v>
      </c>
      <c r="E108">
        <v>49.6</v>
      </c>
      <c r="F108" s="2">
        <f t="shared" si="5"/>
        <v>15.786123488224062</v>
      </c>
      <c r="G108">
        <v>13.2</v>
      </c>
      <c r="H108">
        <v>7.2</v>
      </c>
      <c r="I108">
        <v>7.1</v>
      </c>
      <c r="J108">
        <v>6</v>
      </c>
      <c r="K108" s="2">
        <f t="shared" si="6"/>
        <v>6.55</v>
      </c>
    </row>
    <row r="109" spans="1:11">
      <c r="A109">
        <f t="shared" si="7"/>
        <v>57</v>
      </c>
      <c r="B109" t="s">
        <v>15</v>
      </c>
      <c r="C109">
        <v>73.8</v>
      </c>
      <c r="D109" s="2">
        <f t="shared" si="4"/>
        <v>23.488224061107573</v>
      </c>
      <c r="E109">
        <v>34.200000000000003</v>
      </c>
      <c r="F109" s="2">
        <f t="shared" si="5"/>
        <v>10.884786760025463</v>
      </c>
      <c r="G109">
        <v>10</v>
      </c>
      <c r="H109">
        <v>6.1</v>
      </c>
      <c r="I109">
        <v>5.5</v>
      </c>
      <c r="J109">
        <v>4.2</v>
      </c>
      <c r="K109" s="2">
        <f t="shared" si="6"/>
        <v>4.8499999999999996</v>
      </c>
    </row>
    <row r="110" spans="1:11">
      <c r="A110">
        <f t="shared" si="7"/>
        <v>58</v>
      </c>
      <c r="B110" t="s">
        <v>14</v>
      </c>
      <c r="C110">
        <v>93.8</v>
      </c>
      <c r="D110" s="2">
        <f t="shared" si="4"/>
        <v>29.85359643539147</v>
      </c>
      <c r="E110">
        <v>55.2</v>
      </c>
      <c r="F110" s="2">
        <f t="shared" si="5"/>
        <v>17.568427753023553</v>
      </c>
      <c r="G110">
        <v>13.2</v>
      </c>
      <c r="H110">
        <v>7.5</v>
      </c>
      <c r="I110">
        <v>9.1999999999999993</v>
      </c>
      <c r="J110">
        <v>7.5</v>
      </c>
      <c r="K110" s="2">
        <f t="shared" si="6"/>
        <v>8.35</v>
      </c>
    </row>
    <row r="111" spans="1:11">
      <c r="A111">
        <f t="shared" si="7"/>
        <v>59</v>
      </c>
      <c r="B111" t="s">
        <v>22</v>
      </c>
      <c r="C111">
        <v>52.1</v>
      </c>
      <c r="D111" s="2">
        <f t="shared" si="4"/>
        <v>16.581795035009549</v>
      </c>
      <c r="E111">
        <v>32.1</v>
      </c>
      <c r="F111" s="2">
        <f t="shared" si="5"/>
        <v>10.216422660725653</v>
      </c>
      <c r="G111">
        <v>7.2</v>
      </c>
      <c r="H111">
        <v>4</v>
      </c>
      <c r="I111">
        <v>3.5</v>
      </c>
      <c r="J111">
        <v>3.2</v>
      </c>
      <c r="K111" s="2">
        <f t="shared" si="6"/>
        <v>3.35</v>
      </c>
    </row>
    <row r="112" spans="1:11">
      <c r="A112">
        <f t="shared" si="7"/>
        <v>60</v>
      </c>
      <c r="B112" t="s">
        <v>15</v>
      </c>
      <c r="C112">
        <v>42.8</v>
      </c>
      <c r="D112" s="2">
        <f t="shared" si="4"/>
        <v>13.621896880967537</v>
      </c>
      <c r="E112">
        <v>30.1</v>
      </c>
      <c r="F112" s="2">
        <f t="shared" si="5"/>
        <v>9.579885423297263</v>
      </c>
      <c r="G112">
        <v>12</v>
      </c>
      <c r="H112">
        <v>5.5</v>
      </c>
      <c r="I112">
        <v>3.5</v>
      </c>
      <c r="J112">
        <v>2</v>
      </c>
      <c r="K112" s="2">
        <f t="shared" si="6"/>
        <v>2.75</v>
      </c>
    </row>
    <row r="113" spans="1:11">
      <c r="A113">
        <f t="shared" si="7"/>
        <v>61</v>
      </c>
      <c r="B113" t="s">
        <v>17</v>
      </c>
      <c r="C113">
        <v>121.2</v>
      </c>
      <c r="D113" s="2">
        <f t="shared" si="4"/>
        <v>38.574156588160406</v>
      </c>
      <c r="E113">
        <v>82.1</v>
      </c>
      <c r="F113" s="2">
        <f t="shared" si="5"/>
        <v>26.129853596435389</v>
      </c>
      <c r="G113">
        <v>18.5</v>
      </c>
      <c r="H113">
        <v>11.1</v>
      </c>
      <c r="I113">
        <v>10</v>
      </c>
      <c r="J113">
        <v>7.8</v>
      </c>
      <c r="K113" s="2">
        <f t="shared" si="6"/>
        <v>8.9</v>
      </c>
    </row>
    <row r="114" spans="1:11">
      <c r="D114" s="2"/>
      <c r="F114" s="2"/>
      <c r="K114" s="2"/>
    </row>
    <row r="115" spans="1:11">
      <c r="D115" s="2"/>
      <c r="F115" s="2"/>
      <c r="K115" s="2"/>
    </row>
    <row r="116" spans="1:11">
      <c r="D116" s="2"/>
      <c r="F116" s="2"/>
      <c r="K116" s="2"/>
    </row>
    <row r="117" spans="1:11">
      <c r="A117" s="1" t="s">
        <v>35</v>
      </c>
      <c r="B117" s="1"/>
      <c r="D117" s="2"/>
      <c r="F117" s="2"/>
      <c r="K117" s="2"/>
    </row>
    <row r="118" spans="1:11">
      <c r="A118" s="1" t="s">
        <v>1</v>
      </c>
      <c r="B118" s="1" t="s">
        <v>9</v>
      </c>
      <c r="C118" s="1" t="s">
        <v>2</v>
      </c>
      <c r="D118" s="1" t="s">
        <v>43</v>
      </c>
      <c r="E118" s="1" t="s">
        <v>3</v>
      </c>
      <c r="F118" s="1" t="s">
        <v>44</v>
      </c>
      <c r="G118" s="1" t="s">
        <v>5</v>
      </c>
      <c r="H118" s="1" t="s">
        <v>6</v>
      </c>
      <c r="I118" s="1" t="s">
        <v>7</v>
      </c>
      <c r="J118" s="1" t="s">
        <v>8</v>
      </c>
      <c r="K118" s="1" t="s">
        <v>46</v>
      </c>
    </row>
    <row r="119" spans="1:11">
      <c r="A119">
        <v>1</v>
      </c>
      <c r="B119" t="s">
        <v>33</v>
      </c>
      <c r="C119">
        <v>60.2</v>
      </c>
      <c r="D119" s="2">
        <f t="shared" si="4"/>
        <v>19.159770846594526</v>
      </c>
      <c r="E119">
        <v>52.6</v>
      </c>
      <c r="F119" s="2">
        <f t="shared" si="5"/>
        <v>16.740929344366645</v>
      </c>
      <c r="G119">
        <v>7.1</v>
      </c>
      <c r="H119">
        <v>3.2</v>
      </c>
      <c r="I119">
        <v>3.5</v>
      </c>
      <c r="J119">
        <v>3.1</v>
      </c>
      <c r="K119" s="2">
        <f t="shared" si="6"/>
        <v>3.3</v>
      </c>
    </row>
    <row r="120" spans="1:11">
      <c r="A120">
        <v>2</v>
      </c>
      <c r="B120" t="s">
        <v>33</v>
      </c>
      <c r="C120">
        <v>53.2</v>
      </c>
      <c r="D120" s="2">
        <f t="shared" si="4"/>
        <v>16.931890515595164</v>
      </c>
      <c r="E120">
        <v>38.5</v>
      </c>
      <c r="F120" s="2">
        <f t="shared" si="5"/>
        <v>12.2533418204965</v>
      </c>
      <c r="G120">
        <v>6.2</v>
      </c>
      <c r="H120">
        <v>3.1</v>
      </c>
      <c r="I120">
        <v>2.7</v>
      </c>
      <c r="J120">
        <v>2.8</v>
      </c>
      <c r="K120" s="2">
        <f t="shared" si="6"/>
        <v>2.75</v>
      </c>
    </row>
    <row r="121" spans="1:11">
      <c r="A121">
        <f>A120+1</f>
        <v>3</v>
      </c>
      <c r="B121" t="s">
        <v>33</v>
      </c>
      <c r="C121">
        <v>147.19999999999999</v>
      </c>
      <c r="D121" s="2">
        <f t="shared" si="4"/>
        <v>46.849140674729469</v>
      </c>
      <c r="E121">
        <v>94.8</v>
      </c>
      <c r="F121" s="2">
        <f t="shared" si="5"/>
        <v>30.171865054105666</v>
      </c>
      <c r="G121">
        <v>10.5</v>
      </c>
      <c r="H121">
        <v>6.9</v>
      </c>
      <c r="I121">
        <v>7</v>
      </c>
      <c r="J121">
        <v>5.5</v>
      </c>
      <c r="K121" s="2">
        <f t="shared" si="6"/>
        <v>6.25</v>
      </c>
    </row>
    <row r="122" spans="1:11">
      <c r="A122">
        <f t="shared" ref="A122:A143" si="8">A121+1</f>
        <v>4</v>
      </c>
      <c r="B122" t="s">
        <v>17</v>
      </c>
      <c r="C122">
        <v>98.1</v>
      </c>
      <c r="D122" s="2">
        <f t="shared" si="4"/>
        <v>31.222151495862509</v>
      </c>
      <c r="E122">
        <v>74.599999999999994</v>
      </c>
      <c r="F122" s="2">
        <f t="shared" si="5"/>
        <v>23.742838956078931</v>
      </c>
      <c r="G122">
        <v>18.5</v>
      </c>
      <c r="H122">
        <v>12.2</v>
      </c>
      <c r="I122">
        <v>10.1</v>
      </c>
      <c r="J122">
        <v>9.8000000000000007</v>
      </c>
      <c r="K122" s="2">
        <f t="shared" si="6"/>
        <v>9.9499999999999993</v>
      </c>
    </row>
    <row r="123" spans="1:11">
      <c r="A123">
        <f t="shared" si="8"/>
        <v>5</v>
      </c>
      <c r="B123" t="s">
        <v>33</v>
      </c>
      <c r="C123">
        <v>68.3</v>
      </c>
      <c r="D123" s="2">
        <f t="shared" si="4"/>
        <v>21.737746658179503</v>
      </c>
      <c r="E123">
        <v>43.8</v>
      </c>
      <c r="F123" s="2">
        <f t="shared" si="5"/>
        <v>13.940165499681731</v>
      </c>
      <c r="G123">
        <v>7.2</v>
      </c>
      <c r="H123">
        <v>5</v>
      </c>
      <c r="I123">
        <v>3.1</v>
      </c>
      <c r="J123">
        <v>2.8</v>
      </c>
      <c r="K123" s="2">
        <f t="shared" si="6"/>
        <v>2.95</v>
      </c>
    </row>
    <row r="124" spans="1:11">
      <c r="A124">
        <f t="shared" si="8"/>
        <v>6</v>
      </c>
      <c r="B124" s="3" t="s">
        <v>36</v>
      </c>
      <c r="C124">
        <v>202.1</v>
      </c>
      <c r="D124" s="2">
        <f t="shared" si="4"/>
        <v>64.322087842138771</v>
      </c>
      <c r="E124">
        <v>173.2</v>
      </c>
      <c r="F124" s="2">
        <f t="shared" si="5"/>
        <v>55.124124761298532</v>
      </c>
      <c r="G124">
        <v>19.5</v>
      </c>
      <c r="H124">
        <v>13.5</v>
      </c>
      <c r="I124">
        <v>17</v>
      </c>
      <c r="J124">
        <v>15.2</v>
      </c>
      <c r="K124" s="2">
        <f t="shared" si="6"/>
        <v>16.100000000000001</v>
      </c>
    </row>
    <row r="125" spans="1:11">
      <c r="A125">
        <f t="shared" si="8"/>
        <v>7</v>
      </c>
      <c r="B125" t="s">
        <v>33</v>
      </c>
      <c r="C125">
        <v>62.8</v>
      </c>
      <c r="D125" s="2">
        <f t="shared" si="4"/>
        <v>19.98726925525143</v>
      </c>
      <c r="E125">
        <v>48.8</v>
      </c>
      <c r="F125" s="2">
        <f t="shared" si="5"/>
        <v>15.531508593252704</v>
      </c>
      <c r="G125">
        <v>10.5</v>
      </c>
      <c r="H125">
        <v>7.2</v>
      </c>
      <c r="I125">
        <v>4.0999999999999996</v>
      </c>
      <c r="J125">
        <v>5.0999999999999996</v>
      </c>
      <c r="K125" s="2">
        <f t="shared" si="6"/>
        <v>4.5999999999999996</v>
      </c>
    </row>
    <row r="126" spans="1:11">
      <c r="A126">
        <f t="shared" si="8"/>
        <v>8</v>
      </c>
      <c r="B126" t="s">
        <v>33</v>
      </c>
      <c r="C126">
        <v>80.2</v>
      </c>
      <c r="D126" s="2">
        <f t="shared" si="4"/>
        <v>25.525143220878423</v>
      </c>
      <c r="E126">
        <v>64.2</v>
      </c>
      <c r="F126" s="2">
        <f t="shared" si="5"/>
        <v>20.432845321451307</v>
      </c>
      <c r="G126">
        <v>12.2</v>
      </c>
      <c r="H126">
        <v>10.1</v>
      </c>
      <c r="I126">
        <v>7.1</v>
      </c>
      <c r="J126">
        <v>7.2</v>
      </c>
      <c r="K126" s="2">
        <f t="shared" si="6"/>
        <v>7.15</v>
      </c>
    </row>
    <row r="127" spans="1:11">
      <c r="A127">
        <f t="shared" si="8"/>
        <v>9</v>
      </c>
      <c r="B127" s="3" t="s">
        <v>37</v>
      </c>
      <c r="C127">
        <v>117.3</v>
      </c>
      <c r="D127" s="2">
        <f t="shared" si="4"/>
        <v>37.332908975175044</v>
      </c>
      <c r="E127">
        <v>71.2</v>
      </c>
      <c r="F127" s="2">
        <f t="shared" si="5"/>
        <v>22.660725652450669</v>
      </c>
      <c r="G127">
        <v>10.199999999999999</v>
      </c>
      <c r="H127">
        <v>6.1</v>
      </c>
      <c r="I127">
        <v>7.5</v>
      </c>
      <c r="J127">
        <v>9.1999999999999993</v>
      </c>
      <c r="K127" s="2">
        <f t="shared" si="6"/>
        <v>8.35</v>
      </c>
    </row>
    <row r="128" spans="1:11">
      <c r="A128">
        <f t="shared" si="8"/>
        <v>10</v>
      </c>
      <c r="B128" t="s">
        <v>33</v>
      </c>
      <c r="C128">
        <v>56.2</v>
      </c>
      <c r="D128" s="2">
        <f t="shared" si="4"/>
        <v>17.886696371737749</v>
      </c>
      <c r="E128">
        <v>44.8</v>
      </c>
      <c r="F128" s="2">
        <f t="shared" si="5"/>
        <v>14.258434118395925</v>
      </c>
      <c r="G128">
        <v>10.1</v>
      </c>
      <c r="H128">
        <v>5.0999999999999996</v>
      </c>
      <c r="I128">
        <v>6.2</v>
      </c>
      <c r="J128">
        <v>5.5</v>
      </c>
      <c r="K128" s="2">
        <f t="shared" si="6"/>
        <v>5.85</v>
      </c>
    </row>
    <row r="129" spans="1:11">
      <c r="A129">
        <f t="shared" si="8"/>
        <v>11</v>
      </c>
      <c r="B129" t="s">
        <v>33</v>
      </c>
      <c r="C129">
        <v>71.3</v>
      </c>
      <c r="D129" s="2">
        <f t="shared" si="4"/>
        <v>22.692552514322088</v>
      </c>
      <c r="E129">
        <v>55.3</v>
      </c>
      <c r="F129" s="2">
        <f t="shared" si="5"/>
        <v>17.600254614894972</v>
      </c>
      <c r="G129">
        <v>10.5</v>
      </c>
      <c r="H129">
        <v>4</v>
      </c>
      <c r="I129">
        <v>6.1</v>
      </c>
      <c r="J129">
        <v>5.3</v>
      </c>
      <c r="K129" s="2">
        <f t="shared" si="6"/>
        <v>5.6999999999999993</v>
      </c>
    </row>
    <row r="130" spans="1:11">
      <c r="A130">
        <f t="shared" si="8"/>
        <v>12</v>
      </c>
      <c r="B130" t="s">
        <v>33</v>
      </c>
      <c r="C130">
        <v>144.30000000000001</v>
      </c>
      <c r="D130" s="2">
        <f t="shared" si="4"/>
        <v>45.926161680458314</v>
      </c>
      <c r="E130">
        <v>97.3</v>
      </c>
      <c r="F130" s="2">
        <f t="shared" si="5"/>
        <v>30.967536600891151</v>
      </c>
      <c r="G130">
        <v>18.2</v>
      </c>
      <c r="H130">
        <v>11.1</v>
      </c>
      <c r="I130">
        <v>4</v>
      </c>
      <c r="J130">
        <v>10.199999999999999</v>
      </c>
      <c r="K130" s="2">
        <f t="shared" si="6"/>
        <v>7.1</v>
      </c>
    </row>
    <row r="131" spans="1:11">
      <c r="A131">
        <f t="shared" si="8"/>
        <v>13</v>
      </c>
      <c r="B131" t="s">
        <v>10</v>
      </c>
      <c r="C131">
        <v>195.8</v>
      </c>
      <c r="D131" s="2">
        <f t="shared" si="4"/>
        <v>62.31699554423934</v>
      </c>
      <c r="E131">
        <v>158.80000000000001</v>
      </c>
      <c r="F131" s="2">
        <f t="shared" si="5"/>
        <v>50.541056651814138</v>
      </c>
      <c r="G131">
        <v>20.5</v>
      </c>
      <c r="H131">
        <v>9.1999999999999993</v>
      </c>
      <c r="I131">
        <v>15.2</v>
      </c>
      <c r="J131">
        <v>17</v>
      </c>
      <c r="K131" s="2">
        <f t="shared" si="6"/>
        <v>16.100000000000001</v>
      </c>
    </row>
    <row r="132" spans="1:11">
      <c r="A132">
        <f t="shared" si="8"/>
        <v>14</v>
      </c>
      <c r="B132" t="s">
        <v>14</v>
      </c>
      <c r="C132">
        <v>140.1</v>
      </c>
      <c r="D132" s="2">
        <f t="shared" si="4"/>
        <v>44.589433481858691</v>
      </c>
      <c r="E132">
        <v>113.2</v>
      </c>
      <c r="F132" s="2">
        <f t="shared" si="5"/>
        <v>36.028007638446852</v>
      </c>
      <c r="G132">
        <v>20.8</v>
      </c>
      <c r="H132">
        <v>10.1</v>
      </c>
      <c r="I132">
        <v>14.5</v>
      </c>
      <c r="J132">
        <v>15.2</v>
      </c>
      <c r="K132" s="2">
        <f t="shared" si="6"/>
        <v>14.85</v>
      </c>
    </row>
    <row r="133" spans="1:11">
      <c r="A133">
        <f t="shared" si="8"/>
        <v>15</v>
      </c>
      <c r="B133" t="s">
        <v>16</v>
      </c>
      <c r="C133">
        <v>84.2</v>
      </c>
      <c r="D133" s="2">
        <f t="shared" ref="D133:D196" si="9">C133/3.142</f>
        <v>26.798217695735204</v>
      </c>
      <c r="E133">
        <v>79.2</v>
      </c>
      <c r="F133" s="2">
        <f t="shared" ref="F133:F196" si="10">E133/3.142</f>
        <v>25.206874602164227</v>
      </c>
      <c r="G133">
        <v>16.100000000000001</v>
      </c>
      <c r="H133">
        <v>8.1</v>
      </c>
      <c r="I133">
        <v>7.1</v>
      </c>
      <c r="J133">
        <v>6.2</v>
      </c>
      <c r="K133" s="2">
        <f t="shared" ref="K133:K196" si="11">AVERAGE(I133:J133)</f>
        <v>6.65</v>
      </c>
    </row>
    <row r="134" spans="1:11">
      <c r="A134">
        <f t="shared" si="8"/>
        <v>16</v>
      </c>
      <c r="B134" t="s">
        <v>13</v>
      </c>
      <c r="C134">
        <v>154.1</v>
      </c>
      <c r="D134" s="2">
        <f t="shared" si="9"/>
        <v>49.045194143857415</v>
      </c>
      <c r="E134">
        <v>123.6</v>
      </c>
      <c r="F134" s="2">
        <f t="shared" si="10"/>
        <v>39.338001273074475</v>
      </c>
      <c r="G134">
        <v>18.2</v>
      </c>
      <c r="H134">
        <v>9.5</v>
      </c>
      <c r="I134">
        <v>13.1</v>
      </c>
      <c r="J134">
        <v>10.199999999999999</v>
      </c>
      <c r="K134" s="2">
        <f t="shared" si="11"/>
        <v>11.649999999999999</v>
      </c>
    </row>
    <row r="135" spans="1:11">
      <c r="A135">
        <f t="shared" si="8"/>
        <v>17</v>
      </c>
      <c r="B135" t="s">
        <v>13</v>
      </c>
      <c r="C135">
        <v>99.1</v>
      </c>
      <c r="D135" s="2">
        <f t="shared" si="9"/>
        <v>31.540420114576701</v>
      </c>
      <c r="E135">
        <v>93.1</v>
      </c>
      <c r="F135" s="2">
        <f t="shared" si="10"/>
        <v>29.630808402291532</v>
      </c>
      <c r="G135">
        <v>14.6</v>
      </c>
      <c r="H135">
        <v>5.5</v>
      </c>
      <c r="I135">
        <v>7.1</v>
      </c>
      <c r="J135">
        <v>7.8</v>
      </c>
      <c r="K135" s="2">
        <f t="shared" si="11"/>
        <v>7.4499999999999993</v>
      </c>
    </row>
    <row r="136" spans="1:11">
      <c r="A136">
        <f t="shared" si="8"/>
        <v>18</v>
      </c>
      <c r="B136" t="s">
        <v>13</v>
      </c>
      <c r="C136">
        <v>124.3</v>
      </c>
      <c r="D136" s="2">
        <f t="shared" si="9"/>
        <v>39.560789306174414</v>
      </c>
      <c r="E136">
        <v>114.2</v>
      </c>
      <c r="F136" s="2">
        <f t="shared" si="10"/>
        <v>36.346276257161044</v>
      </c>
      <c r="G136">
        <v>18.2</v>
      </c>
      <c r="H136">
        <v>10.199999999999999</v>
      </c>
      <c r="I136">
        <v>12.2</v>
      </c>
      <c r="J136">
        <v>14.5</v>
      </c>
      <c r="K136" s="2">
        <f t="shared" si="11"/>
        <v>13.35</v>
      </c>
    </row>
    <row r="137" spans="1:11">
      <c r="A137">
        <f t="shared" si="8"/>
        <v>19</v>
      </c>
      <c r="B137" t="s">
        <v>13</v>
      </c>
      <c r="C137">
        <v>114.9</v>
      </c>
      <c r="D137" s="2">
        <f t="shared" si="9"/>
        <v>36.569064290260982</v>
      </c>
      <c r="E137">
        <v>100.9</v>
      </c>
      <c r="F137" s="2">
        <f t="shared" si="10"/>
        <v>32.113303628262258</v>
      </c>
      <c r="G137">
        <v>17.5</v>
      </c>
      <c r="H137">
        <v>7.5</v>
      </c>
      <c r="I137">
        <v>15.1</v>
      </c>
      <c r="J137">
        <v>10</v>
      </c>
      <c r="K137" s="2">
        <f t="shared" si="11"/>
        <v>12.55</v>
      </c>
    </row>
    <row r="138" spans="1:11">
      <c r="A138">
        <f t="shared" si="8"/>
        <v>20</v>
      </c>
      <c r="B138" t="s">
        <v>13</v>
      </c>
      <c r="C138">
        <v>92.7</v>
      </c>
      <c r="D138" s="2">
        <f t="shared" si="9"/>
        <v>29.503500954805858</v>
      </c>
      <c r="E138">
        <v>89.8</v>
      </c>
      <c r="F138" s="2">
        <f t="shared" si="10"/>
        <v>28.580521960534693</v>
      </c>
      <c r="G138">
        <v>17.5</v>
      </c>
      <c r="H138">
        <v>9.1999999999999993</v>
      </c>
      <c r="J138">
        <v>7.1</v>
      </c>
      <c r="K138" s="2">
        <f t="shared" si="11"/>
        <v>7.1</v>
      </c>
    </row>
    <row r="139" spans="1:11">
      <c r="A139">
        <f t="shared" si="8"/>
        <v>21</v>
      </c>
      <c r="B139" t="s">
        <v>13</v>
      </c>
      <c r="C139">
        <v>77.8</v>
      </c>
      <c r="D139" s="2">
        <f t="shared" si="9"/>
        <v>24.761298535964354</v>
      </c>
      <c r="E139">
        <v>72</v>
      </c>
      <c r="F139" s="2">
        <f t="shared" si="10"/>
        <v>22.915340547422026</v>
      </c>
      <c r="G139">
        <v>11.1</v>
      </c>
      <c r="H139">
        <v>5.8</v>
      </c>
      <c r="I139">
        <v>5.2</v>
      </c>
      <c r="J139">
        <v>5.6</v>
      </c>
      <c r="K139" s="2">
        <f t="shared" si="11"/>
        <v>5.4</v>
      </c>
    </row>
    <row r="140" spans="1:11">
      <c r="A140">
        <f t="shared" si="8"/>
        <v>22</v>
      </c>
      <c r="B140" t="s">
        <v>14</v>
      </c>
      <c r="C140">
        <v>235.3</v>
      </c>
      <c r="D140" s="2">
        <f t="shared" si="9"/>
        <v>74.888605983450034</v>
      </c>
      <c r="E140">
        <v>166.8</v>
      </c>
      <c r="F140" s="2">
        <f t="shared" si="10"/>
        <v>53.087205601527693</v>
      </c>
      <c r="G140">
        <v>18.5</v>
      </c>
      <c r="H140">
        <v>9.1</v>
      </c>
      <c r="I140">
        <v>10.1</v>
      </c>
      <c r="J140">
        <v>15.2</v>
      </c>
      <c r="K140" s="2">
        <f t="shared" si="11"/>
        <v>12.649999999999999</v>
      </c>
    </row>
    <row r="141" spans="1:11">
      <c r="A141">
        <f t="shared" si="8"/>
        <v>23</v>
      </c>
      <c r="B141" t="s">
        <v>33</v>
      </c>
      <c r="C141">
        <v>82.3</v>
      </c>
      <c r="D141" s="2">
        <f t="shared" si="9"/>
        <v>26.193507320178231</v>
      </c>
      <c r="E141">
        <v>55.8</v>
      </c>
      <c r="F141" s="2">
        <f t="shared" si="10"/>
        <v>17.759388924252068</v>
      </c>
      <c r="G141">
        <v>10.199999999999999</v>
      </c>
      <c r="H141">
        <v>6.5</v>
      </c>
      <c r="I141">
        <v>5.5</v>
      </c>
      <c r="J141">
        <v>4.9000000000000004</v>
      </c>
      <c r="K141" s="2">
        <f t="shared" si="11"/>
        <v>5.2</v>
      </c>
    </row>
    <row r="142" spans="1:11">
      <c r="A142">
        <f t="shared" si="8"/>
        <v>24</v>
      </c>
      <c r="B142" t="s">
        <v>33</v>
      </c>
      <c r="C142">
        <v>123.9</v>
      </c>
      <c r="D142" s="2">
        <f t="shared" si="9"/>
        <v>39.433481858688737</v>
      </c>
      <c r="E142">
        <v>75.8</v>
      </c>
      <c r="F142" s="2">
        <f t="shared" si="10"/>
        <v>24.124761298535965</v>
      </c>
      <c r="G142">
        <v>12.3</v>
      </c>
      <c r="H142">
        <v>6.2</v>
      </c>
      <c r="I142">
        <v>7.1</v>
      </c>
      <c r="J142">
        <v>6.5</v>
      </c>
      <c r="K142" s="2">
        <f t="shared" si="11"/>
        <v>6.8</v>
      </c>
    </row>
    <row r="143" spans="1:11">
      <c r="A143">
        <f t="shared" si="8"/>
        <v>25</v>
      </c>
      <c r="B143" t="s">
        <v>16</v>
      </c>
      <c r="C143">
        <v>68.900000000000006</v>
      </c>
      <c r="D143" s="2">
        <f t="shared" si="9"/>
        <v>21.928707829408022</v>
      </c>
      <c r="E143">
        <v>56</v>
      </c>
      <c r="F143" s="2">
        <f t="shared" si="10"/>
        <v>17.823042647994907</v>
      </c>
      <c r="G143">
        <v>16.2</v>
      </c>
      <c r="H143">
        <v>8.5</v>
      </c>
      <c r="I143">
        <v>7.5</v>
      </c>
      <c r="J143">
        <v>9.1999999999999993</v>
      </c>
      <c r="K143" s="2">
        <f t="shared" si="11"/>
        <v>8.35</v>
      </c>
    </row>
    <row r="144" spans="1:11">
      <c r="D144" s="2"/>
      <c r="F144" s="2"/>
      <c r="K144" s="2"/>
    </row>
    <row r="145" spans="1:11">
      <c r="D145" s="2"/>
      <c r="F145" s="2"/>
      <c r="K145" s="2"/>
    </row>
    <row r="146" spans="1:11">
      <c r="A146" s="1" t="s">
        <v>38</v>
      </c>
      <c r="B146" s="1"/>
      <c r="D146" s="2"/>
      <c r="F146" s="2"/>
      <c r="K146" s="2"/>
    </row>
    <row r="147" spans="1:11">
      <c r="A147" s="1" t="s">
        <v>1</v>
      </c>
      <c r="B147" s="1" t="s">
        <v>9</v>
      </c>
      <c r="C147" s="1" t="s">
        <v>2</v>
      </c>
      <c r="D147" s="1" t="s">
        <v>43</v>
      </c>
      <c r="E147" s="1" t="s">
        <v>3</v>
      </c>
      <c r="F147" s="1" t="s">
        <v>44</v>
      </c>
      <c r="G147" s="1" t="s">
        <v>5</v>
      </c>
      <c r="H147" s="1" t="s">
        <v>6</v>
      </c>
      <c r="I147" s="1" t="s">
        <v>7</v>
      </c>
      <c r="J147" s="1" t="s">
        <v>8</v>
      </c>
      <c r="K147" s="1" t="s">
        <v>46</v>
      </c>
    </row>
    <row r="148" spans="1:11">
      <c r="A148">
        <v>1</v>
      </c>
      <c r="B148" t="s">
        <v>13</v>
      </c>
      <c r="C148">
        <v>79.2</v>
      </c>
      <c r="D148" s="2">
        <f t="shared" si="9"/>
        <v>25.206874602164227</v>
      </c>
      <c r="E148">
        <v>70.3</v>
      </c>
      <c r="F148" s="2">
        <f t="shared" si="10"/>
        <v>22.374283895607892</v>
      </c>
      <c r="G148">
        <v>15.5</v>
      </c>
      <c r="H148">
        <v>7.2</v>
      </c>
      <c r="I148" s="3">
        <v>6</v>
      </c>
      <c r="J148">
        <v>4.5</v>
      </c>
      <c r="K148" s="15">
        <f t="shared" si="11"/>
        <v>5.25</v>
      </c>
    </row>
    <row r="149" spans="1:11">
      <c r="A149">
        <v>2</v>
      </c>
      <c r="B149" t="s">
        <v>13</v>
      </c>
      <c r="C149">
        <v>69.8</v>
      </c>
      <c r="D149" s="2">
        <f t="shared" si="9"/>
        <v>22.215149586250796</v>
      </c>
      <c r="E149">
        <v>60.3</v>
      </c>
      <c r="F149" s="2">
        <f t="shared" si="10"/>
        <v>19.191597708465945</v>
      </c>
      <c r="G149">
        <v>16.2</v>
      </c>
      <c r="H149">
        <v>11</v>
      </c>
      <c r="I149">
        <v>7.1</v>
      </c>
      <c r="J149">
        <v>7.2</v>
      </c>
      <c r="K149" s="2">
        <f t="shared" si="11"/>
        <v>7.15</v>
      </c>
    </row>
    <row r="150" spans="1:11">
      <c r="A150">
        <f>A149+1</f>
        <v>3</v>
      </c>
      <c r="B150" t="s">
        <v>13</v>
      </c>
      <c r="C150">
        <v>116.8</v>
      </c>
      <c r="D150" s="2">
        <f t="shared" si="9"/>
        <v>37.173774665817952</v>
      </c>
      <c r="E150">
        <v>113.8</v>
      </c>
      <c r="F150" s="2">
        <f t="shared" si="10"/>
        <v>36.218968809675367</v>
      </c>
      <c r="G150">
        <v>15.8</v>
      </c>
      <c r="H150">
        <v>7.2</v>
      </c>
      <c r="I150">
        <v>11.2</v>
      </c>
      <c r="J150">
        <v>10.5</v>
      </c>
      <c r="K150" s="2">
        <f t="shared" si="11"/>
        <v>10.85</v>
      </c>
    </row>
    <row r="151" spans="1:11">
      <c r="A151">
        <f t="shared" ref="A151:A179" si="12">A150+1</f>
        <v>4</v>
      </c>
      <c r="B151" t="s">
        <v>14</v>
      </c>
      <c r="C151">
        <v>147</v>
      </c>
      <c r="D151" s="2">
        <f t="shared" si="9"/>
        <v>46.785486950986638</v>
      </c>
      <c r="E151">
        <v>126.7</v>
      </c>
      <c r="F151" s="2">
        <f t="shared" si="10"/>
        <v>40.324633991088483</v>
      </c>
      <c r="G151">
        <v>17.2</v>
      </c>
      <c r="H151">
        <v>9.5</v>
      </c>
      <c r="I151">
        <v>17.100000000000001</v>
      </c>
      <c r="J151">
        <v>12.2</v>
      </c>
      <c r="K151" s="2">
        <f t="shared" si="11"/>
        <v>14.65</v>
      </c>
    </row>
    <row r="152" spans="1:11">
      <c r="A152">
        <f t="shared" si="12"/>
        <v>5</v>
      </c>
      <c r="B152" t="s">
        <v>14</v>
      </c>
      <c r="C152">
        <v>125.1</v>
      </c>
      <c r="D152" s="2">
        <f t="shared" si="9"/>
        <v>39.815404201145768</v>
      </c>
      <c r="E152">
        <v>104.2</v>
      </c>
      <c r="F152" s="2">
        <f t="shared" si="10"/>
        <v>33.163590070019097</v>
      </c>
      <c r="G152">
        <v>14.2</v>
      </c>
      <c r="H152">
        <v>8.1</v>
      </c>
      <c r="I152">
        <v>7.1</v>
      </c>
      <c r="J152">
        <v>9.1999999999999993</v>
      </c>
      <c r="K152" s="2">
        <f t="shared" si="11"/>
        <v>8.1499999999999986</v>
      </c>
    </row>
    <row r="153" spans="1:11">
      <c r="A153">
        <f t="shared" si="12"/>
        <v>6</v>
      </c>
      <c r="B153" t="s">
        <v>14</v>
      </c>
      <c r="C153">
        <v>82.9</v>
      </c>
      <c r="D153" s="2">
        <f t="shared" si="9"/>
        <v>26.38446849140675</v>
      </c>
      <c r="E153">
        <v>76.2</v>
      </c>
      <c r="F153" s="2">
        <f t="shared" si="10"/>
        <v>24.252068746021642</v>
      </c>
      <c r="G153">
        <v>8.1</v>
      </c>
      <c r="H153">
        <v>4.5</v>
      </c>
      <c r="I153">
        <v>8.1</v>
      </c>
      <c r="J153">
        <v>6.9</v>
      </c>
      <c r="K153" s="2">
        <f t="shared" si="11"/>
        <v>7.5</v>
      </c>
    </row>
    <row r="154" spans="1:11">
      <c r="A154">
        <f t="shared" si="12"/>
        <v>7</v>
      </c>
      <c r="B154" t="s">
        <v>14</v>
      </c>
      <c r="C154">
        <v>112.3</v>
      </c>
      <c r="D154" s="2">
        <f t="shared" si="9"/>
        <v>35.741565881604075</v>
      </c>
      <c r="E154">
        <v>111.3</v>
      </c>
      <c r="F154" s="2">
        <f t="shared" si="10"/>
        <v>35.423297262889882</v>
      </c>
      <c r="G154">
        <v>18.2</v>
      </c>
      <c r="H154">
        <v>10.1</v>
      </c>
      <c r="I154">
        <v>8.1</v>
      </c>
      <c r="J154">
        <v>12</v>
      </c>
      <c r="K154" s="2">
        <f t="shared" si="11"/>
        <v>10.050000000000001</v>
      </c>
    </row>
    <row r="155" spans="1:11">
      <c r="A155">
        <f t="shared" si="12"/>
        <v>8</v>
      </c>
      <c r="B155" t="s">
        <v>10</v>
      </c>
      <c r="C155">
        <v>247.3</v>
      </c>
      <c r="D155" s="2">
        <f t="shared" si="9"/>
        <v>78.707829408020373</v>
      </c>
      <c r="E155">
        <v>203</v>
      </c>
      <c r="F155" s="2">
        <f t="shared" si="10"/>
        <v>64.608529598981548</v>
      </c>
      <c r="G155">
        <v>19.100000000000001</v>
      </c>
      <c r="H155">
        <v>8.1999999999999993</v>
      </c>
      <c r="I155">
        <v>11.1</v>
      </c>
      <c r="J155">
        <v>14</v>
      </c>
      <c r="K155" s="2">
        <f t="shared" si="11"/>
        <v>12.55</v>
      </c>
    </row>
    <row r="156" spans="1:11">
      <c r="A156">
        <f t="shared" si="12"/>
        <v>9</v>
      </c>
      <c r="B156" t="s">
        <v>16</v>
      </c>
      <c r="C156">
        <v>101.2</v>
      </c>
      <c r="D156" s="2">
        <f t="shared" si="9"/>
        <v>32.208784213876513</v>
      </c>
      <c r="E156">
        <v>77.900000000000006</v>
      </c>
      <c r="F156" s="2">
        <f t="shared" si="10"/>
        <v>24.793125397835777</v>
      </c>
      <c r="G156">
        <v>20.2</v>
      </c>
      <c r="H156">
        <v>12.1</v>
      </c>
      <c r="I156">
        <v>8.5</v>
      </c>
      <c r="J156">
        <v>8.1999999999999993</v>
      </c>
      <c r="K156" s="2">
        <f t="shared" si="11"/>
        <v>8.35</v>
      </c>
    </row>
    <row r="157" spans="1:11">
      <c r="A157">
        <f t="shared" si="12"/>
        <v>10</v>
      </c>
      <c r="B157" t="s">
        <v>13</v>
      </c>
      <c r="C157">
        <v>94.7</v>
      </c>
      <c r="D157" s="2">
        <f t="shared" si="9"/>
        <v>30.140038192234247</v>
      </c>
      <c r="E157">
        <v>82.9</v>
      </c>
      <c r="F157" s="2">
        <f t="shared" si="10"/>
        <v>26.38446849140675</v>
      </c>
      <c r="G157">
        <v>18.5</v>
      </c>
      <c r="H157">
        <v>8.3000000000000007</v>
      </c>
      <c r="I157">
        <v>11.1</v>
      </c>
      <c r="J157">
        <v>11.9</v>
      </c>
      <c r="K157" s="2">
        <f t="shared" si="11"/>
        <v>11.5</v>
      </c>
    </row>
    <row r="158" spans="1:11">
      <c r="A158">
        <f t="shared" si="12"/>
        <v>11</v>
      </c>
      <c r="B158" t="s">
        <v>20</v>
      </c>
      <c r="C158">
        <v>58.6</v>
      </c>
      <c r="D158" s="2">
        <f t="shared" si="9"/>
        <v>18.650541056651814</v>
      </c>
      <c r="E158">
        <v>48.3</v>
      </c>
      <c r="F158" s="2">
        <f t="shared" si="10"/>
        <v>15.372374283895608</v>
      </c>
      <c r="G158">
        <v>8.1999999999999993</v>
      </c>
      <c r="H158">
        <v>2.5</v>
      </c>
      <c r="I158">
        <v>6.1</v>
      </c>
      <c r="J158">
        <v>3.5</v>
      </c>
      <c r="K158" s="2">
        <f t="shared" si="11"/>
        <v>4.8</v>
      </c>
    </row>
    <row r="159" spans="1:11">
      <c r="A159">
        <f t="shared" si="12"/>
        <v>12</v>
      </c>
      <c r="B159" t="s">
        <v>25</v>
      </c>
      <c r="C159">
        <v>404.8</v>
      </c>
      <c r="D159" s="2">
        <f t="shared" si="9"/>
        <v>128.83513685550605</v>
      </c>
      <c r="E159">
        <v>235.5</v>
      </c>
      <c r="F159" s="2">
        <f t="shared" si="10"/>
        <v>74.95225970719288</v>
      </c>
      <c r="G159">
        <v>23.2</v>
      </c>
      <c r="H159">
        <v>10.3</v>
      </c>
      <c r="I159">
        <v>16.2</v>
      </c>
      <c r="J159">
        <v>17.5</v>
      </c>
      <c r="K159" s="2">
        <f t="shared" si="11"/>
        <v>16.850000000000001</v>
      </c>
    </row>
    <row r="160" spans="1:11">
      <c r="A160">
        <f t="shared" si="12"/>
        <v>13</v>
      </c>
      <c r="B160" t="s">
        <v>20</v>
      </c>
      <c r="C160">
        <v>77.400000000000006</v>
      </c>
      <c r="D160" s="2">
        <f t="shared" si="9"/>
        <v>24.633991088478677</v>
      </c>
      <c r="E160">
        <v>60.4</v>
      </c>
      <c r="F160" s="2">
        <f t="shared" si="10"/>
        <v>19.223424570337365</v>
      </c>
      <c r="G160">
        <v>9.6</v>
      </c>
      <c r="H160">
        <v>4.8</v>
      </c>
      <c r="I160">
        <v>5.0999999999999996</v>
      </c>
      <c r="J160">
        <v>4.4000000000000004</v>
      </c>
      <c r="K160" s="2">
        <f t="shared" si="11"/>
        <v>4.75</v>
      </c>
    </row>
    <row r="161" spans="1:11">
      <c r="A161">
        <f t="shared" si="12"/>
        <v>14</v>
      </c>
      <c r="B161" t="s">
        <v>14</v>
      </c>
      <c r="C161">
        <v>124.2</v>
      </c>
      <c r="D161" s="2">
        <f t="shared" si="9"/>
        <v>39.528962444302991</v>
      </c>
      <c r="E161">
        <v>95.6</v>
      </c>
      <c r="F161" s="2">
        <f t="shared" si="10"/>
        <v>30.42647994907702</v>
      </c>
      <c r="G161">
        <v>12.2</v>
      </c>
      <c r="H161">
        <v>5.4</v>
      </c>
      <c r="I161">
        <v>9.1</v>
      </c>
      <c r="J161">
        <v>8.5</v>
      </c>
      <c r="K161" s="2">
        <f t="shared" si="11"/>
        <v>8.8000000000000007</v>
      </c>
    </row>
    <row r="162" spans="1:11">
      <c r="A162">
        <f t="shared" si="12"/>
        <v>15</v>
      </c>
      <c r="B162" t="s">
        <v>16</v>
      </c>
      <c r="C162">
        <v>98.2</v>
      </c>
      <c r="D162" s="2">
        <f t="shared" si="9"/>
        <v>31.253978357733928</v>
      </c>
      <c r="E162">
        <v>81.900000000000006</v>
      </c>
      <c r="F162" s="2">
        <f t="shared" si="10"/>
        <v>26.066199872692554</v>
      </c>
      <c r="G162">
        <v>16.2</v>
      </c>
      <c r="H162">
        <v>8.8000000000000007</v>
      </c>
      <c r="I162">
        <v>8.1</v>
      </c>
      <c r="J162">
        <v>7.2</v>
      </c>
      <c r="K162" s="2">
        <f t="shared" si="11"/>
        <v>7.65</v>
      </c>
    </row>
    <row r="163" spans="1:11">
      <c r="A163">
        <f t="shared" si="12"/>
        <v>16</v>
      </c>
      <c r="B163" t="s">
        <v>13</v>
      </c>
      <c r="C163">
        <v>126.6</v>
      </c>
      <c r="D163" s="2">
        <f t="shared" si="9"/>
        <v>40.29280712921706</v>
      </c>
      <c r="E163">
        <v>120.9</v>
      </c>
      <c r="F163" s="2">
        <f t="shared" si="10"/>
        <v>38.478676002546152</v>
      </c>
      <c r="G163">
        <v>18.2</v>
      </c>
      <c r="H163">
        <v>8.4</v>
      </c>
      <c r="I163">
        <v>15.5</v>
      </c>
      <c r="J163">
        <v>11.1</v>
      </c>
      <c r="K163" s="2">
        <f t="shared" si="11"/>
        <v>13.3</v>
      </c>
    </row>
    <row r="164" spans="1:11">
      <c r="A164">
        <f t="shared" si="12"/>
        <v>17</v>
      </c>
      <c r="B164" t="s">
        <v>13</v>
      </c>
      <c r="C164">
        <v>144.4</v>
      </c>
      <c r="D164" s="2">
        <f t="shared" si="9"/>
        <v>45.95798854232973</v>
      </c>
      <c r="E164">
        <v>127.3</v>
      </c>
      <c r="F164" s="2">
        <f t="shared" si="10"/>
        <v>40.515595162316998</v>
      </c>
      <c r="G164">
        <v>20.2</v>
      </c>
      <c r="H164">
        <v>11.1</v>
      </c>
      <c r="I164">
        <v>14.1</v>
      </c>
      <c r="J164">
        <v>12.2</v>
      </c>
      <c r="K164" s="2">
        <f t="shared" si="11"/>
        <v>13.149999999999999</v>
      </c>
    </row>
    <row r="165" spans="1:11">
      <c r="A165">
        <f t="shared" si="12"/>
        <v>18</v>
      </c>
      <c r="B165" t="s">
        <v>17</v>
      </c>
      <c r="C165">
        <v>129.80000000000001</v>
      </c>
      <c r="D165" s="2">
        <f t="shared" si="9"/>
        <v>41.31126670910249</v>
      </c>
      <c r="E165">
        <v>94.3</v>
      </c>
      <c r="F165" s="2">
        <f t="shared" si="10"/>
        <v>30.012730744748566</v>
      </c>
      <c r="G165">
        <v>28.2</v>
      </c>
      <c r="H165">
        <v>20.100000000000001</v>
      </c>
      <c r="I165">
        <v>12.1</v>
      </c>
      <c r="J165">
        <v>15.2</v>
      </c>
      <c r="K165" s="2">
        <f t="shared" si="11"/>
        <v>13.649999999999999</v>
      </c>
    </row>
    <row r="166" spans="1:11">
      <c r="A166">
        <f t="shared" si="12"/>
        <v>19</v>
      </c>
      <c r="B166" t="s">
        <v>17</v>
      </c>
      <c r="C166">
        <v>126.8</v>
      </c>
      <c r="D166" s="2">
        <f t="shared" si="9"/>
        <v>40.356460852959898</v>
      </c>
      <c r="E166">
        <v>85.8</v>
      </c>
      <c r="F166" s="2">
        <f t="shared" si="10"/>
        <v>27.307447485677912</v>
      </c>
      <c r="G166">
        <v>26.2</v>
      </c>
      <c r="H166">
        <v>16.100000000000001</v>
      </c>
      <c r="I166">
        <v>9.1</v>
      </c>
      <c r="J166">
        <v>9.5</v>
      </c>
      <c r="K166" s="2">
        <f t="shared" si="11"/>
        <v>9.3000000000000007</v>
      </c>
    </row>
    <row r="167" spans="1:11">
      <c r="A167">
        <f t="shared" si="12"/>
        <v>20</v>
      </c>
      <c r="B167" t="s">
        <v>24</v>
      </c>
      <c r="C167">
        <v>127.4</v>
      </c>
      <c r="D167" s="2">
        <f t="shared" si="9"/>
        <v>40.547422024188421</v>
      </c>
      <c r="E167">
        <v>89.7</v>
      </c>
      <c r="F167" s="2">
        <f t="shared" si="10"/>
        <v>28.548695098663273</v>
      </c>
      <c r="G167">
        <v>14.2</v>
      </c>
      <c r="H167">
        <v>7.2</v>
      </c>
      <c r="I167">
        <v>9.1</v>
      </c>
      <c r="J167">
        <v>7.2</v>
      </c>
      <c r="K167" s="2">
        <f t="shared" si="11"/>
        <v>8.15</v>
      </c>
    </row>
    <row r="168" spans="1:11">
      <c r="A168">
        <f t="shared" si="12"/>
        <v>21</v>
      </c>
      <c r="B168" t="s">
        <v>13</v>
      </c>
      <c r="C168">
        <v>72.2</v>
      </c>
      <c r="D168" s="2">
        <f t="shared" si="9"/>
        <v>22.978994271164865</v>
      </c>
      <c r="E168">
        <v>61.3</v>
      </c>
      <c r="F168" s="2">
        <f t="shared" si="10"/>
        <v>19.509866327180141</v>
      </c>
      <c r="G168">
        <v>14.8</v>
      </c>
      <c r="H168">
        <v>8.4</v>
      </c>
      <c r="I168">
        <v>6.1</v>
      </c>
      <c r="J168">
        <v>6.5</v>
      </c>
      <c r="K168" s="2">
        <f t="shared" si="11"/>
        <v>6.3</v>
      </c>
    </row>
    <row r="169" spans="1:11">
      <c r="A169">
        <f t="shared" si="12"/>
        <v>22</v>
      </c>
      <c r="B169" t="s">
        <v>14</v>
      </c>
      <c r="C169">
        <v>121.3</v>
      </c>
      <c r="D169" s="2">
        <f t="shared" si="9"/>
        <v>38.605983450031829</v>
      </c>
      <c r="E169">
        <v>100.6</v>
      </c>
      <c r="F169" s="2">
        <f t="shared" si="10"/>
        <v>32.017823042647997</v>
      </c>
      <c r="G169">
        <v>14.1</v>
      </c>
      <c r="H169">
        <v>8.1999999999999993</v>
      </c>
      <c r="I169">
        <v>14.1</v>
      </c>
      <c r="J169">
        <v>13.5</v>
      </c>
      <c r="K169" s="2">
        <f t="shared" si="11"/>
        <v>13.8</v>
      </c>
    </row>
    <row r="170" spans="1:11">
      <c r="A170">
        <f t="shared" si="12"/>
        <v>23</v>
      </c>
      <c r="B170" t="s">
        <v>16</v>
      </c>
      <c r="C170">
        <v>91.8</v>
      </c>
      <c r="D170" s="2">
        <f t="shared" si="9"/>
        <v>29.217059197963081</v>
      </c>
      <c r="E170">
        <v>81.3</v>
      </c>
      <c r="F170" s="2">
        <f t="shared" si="10"/>
        <v>25.875238701464035</v>
      </c>
      <c r="G170">
        <v>16.5</v>
      </c>
      <c r="H170">
        <v>12.1</v>
      </c>
      <c r="I170">
        <v>7</v>
      </c>
      <c r="J170">
        <v>6.8</v>
      </c>
      <c r="K170" s="2">
        <f t="shared" si="11"/>
        <v>6.9</v>
      </c>
    </row>
    <row r="171" spans="1:11">
      <c r="A171">
        <f t="shared" si="12"/>
        <v>24</v>
      </c>
      <c r="B171" t="s">
        <v>14</v>
      </c>
      <c r="C171">
        <v>150.6</v>
      </c>
      <c r="D171" s="2">
        <f t="shared" si="9"/>
        <v>47.931253978357731</v>
      </c>
      <c r="E171">
        <v>127.4</v>
      </c>
      <c r="F171" s="2">
        <f t="shared" si="10"/>
        <v>40.547422024188421</v>
      </c>
      <c r="G171">
        <v>18.2</v>
      </c>
      <c r="H171">
        <v>9.1</v>
      </c>
      <c r="I171">
        <v>14.1</v>
      </c>
      <c r="J171">
        <v>12.5</v>
      </c>
      <c r="K171" s="2">
        <f t="shared" si="11"/>
        <v>13.3</v>
      </c>
    </row>
    <row r="172" spans="1:11">
      <c r="A172">
        <f t="shared" si="12"/>
        <v>25</v>
      </c>
      <c r="B172" t="s">
        <v>16</v>
      </c>
      <c r="C172">
        <v>91.2</v>
      </c>
      <c r="D172" s="2">
        <f t="shared" si="9"/>
        <v>29.026098026734566</v>
      </c>
      <c r="E172">
        <v>68.8</v>
      </c>
      <c r="F172" s="2">
        <f t="shared" si="10"/>
        <v>21.8968809675366</v>
      </c>
      <c r="G172">
        <v>15.5</v>
      </c>
      <c r="H172">
        <v>9</v>
      </c>
      <c r="I172">
        <v>8.1</v>
      </c>
      <c r="K172" s="2">
        <f t="shared" si="11"/>
        <v>8.1</v>
      </c>
    </row>
    <row r="173" spans="1:11">
      <c r="A173">
        <f t="shared" si="12"/>
        <v>26</v>
      </c>
      <c r="B173" t="s">
        <v>13</v>
      </c>
      <c r="C173">
        <v>86.4</v>
      </c>
      <c r="D173" s="2">
        <f t="shared" si="9"/>
        <v>27.498408656906431</v>
      </c>
      <c r="E173">
        <v>73.7</v>
      </c>
      <c r="F173" s="2">
        <f t="shared" si="10"/>
        <v>23.456397199236157</v>
      </c>
      <c r="G173">
        <v>14.4</v>
      </c>
      <c r="H173">
        <v>9.1</v>
      </c>
      <c r="I173">
        <v>7.1</v>
      </c>
      <c r="J173">
        <v>6.5</v>
      </c>
      <c r="K173" s="2">
        <f t="shared" si="11"/>
        <v>6.8</v>
      </c>
    </row>
    <row r="174" spans="1:11">
      <c r="A174">
        <f t="shared" si="12"/>
        <v>27</v>
      </c>
      <c r="B174" t="s">
        <v>15</v>
      </c>
      <c r="C174">
        <v>123.7</v>
      </c>
      <c r="D174" s="2">
        <f t="shared" si="9"/>
        <v>39.369828134945898</v>
      </c>
      <c r="E174">
        <v>105.5</v>
      </c>
      <c r="F174" s="2">
        <f t="shared" si="10"/>
        <v>33.577339274347551</v>
      </c>
      <c r="G174">
        <v>20.2</v>
      </c>
      <c r="H174">
        <v>11.5</v>
      </c>
      <c r="I174">
        <v>8.1</v>
      </c>
      <c r="J174">
        <v>7.5</v>
      </c>
      <c r="K174" s="2">
        <f t="shared" si="11"/>
        <v>7.8</v>
      </c>
    </row>
    <row r="175" spans="1:11">
      <c r="A175">
        <f t="shared" si="12"/>
        <v>28</v>
      </c>
      <c r="B175" t="s">
        <v>14</v>
      </c>
      <c r="C175">
        <v>187.5</v>
      </c>
      <c r="D175" s="2">
        <f t="shared" si="9"/>
        <v>59.675366008911524</v>
      </c>
      <c r="E175">
        <v>158.9</v>
      </c>
      <c r="F175" s="2">
        <f t="shared" si="10"/>
        <v>50.572883513685554</v>
      </c>
      <c r="G175">
        <v>18.5</v>
      </c>
      <c r="H175">
        <v>10.199999999999999</v>
      </c>
      <c r="I175">
        <v>12.5</v>
      </c>
      <c r="J175">
        <v>14.6</v>
      </c>
      <c r="K175" s="2">
        <f t="shared" si="11"/>
        <v>13.55</v>
      </c>
    </row>
    <row r="176" spans="1:11">
      <c r="A176">
        <f t="shared" si="12"/>
        <v>29</v>
      </c>
      <c r="B176" t="s">
        <v>26</v>
      </c>
      <c r="C176">
        <v>52.7</v>
      </c>
      <c r="D176" s="2">
        <f t="shared" si="9"/>
        <v>16.772756206238068</v>
      </c>
      <c r="E176">
        <v>42.4</v>
      </c>
      <c r="F176" s="2">
        <f t="shared" si="10"/>
        <v>13.494589433481858</v>
      </c>
      <c r="G176">
        <v>6</v>
      </c>
      <c r="H176">
        <v>4.5999999999999996</v>
      </c>
      <c r="I176">
        <v>3.4</v>
      </c>
      <c r="J176">
        <v>3.9</v>
      </c>
      <c r="K176" s="2">
        <f t="shared" si="11"/>
        <v>3.65</v>
      </c>
    </row>
    <row r="177" spans="1:11">
      <c r="A177">
        <f t="shared" si="12"/>
        <v>30</v>
      </c>
      <c r="B177" t="s">
        <v>22</v>
      </c>
      <c r="C177">
        <v>57.9</v>
      </c>
      <c r="D177" s="2">
        <f t="shared" si="9"/>
        <v>18.42775302355188</v>
      </c>
      <c r="E177">
        <v>47.1</v>
      </c>
      <c r="F177" s="2">
        <f t="shared" si="10"/>
        <v>14.990451941438575</v>
      </c>
      <c r="G177">
        <v>7.8</v>
      </c>
      <c r="H177">
        <v>5.8</v>
      </c>
      <c r="I177">
        <v>6.5</v>
      </c>
      <c r="J177">
        <v>5.5</v>
      </c>
      <c r="K177" s="2">
        <f t="shared" si="11"/>
        <v>6</v>
      </c>
    </row>
    <row r="178" spans="1:11">
      <c r="A178">
        <f t="shared" si="12"/>
        <v>31</v>
      </c>
      <c r="B178" t="s">
        <v>20</v>
      </c>
      <c r="C178">
        <v>90.8</v>
      </c>
      <c r="D178" s="2">
        <f t="shared" si="9"/>
        <v>28.898790579248885</v>
      </c>
      <c r="E178">
        <v>56.7</v>
      </c>
      <c r="F178" s="2">
        <f t="shared" si="10"/>
        <v>18.045830681094845</v>
      </c>
      <c r="G178">
        <v>10.7</v>
      </c>
      <c r="H178">
        <v>5.2</v>
      </c>
      <c r="I178">
        <v>9.1</v>
      </c>
      <c r="J178">
        <v>10.5</v>
      </c>
      <c r="K178" s="2">
        <f t="shared" si="11"/>
        <v>9.8000000000000007</v>
      </c>
    </row>
    <row r="179" spans="1:11">
      <c r="A179">
        <f t="shared" si="12"/>
        <v>32</v>
      </c>
      <c r="B179" t="s">
        <v>14</v>
      </c>
      <c r="C179">
        <v>127.3</v>
      </c>
      <c r="D179" s="2">
        <f t="shared" si="9"/>
        <v>40.515595162316998</v>
      </c>
      <c r="E179">
        <v>108.5</v>
      </c>
      <c r="F179" s="2">
        <f t="shared" si="10"/>
        <v>34.532145130490136</v>
      </c>
      <c r="G179">
        <v>16.8</v>
      </c>
      <c r="H179">
        <v>10.8</v>
      </c>
      <c r="I179">
        <v>7.1</v>
      </c>
      <c r="J179">
        <v>9.1999999999999993</v>
      </c>
      <c r="K179" s="2">
        <f t="shared" si="11"/>
        <v>8.1499999999999986</v>
      </c>
    </row>
    <row r="180" spans="1:11">
      <c r="D180" s="2"/>
      <c r="F180" s="2"/>
      <c r="K180" s="2"/>
    </row>
    <row r="181" spans="1:11">
      <c r="D181" s="2"/>
      <c r="F181" s="2"/>
      <c r="K181" s="2"/>
    </row>
    <row r="182" spans="1:11">
      <c r="D182" s="2"/>
      <c r="F182" s="2"/>
      <c r="K182" s="2"/>
    </row>
    <row r="183" spans="1:11">
      <c r="A183" s="1" t="s">
        <v>39</v>
      </c>
      <c r="B183" s="1"/>
      <c r="D183" s="2"/>
      <c r="F183" s="2"/>
      <c r="K183" s="2"/>
    </row>
    <row r="184" spans="1:11">
      <c r="A184" s="1" t="s">
        <v>1</v>
      </c>
      <c r="B184" s="1" t="s">
        <v>9</v>
      </c>
      <c r="C184" s="1" t="s">
        <v>2</v>
      </c>
      <c r="D184" s="1" t="s">
        <v>43</v>
      </c>
      <c r="E184" s="1" t="s">
        <v>3</v>
      </c>
      <c r="F184" s="1" t="s">
        <v>44</v>
      </c>
      <c r="G184" s="1" t="s">
        <v>5</v>
      </c>
      <c r="H184" s="1" t="s">
        <v>6</v>
      </c>
      <c r="I184" s="1" t="s">
        <v>7</v>
      </c>
      <c r="J184" s="1" t="s">
        <v>8</v>
      </c>
      <c r="K184" s="1" t="s">
        <v>46</v>
      </c>
    </row>
    <row r="185" spans="1:11">
      <c r="A185">
        <v>1</v>
      </c>
      <c r="B185" t="s">
        <v>13</v>
      </c>
      <c r="C185">
        <v>67.599999999999994</v>
      </c>
      <c r="D185" s="2">
        <f t="shared" si="9"/>
        <v>21.514958625079565</v>
      </c>
      <c r="E185">
        <v>57.6</v>
      </c>
      <c r="F185" s="2">
        <f t="shared" si="10"/>
        <v>18.332272437937622</v>
      </c>
      <c r="G185">
        <v>7.1</v>
      </c>
      <c r="H185">
        <v>4.5</v>
      </c>
      <c r="I185">
        <v>4</v>
      </c>
      <c r="J185" s="3">
        <v>4</v>
      </c>
      <c r="K185" s="15">
        <f t="shared" si="11"/>
        <v>4</v>
      </c>
    </row>
    <row r="186" spans="1:11">
      <c r="A186">
        <v>2</v>
      </c>
      <c r="B186" t="s">
        <v>22</v>
      </c>
      <c r="C186">
        <v>73.599999999999994</v>
      </c>
      <c r="D186" s="2">
        <f t="shared" si="9"/>
        <v>23.424570337364734</v>
      </c>
      <c r="E186">
        <v>44.2</v>
      </c>
      <c r="F186" s="2">
        <f t="shared" si="10"/>
        <v>14.06747294716741</v>
      </c>
      <c r="G186">
        <v>6.5</v>
      </c>
      <c r="H186">
        <v>4.5</v>
      </c>
      <c r="I186">
        <v>5.9</v>
      </c>
      <c r="J186">
        <v>4</v>
      </c>
      <c r="K186" s="2">
        <f t="shared" si="11"/>
        <v>4.95</v>
      </c>
    </row>
    <row r="187" spans="1:11">
      <c r="A187">
        <f>A186+1</f>
        <v>3</v>
      </c>
      <c r="B187" t="s">
        <v>22</v>
      </c>
      <c r="C187">
        <v>73.599999999999994</v>
      </c>
      <c r="D187" s="2">
        <f t="shared" si="9"/>
        <v>23.424570337364734</v>
      </c>
      <c r="E187">
        <v>41.9</v>
      </c>
      <c r="F187" s="2">
        <f t="shared" si="10"/>
        <v>13.335455124124762</v>
      </c>
      <c r="G187">
        <v>6</v>
      </c>
      <c r="H187">
        <v>3.9</v>
      </c>
      <c r="I187">
        <v>6.1</v>
      </c>
      <c r="J187">
        <v>6.4</v>
      </c>
      <c r="K187" s="2">
        <f t="shared" si="11"/>
        <v>6.25</v>
      </c>
    </row>
    <row r="188" spans="1:11">
      <c r="A188">
        <f t="shared" ref="A188:A231" si="13">A187+1</f>
        <v>4</v>
      </c>
      <c r="B188" t="s">
        <v>13</v>
      </c>
      <c r="C188">
        <v>96.6</v>
      </c>
      <c r="D188" s="2">
        <f t="shared" si="9"/>
        <v>30.744748567791216</v>
      </c>
      <c r="E188">
        <v>85.4</v>
      </c>
      <c r="F188" s="2">
        <f t="shared" si="10"/>
        <v>27.180140038192238</v>
      </c>
      <c r="G188">
        <v>9.5</v>
      </c>
      <c r="H188">
        <v>3.9</v>
      </c>
      <c r="I188">
        <v>5</v>
      </c>
      <c r="J188">
        <v>5.0999999999999996</v>
      </c>
      <c r="K188" s="2">
        <f t="shared" si="11"/>
        <v>5.05</v>
      </c>
    </row>
    <row r="189" spans="1:11">
      <c r="A189">
        <f t="shared" si="13"/>
        <v>5</v>
      </c>
      <c r="B189" t="s">
        <v>10</v>
      </c>
      <c r="C189">
        <v>120.6</v>
      </c>
      <c r="D189" s="2">
        <f t="shared" si="9"/>
        <v>38.383195416931891</v>
      </c>
      <c r="E189">
        <v>110.7</v>
      </c>
      <c r="F189" s="2">
        <f t="shared" si="10"/>
        <v>35.232336091661367</v>
      </c>
      <c r="G189">
        <v>12.5</v>
      </c>
      <c r="H189">
        <v>6.8</v>
      </c>
      <c r="I189">
        <v>8.1</v>
      </c>
      <c r="J189">
        <v>9.1999999999999993</v>
      </c>
      <c r="K189" s="2">
        <f t="shared" si="11"/>
        <v>8.6499999999999986</v>
      </c>
    </row>
    <row r="190" spans="1:11">
      <c r="A190">
        <f t="shared" si="13"/>
        <v>6</v>
      </c>
      <c r="B190" t="s">
        <v>13</v>
      </c>
      <c r="C190">
        <v>80.8</v>
      </c>
      <c r="D190" s="2">
        <f t="shared" si="9"/>
        <v>25.716104392106939</v>
      </c>
      <c r="E190">
        <v>68.099999999999994</v>
      </c>
      <c r="F190" s="2">
        <f t="shared" si="10"/>
        <v>21.674092934436665</v>
      </c>
      <c r="G190">
        <v>10.6</v>
      </c>
      <c r="H190">
        <v>6.3</v>
      </c>
      <c r="I190">
        <v>4.0999999999999996</v>
      </c>
      <c r="J190">
        <v>5.0999999999999996</v>
      </c>
      <c r="K190" s="2">
        <f t="shared" si="11"/>
        <v>4.5999999999999996</v>
      </c>
    </row>
    <row r="191" spans="1:11">
      <c r="A191">
        <f t="shared" si="13"/>
        <v>7</v>
      </c>
      <c r="B191" t="s">
        <v>14</v>
      </c>
      <c r="C191">
        <v>56.6</v>
      </c>
      <c r="D191" s="2">
        <f t="shared" si="9"/>
        <v>18.014003819223426</v>
      </c>
      <c r="E191">
        <v>39.799999999999997</v>
      </c>
      <c r="F191" s="2">
        <f t="shared" si="10"/>
        <v>12.667091024824952</v>
      </c>
      <c r="G191">
        <v>10.199999999999999</v>
      </c>
      <c r="H191">
        <v>4.8</v>
      </c>
      <c r="I191">
        <v>4.2</v>
      </c>
      <c r="J191">
        <v>4.5</v>
      </c>
      <c r="K191" s="2">
        <f t="shared" si="11"/>
        <v>4.3499999999999996</v>
      </c>
    </row>
    <row r="192" spans="1:11">
      <c r="A192">
        <f t="shared" si="13"/>
        <v>8</v>
      </c>
      <c r="B192" t="s">
        <v>13</v>
      </c>
      <c r="C192">
        <v>77.400000000000006</v>
      </c>
      <c r="D192" s="2">
        <f t="shared" si="9"/>
        <v>24.633991088478677</v>
      </c>
      <c r="E192">
        <v>67.2</v>
      </c>
      <c r="F192" s="2">
        <f t="shared" si="10"/>
        <v>21.387651177593892</v>
      </c>
      <c r="G192">
        <v>9.6</v>
      </c>
      <c r="H192">
        <v>5</v>
      </c>
      <c r="I192">
        <v>6.7</v>
      </c>
      <c r="J192">
        <v>4.5999999999999996</v>
      </c>
      <c r="K192" s="2">
        <f t="shared" si="11"/>
        <v>5.65</v>
      </c>
    </row>
    <row r="193" spans="1:11">
      <c r="A193">
        <f t="shared" si="13"/>
        <v>9</v>
      </c>
      <c r="B193" t="s">
        <v>13</v>
      </c>
      <c r="C193">
        <v>116.1</v>
      </c>
      <c r="D193" s="2">
        <f t="shared" si="9"/>
        <v>36.950986632718013</v>
      </c>
      <c r="E193">
        <v>104.8</v>
      </c>
      <c r="F193" s="2">
        <f t="shared" si="10"/>
        <v>33.354551241247613</v>
      </c>
      <c r="G193">
        <v>10.199999999999999</v>
      </c>
      <c r="H193">
        <v>4.8</v>
      </c>
      <c r="I193">
        <v>5</v>
      </c>
      <c r="J193" s="3">
        <v>5.5</v>
      </c>
      <c r="K193" s="15">
        <f t="shared" si="11"/>
        <v>5.25</v>
      </c>
    </row>
    <row r="194" spans="1:11">
      <c r="A194">
        <f t="shared" si="13"/>
        <v>10</v>
      </c>
      <c r="B194" t="s">
        <v>13</v>
      </c>
      <c r="C194">
        <v>115.6</v>
      </c>
      <c r="D194" s="2">
        <f t="shared" si="9"/>
        <v>36.791852323360914</v>
      </c>
      <c r="E194">
        <v>102.7</v>
      </c>
      <c r="F194" s="2">
        <f t="shared" si="10"/>
        <v>32.686187141947805</v>
      </c>
      <c r="G194">
        <v>10.199999999999999</v>
      </c>
      <c r="H194">
        <v>4.8</v>
      </c>
      <c r="I194" s="3">
        <v>4.7</v>
      </c>
      <c r="J194">
        <v>6.8</v>
      </c>
      <c r="K194" s="15">
        <f t="shared" si="11"/>
        <v>5.75</v>
      </c>
    </row>
    <row r="195" spans="1:11">
      <c r="A195">
        <f t="shared" si="13"/>
        <v>11</v>
      </c>
      <c r="B195" t="s">
        <v>13</v>
      </c>
      <c r="C195">
        <v>59.8</v>
      </c>
      <c r="D195" s="2">
        <f t="shared" si="9"/>
        <v>19.032463399108849</v>
      </c>
      <c r="E195">
        <v>54.8</v>
      </c>
      <c r="F195" s="2">
        <f t="shared" si="10"/>
        <v>17.441120305537872</v>
      </c>
      <c r="G195">
        <v>8.8000000000000007</v>
      </c>
      <c r="H195">
        <v>6.5</v>
      </c>
      <c r="I195">
        <v>4.0999999999999996</v>
      </c>
      <c r="J195" s="3">
        <v>3.9</v>
      </c>
      <c r="K195" s="15">
        <f t="shared" si="11"/>
        <v>4</v>
      </c>
    </row>
    <row r="196" spans="1:11">
      <c r="A196">
        <f t="shared" si="13"/>
        <v>12</v>
      </c>
      <c r="B196" t="s">
        <v>13</v>
      </c>
      <c r="C196">
        <v>86.3</v>
      </c>
      <c r="D196" s="2">
        <f t="shared" si="9"/>
        <v>27.466581795035008</v>
      </c>
      <c r="E196">
        <v>81.599999999999994</v>
      </c>
      <c r="F196" s="2">
        <f t="shared" si="10"/>
        <v>25.970719287078293</v>
      </c>
      <c r="G196">
        <v>4.5999999999999996</v>
      </c>
      <c r="H196">
        <v>2.2000000000000002</v>
      </c>
      <c r="I196">
        <v>5.4</v>
      </c>
      <c r="J196">
        <v>2.9</v>
      </c>
      <c r="K196" s="2">
        <f t="shared" si="11"/>
        <v>4.1500000000000004</v>
      </c>
    </row>
    <row r="197" spans="1:11">
      <c r="A197">
        <f t="shared" si="13"/>
        <v>13</v>
      </c>
      <c r="B197" t="s">
        <v>13</v>
      </c>
      <c r="C197">
        <v>95.2</v>
      </c>
      <c r="D197" s="2">
        <f t="shared" ref="D197:D260" si="14">C197/3.142</f>
        <v>30.299172501591347</v>
      </c>
      <c r="E197">
        <v>71.599999999999994</v>
      </c>
      <c r="F197" s="2">
        <f t="shared" ref="F197:F260" si="15">E197/3.142</f>
        <v>22.788033099936346</v>
      </c>
      <c r="G197">
        <v>10.199999999999999</v>
      </c>
      <c r="H197">
        <v>4.3</v>
      </c>
      <c r="I197" s="3">
        <v>6</v>
      </c>
      <c r="J197" s="3">
        <v>5</v>
      </c>
      <c r="K197" s="15">
        <f t="shared" ref="K197:K260" si="16">AVERAGE(I197:J197)</f>
        <v>5.5</v>
      </c>
    </row>
    <row r="198" spans="1:11">
      <c r="A198">
        <f t="shared" si="13"/>
        <v>14</v>
      </c>
      <c r="B198" t="s">
        <v>13</v>
      </c>
      <c r="C198">
        <v>125.8</v>
      </c>
      <c r="D198" s="2">
        <f t="shared" si="14"/>
        <v>40.038192234245706</v>
      </c>
      <c r="E198">
        <v>92.8</v>
      </c>
      <c r="F198" s="2">
        <f t="shared" si="15"/>
        <v>29.535327816677274</v>
      </c>
      <c r="G198">
        <v>9.1999999999999993</v>
      </c>
      <c r="H198">
        <v>5.4</v>
      </c>
      <c r="I198">
        <v>5</v>
      </c>
      <c r="J198">
        <v>4</v>
      </c>
      <c r="K198" s="2">
        <f t="shared" si="16"/>
        <v>4.5</v>
      </c>
    </row>
    <row r="199" spans="1:11">
      <c r="A199">
        <f t="shared" si="13"/>
        <v>15</v>
      </c>
      <c r="B199" t="s">
        <v>13</v>
      </c>
      <c r="C199">
        <v>59.3</v>
      </c>
      <c r="D199" s="2">
        <f t="shared" si="14"/>
        <v>18.873329089751749</v>
      </c>
      <c r="E199">
        <v>59.6</v>
      </c>
      <c r="F199" s="2">
        <f t="shared" si="15"/>
        <v>18.96880967536601</v>
      </c>
      <c r="G199">
        <v>8.8000000000000007</v>
      </c>
      <c r="H199">
        <v>4.5999999999999996</v>
      </c>
      <c r="I199">
        <v>5.9</v>
      </c>
      <c r="J199">
        <v>4</v>
      </c>
      <c r="K199" s="2">
        <f t="shared" si="16"/>
        <v>4.95</v>
      </c>
    </row>
    <row r="200" spans="1:11">
      <c r="A200">
        <f t="shared" si="13"/>
        <v>16</v>
      </c>
      <c r="B200" t="s">
        <v>13</v>
      </c>
      <c r="C200">
        <v>96.8</v>
      </c>
      <c r="D200" s="2">
        <f t="shared" si="14"/>
        <v>30.808402291534055</v>
      </c>
      <c r="E200">
        <v>79.3</v>
      </c>
      <c r="F200" s="2">
        <f t="shared" si="15"/>
        <v>25.238701464035646</v>
      </c>
      <c r="G200">
        <v>10.199999999999999</v>
      </c>
      <c r="H200">
        <v>5</v>
      </c>
      <c r="I200">
        <v>5.2</v>
      </c>
      <c r="J200">
        <v>4.9000000000000004</v>
      </c>
      <c r="K200" s="2">
        <f t="shared" si="16"/>
        <v>5.0500000000000007</v>
      </c>
    </row>
    <row r="201" spans="1:11">
      <c r="A201">
        <f t="shared" si="13"/>
        <v>17</v>
      </c>
      <c r="B201" t="s">
        <v>13</v>
      </c>
      <c r="C201">
        <v>93.8</v>
      </c>
      <c r="D201" s="2">
        <f t="shared" si="14"/>
        <v>29.85359643539147</v>
      </c>
      <c r="E201">
        <v>78.400000000000006</v>
      </c>
      <c r="F201" s="2">
        <f t="shared" si="15"/>
        <v>24.952259707192873</v>
      </c>
      <c r="G201">
        <v>13.5</v>
      </c>
      <c r="H201">
        <v>5.6</v>
      </c>
      <c r="I201">
        <v>6.1</v>
      </c>
      <c r="J201">
        <v>4.9000000000000004</v>
      </c>
      <c r="K201" s="2">
        <f t="shared" si="16"/>
        <v>5.5</v>
      </c>
    </row>
    <row r="202" spans="1:11">
      <c r="A202">
        <f t="shared" si="13"/>
        <v>18</v>
      </c>
      <c r="B202" t="s">
        <v>13</v>
      </c>
      <c r="C202">
        <v>81.3</v>
      </c>
      <c r="D202" s="2">
        <f t="shared" si="14"/>
        <v>25.875238701464035</v>
      </c>
      <c r="E202">
        <v>74.2</v>
      </c>
      <c r="F202" s="2">
        <f t="shared" si="15"/>
        <v>23.615531508593254</v>
      </c>
      <c r="G202">
        <v>12.4</v>
      </c>
      <c r="H202">
        <v>6.5</v>
      </c>
      <c r="I202">
        <v>3</v>
      </c>
      <c r="J202" s="3">
        <v>5.5</v>
      </c>
      <c r="K202" s="15">
        <f t="shared" si="16"/>
        <v>4.25</v>
      </c>
    </row>
    <row r="203" spans="1:11">
      <c r="A203">
        <f t="shared" si="13"/>
        <v>19</v>
      </c>
      <c r="B203" t="s">
        <v>13</v>
      </c>
      <c r="C203">
        <v>96.2</v>
      </c>
      <c r="D203" s="2">
        <f t="shared" si="14"/>
        <v>30.617441120305539</v>
      </c>
      <c r="E203">
        <v>69.2</v>
      </c>
      <c r="F203" s="2">
        <f t="shared" si="15"/>
        <v>22.02418841502228</v>
      </c>
      <c r="G203">
        <v>11.5</v>
      </c>
      <c r="H203">
        <v>5.2</v>
      </c>
      <c r="I203">
        <v>3.9</v>
      </c>
      <c r="J203">
        <v>4</v>
      </c>
      <c r="K203" s="2">
        <f t="shared" si="16"/>
        <v>3.95</v>
      </c>
    </row>
    <row r="204" spans="1:11">
      <c r="A204">
        <f t="shared" si="13"/>
        <v>20</v>
      </c>
      <c r="B204" t="s">
        <v>22</v>
      </c>
      <c r="C204">
        <v>63.6</v>
      </c>
      <c r="D204" s="2">
        <f t="shared" si="14"/>
        <v>20.241884150222788</v>
      </c>
      <c r="E204">
        <v>46.4</v>
      </c>
      <c r="F204" s="2">
        <f t="shared" si="15"/>
        <v>14.767663908338637</v>
      </c>
      <c r="G204">
        <v>11</v>
      </c>
      <c r="H204">
        <v>6</v>
      </c>
      <c r="I204">
        <v>7.1</v>
      </c>
      <c r="J204">
        <v>6.2</v>
      </c>
      <c r="K204" s="2">
        <f t="shared" si="16"/>
        <v>6.65</v>
      </c>
    </row>
    <row r="205" spans="1:11">
      <c r="A205">
        <f t="shared" si="13"/>
        <v>21</v>
      </c>
      <c r="B205" t="s">
        <v>22</v>
      </c>
      <c r="C205">
        <v>51.4</v>
      </c>
      <c r="D205" s="2">
        <f t="shared" si="14"/>
        <v>16.35900700190961</v>
      </c>
      <c r="E205">
        <v>37.4</v>
      </c>
      <c r="F205" s="2">
        <f t="shared" si="15"/>
        <v>11.903246339910885</v>
      </c>
      <c r="G205">
        <v>6.6</v>
      </c>
      <c r="H205">
        <v>5.0999999999999996</v>
      </c>
      <c r="I205">
        <v>4.2</v>
      </c>
      <c r="J205">
        <v>3.3</v>
      </c>
      <c r="K205" s="2">
        <f t="shared" si="16"/>
        <v>3.75</v>
      </c>
    </row>
    <row r="206" spans="1:11">
      <c r="A206">
        <f t="shared" si="13"/>
        <v>22</v>
      </c>
      <c r="B206" t="s">
        <v>13</v>
      </c>
      <c r="C206">
        <v>115.7</v>
      </c>
      <c r="D206" s="2">
        <f t="shared" si="14"/>
        <v>36.823679185232336</v>
      </c>
      <c r="E206">
        <v>100.1</v>
      </c>
      <c r="F206" s="2">
        <f t="shared" si="15"/>
        <v>31.858688733290897</v>
      </c>
      <c r="G206">
        <v>13.2</v>
      </c>
      <c r="H206">
        <v>9.1</v>
      </c>
      <c r="I206">
        <v>8.1</v>
      </c>
      <c r="J206">
        <v>4.0999999999999996</v>
      </c>
      <c r="K206" s="2">
        <f t="shared" si="16"/>
        <v>6.1</v>
      </c>
    </row>
    <row r="207" spans="1:11">
      <c r="A207">
        <f t="shared" si="13"/>
        <v>23</v>
      </c>
      <c r="B207" t="s">
        <v>13</v>
      </c>
      <c r="C207">
        <v>73.2</v>
      </c>
      <c r="D207" s="2">
        <f t="shared" si="14"/>
        <v>23.297262889879061</v>
      </c>
      <c r="E207">
        <v>67.400000000000006</v>
      </c>
      <c r="F207" s="2">
        <f t="shared" si="15"/>
        <v>21.45130490133673</v>
      </c>
      <c r="G207">
        <v>5.2</v>
      </c>
      <c r="H207">
        <v>2.4</v>
      </c>
      <c r="I207">
        <v>6.2</v>
      </c>
      <c r="J207" s="3">
        <v>4.5999999999999996</v>
      </c>
      <c r="K207" s="15">
        <f t="shared" si="16"/>
        <v>5.4</v>
      </c>
    </row>
    <row r="208" spans="1:11">
      <c r="A208">
        <f t="shared" si="13"/>
        <v>24</v>
      </c>
      <c r="B208" t="s">
        <v>22</v>
      </c>
      <c r="C208">
        <v>62.3</v>
      </c>
      <c r="D208" s="2">
        <f t="shared" si="14"/>
        <v>19.828134945894334</v>
      </c>
      <c r="E208">
        <v>27.9</v>
      </c>
      <c r="F208" s="2">
        <f t="shared" si="15"/>
        <v>8.8796944621260341</v>
      </c>
      <c r="G208">
        <v>6.8</v>
      </c>
      <c r="H208">
        <v>3.6</v>
      </c>
      <c r="I208">
        <v>4.0999999999999996</v>
      </c>
      <c r="J208">
        <v>3.9</v>
      </c>
      <c r="K208" s="2">
        <f t="shared" si="16"/>
        <v>4</v>
      </c>
    </row>
    <row r="209" spans="1:11">
      <c r="A209">
        <f t="shared" si="13"/>
        <v>25</v>
      </c>
      <c r="B209" t="s">
        <v>22</v>
      </c>
      <c r="C209">
        <v>46.7</v>
      </c>
      <c r="D209" s="2">
        <f t="shared" si="14"/>
        <v>14.863144493952898</v>
      </c>
      <c r="E209">
        <v>38.1</v>
      </c>
      <c r="F209" s="2">
        <f t="shared" si="15"/>
        <v>12.126034373010821</v>
      </c>
      <c r="G209">
        <v>7.8</v>
      </c>
      <c r="H209">
        <v>4.2</v>
      </c>
      <c r="I209">
        <v>4.2</v>
      </c>
      <c r="J209">
        <v>2.5</v>
      </c>
      <c r="K209" s="2">
        <f t="shared" si="16"/>
        <v>3.35</v>
      </c>
    </row>
    <row r="210" spans="1:11">
      <c r="A210">
        <f t="shared" si="13"/>
        <v>26</v>
      </c>
      <c r="B210" t="s">
        <v>22</v>
      </c>
      <c r="C210">
        <v>61.8</v>
      </c>
      <c r="D210" s="2">
        <f t="shared" si="14"/>
        <v>19.669000636537238</v>
      </c>
      <c r="E210">
        <v>44.4</v>
      </c>
      <c r="F210" s="2">
        <f t="shared" si="15"/>
        <v>14.131126670910248</v>
      </c>
      <c r="G210">
        <v>6.2</v>
      </c>
      <c r="H210">
        <v>3.1</v>
      </c>
      <c r="I210">
        <v>5</v>
      </c>
      <c r="J210">
        <v>4.5</v>
      </c>
      <c r="K210" s="2">
        <f t="shared" si="16"/>
        <v>4.75</v>
      </c>
    </row>
    <row r="211" spans="1:11">
      <c r="A211">
        <f t="shared" si="13"/>
        <v>27</v>
      </c>
      <c r="B211" t="s">
        <v>13</v>
      </c>
      <c r="C211">
        <v>107.2</v>
      </c>
      <c r="D211" s="2">
        <f t="shared" si="14"/>
        <v>34.118395926161682</v>
      </c>
      <c r="E211">
        <v>96.2</v>
      </c>
      <c r="F211" s="2">
        <f t="shared" si="15"/>
        <v>30.617441120305539</v>
      </c>
      <c r="G211">
        <v>10.5</v>
      </c>
      <c r="H211">
        <v>7.5</v>
      </c>
      <c r="I211">
        <v>7.1</v>
      </c>
      <c r="J211">
        <v>6.9</v>
      </c>
      <c r="K211" s="2">
        <f t="shared" si="16"/>
        <v>7</v>
      </c>
    </row>
    <row r="212" spans="1:11">
      <c r="A212">
        <f t="shared" si="13"/>
        <v>28</v>
      </c>
      <c r="B212" t="s">
        <v>13</v>
      </c>
      <c r="C212">
        <v>123.5</v>
      </c>
      <c r="D212" s="2">
        <f t="shared" si="14"/>
        <v>39.30617441120306</v>
      </c>
      <c r="E212">
        <v>107.7</v>
      </c>
      <c r="F212" s="2">
        <f t="shared" si="15"/>
        <v>34.277530235518782</v>
      </c>
      <c r="G212">
        <v>18.5</v>
      </c>
      <c r="H212">
        <v>13.5</v>
      </c>
      <c r="I212">
        <v>7.1</v>
      </c>
      <c r="J212">
        <v>8</v>
      </c>
      <c r="K212" s="2">
        <f t="shared" si="16"/>
        <v>7.55</v>
      </c>
    </row>
    <row r="213" spans="1:11">
      <c r="A213">
        <f t="shared" si="13"/>
        <v>29</v>
      </c>
      <c r="B213" t="s">
        <v>41</v>
      </c>
      <c r="C213">
        <v>118.7</v>
      </c>
      <c r="D213" s="2">
        <f t="shared" si="14"/>
        <v>37.778485041374921</v>
      </c>
      <c r="E213">
        <v>107.2</v>
      </c>
      <c r="F213" s="2">
        <f t="shared" si="15"/>
        <v>34.118395926161682</v>
      </c>
      <c r="G213">
        <v>18.2</v>
      </c>
      <c r="H213">
        <v>13.2</v>
      </c>
      <c r="I213">
        <v>8.1</v>
      </c>
      <c r="J213">
        <v>11.3</v>
      </c>
      <c r="K213" s="2">
        <f t="shared" si="16"/>
        <v>9.6999999999999993</v>
      </c>
    </row>
    <row r="214" spans="1:11">
      <c r="A214">
        <f t="shared" si="13"/>
        <v>30</v>
      </c>
      <c r="B214" t="s">
        <v>17</v>
      </c>
      <c r="C214">
        <v>126.2</v>
      </c>
      <c r="D214" s="2">
        <f t="shared" si="14"/>
        <v>40.165499681731383</v>
      </c>
      <c r="E214">
        <v>97.7</v>
      </c>
      <c r="F214" s="2">
        <f t="shared" si="15"/>
        <v>31.094844048376832</v>
      </c>
      <c r="G214">
        <v>22.4</v>
      </c>
      <c r="H214">
        <v>17.8</v>
      </c>
      <c r="I214">
        <v>9.1</v>
      </c>
      <c r="J214">
        <v>13.4</v>
      </c>
      <c r="K214" s="2">
        <f t="shared" si="16"/>
        <v>11.25</v>
      </c>
    </row>
    <row r="215" spans="1:11">
      <c r="A215">
        <f t="shared" si="13"/>
        <v>31</v>
      </c>
      <c r="B215" t="s">
        <v>15</v>
      </c>
      <c r="C215">
        <v>47.3</v>
      </c>
      <c r="D215" s="2">
        <f t="shared" si="14"/>
        <v>15.054105665181412</v>
      </c>
      <c r="E215">
        <v>39.700000000000003</v>
      </c>
      <c r="F215" s="2">
        <f t="shared" si="15"/>
        <v>12.635264162953534</v>
      </c>
      <c r="G215">
        <v>11.4</v>
      </c>
      <c r="H215">
        <v>7.1</v>
      </c>
      <c r="I215">
        <v>6.8</v>
      </c>
      <c r="J215">
        <v>5.7</v>
      </c>
      <c r="K215" s="2">
        <f t="shared" si="16"/>
        <v>6.25</v>
      </c>
    </row>
    <row r="216" spans="1:11">
      <c r="A216">
        <f t="shared" si="13"/>
        <v>32</v>
      </c>
      <c r="B216" t="s">
        <v>15</v>
      </c>
      <c r="C216">
        <v>45.9</v>
      </c>
      <c r="D216" s="2">
        <f t="shared" si="14"/>
        <v>14.608529598981541</v>
      </c>
      <c r="E216">
        <v>39.200000000000003</v>
      </c>
      <c r="F216" s="2">
        <f t="shared" si="15"/>
        <v>12.476129853596436</v>
      </c>
      <c r="G216">
        <v>9.1999999999999993</v>
      </c>
      <c r="H216">
        <v>6.2</v>
      </c>
      <c r="I216">
        <v>7.1</v>
      </c>
      <c r="J216">
        <v>5</v>
      </c>
      <c r="K216" s="2">
        <f t="shared" si="16"/>
        <v>6.05</v>
      </c>
    </row>
    <row r="217" spans="1:11">
      <c r="A217">
        <f t="shared" si="13"/>
        <v>33</v>
      </c>
      <c r="B217" t="s">
        <v>22</v>
      </c>
      <c r="C217">
        <v>76.3</v>
      </c>
      <c r="D217" s="2">
        <f t="shared" si="14"/>
        <v>24.283895607893061</v>
      </c>
      <c r="E217">
        <v>64.8</v>
      </c>
      <c r="F217" s="2">
        <f t="shared" si="15"/>
        <v>20.623806492679822</v>
      </c>
      <c r="G217">
        <v>10.199999999999999</v>
      </c>
      <c r="H217">
        <v>7.1</v>
      </c>
      <c r="I217">
        <v>10.1</v>
      </c>
      <c r="J217">
        <v>9.1999999999999993</v>
      </c>
      <c r="K217" s="2">
        <f t="shared" si="16"/>
        <v>9.6499999999999986</v>
      </c>
    </row>
    <row r="218" spans="1:11">
      <c r="A218">
        <f t="shared" si="13"/>
        <v>34</v>
      </c>
      <c r="B218" t="s">
        <v>13</v>
      </c>
      <c r="C218">
        <v>49.3</v>
      </c>
      <c r="D218" s="2">
        <f t="shared" si="14"/>
        <v>15.690642902609802</v>
      </c>
      <c r="E218">
        <v>45.3</v>
      </c>
      <c r="F218" s="2">
        <f t="shared" si="15"/>
        <v>14.417568427753023</v>
      </c>
      <c r="G218">
        <v>8.1999999999999993</v>
      </c>
      <c r="H218">
        <v>4.3</v>
      </c>
      <c r="I218">
        <v>2.9</v>
      </c>
      <c r="J218">
        <v>2.5</v>
      </c>
      <c r="K218" s="2">
        <f t="shared" si="16"/>
        <v>2.7</v>
      </c>
    </row>
    <row r="219" spans="1:11">
      <c r="A219">
        <f t="shared" si="13"/>
        <v>35</v>
      </c>
      <c r="B219" t="s">
        <v>13</v>
      </c>
      <c r="C219">
        <v>96.6</v>
      </c>
      <c r="D219" s="2">
        <f t="shared" si="14"/>
        <v>30.744748567791216</v>
      </c>
      <c r="E219">
        <v>75.400000000000006</v>
      </c>
      <c r="F219" s="2">
        <f t="shared" si="15"/>
        <v>23.997453851050288</v>
      </c>
      <c r="G219">
        <v>12.5</v>
      </c>
      <c r="H219">
        <v>8.5</v>
      </c>
      <c r="I219">
        <v>7.1</v>
      </c>
      <c r="J219">
        <v>8.1999999999999993</v>
      </c>
      <c r="K219" s="2">
        <f t="shared" si="16"/>
        <v>7.6499999999999995</v>
      </c>
    </row>
    <row r="220" spans="1:11">
      <c r="A220">
        <f t="shared" si="13"/>
        <v>36</v>
      </c>
      <c r="B220" t="s">
        <v>13</v>
      </c>
      <c r="C220">
        <v>98.5</v>
      </c>
      <c r="D220" s="2">
        <f t="shared" si="14"/>
        <v>31.349458943348186</v>
      </c>
      <c r="E220">
        <v>80.7</v>
      </c>
      <c r="F220" s="2">
        <f t="shared" si="15"/>
        <v>25.684277530235519</v>
      </c>
      <c r="G220">
        <v>10.5</v>
      </c>
      <c r="H220">
        <v>6.5</v>
      </c>
      <c r="I220">
        <v>6.2</v>
      </c>
      <c r="J220">
        <v>5.5</v>
      </c>
      <c r="K220" s="2">
        <f t="shared" si="16"/>
        <v>5.85</v>
      </c>
    </row>
    <row r="221" spans="1:11">
      <c r="A221">
        <f t="shared" si="13"/>
        <v>37</v>
      </c>
      <c r="B221" t="s">
        <v>13</v>
      </c>
      <c r="C221">
        <v>98.5</v>
      </c>
      <c r="D221" s="2">
        <f t="shared" si="14"/>
        <v>31.349458943348186</v>
      </c>
      <c r="E221">
        <v>68.900000000000006</v>
      </c>
      <c r="F221" s="2">
        <f t="shared" si="15"/>
        <v>21.928707829408022</v>
      </c>
      <c r="G221">
        <v>7.2</v>
      </c>
      <c r="H221">
        <v>5.2</v>
      </c>
      <c r="I221">
        <v>7.2</v>
      </c>
      <c r="J221">
        <v>5</v>
      </c>
      <c r="K221" s="2">
        <f t="shared" si="16"/>
        <v>6.1</v>
      </c>
    </row>
    <row r="222" spans="1:11">
      <c r="A222">
        <f t="shared" si="13"/>
        <v>38</v>
      </c>
      <c r="B222" t="s">
        <v>13</v>
      </c>
      <c r="C222">
        <v>68.2</v>
      </c>
      <c r="D222" s="2">
        <f t="shared" si="14"/>
        <v>21.705919796308084</v>
      </c>
      <c r="E222">
        <v>62.7</v>
      </c>
      <c r="F222" s="2">
        <f t="shared" si="15"/>
        <v>19.955442393380014</v>
      </c>
      <c r="G222">
        <v>8.5</v>
      </c>
      <c r="H222">
        <v>4.0999999999999996</v>
      </c>
      <c r="I222">
        <v>6.2</v>
      </c>
      <c r="J222">
        <v>5.4</v>
      </c>
      <c r="K222" s="2">
        <f t="shared" si="16"/>
        <v>5.8000000000000007</v>
      </c>
    </row>
    <row r="223" spans="1:11">
      <c r="A223">
        <f t="shared" si="13"/>
        <v>39</v>
      </c>
      <c r="B223" t="s">
        <v>15</v>
      </c>
      <c r="C223">
        <v>34.200000000000003</v>
      </c>
      <c r="D223" s="2">
        <f t="shared" si="14"/>
        <v>10.884786760025463</v>
      </c>
      <c r="E223">
        <v>25.8</v>
      </c>
      <c r="F223" s="2">
        <f t="shared" si="15"/>
        <v>8.2113303628262262</v>
      </c>
      <c r="G223">
        <v>5.4</v>
      </c>
      <c r="H223">
        <v>2.7</v>
      </c>
      <c r="I223">
        <v>2</v>
      </c>
      <c r="J223">
        <v>2.4</v>
      </c>
      <c r="K223" s="2">
        <f t="shared" si="16"/>
        <v>2.2000000000000002</v>
      </c>
    </row>
    <row r="224" spans="1:11">
      <c r="A224">
        <f t="shared" si="13"/>
        <v>40</v>
      </c>
      <c r="B224" t="s">
        <v>13</v>
      </c>
      <c r="C224">
        <v>62.9</v>
      </c>
      <c r="D224" s="2">
        <f t="shared" si="14"/>
        <v>20.019096117122853</v>
      </c>
      <c r="E224">
        <v>46.7</v>
      </c>
      <c r="F224" s="2">
        <f t="shared" si="15"/>
        <v>14.863144493952898</v>
      </c>
      <c r="G224">
        <v>9.1999999999999993</v>
      </c>
      <c r="H224">
        <v>7.1</v>
      </c>
      <c r="I224">
        <v>2</v>
      </c>
      <c r="J224">
        <v>2.5</v>
      </c>
      <c r="K224" s="2">
        <f t="shared" si="16"/>
        <v>2.25</v>
      </c>
    </row>
    <row r="225" spans="1:11">
      <c r="A225">
        <f t="shared" si="13"/>
        <v>41</v>
      </c>
      <c r="B225" t="s">
        <v>15</v>
      </c>
      <c r="C225">
        <v>44.8</v>
      </c>
      <c r="D225" s="2">
        <f t="shared" si="14"/>
        <v>14.258434118395925</v>
      </c>
      <c r="E225">
        <v>41.2</v>
      </c>
      <c r="F225" s="2">
        <f t="shared" si="15"/>
        <v>13.112667091024827</v>
      </c>
      <c r="G225">
        <v>8.3000000000000007</v>
      </c>
      <c r="H225">
        <v>5.0999999999999996</v>
      </c>
      <c r="I225">
        <v>4.9000000000000004</v>
      </c>
      <c r="J225">
        <v>5</v>
      </c>
      <c r="K225" s="2">
        <f t="shared" si="16"/>
        <v>4.95</v>
      </c>
    </row>
    <row r="226" spans="1:11">
      <c r="A226">
        <f t="shared" si="13"/>
        <v>42</v>
      </c>
      <c r="B226" t="s">
        <v>23</v>
      </c>
      <c r="C226">
        <v>53.3</v>
      </c>
      <c r="D226" s="2">
        <f t="shared" si="14"/>
        <v>16.96371737746658</v>
      </c>
      <c r="E226">
        <v>44.9</v>
      </c>
      <c r="F226" s="2">
        <f t="shared" si="15"/>
        <v>14.290260980267346</v>
      </c>
      <c r="G226">
        <v>4.2</v>
      </c>
      <c r="H226">
        <v>2.2000000000000002</v>
      </c>
      <c r="I226">
        <v>6</v>
      </c>
      <c r="J226">
        <v>6.5</v>
      </c>
      <c r="K226" s="2">
        <f t="shared" si="16"/>
        <v>6.25</v>
      </c>
    </row>
    <row r="227" spans="1:11">
      <c r="A227">
        <f t="shared" si="13"/>
        <v>43</v>
      </c>
      <c r="B227" t="s">
        <v>23</v>
      </c>
      <c r="C227">
        <v>45.8</v>
      </c>
      <c r="D227" s="2">
        <f t="shared" si="14"/>
        <v>14.57670273711012</v>
      </c>
      <c r="E227">
        <v>38.200000000000003</v>
      </c>
      <c r="F227" s="2">
        <f t="shared" si="15"/>
        <v>12.157861234882242</v>
      </c>
      <c r="G227">
        <v>5.2</v>
      </c>
      <c r="H227">
        <v>2.8</v>
      </c>
      <c r="I227">
        <v>6</v>
      </c>
      <c r="J227">
        <v>5.5</v>
      </c>
      <c r="K227" s="2">
        <f t="shared" si="16"/>
        <v>5.75</v>
      </c>
    </row>
    <row r="228" spans="1:11">
      <c r="A228">
        <f t="shared" si="13"/>
        <v>44</v>
      </c>
      <c r="B228" t="s">
        <v>23</v>
      </c>
      <c r="C228">
        <v>37.4</v>
      </c>
      <c r="D228" s="2">
        <f t="shared" si="14"/>
        <v>11.903246339910885</v>
      </c>
      <c r="E228">
        <v>35.200000000000003</v>
      </c>
      <c r="F228" s="2">
        <f t="shared" si="15"/>
        <v>11.203055378739657</v>
      </c>
      <c r="G228">
        <v>4.0999999999999996</v>
      </c>
      <c r="H228">
        <v>2.1</v>
      </c>
      <c r="I228">
        <v>5</v>
      </c>
      <c r="J228">
        <v>3.8</v>
      </c>
      <c r="K228" s="2">
        <f t="shared" si="16"/>
        <v>4.4000000000000004</v>
      </c>
    </row>
    <row r="229" spans="1:11">
      <c r="A229">
        <f t="shared" si="13"/>
        <v>45</v>
      </c>
      <c r="B229" t="s">
        <v>23</v>
      </c>
      <c r="C229">
        <v>47.2</v>
      </c>
      <c r="D229" s="2">
        <f t="shared" si="14"/>
        <v>15.022278803309995</v>
      </c>
      <c r="E229">
        <v>35.200000000000003</v>
      </c>
      <c r="F229" s="2">
        <f t="shared" si="15"/>
        <v>11.203055378739657</v>
      </c>
      <c r="G229">
        <v>5.2</v>
      </c>
      <c r="H229">
        <v>3.3</v>
      </c>
      <c r="I229">
        <v>5.2</v>
      </c>
      <c r="J229">
        <v>5.0999999999999996</v>
      </c>
      <c r="K229" s="2">
        <f t="shared" si="16"/>
        <v>5.15</v>
      </c>
    </row>
    <row r="230" spans="1:11">
      <c r="A230">
        <f t="shared" si="13"/>
        <v>46</v>
      </c>
      <c r="B230" t="s">
        <v>13</v>
      </c>
      <c r="C230">
        <v>64.599999999999994</v>
      </c>
      <c r="D230" s="2">
        <f t="shared" si="14"/>
        <v>20.56015276893698</v>
      </c>
      <c r="E230">
        <v>56.3</v>
      </c>
      <c r="F230" s="2">
        <f t="shared" si="15"/>
        <v>17.918523233609164</v>
      </c>
      <c r="G230">
        <v>7.8</v>
      </c>
      <c r="H230">
        <v>4.5999999999999996</v>
      </c>
      <c r="I230">
        <v>3.1</v>
      </c>
      <c r="J230" s="3">
        <v>4.3</v>
      </c>
      <c r="K230" s="15">
        <f t="shared" si="16"/>
        <v>3.7</v>
      </c>
    </row>
    <row r="231" spans="1:11">
      <c r="A231">
        <f t="shared" si="13"/>
        <v>47</v>
      </c>
      <c r="B231" t="s">
        <v>22</v>
      </c>
      <c r="C231">
        <v>56.3</v>
      </c>
      <c r="D231" s="2">
        <f t="shared" si="14"/>
        <v>17.918523233609164</v>
      </c>
      <c r="E231">
        <v>36.6</v>
      </c>
      <c r="F231" s="2">
        <f t="shared" si="15"/>
        <v>11.648631444939531</v>
      </c>
      <c r="G231">
        <v>8.8000000000000007</v>
      </c>
      <c r="H231">
        <v>5.2</v>
      </c>
      <c r="I231">
        <v>5.5</v>
      </c>
      <c r="J231">
        <v>3.5</v>
      </c>
      <c r="K231" s="2">
        <f t="shared" si="16"/>
        <v>4.5</v>
      </c>
    </row>
    <row r="232" spans="1:11">
      <c r="D232" s="2"/>
      <c r="F232" s="2"/>
      <c r="K232" s="2"/>
    </row>
    <row r="233" spans="1:11">
      <c r="D233" s="2"/>
      <c r="F233" s="2"/>
      <c r="K233" s="2"/>
    </row>
    <row r="234" spans="1:11">
      <c r="A234" s="1" t="s">
        <v>40</v>
      </c>
      <c r="B234" s="1"/>
      <c r="D234" s="2"/>
      <c r="F234" s="2"/>
      <c r="K234" s="2"/>
    </row>
    <row r="235" spans="1:11">
      <c r="A235" s="1" t="s">
        <v>1</v>
      </c>
      <c r="B235" s="1" t="s">
        <v>9</v>
      </c>
      <c r="C235" s="1" t="s">
        <v>2</v>
      </c>
      <c r="D235" s="1" t="s">
        <v>43</v>
      </c>
      <c r="E235" s="1" t="s">
        <v>3</v>
      </c>
      <c r="F235" s="1" t="s">
        <v>44</v>
      </c>
      <c r="G235" s="1" t="s">
        <v>5</v>
      </c>
      <c r="H235" s="1" t="s">
        <v>6</v>
      </c>
      <c r="I235" s="1" t="s">
        <v>7</v>
      </c>
      <c r="J235" s="1" t="s">
        <v>8</v>
      </c>
      <c r="K235" s="1" t="s">
        <v>46</v>
      </c>
    </row>
    <row r="236" spans="1:11">
      <c r="A236">
        <v>1</v>
      </c>
      <c r="B236" t="s">
        <v>41</v>
      </c>
      <c r="C236">
        <v>90.5</v>
      </c>
      <c r="D236" s="2">
        <f t="shared" si="14"/>
        <v>28.803309993634628</v>
      </c>
      <c r="E236">
        <v>77.8</v>
      </c>
      <c r="F236" s="2">
        <f t="shared" si="15"/>
        <v>24.761298535964354</v>
      </c>
      <c r="G236">
        <v>8.1999999999999993</v>
      </c>
      <c r="H236">
        <v>4.4000000000000004</v>
      </c>
      <c r="I236">
        <v>8.1</v>
      </c>
      <c r="J236">
        <v>9.1999999999999993</v>
      </c>
      <c r="K236" s="2">
        <f t="shared" si="16"/>
        <v>8.6499999999999986</v>
      </c>
    </row>
    <row r="237" spans="1:11">
      <c r="A237">
        <v>2</v>
      </c>
      <c r="B237" t="s">
        <v>21</v>
      </c>
      <c r="C237">
        <v>51.3</v>
      </c>
      <c r="D237" s="2">
        <f t="shared" si="14"/>
        <v>16.327180140038191</v>
      </c>
      <c r="E237">
        <v>41.8</v>
      </c>
      <c r="F237" s="2">
        <f t="shared" si="15"/>
        <v>13.303628262253341</v>
      </c>
      <c r="G237">
        <v>5.4</v>
      </c>
      <c r="H237">
        <v>3.5</v>
      </c>
      <c r="I237">
        <v>3.9</v>
      </c>
      <c r="J237">
        <v>3.5</v>
      </c>
      <c r="K237" s="2">
        <f t="shared" si="16"/>
        <v>3.7</v>
      </c>
    </row>
    <row r="238" spans="1:11">
      <c r="A238">
        <f>A237+1</f>
        <v>3</v>
      </c>
      <c r="B238" t="s">
        <v>13</v>
      </c>
      <c r="C238">
        <v>97.3</v>
      </c>
      <c r="D238" s="2">
        <f t="shared" si="14"/>
        <v>30.967536600891151</v>
      </c>
      <c r="E238">
        <v>67.900000000000006</v>
      </c>
      <c r="F238" s="2">
        <f t="shared" si="15"/>
        <v>21.610439210693826</v>
      </c>
      <c r="G238">
        <v>16.2</v>
      </c>
      <c r="H238">
        <v>11.2</v>
      </c>
      <c r="I238">
        <v>6.2</v>
      </c>
      <c r="J238">
        <v>7.5</v>
      </c>
      <c r="K238" s="2">
        <f t="shared" si="16"/>
        <v>6.85</v>
      </c>
    </row>
    <row r="239" spans="1:11">
      <c r="A239">
        <f t="shared" ref="A239:A260" si="17">A238+1</f>
        <v>4</v>
      </c>
      <c r="B239" t="s">
        <v>15</v>
      </c>
      <c r="C239">
        <v>71.2</v>
      </c>
      <c r="D239" s="2">
        <f t="shared" si="14"/>
        <v>22.660725652450669</v>
      </c>
      <c r="E239">
        <v>71.8</v>
      </c>
      <c r="F239" s="2">
        <f t="shared" si="15"/>
        <v>22.851686823679184</v>
      </c>
      <c r="G239">
        <v>10.5</v>
      </c>
      <c r="H239">
        <v>8.5</v>
      </c>
      <c r="I239">
        <v>6.1</v>
      </c>
      <c r="J239">
        <v>9.6999999999999993</v>
      </c>
      <c r="K239" s="2">
        <f t="shared" si="16"/>
        <v>7.8999999999999995</v>
      </c>
    </row>
    <row r="240" spans="1:11">
      <c r="A240">
        <f t="shared" si="17"/>
        <v>5</v>
      </c>
      <c r="B240" t="s">
        <v>15</v>
      </c>
      <c r="C240">
        <v>70.900000000000006</v>
      </c>
      <c r="D240" s="2">
        <f t="shared" si="14"/>
        <v>22.565245066836411</v>
      </c>
      <c r="E240">
        <v>58.9</v>
      </c>
      <c r="F240" s="2">
        <f t="shared" si="15"/>
        <v>18.746021642266072</v>
      </c>
      <c r="G240">
        <v>9.4</v>
      </c>
      <c r="H240">
        <v>6.2</v>
      </c>
      <c r="I240">
        <v>7.2</v>
      </c>
      <c r="J240">
        <v>9.5</v>
      </c>
      <c r="K240" s="2">
        <f t="shared" si="16"/>
        <v>8.35</v>
      </c>
    </row>
    <row r="241" spans="1:11">
      <c r="A241">
        <f t="shared" si="17"/>
        <v>6</v>
      </c>
      <c r="B241" t="s">
        <v>20</v>
      </c>
      <c r="C241">
        <v>45.4</v>
      </c>
      <c r="D241" s="2">
        <f t="shared" si="14"/>
        <v>14.449395289624443</v>
      </c>
      <c r="E241">
        <v>44.2</v>
      </c>
      <c r="F241" s="2">
        <f t="shared" si="15"/>
        <v>14.06747294716741</v>
      </c>
      <c r="G241">
        <v>5.2</v>
      </c>
      <c r="H241">
        <v>3.3</v>
      </c>
      <c r="I241">
        <v>3.2</v>
      </c>
      <c r="J241">
        <v>2.9</v>
      </c>
      <c r="K241" s="2">
        <f t="shared" si="16"/>
        <v>3.05</v>
      </c>
    </row>
    <row r="242" spans="1:11">
      <c r="A242">
        <f t="shared" si="17"/>
        <v>7</v>
      </c>
      <c r="B242" t="s">
        <v>15</v>
      </c>
      <c r="C242">
        <v>34.200000000000003</v>
      </c>
      <c r="D242" s="2">
        <f t="shared" si="14"/>
        <v>10.884786760025463</v>
      </c>
      <c r="E242">
        <v>26.8</v>
      </c>
      <c r="F242" s="2">
        <f t="shared" si="15"/>
        <v>8.5295989815404205</v>
      </c>
      <c r="G242">
        <v>4.9000000000000004</v>
      </c>
      <c r="H242">
        <v>2.5</v>
      </c>
      <c r="I242">
        <v>3.2</v>
      </c>
      <c r="J242">
        <v>2</v>
      </c>
      <c r="K242" s="2">
        <f t="shared" si="16"/>
        <v>2.6</v>
      </c>
    </row>
    <row r="243" spans="1:11">
      <c r="A243">
        <f t="shared" si="17"/>
        <v>8</v>
      </c>
      <c r="B243" t="s">
        <v>13</v>
      </c>
      <c r="C243">
        <v>56.3</v>
      </c>
      <c r="D243" s="2">
        <f t="shared" si="14"/>
        <v>17.918523233609164</v>
      </c>
      <c r="E243">
        <v>45.3</v>
      </c>
      <c r="F243" s="2">
        <f t="shared" si="15"/>
        <v>14.417568427753023</v>
      </c>
      <c r="G243">
        <v>10.4</v>
      </c>
      <c r="H243">
        <v>8.1</v>
      </c>
      <c r="I243">
        <v>4.0999999999999996</v>
      </c>
      <c r="J243">
        <v>3.8</v>
      </c>
      <c r="K243" s="2">
        <f t="shared" si="16"/>
        <v>3.9499999999999997</v>
      </c>
    </row>
    <row r="244" spans="1:11">
      <c r="A244">
        <f t="shared" si="17"/>
        <v>9</v>
      </c>
      <c r="B244" t="s">
        <v>13</v>
      </c>
      <c r="C244">
        <v>53.5</v>
      </c>
      <c r="D244" s="2">
        <f t="shared" si="14"/>
        <v>17.027371101209422</v>
      </c>
      <c r="E244">
        <v>37.299999999999997</v>
      </c>
      <c r="F244" s="2">
        <f t="shared" si="15"/>
        <v>11.871419478039465</v>
      </c>
      <c r="G244">
        <v>8.1999999999999993</v>
      </c>
      <c r="H244">
        <v>4.4000000000000004</v>
      </c>
      <c r="I244">
        <v>3</v>
      </c>
      <c r="J244">
        <v>3.5</v>
      </c>
      <c r="K244" s="2">
        <f t="shared" si="16"/>
        <v>3.25</v>
      </c>
    </row>
    <row r="245" spans="1:11">
      <c r="A245">
        <f t="shared" si="17"/>
        <v>10</v>
      </c>
      <c r="B245" t="s">
        <v>13</v>
      </c>
      <c r="C245">
        <v>76.3</v>
      </c>
      <c r="D245" s="2">
        <f t="shared" si="14"/>
        <v>24.283895607893061</v>
      </c>
      <c r="E245">
        <v>59.4</v>
      </c>
      <c r="F245" s="2">
        <f t="shared" si="15"/>
        <v>18.905155951623168</v>
      </c>
      <c r="G245">
        <v>10.3</v>
      </c>
      <c r="H245">
        <v>6.1</v>
      </c>
      <c r="I245">
        <v>4</v>
      </c>
      <c r="J245">
        <v>5.8</v>
      </c>
      <c r="K245" s="2">
        <f t="shared" si="16"/>
        <v>4.9000000000000004</v>
      </c>
    </row>
    <row r="246" spans="1:11">
      <c r="A246">
        <f t="shared" si="17"/>
        <v>11</v>
      </c>
      <c r="B246" t="s">
        <v>13</v>
      </c>
      <c r="C246">
        <v>51.3</v>
      </c>
      <c r="D246" s="2">
        <f t="shared" si="14"/>
        <v>16.327180140038191</v>
      </c>
      <c r="E246">
        <v>48.8</v>
      </c>
      <c r="F246" s="2">
        <f t="shared" si="15"/>
        <v>15.531508593252704</v>
      </c>
      <c r="G246">
        <v>10.3</v>
      </c>
      <c r="H246">
        <v>4.5</v>
      </c>
      <c r="I246">
        <v>3</v>
      </c>
      <c r="J246">
        <v>4.5</v>
      </c>
      <c r="K246" s="2">
        <f t="shared" si="16"/>
        <v>3.75</v>
      </c>
    </row>
    <row r="247" spans="1:11">
      <c r="A247">
        <f t="shared" si="17"/>
        <v>12</v>
      </c>
      <c r="B247" t="s">
        <v>15</v>
      </c>
      <c r="C247">
        <v>35.200000000000003</v>
      </c>
      <c r="D247" s="2">
        <f t="shared" si="14"/>
        <v>11.203055378739657</v>
      </c>
      <c r="E247">
        <v>30.7</v>
      </c>
      <c r="F247" s="2">
        <f t="shared" si="15"/>
        <v>9.7708465945257803</v>
      </c>
      <c r="G247">
        <v>8.6</v>
      </c>
      <c r="H247">
        <v>5.2</v>
      </c>
      <c r="I247">
        <v>4</v>
      </c>
      <c r="J247">
        <v>5.9</v>
      </c>
      <c r="K247" s="2">
        <f t="shared" si="16"/>
        <v>4.95</v>
      </c>
    </row>
    <row r="248" spans="1:11">
      <c r="A248">
        <f t="shared" si="17"/>
        <v>13</v>
      </c>
      <c r="B248" t="s">
        <v>15</v>
      </c>
      <c r="C248">
        <v>66.400000000000006</v>
      </c>
      <c r="D248" s="2">
        <f t="shared" si="14"/>
        <v>21.133036282622538</v>
      </c>
      <c r="E248">
        <v>59.3</v>
      </c>
      <c r="F248" s="2">
        <f t="shared" si="15"/>
        <v>18.873329089751749</v>
      </c>
      <c r="G248">
        <v>11.3</v>
      </c>
      <c r="H248">
        <v>7.2</v>
      </c>
      <c r="I248">
        <v>7.1</v>
      </c>
      <c r="J248">
        <v>9.1999999999999993</v>
      </c>
      <c r="K248" s="2">
        <f t="shared" si="16"/>
        <v>8.1499999999999986</v>
      </c>
    </row>
    <row r="249" spans="1:11">
      <c r="A249">
        <f t="shared" si="17"/>
        <v>14</v>
      </c>
      <c r="B249" t="s">
        <v>13</v>
      </c>
      <c r="C249">
        <v>60.3</v>
      </c>
      <c r="D249" s="2">
        <f t="shared" si="14"/>
        <v>19.191597708465945</v>
      </c>
      <c r="E249">
        <v>56.6</v>
      </c>
      <c r="F249" s="2">
        <f t="shared" si="15"/>
        <v>18.014003819223426</v>
      </c>
      <c r="G249">
        <v>8.3000000000000007</v>
      </c>
      <c r="H249">
        <v>4.3</v>
      </c>
      <c r="I249">
        <v>5.5</v>
      </c>
      <c r="J249">
        <v>5.9</v>
      </c>
      <c r="K249" s="2">
        <f t="shared" si="16"/>
        <v>5.7</v>
      </c>
    </row>
    <row r="250" spans="1:11">
      <c r="A250">
        <f t="shared" si="17"/>
        <v>15</v>
      </c>
      <c r="B250" t="s">
        <v>13</v>
      </c>
      <c r="C250">
        <v>64.400000000000006</v>
      </c>
      <c r="D250" s="2">
        <f t="shared" si="14"/>
        <v>20.496499045194145</v>
      </c>
      <c r="E250">
        <v>62.8</v>
      </c>
      <c r="F250" s="2">
        <f t="shared" si="15"/>
        <v>19.98726925525143</v>
      </c>
      <c r="G250">
        <v>10.8</v>
      </c>
      <c r="H250">
        <v>6.1</v>
      </c>
      <c r="I250" s="3">
        <v>5.5</v>
      </c>
      <c r="J250">
        <v>5</v>
      </c>
      <c r="K250" s="15">
        <f t="shared" si="16"/>
        <v>5.25</v>
      </c>
    </row>
    <row r="251" spans="1:11">
      <c r="A251">
        <f t="shared" si="17"/>
        <v>16</v>
      </c>
      <c r="B251" t="s">
        <v>13</v>
      </c>
      <c r="C251">
        <v>39.299999999999997</v>
      </c>
      <c r="D251" s="2">
        <f t="shared" si="14"/>
        <v>12.507956715467854</v>
      </c>
      <c r="E251">
        <v>36.299999999999997</v>
      </c>
      <c r="F251" s="2">
        <f t="shared" si="15"/>
        <v>11.553150859325269</v>
      </c>
      <c r="G251">
        <v>6.4</v>
      </c>
      <c r="H251">
        <v>3.4</v>
      </c>
      <c r="I251">
        <v>3</v>
      </c>
      <c r="J251">
        <v>2.1</v>
      </c>
      <c r="K251" s="2">
        <f t="shared" si="16"/>
        <v>2.5499999999999998</v>
      </c>
    </row>
    <row r="252" spans="1:11">
      <c r="A252">
        <f t="shared" si="17"/>
        <v>17</v>
      </c>
      <c r="B252" t="s">
        <v>13</v>
      </c>
      <c r="C252">
        <v>49.3</v>
      </c>
      <c r="D252" s="2">
        <f t="shared" si="14"/>
        <v>15.690642902609802</v>
      </c>
      <c r="E252">
        <v>40.4</v>
      </c>
      <c r="F252" s="2">
        <f t="shared" si="15"/>
        <v>12.858052196053469</v>
      </c>
      <c r="G252">
        <v>10.199999999999999</v>
      </c>
      <c r="H252">
        <v>3.3</v>
      </c>
      <c r="I252">
        <v>4</v>
      </c>
      <c r="J252">
        <v>3.5</v>
      </c>
      <c r="K252" s="2">
        <f t="shared" si="16"/>
        <v>3.75</v>
      </c>
    </row>
    <row r="253" spans="1:11">
      <c r="A253">
        <f t="shared" si="17"/>
        <v>18</v>
      </c>
      <c r="B253" t="s">
        <v>13</v>
      </c>
      <c r="C253">
        <v>84.7</v>
      </c>
      <c r="D253" s="2">
        <f t="shared" si="14"/>
        <v>26.9573520050923</v>
      </c>
      <c r="E253">
        <v>76.2</v>
      </c>
      <c r="F253" s="2">
        <f t="shared" si="15"/>
        <v>24.252068746021642</v>
      </c>
      <c r="G253">
        <v>12.5</v>
      </c>
      <c r="H253">
        <v>5.4</v>
      </c>
      <c r="I253">
        <v>9.1</v>
      </c>
      <c r="J253">
        <v>7.2</v>
      </c>
      <c r="K253" s="2">
        <f t="shared" si="16"/>
        <v>8.15</v>
      </c>
    </row>
    <row r="254" spans="1:11">
      <c r="A254">
        <f t="shared" si="17"/>
        <v>19</v>
      </c>
      <c r="B254" t="s">
        <v>13</v>
      </c>
      <c r="C254">
        <v>44.3</v>
      </c>
      <c r="D254" s="2">
        <f t="shared" si="14"/>
        <v>14.099299809038829</v>
      </c>
      <c r="E254">
        <v>39.1</v>
      </c>
      <c r="F254" s="2">
        <f t="shared" si="15"/>
        <v>12.444302991725017</v>
      </c>
      <c r="G254">
        <v>10.199999999999999</v>
      </c>
      <c r="H254">
        <v>4.5</v>
      </c>
      <c r="I254">
        <v>4</v>
      </c>
      <c r="J254">
        <v>3.6</v>
      </c>
      <c r="K254" s="2">
        <f t="shared" si="16"/>
        <v>3.8</v>
      </c>
    </row>
    <row r="255" spans="1:11">
      <c r="A255">
        <f t="shared" si="17"/>
        <v>20</v>
      </c>
      <c r="B255" t="s">
        <v>13</v>
      </c>
      <c r="C255">
        <v>56.2</v>
      </c>
      <c r="D255" s="2">
        <f t="shared" si="14"/>
        <v>17.886696371737749</v>
      </c>
      <c r="E255">
        <v>45.6</v>
      </c>
      <c r="F255" s="2">
        <f t="shared" si="15"/>
        <v>14.513049013367283</v>
      </c>
      <c r="G255">
        <v>10.6</v>
      </c>
      <c r="H255">
        <v>4.4000000000000004</v>
      </c>
      <c r="I255">
        <v>4</v>
      </c>
      <c r="J255">
        <v>3</v>
      </c>
      <c r="K255" s="2">
        <f t="shared" si="16"/>
        <v>3.5</v>
      </c>
    </row>
    <row r="256" spans="1:11">
      <c r="A256">
        <f t="shared" si="17"/>
        <v>21</v>
      </c>
      <c r="B256" t="s">
        <v>41</v>
      </c>
      <c r="C256">
        <v>101.7</v>
      </c>
      <c r="D256" s="2">
        <f t="shared" si="14"/>
        <v>32.367918523233612</v>
      </c>
      <c r="E256">
        <v>81.3</v>
      </c>
      <c r="F256" s="2">
        <f t="shared" si="15"/>
        <v>25.875238701464035</v>
      </c>
      <c r="G256">
        <v>14.5</v>
      </c>
      <c r="H256">
        <v>6.4</v>
      </c>
      <c r="I256">
        <v>9.6</v>
      </c>
      <c r="J256">
        <v>13.9</v>
      </c>
      <c r="K256" s="2">
        <f t="shared" si="16"/>
        <v>11.75</v>
      </c>
    </row>
    <row r="257" spans="1:11">
      <c r="A257">
        <f t="shared" si="17"/>
        <v>22</v>
      </c>
      <c r="B257" t="s">
        <v>13</v>
      </c>
      <c r="C257">
        <v>73.099999999999994</v>
      </c>
      <c r="D257" s="2">
        <f t="shared" si="14"/>
        <v>23.265436028007638</v>
      </c>
      <c r="E257">
        <v>58.8</v>
      </c>
      <c r="F257" s="2">
        <f t="shared" si="15"/>
        <v>18.714194780394653</v>
      </c>
      <c r="G257">
        <v>10.199999999999999</v>
      </c>
      <c r="H257">
        <v>7.2</v>
      </c>
      <c r="I257">
        <v>7.1</v>
      </c>
      <c r="J257">
        <v>7.9</v>
      </c>
      <c r="K257" s="2">
        <f t="shared" si="16"/>
        <v>7.5</v>
      </c>
    </row>
    <row r="258" spans="1:11">
      <c r="A258">
        <f t="shared" si="17"/>
        <v>23</v>
      </c>
      <c r="B258" t="s">
        <v>13</v>
      </c>
      <c r="C258">
        <v>61.4</v>
      </c>
      <c r="D258" s="2">
        <f t="shared" si="14"/>
        <v>19.541693189051561</v>
      </c>
      <c r="E258">
        <v>53.7</v>
      </c>
      <c r="F258" s="2">
        <f t="shared" si="15"/>
        <v>17.09102482495226</v>
      </c>
      <c r="G258">
        <v>10.5</v>
      </c>
      <c r="H258">
        <v>7.5</v>
      </c>
      <c r="I258">
        <v>3.9</v>
      </c>
      <c r="J258">
        <v>4</v>
      </c>
      <c r="K258" s="2">
        <f t="shared" si="16"/>
        <v>3.95</v>
      </c>
    </row>
    <row r="259" spans="1:11">
      <c r="A259">
        <f t="shared" si="17"/>
        <v>24</v>
      </c>
      <c r="B259" t="s">
        <v>13</v>
      </c>
      <c r="C259">
        <v>72.599999999999994</v>
      </c>
      <c r="D259" s="2">
        <f t="shared" si="14"/>
        <v>23.106301718650538</v>
      </c>
      <c r="E259">
        <v>60.8</v>
      </c>
      <c r="F259" s="2">
        <f t="shared" si="15"/>
        <v>19.350732017823042</v>
      </c>
      <c r="G259">
        <v>5.5</v>
      </c>
      <c r="H259">
        <v>3.1</v>
      </c>
      <c r="I259">
        <v>3.7</v>
      </c>
      <c r="J259">
        <v>3.8</v>
      </c>
      <c r="K259" s="2">
        <f t="shared" si="16"/>
        <v>3.75</v>
      </c>
    </row>
    <row r="260" spans="1:11">
      <c r="A260">
        <f t="shared" si="17"/>
        <v>25</v>
      </c>
      <c r="B260" t="s">
        <v>24</v>
      </c>
      <c r="C260">
        <v>66.3</v>
      </c>
      <c r="D260" s="2">
        <f t="shared" si="14"/>
        <v>21.101209420751115</v>
      </c>
      <c r="E260">
        <v>53.9</v>
      </c>
      <c r="F260" s="2">
        <f t="shared" si="15"/>
        <v>17.154678548695099</v>
      </c>
      <c r="G260">
        <v>8.4</v>
      </c>
      <c r="H260">
        <v>4.2</v>
      </c>
      <c r="I260">
        <v>3</v>
      </c>
      <c r="J260">
        <v>2</v>
      </c>
      <c r="K260" s="2">
        <f t="shared" si="16"/>
        <v>2.5</v>
      </c>
    </row>
    <row r="261" spans="1:11">
      <c r="D261" s="2"/>
      <c r="F261" s="2"/>
      <c r="K261" s="2"/>
    </row>
    <row r="262" spans="1:11">
      <c r="D262" s="2"/>
      <c r="F262" s="2"/>
      <c r="K262" s="2"/>
    </row>
    <row r="263" spans="1:11">
      <c r="A263" s="1" t="s">
        <v>42</v>
      </c>
      <c r="B263" s="1"/>
      <c r="D263" s="2"/>
      <c r="F263" s="2"/>
      <c r="K263" s="2"/>
    </row>
    <row r="264" spans="1:11">
      <c r="A264" s="1" t="s">
        <v>1</v>
      </c>
      <c r="B264" s="1" t="s">
        <v>9</v>
      </c>
      <c r="C264" s="1" t="s">
        <v>2</v>
      </c>
      <c r="D264" s="1" t="s">
        <v>43</v>
      </c>
      <c r="E264" s="1" t="s">
        <v>3</v>
      </c>
      <c r="F264" s="1" t="s">
        <v>44</v>
      </c>
      <c r="G264" s="1" t="s">
        <v>5</v>
      </c>
      <c r="H264" s="1" t="s">
        <v>6</v>
      </c>
      <c r="I264" s="1" t="s">
        <v>7</v>
      </c>
      <c r="J264" s="1" t="s">
        <v>8</v>
      </c>
      <c r="K264" s="1" t="s">
        <v>46</v>
      </c>
    </row>
    <row r="265" spans="1:11">
      <c r="A265">
        <v>1</v>
      </c>
      <c r="B265" t="s">
        <v>25</v>
      </c>
      <c r="C265">
        <v>232.3</v>
      </c>
      <c r="D265" s="2">
        <f t="shared" ref="D265:D287" si="18">C265/3.142</f>
        <v>73.93380012730745</v>
      </c>
      <c r="E265">
        <v>188.2</v>
      </c>
      <c r="F265" s="2">
        <f t="shared" ref="F265:F287" si="19">E265/3.142</f>
        <v>59.898154042011456</v>
      </c>
      <c r="G265">
        <v>20.399999999999999</v>
      </c>
      <c r="H265">
        <v>10.1</v>
      </c>
      <c r="I265">
        <v>15.1</v>
      </c>
      <c r="J265">
        <v>14.6</v>
      </c>
      <c r="K265" s="2">
        <f t="shared" ref="K265:K287" si="20">AVERAGE(I265:J265)</f>
        <v>14.85</v>
      </c>
    </row>
    <row r="266" spans="1:11">
      <c r="A266">
        <v>2</v>
      </c>
      <c r="B266" t="s">
        <v>10</v>
      </c>
      <c r="C266">
        <v>152.1</v>
      </c>
      <c r="D266" s="2">
        <f t="shared" si="18"/>
        <v>48.408656906429023</v>
      </c>
      <c r="E266">
        <v>127.4</v>
      </c>
      <c r="F266" s="2">
        <f t="shared" si="19"/>
        <v>40.547422024188421</v>
      </c>
      <c r="G266">
        <v>18.100000000000001</v>
      </c>
      <c r="H266">
        <v>9.8000000000000007</v>
      </c>
      <c r="I266">
        <v>8.1</v>
      </c>
      <c r="J266">
        <v>10.199999999999999</v>
      </c>
      <c r="K266" s="2">
        <f t="shared" si="20"/>
        <v>9.1499999999999986</v>
      </c>
    </row>
    <row r="267" spans="1:11">
      <c r="A267">
        <f>A266+1</f>
        <v>3</v>
      </c>
      <c r="B267" t="s">
        <v>25</v>
      </c>
      <c r="C267">
        <v>192.2</v>
      </c>
      <c r="D267" s="2">
        <f t="shared" si="18"/>
        <v>61.171228516868233</v>
      </c>
      <c r="E267">
        <v>129.30000000000001</v>
      </c>
      <c r="F267" s="2">
        <f t="shared" si="19"/>
        <v>41.152132399745391</v>
      </c>
      <c r="G267">
        <v>24.6</v>
      </c>
      <c r="H267">
        <v>10.1</v>
      </c>
      <c r="I267">
        <v>5</v>
      </c>
      <c r="J267">
        <v>7.8</v>
      </c>
      <c r="K267" s="2">
        <f t="shared" si="20"/>
        <v>6.4</v>
      </c>
    </row>
    <row r="268" spans="1:11">
      <c r="A268">
        <f t="shared" ref="A268:A287" si="21">A267+1</f>
        <v>4</v>
      </c>
      <c r="B268" t="s">
        <v>22</v>
      </c>
      <c r="C268">
        <v>77.099999999999994</v>
      </c>
      <c r="D268" s="2">
        <f t="shared" si="18"/>
        <v>24.538510502864415</v>
      </c>
      <c r="E268">
        <v>66.2</v>
      </c>
      <c r="F268" s="2">
        <f t="shared" si="19"/>
        <v>21.069382558879695</v>
      </c>
      <c r="G268">
        <v>10.8</v>
      </c>
      <c r="H268">
        <v>8.4</v>
      </c>
      <c r="I268">
        <v>9.6999999999999993</v>
      </c>
      <c r="J268">
        <v>4.8</v>
      </c>
      <c r="K268" s="2">
        <f t="shared" si="20"/>
        <v>7.25</v>
      </c>
    </row>
    <row r="269" spans="1:11">
      <c r="A269">
        <f t="shared" si="21"/>
        <v>5</v>
      </c>
      <c r="B269" t="s">
        <v>22</v>
      </c>
      <c r="C269">
        <v>66.3</v>
      </c>
      <c r="D269" s="2">
        <f t="shared" si="18"/>
        <v>21.101209420751115</v>
      </c>
      <c r="E269">
        <v>47.2</v>
      </c>
      <c r="F269" s="2">
        <f t="shared" si="19"/>
        <v>15.022278803309995</v>
      </c>
      <c r="G269">
        <v>12.1</v>
      </c>
      <c r="H269">
        <v>8.3000000000000007</v>
      </c>
      <c r="I269">
        <v>5.2</v>
      </c>
      <c r="J269">
        <v>5.8</v>
      </c>
      <c r="K269" s="2">
        <f t="shared" si="20"/>
        <v>5.5</v>
      </c>
    </row>
    <row r="270" spans="1:11">
      <c r="A270">
        <f t="shared" si="21"/>
        <v>6</v>
      </c>
      <c r="B270" t="s">
        <v>25</v>
      </c>
      <c r="C270">
        <v>282.2</v>
      </c>
      <c r="D270" s="2">
        <f t="shared" si="18"/>
        <v>89.815404201145768</v>
      </c>
      <c r="E270">
        <v>168.3</v>
      </c>
      <c r="F270" s="2">
        <f t="shared" si="19"/>
        <v>53.564608529598985</v>
      </c>
      <c r="G270">
        <v>21.2</v>
      </c>
      <c r="H270">
        <v>9.8000000000000007</v>
      </c>
      <c r="I270">
        <v>14.2</v>
      </c>
      <c r="J270">
        <v>9.5</v>
      </c>
      <c r="K270" s="2">
        <f t="shared" si="20"/>
        <v>11.85</v>
      </c>
    </row>
    <row r="271" spans="1:11">
      <c r="A271">
        <f t="shared" si="21"/>
        <v>7</v>
      </c>
      <c r="B271" t="s">
        <v>25</v>
      </c>
      <c r="C271">
        <v>282.2</v>
      </c>
      <c r="D271" s="2">
        <f t="shared" si="18"/>
        <v>89.815404201145768</v>
      </c>
      <c r="E271">
        <v>102.3</v>
      </c>
      <c r="F271" s="2">
        <f t="shared" si="19"/>
        <v>32.558879694462128</v>
      </c>
      <c r="G271">
        <v>18.5</v>
      </c>
      <c r="H271">
        <v>4.2</v>
      </c>
      <c r="I271">
        <v>6.2</v>
      </c>
      <c r="J271">
        <v>5.8</v>
      </c>
      <c r="K271" s="2">
        <f t="shared" si="20"/>
        <v>6</v>
      </c>
    </row>
    <row r="272" spans="1:11">
      <c r="A272">
        <f t="shared" si="21"/>
        <v>8</v>
      </c>
      <c r="B272" t="s">
        <v>13</v>
      </c>
      <c r="C272">
        <v>87.7</v>
      </c>
      <c r="D272" s="2">
        <f t="shared" si="18"/>
        <v>27.912157861234885</v>
      </c>
      <c r="E272">
        <v>69.8</v>
      </c>
      <c r="F272" s="2">
        <f t="shared" si="19"/>
        <v>22.215149586250796</v>
      </c>
      <c r="G272">
        <v>10.199999999999999</v>
      </c>
      <c r="H272">
        <v>5.5</v>
      </c>
      <c r="I272">
        <v>5.2</v>
      </c>
      <c r="J272" s="3">
        <v>4.9000000000000004</v>
      </c>
      <c r="K272" s="15">
        <f t="shared" si="20"/>
        <v>5.0500000000000007</v>
      </c>
    </row>
    <row r="273" spans="1:11">
      <c r="A273">
        <f t="shared" si="21"/>
        <v>9</v>
      </c>
      <c r="B273" t="s">
        <v>13</v>
      </c>
      <c r="C273">
        <v>87.7</v>
      </c>
      <c r="D273" s="2">
        <f t="shared" si="18"/>
        <v>27.912157861234885</v>
      </c>
      <c r="E273">
        <v>72.2</v>
      </c>
      <c r="F273" s="2">
        <f t="shared" si="19"/>
        <v>22.978994271164865</v>
      </c>
      <c r="G273">
        <v>12.1</v>
      </c>
      <c r="H273">
        <v>8.6</v>
      </c>
      <c r="I273">
        <v>7.1</v>
      </c>
      <c r="J273">
        <v>6.5</v>
      </c>
      <c r="K273" s="2">
        <f t="shared" si="20"/>
        <v>6.8</v>
      </c>
    </row>
    <row r="274" spans="1:11">
      <c r="A274">
        <f t="shared" si="21"/>
        <v>10</v>
      </c>
      <c r="B274" t="s">
        <v>13</v>
      </c>
      <c r="C274">
        <v>116.3</v>
      </c>
      <c r="D274" s="2">
        <f t="shared" si="18"/>
        <v>37.014640356460852</v>
      </c>
      <c r="E274">
        <v>115.8</v>
      </c>
      <c r="F274" s="2">
        <f t="shared" si="19"/>
        <v>36.855506047103759</v>
      </c>
      <c r="G274">
        <v>9.6</v>
      </c>
      <c r="H274">
        <v>6</v>
      </c>
      <c r="I274">
        <v>9.1999999999999993</v>
      </c>
      <c r="J274">
        <v>7.2</v>
      </c>
      <c r="K274" s="2">
        <f t="shared" si="20"/>
        <v>8.1999999999999993</v>
      </c>
    </row>
    <row r="275" spans="1:11">
      <c r="A275">
        <f t="shared" si="21"/>
        <v>11</v>
      </c>
      <c r="B275" t="s">
        <v>13</v>
      </c>
      <c r="C275">
        <v>77.3</v>
      </c>
      <c r="D275" s="2">
        <f t="shared" si="18"/>
        <v>24.602164226607258</v>
      </c>
      <c r="E275">
        <v>69.3</v>
      </c>
      <c r="F275" s="2">
        <f t="shared" si="19"/>
        <v>22.056015276893699</v>
      </c>
      <c r="G275">
        <v>12.5</v>
      </c>
      <c r="H275">
        <v>6.1</v>
      </c>
      <c r="I275">
        <v>5</v>
      </c>
      <c r="J275" s="3">
        <v>5.3</v>
      </c>
      <c r="K275" s="15">
        <f t="shared" si="20"/>
        <v>5.15</v>
      </c>
    </row>
    <row r="276" spans="1:11">
      <c r="A276">
        <f t="shared" si="21"/>
        <v>12</v>
      </c>
      <c r="B276" t="s">
        <v>14</v>
      </c>
      <c r="C276">
        <v>89.2</v>
      </c>
      <c r="D276" s="2">
        <f t="shared" si="18"/>
        <v>28.389560789306177</v>
      </c>
      <c r="E276">
        <v>81.099999999999994</v>
      </c>
      <c r="F276" s="2">
        <f t="shared" si="19"/>
        <v>25.811584977721196</v>
      </c>
      <c r="G276">
        <v>9.6</v>
      </c>
      <c r="H276">
        <v>4.5</v>
      </c>
      <c r="I276">
        <v>5.0999999999999996</v>
      </c>
      <c r="J276">
        <v>4.9000000000000004</v>
      </c>
      <c r="K276" s="2">
        <f t="shared" si="20"/>
        <v>5</v>
      </c>
    </row>
    <row r="277" spans="1:11">
      <c r="A277">
        <f t="shared" si="21"/>
        <v>13</v>
      </c>
      <c r="B277" t="s">
        <v>13</v>
      </c>
      <c r="C277">
        <v>127.8</v>
      </c>
      <c r="D277" s="2">
        <f t="shared" si="18"/>
        <v>40.674729471674091</v>
      </c>
      <c r="E277">
        <v>105.2</v>
      </c>
      <c r="F277" s="2">
        <f t="shared" si="19"/>
        <v>33.48185868873329</v>
      </c>
      <c r="G277">
        <v>12.1</v>
      </c>
      <c r="H277">
        <v>5.5</v>
      </c>
      <c r="I277">
        <v>4</v>
      </c>
      <c r="J277">
        <v>4.7</v>
      </c>
      <c r="K277" s="2">
        <f t="shared" si="20"/>
        <v>4.3499999999999996</v>
      </c>
    </row>
    <row r="278" spans="1:11">
      <c r="A278">
        <f t="shared" si="21"/>
        <v>14</v>
      </c>
      <c r="B278" t="s">
        <v>25</v>
      </c>
      <c r="C278">
        <v>253.3</v>
      </c>
      <c r="D278" s="2">
        <f t="shared" si="18"/>
        <v>80.617441120305543</v>
      </c>
      <c r="E278">
        <v>204.2</v>
      </c>
      <c r="F278" s="2">
        <f t="shared" si="19"/>
        <v>64.990451941438579</v>
      </c>
      <c r="G278">
        <v>20.100000000000001</v>
      </c>
      <c r="H278">
        <v>10.1</v>
      </c>
      <c r="I278">
        <v>7.1</v>
      </c>
      <c r="J278">
        <v>8.9</v>
      </c>
      <c r="K278" s="2">
        <f t="shared" si="20"/>
        <v>8</v>
      </c>
    </row>
    <row r="279" spans="1:11">
      <c r="A279">
        <f t="shared" si="21"/>
        <v>15</v>
      </c>
      <c r="B279" t="s">
        <v>10</v>
      </c>
      <c r="C279">
        <v>156.30000000000001</v>
      </c>
      <c r="D279" s="2">
        <f t="shared" si="18"/>
        <v>49.745385105028646</v>
      </c>
      <c r="E279">
        <v>135.69999999999999</v>
      </c>
      <c r="F279" s="2">
        <f t="shared" si="19"/>
        <v>43.18905155951623</v>
      </c>
      <c r="G279">
        <v>18.5</v>
      </c>
      <c r="H279">
        <v>9.8000000000000007</v>
      </c>
      <c r="I279">
        <v>10.1</v>
      </c>
      <c r="J279">
        <v>7.5</v>
      </c>
      <c r="K279" s="2">
        <f t="shared" si="20"/>
        <v>8.8000000000000007</v>
      </c>
    </row>
    <row r="280" spans="1:11">
      <c r="A280">
        <f t="shared" si="21"/>
        <v>16</v>
      </c>
      <c r="B280" t="s">
        <v>16</v>
      </c>
      <c r="C280">
        <v>136.9</v>
      </c>
      <c r="D280" s="2">
        <f t="shared" si="18"/>
        <v>43.570973901973268</v>
      </c>
      <c r="E280">
        <v>96.6</v>
      </c>
      <c r="F280" s="2">
        <f t="shared" si="19"/>
        <v>30.744748567791216</v>
      </c>
      <c r="G280">
        <v>18.2</v>
      </c>
      <c r="H280">
        <v>4.2</v>
      </c>
      <c r="I280">
        <v>8.5</v>
      </c>
      <c r="J280">
        <v>6.2</v>
      </c>
      <c r="K280" s="2">
        <f t="shared" si="20"/>
        <v>7.35</v>
      </c>
    </row>
    <row r="281" spans="1:11">
      <c r="A281">
        <f t="shared" si="21"/>
        <v>17</v>
      </c>
      <c r="B281" t="s">
        <v>13</v>
      </c>
      <c r="C281">
        <v>119.2</v>
      </c>
      <c r="D281" s="2">
        <f t="shared" si="18"/>
        <v>37.937619350732021</v>
      </c>
      <c r="E281">
        <v>107.3</v>
      </c>
      <c r="F281" s="2">
        <f t="shared" si="19"/>
        <v>34.150222788033098</v>
      </c>
      <c r="G281">
        <v>16.100000000000001</v>
      </c>
      <c r="H281">
        <v>8.9</v>
      </c>
      <c r="I281">
        <v>8.1</v>
      </c>
      <c r="J281">
        <v>6.2</v>
      </c>
      <c r="K281" s="2">
        <f t="shared" si="20"/>
        <v>7.15</v>
      </c>
    </row>
    <row r="282" spans="1:11">
      <c r="A282">
        <f t="shared" si="21"/>
        <v>18</v>
      </c>
      <c r="B282" t="s">
        <v>13</v>
      </c>
      <c r="C282">
        <v>49.2</v>
      </c>
      <c r="D282" s="2">
        <f t="shared" si="18"/>
        <v>15.658816040738385</v>
      </c>
      <c r="E282">
        <v>40.299999999999997</v>
      </c>
      <c r="F282" s="2">
        <f t="shared" si="19"/>
        <v>12.82622533418205</v>
      </c>
      <c r="G282">
        <v>7.1</v>
      </c>
      <c r="H282">
        <v>3.1</v>
      </c>
      <c r="I282">
        <v>3</v>
      </c>
      <c r="J282" s="3">
        <v>3</v>
      </c>
      <c r="K282" s="15">
        <f t="shared" si="20"/>
        <v>3</v>
      </c>
    </row>
    <row r="283" spans="1:11">
      <c r="A283">
        <f t="shared" si="21"/>
        <v>19</v>
      </c>
      <c r="B283" t="s">
        <v>16</v>
      </c>
      <c r="C283">
        <v>84.4</v>
      </c>
      <c r="D283" s="2">
        <f t="shared" si="18"/>
        <v>26.861871419478042</v>
      </c>
      <c r="E283">
        <v>73.5</v>
      </c>
      <c r="F283" s="2">
        <f t="shared" si="19"/>
        <v>23.392743475493319</v>
      </c>
      <c r="G283">
        <v>18.100000000000001</v>
      </c>
      <c r="H283">
        <v>12.4</v>
      </c>
      <c r="I283">
        <v>6.2</v>
      </c>
      <c r="J283">
        <v>6.7</v>
      </c>
      <c r="K283" s="2">
        <f t="shared" si="20"/>
        <v>6.45</v>
      </c>
    </row>
    <row r="284" spans="1:11">
      <c r="A284">
        <f t="shared" si="21"/>
        <v>20</v>
      </c>
      <c r="B284" t="s">
        <v>10</v>
      </c>
      <c r="C284">
        <v>46.3</v>
      </c>
      <c r="D284" s="2">
        <f t="shared" si="18"/>
        <v>14.735837046467218</v>
      </c>
      <c r="E284">
        <v>34.9</v>
      </c>
      <c r="F284" s="2">
        <f t="shared" si="19"/>
        <v>11.107574793125398</v>
      </c>
      <c r="G284">
        <v>5.5</v>
      </c>
      <c r="H284">
        <v>2.1</v>
      </c>
      <c r="I284">
        <v>3.1</v>
      </c>
      <c r="J284">
        <v>2.9</v>
      </c>
      <c r="K284" s="2">
        <f t="shared" si="20"/>
        <v>3</v>
      </c>
    </row>
    <row r="285" spans="1:11">
      <c r="A285">
        <f t="shared" si="21"/>
        <v>21</v>
      </c>
      <c r="B285" t="s">
        <v>25</v>
      </c>
      <c r="C285">
        <v>303.3</v>
      </c>
      <c r="D285" s="2">
        <f t="shared" si="18"/>
        <v>96.530872056015284</v>
      </c>
      <c r="E285">
        <v>245.5</v>
      </c>
      <c r="F285" s="2">
        <f t="shared" si="19"/>
        <v>78.13494589433482</v>
      </c>
      <c r="G285">
        <v>21.1</v>
      </c>
      <c r="H285">
        <v>12.9</v>
      </c>
      <c r="I285">
        <v>9.8000000000000007</v>
      </c>
      <c r="J285">
        <v>14.2</v>
      </c>
      <c r="K285" s="2">
        <f t="shared" si="20"/>
        <v>12</v>
      </c>
    </row>
    <row r="286" spans="1:11">
      <c r="A286">
        <f t="shared" si="21"/>
        <v>22</v>
      </c>
      <c r="B286" t="s">
        <v>16</v>
      </c>
      <c r="C286">
        <v>41.9</v>
      </c>
      <c r="D286" s="2">
        <f t="shared" si="18"/>
        <v>13.335455124124762</v>
      </c>
      <c r="E286">
        <v>33.4</v>
      </c>
      <c r="F286" s="2">
        <f t="shared" si="19"/>
        <v>10.630171865054105</v>
      </c>
      <c r="G286">
        <v>10.199999999999999</v>
      </c>
      <c r="H286">
        <v>7</v>
      </c>
      <c r="I286">
        <v>5.5</v>
      </c>
      <c r="J286">
        <v>3.8</v>
      </c>
      <c r="K286" s="2">
        <f t="shared" si="20"/>
        <v>4.6500000000000004</v>
      </c>
    </row>
    <row r="287" spans="1:11">
      <c r="A287">
        <f t="shared" si="21"/>
        <v>23</v>
      </c>
      <c r="B287" t="s">
        <v>10</v>
      </c>
      <c r="C287">
        <v>126.6</v>
      </c>
      <c r="D287" s="2">
        <f t="shared" si="18"/>
        <v>40.29280712921706</v>
      </c>
      <c r="E287">
        <v>104.7</v>
      </c>
      <c r="F287" s="2">
        <f t="shared" si="19"/>
        <v>33.322724379376197</v>
      </c>
      <c r="G287">
        <v>14.2</v>
      </c>
      <c r="H287">
        <v>6.8</v>
      </c>
      <c r="I287">
        <v>7.1</v>
      </c>
      <c r="J287">
        <v>5.9</v>
      </c>
      <c r="K287" s="2">
        <f t="shared" si="20"/>
        <v>6.5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P47"/>
  <sheetViews>
    <sheetView workbookViewId="0">
      <selection activeCell="C4" sqref="C4:D21"/>
    </sheetView>
  </sheetViews>
  <sheetFormatPr defaultRowHeight="15"/>
  <cols>
    <col min="3" max="3" width="26.28515625" customWidth="1"/>
    <col min="10" max="10" width="32" customWidth="1"/>
  </cols>
  <sheetData>
    <row r="2" spans="2:16">
      <c r="J2" s="9"/>
      <c r="K2" s="136" t="s">
        <v>66</v>
      </c>
      <c r="L2" s="136"/>
      <c r="M2" s="136"/>
      <c r="N2" s="136"/>
      <c r="O2" s="136"/>
      <c r="P2" s="136"/>
    </row>
    <row r="3" spans="2:16" ht="15.75" thickBot="1">
      <c r="C3" s="4" t="s">
        <v>9</v>
      </c>
      <c r="D3" s="4" t="s">
        <v>45</v>
      </c>
      <c r="E3" s="8"/>
      <c r="F3" s="8"/>
      <c r="G3" s="8"/>
      <c r="H3" s="8"/>
      <c r="I3" s="8"/>
      <c r="J3" s="10" t="s">
        <v>9</v>
      </c>
      <c r="K3" s="11" t="s">
        <v>60</v>
      </c>
      <c r="L3" s="11" t="s">
        <v>61</v>
      </c>
      <c r="M3" s="11" t="s">
        <v>62</v>
      </c>
      <c r="N3" s="11" t="s">
        <v>63</v>
      </c>
      <c r="O3" s="11" t="s">
        <v>64</v>
      </c>
      <c r="P3" s="10" t="s">
        <v>65</v>
      </c>
    </row>
    <row r="4" spans="2:16">
      <c r="B4">
        <v>1</v>
      </c>
      <c r="C4" s="5" t="s">
        <v>15</v>
      </c>
      <c r="D4" s="5">
        <v>16</v>
      </c>
      <c r="J4" s="5" t="s">
        <v>15</v>
      </c>
      <c r="K4" s="5"/>
      <c r="L4" s="5"/>
      <c r="M4" s="5"/>
      <c r="N4" s="5"/>
      <c r="O4" s="5"/>
      <c r="P4" s="5">
        <v>16</v>
      </c>
    </row>
    <row r="5" spans="2:16">
      <c r="B5">
        <v>2</v>
      </c>
      <c r="C5" s="5" t="s">
        <v>16</v>
      </c>
      <c r="D5" s="5">
        <v>10</v>
      </c>
      <c r="J5" s="5" t="s">
        <v>16</v>
      </c>
      <c r="K5" s="5"/>
      <c r="L5" s="5"/>
      <c r="M5" s="5"/>
      <c r="N5" s="5"/>
      <c r="O5" s="5"/>
      <c r="P5" s="5">
        <v>10</v>
      </c>
    </row>
    <row r="6" spans="2:16">
      <c r="B6">
        <v>3</v>
      </c>
      <c r="C6" s="5" t="s">
        <v>26</v>
      </c>
      <c r="D6" s="5">
        <v>1</v>
      </c>
      <c r="J6" s="5" t="s">
        <v>26</v>
      </c>
      <c r="K6" s="5"/>
      <c r="L6" s="5"/>
      <c r="M6" s="5"/>
      <c r="N6" s="5"/>
      <c r="O6" s="5"/>
      <c r="P6" s="5">
        <v>1</v>
      </c>
    </row>
    <row r="7" spans="2:16">
      <c r="B7">
        <v>4</v>
      </c>
      <c r="C7" t="s">
        <v>17</v>
      </c>
      <c r="D7" s="16">
        <v>66</v>
      </c>
      <c r="J7" t="s">
        <v>17</v>
      </c>
      <c r="K7" s="5"/>
      <c r="L7" s="5"/>
      <c r="M7" s="5"/>
      <c r="N7" s="5"/>
      <c r="O7" s="5"/>
      <c r="P7" s="16">
        <v>66</v>
      </c>
    </row>
    <row r="8" spans="2:16">
      <c r="B8">
        <v>5</v>
      </c>
      <c r="C8" s="5" t="s">
        <v>20</v>
      </c>
      <c r="D8" s="5">
        <v>4</v>
      </c>
      <c r="I8" s="6" t="s">
        <v>37</v>
      </c>
      <c r="J8" s="6" t="s">
        <v>36</v>
      </c>
      <c r="K8" s="5"/>
      <c r="L8" s="5"/>
      <c r="M8" s="5"/>
      <c r="N8" s="5"/>
      <c r="O8" s="5"/>
      <c r="P8" s="5">
        <v>1</v>
      </c>
    </row>
    <row r="9" spans="2:16">
      <c r="B9">
        <v>6</v>
      </c>
      <c r="C9" s="5" t="s">
        <v>22</v>
      </c>
      <c r="D9" s="5">
        <v>13</v>
      </c>
      <c r="J9" s="5" t="s">
        <v>20</v>
      </c>
      <c r="K9" s="5"/>
      <c r="L9" s="5"/>
      <c r="M9" s="5"/>
      <c r="N9" s="5"/>
      <c r="O9" s="5"/>
      <c r="P9" s="5">
        <v>4</v>
      </c>
    </row>
    <row r="10" spans="2:16">
      <c r="B10">
        <v>7</v>
      </c>
      <c r="C10" s="5" t="s">
        <v>12</v>
      </c>
      <c r="D10" s="5">
        <v>2</v>
      </c>
      <c r="J10" s="5" t="s">
        <v>22</v>
      </c>
      <c r="K10" s="5"/>
      <c r="L10" s="5"/>
      <c r="M10" s="5"/>
      <c r="N10" s="5"/>
      <c r="O10" s="5"/>
      <c r="P10" s="5">
        <v>13</v>
      </c>
    </row>
    <row r="11" spans="2:16">
      <c r="B11">
        <v>8</v>
      </c>
      <c r="C11" s="5" t="s">
        <v>10</v>
      </c>
      <c r="D11" s="5">
        <v>11</v>
      </c>
      <c r="J11" s="5" t="s">
        <v>12</v>
      </c>
      <c r="K11" s="5"/>
      <c r="L11" s="5"/>
      <c r="M11" s="5"/>
      <c r="N11" s="5"/>
      <c r="O11" s="5"/>
      <c r="P11" s="5">
        <v>2</v>
      </c>
    </row>
    <row r="12" spans="2:16">
      <c r="B12">
        <v>9</v>
      </c>
      <c r="C12" s="5" t="s">
        <v>21</v>
      </c>
      <c r="D12" s="5">
        <v>1</v>
      </c>
      <c r="J12" s="5" t="s">
        <v>10</v>
      </c>
      <c r="K12" s="5"/>
      <c r="L12" s="5"/>
      <c r="M12" s="5"/>
      <c r="N12" s="5"/>
      <c r="O12" s="5"/>
      <c r="P12" s="5">
        <v>11</v>
      </c>
    </row>
    <row r="13" spans="2:16">
      <c r="B13">
        <v>10</v>
      </c>
      <c r="C13" s="5" t="s">
        <v>33</v>
      </c>
      <c r="D13" s="5">
        <v>32</v>
      </c>
      <c r="J13" s="5" t="s">
        <v>21</v>
      </c>
      <c r="K13" s="5"/>
      <c r="L13" s="5"/>
      <c r="M13" s="5"/>
      <c r="N13" s="5"/>
      <c r="O13" s="5"/>
      <c r="P13" s="5">
        <v>1</v>
      </c>
    </row>
    <row r="14" spans="2:16">
      <c r="B14">
        <v>11</v>
      </c>
      <c r="C14" s="5" t="s">
        <v>23</v>
      </c>
      <c r="D14" s="5">
        <v>4</v>
      </c>
      <c r="J14" s="5" t="s">
        <v>33</v>
      </c>
      <c r="K14" s="5"/>
      <c r="L14" s="5"/>
      <c r="M14" s="5"/>
      <c r="N14" s="5"/>
      <c r="O14" s="5"/>
      <c r="P14" s="5">
        <v>32</v>
      </c>
    </row>
    <row r="15" spans="2:16">
      <c r="B15">
        <v>12</v>
      </c>
      <c r="C15" s="5" t="s">
        <v>13</v>
      </c>
      <c r="D15" s="5">
        <v>66</v>
      </c>
      <c r="J15" s="5" t="s">
        <v>23</v>
      </c>
      <c r="K15" s="5"/>
      <c r="L15" s="5"/>
      <c r="M15" s="5"/>
      <c r="N15" s="5"/>
      <c r="O15" s="5"/>
      <c r="P15" s="5">
        <v>4</v>
      </c>
    </row>
    <row r="16" spans="2:16">
      <c r="B16">
        <v>13</v>
      </c>
      <c r="C16" s="5" t="s">
        <v>11</v>
      </c>
      <c r="D16" s="5">
        <v>1</v>
      </c>
      <c r="J16" s="5" t="s">
        <v>13</v>
      </c>
      <c r="K16" s="5"/>
      <c r="L16" s="5"/>
      <c r="M16" s="5"/>
      <c r="N16" s="5"/>
      <c r="O16" s="5"/>
      <c r="P16" s="5">
        <v>66</v>
      </c>
    </row>
    <row r="17" spans="2:16">
      <c r="B17">
        <v>14</v>
      </c>
      <c r="C17" s="5" t="s">
        <v>25</v>
      </c>
      <c r="D17" s="5">
        <v>7</v>
      </c>
      <c r="J17" s="5" t="s">
        <v>11</v>
      </c>
      <c r="K17" s="5"/>
      <c r="L17" s="5"/>
      <c r="M17" s="5"/>
      <c r="N17" s="5"/>
      <c r="O17" s="5"/>
      <c r="P17" s="5">
        <v>1</v>
      </c>
    </row>
    <row r="18" spans="2:16">
      <c r="B18">
        <v>15</v>
      </c>
      <c r="C18" s="5" t="s">
        <v>24</v>
      </c>
      <c r="D18" s="5">
        <v>3</v>
      </c>
      <c r="J18" s="5" t="s">
        <v>25</v>
      </c>
      <c r="K18" s="5"/>
      <c r="L18" s="5"/>
      <c r="M18" s="5"/>
      <c r="N18" s="5"/>
      <c r="O18" s="5"/>
      <c r="P18" s="5">
        <v>7</v>
      </c>
    </row>
    <row r="19" spans="2:16">
      <c r="B19">
        <v>16</v>
      </c>
      <c r="C19" s="5" t="s">
        <v>14</v>
      </c>
      <c r="D19" s="5">
        <v>16</v>
      </c>
      <c r="J19" s="5" t="s">
        <v>24</v>
      </c>
      <c r="K19" s="5"/>
      <c r="L19" s="5"/>
      <c r="M19" s="5"/>
      <c r="N19" s="5"/>
      <c r="O19" s="5"/>
      <c r="P19" s="5">
        <v>3</v>
      </c>
    </row>
    <row r="20" spans="2:16">
      <c r="B20">
        <v>17</v>
      </c>
      <c r="C20" t="s">
        <v>41</v>
      </c>
      <c r="D20" s="16">
        <v>3</v>
      </c>
      <c r="J20" s="5" t="s">
        <v>14</v>
      </c>
      <c r="K20" s="5"/>
      <c r="L20" s="5"/>
      <c r="M20" s="5"/>
      <c r="N20" s="5"/>
      <c r="O20" s="5"/>
      <c r="P20" s="5">
        <v>16</v>
      </c>
    </row>
    <row r="21" spans="2:16">
      <c r="B21">
        <v>18</v>
      </c>
      <c r="C21" s="6" t="s">
        <v>37</v>
      </c>
      <c r="D21" s="5">
        <v>2</v>
      </c>
      <c r="J21" t="s">
        <v>41</v>
      </c>
      <c r="P21" s="16">
        <v>3</v>
      </c>
    </row>
    <row r="22" spans="2:16" ht="15.75" thickBot="1">
      <c r="C22" s="7"/>
      <c r="D22" s="7">
        <f>SUM(D4:D21)</f>
        <v>258</v>
      </c>
      <c r="J22" s="6" t="s">
        <v>37</v>
      </c>
      <c r="K22" s="5"/>
      <c r="L22" s="5"/>
      <c r="M22" s="5"/>
      <c r="N22" s="5"/>
      <c r="O22" s="5"/>
      <c r="P22" s="5">
        <v>1</v>
      </c>
    </row>
    <row r="23" spans="2:16" ht="15.75" thickBot="1">
      <c r="J23" s="7" t="s">
        <v>65</v>
      </c>
      <c r="K23" s="7"/>
      <c r="L23" s="7"/>
      <c r="M23" s="7"/>
      <c r="N23" s="7"/>
      <c r="O23" s="7"/>
      <c r="P23" s="7">
        <f>SUM(P4:P22)</f>
        <v>258</v>
      </c>
    </row>
    <row r="24" spans="2:16">
      <c r="C24" s="5"/>
      <c r="D24" s="5"/>
    </row>
    <row r="26" spans="2:16">
      <c r="J26" s="9"/>
      <c r="K26" s="136" t="s">
        <v>67</v>
      </c>
      <c r="L26" s="136"/>
      <c r="M26" s="136"/>
      <c r="N26" s="136"/>
      <c r="O26" s="136"/>
      <c r="P26" s="136"/>
    </row>
    <row r="27" spans="2:16" ht="15.75" thickBot="1">
      <c r="J27" s="10" t="s">
        <v>9</v>
      </c>
      <c r="K27" s="11" t="s">
        <v>68</v>
      </c>
      <c r="L27" s="11" t="s">
        <v>69</v>
      </c>
      <c r="M27" s="11" t="s">
        <v>70</v>
      </c>
      <c r="N27" s="11" t="s">
        <v>71</v>
      </c>
      <c r="O27" s="11" t="s">
        <v>72</v>
      </c>
      <c r="P27" s="10" t="s">
        <v>65</v>
      </c>
    </row>
    <row r="28" spans="2:16">
      <c r="J28" s="5" t="s">
        <v>15</v>
      </c>
      <c r="K28" s="5"/>
      <c r="L28" s="5"/>
      <c r="M28" s="5"/>
      <c r="N28" s="5"/>
      <c r="O28" s="5"/>
      <c r="P28" s="5">
        <v>16</v>
      </c>
    </row>
    <row r="29" spans="2:16">
      <c r="J29" s="5" t="s">
        <v>16</v>
      </c>
      <c r="K29" s="5"/>
      <c r="L29" s="5"/>
      <c r="M29" s="5"/>
      <c r="N29" s="5"/>
      <c r="O29" s="5"/>
      <c r="P29" s="5">
        <v>10</v>
      </c>
    </row>
    <row r="30" spans="2:16">
      <c r="J30" s="5" t="s">
        <v>26</v>
      </c>
      <c r="K30" s="5"/>
      <c r="L30" s="5"/>
      <c r="M30" s="5"/>
      <c r="N30" s="5"/>
      <c r="O30" s="5"/>
      <c r="P30" s="5">
        <v>1</v>
      </c>
    </row>
    <row r="31" spans="2:16">
      <c r="J31" t="s">
        <v>17</v>
      </c>
      <c r="K31" s="5"/>
      <c r="L31" s="5"/>
      <c r="M31" s="5"/>
      <c r="N31" s="5"/>
      <c r="O31" s="5"/>
      <c r="P31" s="16">
        <v>66</v>
      </c>
    </row>
    <row r="32" spans="2:16">
      <c r="J32" s="6" t="s">
        <v>36</v>
      </c>
      <c r="K32" s="5"/>
      <c r="L32" s="5"/>
      <c r="M32" s="5"/>
      <c r="N32" s="5"/>
      <c r="O32" s="5"/>
      <c r="P32" s="5">
        <v>1</v>
      </c>
    </row>
    <row r="33" spans="10:16">
      <c r="J33" s="5" t="s">
        <v>20</v>
      </c>
      <c r="K33" s="5"/>
      <c r="L33" s="5"/>
      <c r="M33" s="5"/>
      <c r="N33" s="5"/>
      <c r="O33" s="5"/>
      <c r="P33" s="5">
        <v>4</v>
      </c>
    </row>
    <row r="34" spans="10:16">
      <c r="J34" s="5" t="s">
        <v>22</v>
      </c>
      <c r="K34" s="5"/>
      <c r="L34" s="5"/>
      <c r="M34" s="5"/>
      <c r="N34" s="5"/>
      <c r="O34" s="5"/>
      <c r="P34" s="5">
        <v>13</v>
      </c>
    </row>
    <row r="35" spans="10:16">
      <c r="J35" s="5" t="s">
        <v>12</v>
      </c>
      <c r="K35" s="5"/>
      <c r="L35" s="5"/>
      <c r="M35" s="5"/>
      <c r="N35" s="5"/>
      <c r="O35" s="5"/>
      <c r="P35" s="5">
        <v>2</v>
      </c>
    </row>
    <row r="36" spans="10:16">
      <c r="J36" s="5" t="s">
        <v>10</v>
      </c>
      <c r="K36" s="5"/>
      <c r="L36" s="5"/>
      <c r="M36" s="5"/>
      <c r="N36" s="5"/>
      <c r="O36" s="5"/>
      <c r="P36" s="5">
        <v>11</v>
      </c>
    </row>
    <row r="37" spans="10:16">
      <c r="J37" s="5" t="s">
        <v>21</v>
      </c>
      <c r="K37" s="5"/>
      <c r="L37" s="5"/>
      <c r="M37" s="5"/>
      <c r="N37" s="5"/>
      <c r="O37" s="5"/>
      <c r="P37" s="5">
        <v>1</v>
      </c>
    </row>
    <row r="38" spans="10:16">
      <c r="J38" s="5" t="s">
        <v>33</v>
      </c>
      <c r="K38" s="5"/>
      <c r="L38" s="5"/>
      <c r="M38" s="5"/>
      <c r="N38" s="5"/>
      <c r="O38" s="5"/>
      <c r="P38" s="5">
        <v>32</v>
      </c>
    </row>
    <row r="39" spans="10:16">
      <c r="J39" s="5" t="s">
        <v>23</v>
      </c>
      <c r="K39" s="5"/>
      <c r="L39" s="5"/>
      <c r="M39" s="5"/>
      <c r="N39" s="5"/>
      <c r="O39" s="5"/>
      <c r="P39" s="5">
        <v>4</v>
      </c>
    </row>
    <row r="40" spans="10:16">
      <c r="J40" s="5" t="s">
        <v>13</v>
      </c>
      <c r="K40" s="5"/>
      <c r="L40" s="5"/>
      <c r="M40" s="5"/>
      <c r="N40" s="5"/>
      <c r="O40" s="5"/>
      <c r="P40" s="5">
        <v>66</v>
      </c>
    </row>
    <row r="41" spans="10:16">
      <c r="J41" s="5" t="s">
        <v>11</v>
      </c>
      <c r="K41" s="5"/>
      <c r="L41" s="5"/>
      <c r="M41" s="5"/>
      <c r="N41" s="5"/>
      <c r="O41" s="5"/>
      <c r="P41" s="5">
        <v>1</v>
      </c>
    </row>
    <row r="42" spans="10:16">
      <c r="J42" s="5" t="s">
        <v>25</v>
      </c>
      <c r="K42" s="5"/>
      <c r="L42" s="5"/>
      <c r="M42" s="5"/>
      <c r="N42" s="5"/>
      <c r="O42" s="5"/>
      <c r="P42" s="5">
        <v>7</v>
      </c>
    </row>
    <row r="43" spans="10:16">
      <c r="J43" s="5" t="s">
        <v>24</v>
      </c>
      <c r="K43" s="5"/>
      <c r="L43" s="5"/>
      <c r="M43" s="5"/>
      <c r="N43" s="5"/>
      <c r="O43" s="5"/>
      <c r="P43" s="5">
        <v>3</v>
      </c>
    </row>
    <row r="44" spans="10:16">
      <c r="J44" s="5" t="s">
        <v>14</v>
      </c>
      <c r="K44" s="5"/>
      <c r="L44" s="5"/>
      <c r="M44" s="5"/>
      <c r="N44" s="5"/>
      <c r="O44" s="5"/>
      <c r="P44" s="5">
        <v>16</v>
      </c>
    </row>
    <row r="45" spans="10:16">
      <c r="J45" t="s">
        <v>41</v>
      </c>
      <c r="P45" s="16">
        <v>3</v>
      </c>
    </row>
    <row r="46" spans="10:16">
      <c r="J46" s="6" t="s">
        <v>37</v>
      </c>
      <c r="K46" s="5"/>
      <c r="L46" s="5"/>
      <c r="M46" s="5"/>
      <c r="N46" s="5"/>
      <c r="O46" s="5"/>
      <c r="P46" s="5">
        <v>1</v>
      </c>
    </row>
    <row r="47" spans="10:16" ht="15.75" thickBot="1">
      <c r="J47" s="7" t="s">
        <v>65</v>
      </c>
      <c r="K47" s="7"/>
      <c r="L47" s="7"/>
      <c r="M47" s="7"/>
      <c r="N47" s="7"/>
      <c r="O47" s="7"/>
      <c r="P47" s="7">
        <f>SUM(P28:P46)</f>
        <v>258</v>
      </c>
    </row>
  </sheetData>
  <mergeCells count="2">
    <mergeCell ref="K2:P2"/>
    <mergeCell ref="K26:P26"/>
  </mergeCells>
  <pageMargins left="0.7" right="0.7" top="0.75" bottom="0.75" header="0.3" footer="0.3"/>
  <pageSetup orientation="portrait" horizontalDpi="4294967293" verticalDpi="4294967293" r:id="rId1"/>
  <ignoredErrors>
    <ignoredError sqref="K3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A259"/>
  <sheetViews>
    <sheetView topLeftCell="BH1" workbookViewId="0">
      <selection activeCell="BW22" sqref="BW22"/>
    </sheetView>
  </sheetViews>
  <sheetFormatPr defaultRowHeight="15"/>
  <cols>
    <col min="2" max="2" width="27" bestFit="1" customWidth="1"/>
    <col min="7" max="7" width="9.7109375" bestFit="1" customWidth="1"/>
    <col min="8" max="8" width="9.140625" style="18"/>
    <col min="10" max="10" width="9.5703125" bestFit="1" customWidth="1"/>
    <col min="32" max="32" width="23.5703125" bestFit="1" customWidth="1"/>
    <col min="47" max="47" width="18.140625" bestFit="1" customWidth="1"/>
    <col min="52" max="52" width="12.7109375" bestFit="1" customWidth="1"/>
    <col min="58" max="58" width="17.85546875" bestFit="1" customWidth="1"/>
    <col min="59" max="59" width="19.5703125" bestFit="1" customWidth="1"/>
    <col min="60" max="60" width="20.140625" bestFit="1" customWidth="1"/>
    <col min="61" max="61" width="19.5703125" bestFit="1" customWidth="1"/>
    <col min="62" max="62" width="20.140625" bestFit="1" customWidth="1"/>
    <col min="67" max="67" width="18.140625" bestFit="1" customWidth="1"/>
  </cols>
  <sheetData>
    <row r="1" spans="1:74" ht="15.75" thickBot="1">
      <c r="A1" s="1" t="s">
        <v>1</v>
      </c>
      <c r="B1" s="1" t="s">
        <v>9</v>
      </c>
      <c r="C1" s="1" t="s">
        <v>83</v>
      </c>
      <c r="D1" s="1" t="s">
        <v>74</v>
      </c>
      <c r="E1" s="1" t="s">
        <v>76</v>
      </c>
      <c r="F1" s="1" t="s">
        <v>77</v>
      </c>
      <c r="G1" s="1" t="s">
        <v>75</v>
      </c>
      <c r="H1" s="17" t="s">
        <v>73</v>
      </c>
      <c r="I1" s="1" t="s">
        <v>80</v>
      </c>
      <c r="J1" s="1" t="s">
        <v>79</v>
      </c>
      <c r="K1" s="1" t="s">
        <v>81</v>
      </c>
      <c r="L1" s="1" t="s">
        <v>78</v>
      </c>
      <c r="M1" s="1" t="s">
        <v>82</v>
      </c>
      <c r="R1" t="s">
        <v>15</v>
      </c>
      <c r="AF1" t="s">
        <v>15</v>
      </c>
      <c r="AU1" s="1" t="s">
        <v>151</v>
      </c>
      <c r="BP1" t="s">
        <v>286</v>
      </c>
    </row>
    <row r="2" spans="1:74">
      <c r="A2">
        <v>35</v>
      </c>
      <c r="B2" t="s">
        <v>15</v>
      </c>
      <c r="C2" s="2">
        <v>25.238701464035646</v>
      </c>
      <c r="D2" s="2">
        <v>24.856779121578612</v>
      </c>
      <c r="E2">
        <v>10.199999999999999</v>
      </c>
      <c r="F2">
        <v>12.3</v>
      </c>
      <c r="G2" s="2">
        <v>6.5</v>
      </c>
      <c r="H2" s="18">
        <f>D2/100</f>
        <v>0.24856779121578612</v>
      </c>
      <c r="I2">
        <f t="shared" ref="I2:I65" si="0">G2/H2</f>
        <v>26.149807938540334</v>
      </c>
      <c r="J2" s="19">
        <f>F2/E2</f>
        <v>1.2058823529411766</v>
      </c>
      <c r="K2" s="19">
        <f>PI()*((G2^2)/4)</f>
        <v>33.183072403542191</v>
      </c>
      <c r="L2" s="19">
        <f>PI()*((H2^2)/4)</f>
        <v>4.852656916397164E-2</v>
      </c>
      <c r="M2" s="19">
        <f>E2/H2</f>
        <v>41.035083226632523</v>
      </c>
      <c r="Q2" s="20"/>
      <c r="R2" s="14"/>
      <c r="S2" s="14" t="s">
        <v>83</v>
      </c>
      <c r="T2" s="14" t="s">
        <v>74</v>
      </c>
      <c r="U2" s="14" t="s">
        <v>76</v>
      </c>
      <c r="V2" s="14" t="s">
        <v>77</v>
      </c>
      <c r="W2" s="14" t="s">
        <v>75</v>
      </c>
      <c r="X2" s="14" t="s">
        <v>73</v>
      </c>
      <c r="Y2" s="14" t="s">
        <v>80</v>
      </c>
      <c r="Z2" s="14" t="s">
        <v>79</v>
      </c>
      <c r="AA2" s="14" t="s">
        <v>81</v>
      </c>
      <c r="AB2" s="14" t="s">
        <v>78</v>
      </c>
      <c r="AC2" s="14" t="s">
        <v>82</v>
      </c>
      <c r="AF2" s="14"/>
      <c r="AG2" s="14" t="s">
        <v>83</v>
      </c>
      <c r="AH2" s="14" t="s">
        <v>74</v>
      </c>
      <c r="AI2" s="14" t="s">
        <v>76</v>
      </c>
      <c r="AJ2" s="14" t="s">
        <v>77</v>
      </c>
      <c r="AK2" s="14" t="s">
        <v>75</v>
      </c>
      <c r="AL2" s="14" t="s">
        <v>73</v>
      </c>
      <c r="AM2" s="14" t="s">
        <v>80</v>
      </c>
      <c r="AN2" s="14" t="s">
        <v>79</v>
      </c>
      <c r="AO2" s="14" t="s">
        <v>81</v>
      </c>
      <c r="AP2" s="14" t="s">
        <v>78</v>
      </c>
      <c r="AQ2" s="14" t="s">
        <v>82</v>
      </c>
      <c r="AU2" s="14"/>
      <c r="AV2" s="14" t="s">
        <v>83</v>
      </c>
      <c r="AW2" s="14" t="s">
        <v>76</v>
      </c>
      <c r="AX2" s="14" t="s">
        <v>75</v>
      </c>
      <c r="AY2" s="14" t="s">
        <v>80</v>
      </c>
      <c r="AZ2" s="14" t="s">
        <v>81</v>
      </c>
      <c r="BA2" s="14" t="s">
        <v>82</v>
      </c>
      <c r="BF2" s="9"/>
      <c r="BG2" s="137" t="s">
        <v>160</v>
      </c>
      <c r="BH2" s="137"/>
      <c r="BI2" s="137" t="s">
        <v>161</v>
      </c>
      <c r="BJ2" s="137"/>
      <c r="BO2" s="1" t="s">
        <v>151</v>
      </c>
    </row>
    <row r="3" spans="1:74" ht="16.5" thickBot="1">
      <c r="A3">
        <v>22</v>
      </c>
      <c r="B3" t="s">
        <v>15</v>
      </c>
      <c r="C3" s="2">
        <v>19.382558879694461</v>
      </c>
      <c r="D3" s="2">
        <v>19.127943984723107</v>
      </c>
      <c r="E3">
        <v>15.2</v>
      </c>
      <c r="F3">
        <v>9.1</v>
      </c>
      <c r="G3" s="2">
        <v>3.9</v>
      </c>
      <c r="H3" s="18">
        <f t="shared" ref="H3:H66" si="1">D3/100</f>
        <v>0.19127943984723106</v>
      </c>
      <c r="I3">
        <f t="shared" si="0"/>
        <v>20.389018302828617</v>
      </c>
      <c r="J3" s="19">
        <f t="shared" ref="J3:J66" si="2">F3/E3</f>
        <v>0.59868421052631582</v>
      </c>
      <c r="K3" s="19">
        <f t="shared" ref="K3:K66" si="3">PI()*((G3^2)/4)</f>
        <v>11.945906065275187</v>
      </c>
      <c r="L3" s="19">
        <f t="shared" ref="L3:L66" si="4">PI()*((H3^2)/4)</f>
        <v>2.8736009857344522E-2</v>
      </c>
      <c r="M3" s="19">
        <f t="shared" ref="M3:M66" si="5">E3/H3</f>
        <v>79.464891846921802</v>
      </c>
      <c r="O3">
        <f>COUNTIF(B2:B259,"Acacia nilotica")</f>
        <v>16</v>
      </c>
      <c r="Q3" s="12"/>
      <c r="R3" s="12" t="s">
        <v>83</v>
      </c>
      <c r="S3" s="12">
        <v>1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U3" s="12"/>
      <c r="AV3" s="12"/>
      <c r="AW3" s="12"/>
      <c r="AX3" s="12"/>
      <c r="AY3" s="12"/>
      <c r="AZ3" s="12"/>
      <c r="BA3" s="12"/>
      <c r="BF3" s="40"/>
      <c r="BG3" s="40" t="s">
        <v>168</v>
      </c>
      <c r="BH3" s="40" t="s">
        <v>167</v>
      </c>
      <c r="BI3" s="40" t="s">
        <v>168</v>
      </c>
      <c r="BJ3" s="40" t="s">
        <v>167</v>
      </c>
      <c r="BO3" s="127"/>
      <c r="BP3" s="127" t="s">
        <v>83</v>
      </c>
      <c r="BQ3" s="127" t="s">
        <v>74</v>
      </c>
      <c r="BR3" s="127" t="s">
        <v>76</v>
      </c>
      <c r="BS3" s="127" t="s">
        <v>77</v>
      </c>
      <c r="BT3" s="127" t="s">
        <v>158</v>
      </c>
      <c r="BU3" s="127" t="s">
        <v>284</v>
      </c>
      <c r="BV3" s="127" t="s">
        <v>283</v>
      </c>
    </row>
    <row r="4" spans="1:74" ht="15.75">
      <c r="A4">
        <v>26</v>
      </c>
      <c r="B4" t="s">
        <v>15</v>
      </c>
      <c r="C4" s="2">
        <v>21.355824315722469</v>
      </c>
      <c r="D4" s="2">
        <v>19.98726925525143</v>
      </c>
      <c r="E4">
        <v>16</v>
      </c>
      <c r="F4">
        <v>10</v>
      </c>
      <c r="G4" s="2">
        <v>6</v>
      </c>
      <c r="H4" s="18">
        <f t="shared" si="1"/>
        <v>0.1998726925525143</v>
      </c>
      <c r="I4">
        <f t="shared" si="0"/>
        <v>30.01910828025478</v>
      </c>
      <c r="J4" s="19">
        <f t="shared" si="2"/>
        <v>0.625</v>
      </c>
      <c r="K4" s="19">
        <f t="shared" si="3"/>
        <v>28.274333882308138</v>
      </c>
      <c r="L4" s="19">
        <f t="shared" si="4"/>
        <v>3.137594445081536E-2</v>
      </c>
      <c r="M4" s="19">
        <f t="shared" si="5"/>
        <v>80.050955414012748</v>
      </c>
      <c r="O4">
        <f>COUNTIF(B:B,"anogeissus leiocarpa")</f>
        <v>66</v>
      </c>
      <c r="Q4" s="12"/>
      <c r="R4" s="12" t="s">
        <v>74</v>
      </c>
      <c r="S4" s="12">
        <v>0.89781153792298574</v>
      </c>
      <c r="T4" s="12">
        <v>1</v>
      </c>
      <c r="U4" s="12"/>
      <c r="V4" s="12"/>
      <c r="W4" s="12"/>
      <c r="X4" s="12"/>
      <c r="Y4" s="12"/>
      <c r="Z4" s="12"/>
      <c r="AA4" s="12"/>
      <c r="AB4" s="12"/>
      <c r="AC4" s="12"/>
      <c r="AF4" s="12" t="s">
        <v>47</v>
      </c>
      <c r="AG4" s="12">
        <v>19.324872692552514</v>
      </c>
      <c r="AH4" s="12">
        <v>16.187937619350734</v>
      </c>
      <c r="AI4" s="12">
        <v>10.987500000000002</v>
      </c>
      <c r="AJ4" s="12">
        <v>7.0250000000000004</v>
      </c>
      <c r="AK4" s="12">
        <v>5.609375</v>
      </c>
      <c r="AL4" s="12">
        <v>0.16187937619350734</v>
      </c>
      <c r="AM4" s="12">
        <v>36.280132393538459</v>
      </c>
      <c r="AN4" s="12">
        <v>0.64031005805756536</v>
      </c>
      <c r="AO4" s="12">
        <v>27.641720205384097</v>
      </c>
      <c r="AP4" s="12">
        <v>2.4164892661168683E-2</v>
      </c>
      <c r="AQ4" s="12">
        <v>72.24476237202677</v>
      </c>
      <c r="AU4" s="12" t="s">
        <v>47</v>
      </c>
      <c r="AV4" s="12">
        <v>29.927118953513045</v>
      </c>
      <c r="AW4" s="12">
        <v>12.65581395348835</v>
      </c>
      <c r="AX4" s="12">
        <v>6.3079457364341067</v>
      </c>
      <c r="AY4" s="12">
        <v>29.111486198286968</v>
      </c>
      <c r="AZ4" s="12">
        <v>38.388641201588214</v>
      </c>
      <c r="BA4" s="12">
        <v>62.489258130797978</v>
      </c>
      <c r="BF4" s="38" t="s">
        <v>47</v>
      </c>
      <c r="BG4" s="41">
        <v>17.274270393302857</v>
      </c>
      <c r="BH4" s="41">
        <v>5.2227272727272736</v>
      </c>
      <c r="BI4" s="41">
        <v>23.555735586289373</v>
      </c>
      <c r="BJ4" s="41">
        <v>6.0181818181818185</v>
      </c>
      <c r="BO4" s="12" t="s">
        <v>47</v>
      </c>
      <c r="BP4" s="41">
        <v>29.927118953513045</v>
      </c>
      <c r="BQ4" s="41">
        <v>23.1894339752984</v>
      </c>
      <c r="BR4" s="41">
        <v>12.65581395348835</v>
      </c>
      <c r="BS4" s="41">
        <v>6.9248062015503828</v>
      </c>
      <c r="BT4" s="41">
        <v>6.3079457364341067</v>
      </c>
      <c r="BU4" s="42">
        <v>38.388641201588214</v>
      </c>
      <c r="BV4" s="42">
        <v>5.4426416105735106E-2</v>
      </c>
    </row>
    <row r="5" spans="1:74" ht="15.75">
      <c r="A5">
        <v>56</v>
      </c>
      <c r="B5" t="s">
        <v>15</v>
      </c>
      <c r="C5" s="2">
        <v>23.488224061107573</v>
      </c>
      <c r="D5" s="2">
        <v>15.786123488224062</v>
      </c>
      <c r="E5">
        <v>13.2</v>
      </c>
      <c r="F5">
        <v>7.2</v>
      </c>
      <c r="G5" s="2">
        <v>6.55</v>
      </c>
      <c r="H5" s="18">
        <f t="shared" si="1"/>
        <v>0.15786123488224063</v>
      </c>
      <c r="I5">
        <f t="shared" si="0"/>
        <v>41.492137096774186</v>
      </c>
      <c r="J5" s="19">
        <f t="shared" si="2"/>
        <v>0.54545454545454553</v>
      </c>
      <c r="K5" s="19">
        <f t="shared" si="3"/>
        <v>33.695544705159023</v>
      </c>
      <c r="L5" s="19">
        <f t="shared" si="4"/>
        <v>1.957225534000313E-2</v>
      </c>
      <c r="M5" s="19">
        <f t="shared" si="5"/>
        <v>83.617741935483849</v>
      </c>
      <c r="O5">
        <f>COUNTA(B$2:B$1048576)</f>
        <v>258</v>
      </c>
      <c r="Q5" s="12"/>
      <c r="R5" s="12" t="s">
        <v>76</v>
      </c>
      <c r="S5" s="12">
        <v>0.75876637854129636</v>
      </c>
      <c r="T5" s="12">
        <v>0.73397570369596055</v>
      </c>
      <c r="U5" s="12">
        <v>1</v>
      </c>
      <c r="V5" s="12"/>
      <c r="W5" s="12"/>
      <c r="X5" s="12"/>
      <c r="Y5" s="12"/>
      <c r="Z5" s="12"/>
      <c r="AA5" s="12"/>
      <c r="AB5" s="12"/>
      <c r="AC5" s="12"/>
      <c r="AF5" s="12" t="s">
        <v>48</v>
      </c>
      <c r="AG5" s="12">
        <v>1.8343665666516535</v>
      </c>
      <c r="AH5" s="12">
        <v>1.7440880126265454</v>
      </c>
      <c r="AI5" s="12">
        <v>0.96323564960328567</v>
      </c>
      <c r="AJ5" s="12">
        <v>0.68923266511872949</v>
      </c>
      <c r="AK5" s="12">
        <v>0.49862767401305202</v>
      </c>
      <c r="AL5" s="12">
        <v>1.7440880126265462E-2</v>
      </c>
      <c r="AM5" s="12">
        <v>2.4934312102239113</v>
      </c>
      <c r="AN5" s="12">
        <v>4.276469250126242E-2</v>
      </c>
      <c r="AO5" s="12">
        <v>4.2265287685058075</v>
      </c>
      <c r="AP5" s="12">
        <v>5.4071478513331751E-3</v>
      </c>
      <c r="AQ5" s="12">
        <v>5.3255954079385344</v>
      </c>
      <c r="AU5" s="12" t="s">
        <v>48</v>
      </c>
      <c r="AV5" s="12">
        <v>1.0382501142969009</v>
      </c>
      <c r="AW5" s="12">
        <v>0.29058503533662783</v>
      </c>
      <c r="AX5" s="12">
        <v>0.1880449966094857</v>
      </c>
      <c r="AY5" s="12">
        <v>0.54992168938250885</v>
      </c>
      <c r="AZ5" s="12">
        <v>2.4549745484540288</v>
      </c>
      <c r="BA5" s="12">
        <v>1.7556400637422853</v>
      </c>
      <c r="BF5" s="38" t="s">
        <v>56</v>
      </c>
      <c r="BG5" s="41">
        <v>5.7288351368555066</v>
      </c>
      <c r="BH5" s="41">
        <v>2.1</v>
      </c>
      <c r="BI5" s="41">
        <v>11.553150859325269</v>
      </c>
      <c r="BJ5" s="41">
        <v>2.25</v>
      </c>
      <c r="BO5" s="12" t="s">
        <v>51</v>
      </c>
      <c r="BP5" s="41">
        <v>16.67676621405008</v>
      </c>
      <c r="BQ5" s="41">
        <v>12.483301152985566</v>
      </c>
      <c r="BR5" s="41">
        <v>4.6674867961773625</v>
      </c>
      <c r="BS5" s="41">
        <v>2.8954285989529458</v>
      </c>
      <c r="BT5" s="41">
        <v>3.0204498925597596</v>
      </c>
      <c r="BU5" s="42">
        <v>39.43273016997076</v>
      </c>
      <c r="BV5" s="42">
        <v>6.7243920274433641E-2</v>
      </c>
    </row>
    <row r="6" spans="1:74" ht="15.75">
      <c r="A6">
        <v>57</v>
      </c>
      <c r="B6" t="s">
        <v>15</v>
      </c>
      <c r="C6" s="2">
        <v>23.488224061107573</v>
      </c>
      <c r="D6" s="2">
        <v>10.884786760025463</v>
      </c>
      <c r="E6">
        <v>10</v>
      </c>
      <c r="F6">
        <v>6.1</v>
      </c>
      <c r="G6" s="2">
        <v>4.8499999999999996</v>
      </c>
      <c r="H6" s="18">
        <f t="shared" si="1"/>
        <v>0.10884786760025462</v>
      </c>
      <c r="I6">
        <f t="shared" si="0"/>
        <v>44.55760233918128</v>
      </c>
      <c r="J6" s="19">
        <f t="shared" si="2"/>
        <v>0.61</v>
      </c>
      <c r="K6" s="19">
        <f t="shared" si="3"/>
        <v>18.474528298516475</v>
      </c>
      <c r="L6" s="19">
        <f t="shared" si="4"/>
        <v>9.3052861341869075E-3</v>
      </c>
      <c r="M6" s="19">
        <f t="shared" si="5"/>
        <v>91.871345029239762</v>
      </c>
      <c r="Q6" s="12"/>
      <c r="R6" s="12" t="s">
        <v>77</v>
      </c>
      <c r="S6" s="12">
        <v>0.78447912416510246</v>
      </c>
      <c r="T6" s="12">
        <v>0.87913360267993967</v>
      </c>
      <c r="U6" s="12">
        <v>0.77745278966340026</v>
      </c>
      <c r="V6" s="12">
        <v>1</v>
      </c>
      <c r="W6" s="12"/>
      <c r="X6" s="12"/>
      <c r="Y6" s="12"/>
      <c r="Z6" s="12"/>
      <c r="AA6" s="12"/>
      <c r="AB6" s="12"/>
      <c r="AC6" s="12"/>
      <c r="AF6" s="12" t="s">
        <v>49</v>
      </c>
      <c r="AG6" s="12">
        <v>20.257797581158499</v>
      </c>
      <c r="AH6" s="12">
        <v>14.449395289624444</v>
      </c>
      <c r="AI6" s="12">
        <v>10.35</v>
      </c>
      <c r="AJ6" s="12">
        <v>6.65</v>
      </c>
      <c r="AK6" s="12">
        <v>6.0250000000000004</v>
      </c>
      <c r="AL6" s="12">
        <v>0.14449395289624445</v>
      </c>
      <c r="AM6" s="12">
        <v>36.160254685344938</v>
      </c>
      <c r="AN6" s="12">
        <v>0.61222891566265059</v>
      </c>
      <c r="AO6" s="12">
        <v>28.510935079031618</v>
      </c>
      <c r="AP6" s="12">
        <v>1.6538275722228844E-2</v>
      </c>
      <c r="AQ6" s="12">
        <v>69.751803512102512</v>
      </c>
      <c r="AU6" s="12" t="s">
        <v>49</v>
      </c>
      <c r="AV6" s="12">
        <v>25.620623806492681</v>
      </c>
      <c r="AW6" s="12">
        <v>12.1</v>
      </c>
      <c r="AX6" s="12">
        <v>5.65</v>
      </c>
      <c r="AY6" s="12">
        <v>27.962297306732296</v>
      </c>
      <c r="AZ6" s="12">
        <v>25.071872871055046</v>
      </c>
      <c r="BA6" s="12">
        <v>56.747009263138288</v>
      </c>
      <c r="BF6" s="38" t="s">
        <v>57</v>
      </c>
      <c r="BG6" s="41">
        <v>38.574156588160406</v>
      </c>
      <c r="BH6" s="41">
        <v>13.649999999999999</v>
      </c>
      <c r="BI6" s="41">
        <v>40.515595162316998</v>
      </c>
      <c r="BJ6" s="41">
        <v>13.35</v>
      </c>
      <c r="BO6" s="12" t="s">
        <v>56</v>
      </c>
      <c r="BP6" s="41">
        <v>7.0973901973265443</v>
      </c>
      <c r="BQ6" s="41">
        <v>5.7288351368555066</v>
      </c>
      <c r="BR6" s="41">
        <v>4.0999999999999996</v>
      </c>
      <c r="BS6" s="41">
        <v>2.1</v>
      </c>
      <c r="BT6" s="41">
        <v>2.1</v>
      </c>
      <c r="BU6" s="42">
        <v>3.4636059005827469</v>
      </c>
      <c r="BV6" s="42">
        <v>2.5776415884174258E-3</v>
      </c>
    </row>
    <row r="7" spans="1:74" ht="16.5" thickBot="1">
      <c r="A7">
        <v>60</v>
      </c>
      <c r="B7" t="s">
        <v>15</v>
      </c>
      <c r="C7" s="2">
        <v>13.621896880967537</v>
      </c>
      <c r="D7" s="2">
        <v>9.579885423297263</v>
      </c>
      <c r="E7">
        <v>12</v>
      </c>
      <c r="F7">
        <v>5.5</v>
      </c>
      <c r="G7" s="2">
        <v>2.75</v>
      </c>
      <c r="H7" s="18">
        <f t="shared" si="1"/>
        <v>9.579885423297263E-2</v>
      </c>
      <c r="I7">
        <f t="shared" si="0"/>
        <v>28.705980066445182</v>
      </c>
      <c r="J7" s="19">
        <f t="shared" si="2"/>
        <v>0.45833333333333331</v>
      </c>
      <c r="K7" s="19">
        <f t="shared" si="3"/>
        <v>5.9395736106932029</v>
      </c>
      <c r="L7" s="19">
        <f t="shared" si="4"/>
        <v>7.2079291837100976E-3</v>
      </c>
      <c r="M7" s="19">
        <f t="shared" si="5"/>
        <v>125.26245847176079</v>
      </c>
      <c r="Q7" s="12"/>
      <c r="R7" s="12" t="s">
        <v>75</v>
      </c>
      <c r="S7" s="12">
        <v>0.66557396424279691</v>
      </c>
      <c r="T7" s="12">
        <v>0.70192953895909693</v>
      </c>
      <c r="U7" s="12">
        <v>0.4310872880047168</v>
      </c>
      <c r="V7" s="12">
        <v>0.59924468326942681</v>
      </c>
      <c r="W7" s="12">
        <v>1</v>
      </c>
      <c r="X7" s="12"/>
      <c r="Y7" s="12"/>
      <c r="Z7" s="12"/>
      <c r="AA7" s="12"/>
      <c r="AB7" s="12"/>
      <c r="AC7" s="12"/>
      <c r="AF7" s="12" t="s">
        <v>50</v>
      </c>
      <c r="AG7" s="12">
        <v>23.488224061107573</v>
      </c>
      <c r="AH7" s="12" t="e">
        <v>#N/A</v>
      </c>
      <c r="AI7" s="12" t="e">
        <v>#N/A</v>
      </c>
      <c r="AJ7" s="12">
        <v>7.2</v>
      </c>
      <c r="AK7" s="12">
        <v>4.95</v>
      </c>
      <c r="AL7" s="12" t="e">
        <v>#N/A</v>
      </c>
      <c r="AM7" s="12" t="e">
        <v>#N/A</v>
      </c>
      <c r="AN7" s="12" t="e">
        <v>#N/A</v>
      </c>
      <c r="AO7" s="12">
        <v>19.244218498645978</v>
      </c>
      <c r="AP7" s="12" t="e">
        <v>#N/A</v>
      </c>
      <c r="AQ7" s="12" t="e">
        <v>#N/A</v>
      </c>
      <c r="AU7" s="12" t="s">
        <v>50</v>
      </c>
      <c r="AV7" s="12">
        <v>23.488224061107573</v>
      </c>
      <c r="AW7" s="12">
        <v>10.199999999999999</v>
      </c>
      <c r="AX7" s="12">
        <v>3</v>
      </c>
      <c r="AY7" s="12">
        <v>34.340954773869342</v>
      </c>
      <c r="AZ7" s="12">
        <v>7.0685834705770345</v>
      </c>
      <c r="BA7" s="12" t="e">
        <v>#N/A</v>
      </c>
      <c r="BF7" s="38" t="s">
        <v>51</v>
      </c>
      <c r="BG7" s="42">
        <v>7.8430545300084313</v>
      </c>
      <c r="BH7" s="42">
        <v>2.4375142101074041</v>
      </c>
      <c r="BI7" s="42">
        <v>7.3790194542088479</v>
      </c>
      <c r="BJ7" s="42">
        <v>2.6420510151080658</v>
      </c>
      <c r="BO7" s="13" t="s">
        <v>57</v>
      </c>
      <c r="BP7" s="129">
        <v>128.83513685550605</v>
      </c>
      <c r="BQ7" s="129">
        <v>78.13494589433482</v>
      </c>
      <c r="BR7" s="129">
        <v>28.2</v>
      </c>
      <c r="BS7" s="129">
        <v>20.100000000000001</v>
      </c>
      <c r="BT7" s="129">
        <v>16.850000000000001</v>
      </c>
      <c r="BU7" s="128">
        <v>222.99221004721207</v>
      </c>
      <c r="BV7" s="128">
        <v>0.47949105847010903</v>
      </c>
    </row>
    <row r="8" spans="1:74" ht="15.75">
      <c r="A8">
        <v>27</v>
      </c>
      <c r="B8" t="s">
        <v>15</v>
      </c>
      <c r="C8" s="2">
        <v>39.369828134945898</v>
      </c>
      <c r="D8" s="2">
        <v>33.577339274347551</v>
      </c>
      <c r="E8">
        <v>20.2</v>
      </c>
      <c r="F8">
        <v>11.5</v>
      </c>
      <c r="G8" s="2">
        <v>7.8</v>
      </c>
      <c r="H8" s="18">
        <f t="shared" si="1"/>
        <v>0.33577339274347551</v>
      </c>
      <c r="I8">
        <f t="shared" si="0"/>
        <v>23.22995260663507</v>
      </c>
      <c r="J8" s="19">
        <f t="shared" si="2"/>
        <v>0.56930693069306937</v>
      </c>
      <c r="K8" s="19">
        <f t="shared" si="3"/>
        <v>47.783624261100748</v>
      </c>
      <c r="L8" s="19">
        <f t="shared" si="4"/>
        <v>8.8548750893466213E-2</v>
      </c>
      <c r="M8" s="19">
        <f t="shared" si="5"/>
        <v>60.159620853080561</v>
      </c>
      <c r="R8" s="12" t="s">
        <v>73</v>
      </c>
      <c r="S8" s="12">
        <v>0.89781153792298574</v>
      </c>
      <c r="T8" s="12">
        <v>1</v>
      </c>
      <c r="U8" s="12">
        <v>0.73397570369596066</v>
      </c>
      <c r="V8" s="12">
        <v>0.87913360267993979</v>
      </c>
      <c r="W8" s="12">
        <v>0.70192953895909727</v>
      </c>
      <c r="X8" s="12">
        <v>1</v>
      </c>
      <c r="Y8" s="12"/>
      <c r="Z8" s="12"/>
      <c r="AA8" s="12"/>
      <c r="AB8" s="12"/>
      <c r="AC8" s="12"/>
      <c r="AF8" s="12" t="s">
        <v>51</v>
      </c>
      <c r="AG8" s="12">
        <v>7.3374662666066142</v>
      </c>
      <c r="AH8" s="12">
        <v>6.9763520505061818</v>
      </c>
      <c r="AI8" s="12">
        <v>3.8529425984131427</v>
      </c>
      <c r="AJ8" s="12">
        <v>2.756930660474918</v>
      </c>
      <c r="AK8" s="12">
        <v>1.9945106960522081</v>
      </c>
      <c r="AL8" s="12">
        <v>6.9763520505061849E-2</v>
      </c>
      <c r="AM8" s="12">
        <v>9.9737248408956454</v>
      </c>
      <c r="AN8" s="12">
        <v>0.17105877000504968</v>
      </c>
      <c r="AO8" s="12">
        <v>16.90611507402323</v>
      </c>
      <c r="AP8" s="12">
        <v>2.1628591405332701E-2</v>
      </c>
      <c r="AQ8" s="12">
        <v>21.302381631754137</v>
      </c>
      <c r="AU8" s="12" t="s">
        <v>51</v>
      </c>
      <c r="AV8" s="12">
        <v>16.67676621405008</v>
      </c>
      <c r="AW8" s="12">
        <v>4.6674867961773625</v>
      </c>
      <c r="AX8" s="12">
        <v>3.0204498925597596</v>
      </c>
      <c r="AY8" s="12">
        <v>8.8330502675437454</v>
      </c>
      <c r="AZ8" s="12">
        <v>39.43273016997076</v>
      </c>
      <c r="BA8" s="12">
        <v>28.199755045418215</v>
      </c>
      <c r="BF8" s="38" t="s">
        <v>48</v>
      </c>
      <c r="BG8" s="42">
        <v>0.9654132759309475</v>
      </c>
      <c r="BH8" s="42">
        <v>0.30003725840543088</v>
      </c>
      <c r="BI8" s="42">
        <v>0.90829450658406907</v>
      </c>
      <c r="BJ8" s="42">
        <v>0.32521399869311135</v>
      </c>
    </row>
    <row r="9" spans="1:74" ht="16.5" thickBot="1">
      <c r="A9">
        <v>31</v>
      </c>
      <c r="B9" t="s">
        <v>15</v>
      </c>
      <c r="C9" s="2">
        <v>15.054105665181412</v>
      </c>
      <c r="D9" s="2">
        <v>12.635264162953534</v>
      </c>
      <c r="E9">
        <v>11.4</v>
      </c>
      <c r="F9">
        <v>7.1</v>
      </c>
      <c r="G9" s="2">
        <v>6.25</v>
      </c>
      <c r="H9" s="18">
        <f t="shared" si="1"/>
        <v>0.12635264162953536</v>
      </c>
      <c r="I9">
        <f t="shared" si="0"/>
        <v>49.464735516372784</v>
      </c>
      <c r="J9" s="19">
        <f t="shared" si="2"/>
        <v>0.62280701754385959</v>
      </c>
      <c r="K9" s="19">
        <f t="shared" si="3"/>
        <v>30.679615757712824</v>
      </c>
      <c r="L9" s="19">
        <f t="shared" si="4"/>
        <v>1.2538873861385252E-2</v>
      </c>
      <c r="M9" s="19">
        <f t="shared" si="5"/>
        <v>90.223677581863967</v>
      </c>
      <c r="R9" s="12" t="s">
        <v>80</v>
      </c>
      <c r="S9" s="12">
        <v>-0.28363888917165481</v>
      </c>
      <c r="T9" s="12">
        <v>-0.40414583907992796</v>
      </c>
      <c r="U9" s="12">
        <v>-0.33200533611044125</v>
      </c>
      <c r="V9" s="12">
        <v>-0.33373701104685666</v>
      </c>
      <c r="W9" s="12">
        <v>0.32447511982513544</v>
      </c>
      <c r="X9" s="12">
        <v>-0.40414583907992802</v>
      </c>
      <c r="Y9" s="12">
        <v>1</v>
      </c>
      <c r="Z9" s="12"/>
      <c r="AA9" s="12"/>
      <c r="AB9" s="12"/>
      <c r="AC9" s="12"/>
      <c r="AF9" s="12" t="s">
        <v>52</v>
      </c>
      <c r="AG9" s="12">
        <v>53.838411213590007</v>
      </c>
      <c r="AH9" s="12">
        <v>48.669487932601804</v>
      </c>
      <c r="AI9" s="12">
        <v>14.845166666666621</v>
      </c>
      <c r="AJ9" s="12">
        <v>7.6006666666666662</v>
      </c>
      <c r="AK9" s="12">
        <v>3.9780729166666635</v>
      </c>
      <c r="AL9" s="12">
        <v>4.8669487932601844E-3</v>
      </c>
      <c r="AM9" s="12">
        <v>99.475187201898862</v>
      </c>
      <c r="AN9" s="12">
        <v>2.9261102795640485E-2</v>
      </c>
      <c r="AO9" s="12">
        <v>285.81672689611548</v>
      </c>
      <c r="AP9" s="12">
        <v>4.6779596617883151E-4</v>
      </c>
      <c r="AQ9" s="12">
        <v>453.79146318489609</v>
      </c>
      <c r="AU9" s="12" t="s">
        <v>52</v>
      </c>
      <c r="AV9" s="12">
        <v>278.11453135808227</v>
      </c>
      <c r="AW9" s="12">
        <v>21.785432992490023</v>
      </c>
      <c r="AX9" s="12">
        <v>9.1231175534642635</v>
      </c>
      <c r="AY9" s="12">
        <v>78.022777028954621</v>
      </c>
      <c r="AZ9" s="12">
        <v>1554.9402086577222</v>
      </c>
      <c r="BA9" s="12">
        <v>795.22618462159005</v>
      </c>
      <c r="BF9" s="39" t="s">
        <v>59</v>
      </c>
      <c r="BG9" s="43">
        <v>66</v>
      </c>
      <c r="BH9" s="43">
        <v>66</v>
      </c>
      <c r="BI9" s="43">
        <v>66</v>
      </c>
      <c r="BJ9" s="43">
        <v>66</v>
      </c>
    </row>
    <row r="10" spans="1:74" ht="15.75">
      <c r="A10">
        <v>32</v>
      </c>
      <c r="B10" t="s">
        <v>15</v>
      </c>
      <c r="C10" s="2">
        <v>14.608529598981541</v>
      </c>
      <c r="D10" s="2">
        <v>12.476129853596436</v>
      </c>
      <c r="E10">
        <v>9.1999999999999993</v>
      </c>
      <c r="F10">
        <v>6.2</v>
      </c>
      <c r="G10" s="2">
        <v>6.05</v>
      </c>
      <c r="H10" s="18">
        <f t="shared" si="1"/>
        <v>0.12476129853596436</v>
      </c>
      <c r="I10">
        <f t="shared" si="0"/>
        <v>48.492602040816323</v>
      </c>
      <c r="J10" s="19">
        <f t="shared" si="2"/>
        <v>0.67391304347826098</v>
      </c>
      <c r="K10" s="19">
        <f t="shared" si="3"/>
        <v>28.747536275755099</v>
      </c>
      <c r="L10" s="19">
        <f t="shared" si="4"/>
        <v>1.2225022130943682E-2</v>
      </c>
      <c r="M10" s="19">
        <f t="shared" si="5"/>
        <v>73.740816326530606</v>
      </c>
      <c r="R10" s="12" t="s">
        <v>79</v>
      </c>
      <c r="S10" s="12">
        <v>0.29983742839608818</v>
      </c>
      <c r="T10" s="12">
        <v>0.47031048330842307</v>
      </c>
      <c r="U10" s="12">
        <v>-1.6842497832474029E-2</v>
      </c>
      <c r="V10" s="12">
        <v>0.61312371070257288</v>
      </c>
      <c r="W10" s="12">
        <v>0.43260968780553583</v>
      </c>
      <c r="X10" s="12">
        <v>0.47031048330842312</v>
      </c>
      <c r="Y10" s="12">
        <v>-7.2281950387542884E-2</v>
      </c>
      <c r="Z10" s="12">
        <v>1</v>
      </c>
      <c r="AA10" s="12"/>
      <c r="AB10" s="12"/>
      <c r="AC10" s="12"/>
      <c r="AF10" s="12" t="s">
        <v>53</v>
      </c>
      <c r="AG10" s="12">
        <v>2.4981244482809801</v>
      </c>
      <c r="AH10" s="12">
        <v>0.99199191835761535</v>
      </c>
      <c r="AI10" s="12">
        <v>1.0946705937159571</v>
      </c>
      <c r="AJ10" s="12">
        <v>-0.12505318950738697</v>
      </c>
      <c r="AK10" s="12">
        <v>-0.91649509608906321</v>
      </c>
      <c r="AL10" s="12">
        <v>0.99199191835761535</v>
      </c>
      <c r="AM10" s="12">
        <v>-1.4435616533793318</v>
      </c>
      <c r="AN10" s="12">
        <v>8.5122310859771879</v>
      </c>
      <c r="AO10" s="12">
        <v>-1.0869636480250899</v>
      </c>
      <c r="AP10" s="12">
        <v>4.54247307820141</v>
      </c>
      <c r="AQ10" s="12">
        <v>1.1320952971869795</v>
      </c>
      <c r="AU10" s="12" t="s">
        <v>53</v>
      </c>
      <c r="AV10" s="12">
        <v>6.2487550802182668</v>
      </c>
      <c r="AW10" s="12">
        <v>-8.4739959967148337E-2</v>
      </c>
      <c r="AX10" s="12">
        <v>1.1942042474257404</v>
      </c>
      <c r="AY10" s="12">
        <v>-5.0592373640441668E-2</v>
      </c>
      <c r="AZ10" s="12">
        <v>5.1470302160176455</v>
      </c>
      <c r="BA10" s="12">
        <v>28.104610448649989</v>
      </c>
      <c r="BF10" s="38"/>
      <c r="BG10" s="38"/>
      <c r="BH10" s="38"/>
    </row>
    <row r="11" spans="1:74" ht="15.75">
      <c r="A11">
        <v>39</v>
      </c>
      <c r="B11" t="s">
        <v>15</v>
      </c>
      <c r="C11" s="2">
        <v>10.884786760025463</v>
      </c>
      <c r="D11" s="2">
        <v>8.2113303628262262</v>
      </c>
      <c r="E11">
        <v>5.4</v>
      </c>
      <c r="F11">
        <v>2.7</v>
      </c>
      <c r="G11" s="2">
        <v>2.2000000000000002</v>
      </c>
      <c r="H11" s="18">
        <f t="shared" si="1"/>
        <v>8.211330362826226E-2</v>
      </c>
      <c r="I11">
        <f t="shared" si="0"/>
        <v>26.792248062015503</v>
      </c>
      <c r="J11" s="19">
        <f t="shared" si="2"/>
        <v>0.5</v>
      </c>
      <c r="K11" s="19">
        <f t="shared" si="3"/>
        <v>3.8013271108436504</v>
      </c>
      <c r="L11" s="19">
        <f t="shared" si="4"/>
        <v>5.2956214410931337E-3</v>
      </c>
      <c r="M11" s="19">
        <f t="shared" si="5"/>
        <v>65.762790697674419</v>
      </c>
      <c r="R11" s="12" t="s">
        <v>81</v>
      </c>
      <c r="S11" s="12">
        <v>0.6629067569783299</v>
      </c>
      <c r="T11" s="12">
        <v>0.70532518378678688</v>
      </c>
      <c r="U11" s="12">
        <v>0.39297296478962851</v>
      </c>
      <c r="V11" s="12">
        <v>0.54314492311496043</v>
      </c>
      <c r="W11" s="12">
        <v>0.98545842827214891</v>
      </c>
      <c r="X11" s="12">
        <v>0.70532518378678677</v>
      </c>
      <c r="Y11" s="12">
        <v>0.26864683182512139</v>
      </c>
      <c r="Z11" s="12">
        <v>0.38760428161306271</v>
      </c>
      <c r="AA11" s="12">
        <v>1</v>
      </c>
      <c r="AB11" s="12"/>
      <c r="AC11" s="12"/>
      <c r="AF11" s="12" t="s">
        <v>54</v>
      </c>
      <c r="AG11" s="12">
        <v>1.206224405600937</v>
      </c>
      <c r="AH11" s="12">
        <v>1.0183930165132931</v>
      </c>
      <c r="AI11" s="12">
        <v>0.73289345831608621</v>
      </c>
      <c r="AJ11" s="12">
        <v>0.30052581215426666</v>
      </c>
      <c r="AK11" s="12">
        <v>-0.33423152682662738</v>
      </c>
      <c r="AL11" s="12">
        <v>1.0183930165132926</v>
      </c>
      <c r="AM11" s="12">
        <v>-2.4327084035728561E-2</v>
      </c>
      <c r="AN11" s="12">
        <v>2.6398641767185418</v>
      </c>
      <c r="AO11" s="12">
        <v>0.19433067364302969</v>
      </c>
      <c r="AP11" s="12">
        <v>1.9302481029112863</v>
      </c>
      <c r="AQ11" s="12">
        <v>0.79905462207808708</v>
      </c>
      <c r="AU11" s="12" t="s">
        <v>54</v>
      </c>
      <c r="AV11" s="12">
        <v>1.9633839917328699</v>
      </c>
      <c r="AW11" s="12">
        <v>0.49943245107757478</v>
      </c>
      <c r="AX11" s="12">
        <v>1.1708068983988278</v>
      </c>
      <c r="AY11" s="12">
        <v>0.56960204257852587</v>
      </c>
      <c r="AZ11" s="12">
        <v>2.1947862211736915</v>
      </c>
      <c r="BA11" s="12">
        <v>3.4324444836112398</v>
      </c>
      <c r="BF11" s="38"/>
      <c r="BG11" s="38"/>
      <c r="BH11" s="38"/>
    </row>
    <row r="12" spans="1:74" ht="15.75">
      <c r="A12">
        <v>41</v>
      </c>
      <c r="B12" t="s">
        <v>15</v>
      </c>
      <c r="C12" s="2">
        <v>14.258434118395925</v>
      </c>
      <c r="D12" s="2">
        <v>13.112667091024827</v>
      </c>
      <c r="E12">
        <v>8.3000000000000007</v>
      </c>
      <c r="F12">
        <v>5.0999999999999996</v>
      </c>
      <c r="G12" s="2">
        <v>4.95</v>
      </c>
      <c r="H12" s="18">
        <f t="shared" si="1"/>
        <v>0.13112667091024827</v>
      </c>
      <c r="I12">
        <f t="shared" si="0"/>
        <v>37.749757281553393</v>
      </c>
      <c r="J12" s="19">
        <f t="shared" si="2"/>
        <v>0.61445783132530107</v>
      </c>
      <c r="K12" s="19">
        <f t="shared" si="3"/>
        <v>19.244218498645978</v>
      </c>
      <c r="L12" s="19">
        <f t="shared" si="4"/>
        <v>1.3504296104454555E-2</v>
      </c>
      <c r="M12" s="19">
        <f t="shared" si="5"/>
        <v>63.297572815533975</v>
      </c>
      <c r="R12" s="12" t="s">
        <v>78</v>
      </c>
      <c r="S12" s="12">
        <v>0.90310177489800458</v>
      </c>
      <c r="T12" s="12">
        <v>0.97767046460698392</v>
      </c>
      <c r="U12" s="12">
        <v>0.72556534816805163</v>
      </c>
      <c r="V12" s="12">
        <v>0.82070941689188448</v>
      </c>
      <c r="W12" s="12">
        <v>0.61206025311621626</v>
      </c>
      <c r="X12" s="12">
        <v>0.97767046460698426</v>
      </c>
      <c r="Y12" s="12">
        <v>-0.45301641103533924</v>
      </c>
      <c r="Z12" s="12">
        <v>0.38747503884544299</v>
      </c>
      <c r="AA12" s="12">
        <v>0.62548337934950915</v>
      </c>
      <c r="AB12" s="12">
        <v>1</v>
      </c>
      <c r="AC12" s="12"/>
      <c r="AF12" s="12" t="s">
        <v>55</v>
      </c>
      <c r="AG12" s="12">
        <v>28.485041374920435</v>
      </c>
      <c r="AH12" s="12">
        <v>25.366008911521327</v>
      </c>
      <c r="AI12" s="12">
        <v>15.299999999999999</v>
      </c>
      <c r="AJ12" s="12">
        <v>9.8000000000000007</v>
      </c>
      <c r="AK12" s="12">
        <v>6.1499999999999995</v>
      </c>
      <c r="AL12" s="12">
        <v>0.25366008911521326</v>
      </c>
      <c r="AM12" s="12">
        <v>30.271893749288651</v>
      </c>
      <c r="AN12" s="12">
        <v>0.74754901960784337</v>
      </c>
      <c r="AO12" s="12">
        <v>50.958596336634933</v>
      </c>
      <c r="AP12" s="12">
        <v>8.3253129452373079E-2</v>
      </c>
      <c r="AQ12" s="12">
        <v>84.227375245128272</v>
      </c>
      <c r="AU12" s="12" t="s">
        <v>55</v>
      </c>
      <c r="AV12" s="12">
        <v>121.7377466581795</v>
      </c>
      <c r="AW12" s="12">
        <v>24.1</v>
      </c>
      <c r="AX12" s="12">
        <v>14.750000000000002</v>
      </c>
      <c r="AY12" s="12">
        <v>45.198926462694573</v>
      </c>
      <c r="AZ12" s="12">
        <v>219.52860414662933</v>
      </c>
      <c r="BA12" s="12">
        <v>307.28087486903161</v>
      </c>
      <c r="BF12" s="38"/>
      <c r="BG12" s="38"/>
      <c r="BH12" s="38"/>
    </row>
    <row r="13" spans="1:74" ht="15.75" thickBot="1">
      <c r="A13">
        <v>4</v>
      </c>
      <c r="B13" t="s">
        <v>15</v>
      </c>
      <c r="C13" s="2">
        <v>22.660725652450669</v>
      </c>
      <c r="D13" s="2">
        <v>22.851686823679184</v>
      </c>
      <c r="E13">
        <v>10.5</v>
      </c>
      <c r="F13">
        <v>8.5</v>
      </c>
      <c r="G13" s="2">
        <v>7.8999999999999995</v>
      </c>
      <c r="H13" s="18">
        <f t="shared" si="1"/>
        <v>0.22851686823679185</v>
      </c>
      <c r="I13">
        <f t="shared" si="0"/>
        <v>34.570752089136491</v>
      </c>
      <c r="J13" s="19">
        <f t="shared" si="2"/>
        <v>0.80952380952380953</v>
      </c>
      <c r="K13" s="19">
        <f t="shared" si="3"/>
        <v>49.016699377634737</v>
      </c>
      <c r="L13" s="19">
        <f t="shared" si="4"/>
        <v>4.1013459945287184E-2</v>
      </c>
      <c r="M13" s="19">
        <f t="shared" si="5"/>
        <v>45.948467966573816</v>
      </c>
      <c r="R13" s="13" t="s">
        <v>82</v>
      </c>
      <c r="S13" s="13">
        <v>-0.32097484522980957</v>
      </c>
      <c r="T13" s="13">
        <v>-0.50776175361931708</v>
      </c>
      <c r="U13" s="13">
        <v>0.16546899344805799</v>
      </c>
      <c r="V13" s="13">
        <v>-0.24598162055178785</v>
      </c>
      <c r="W13" s="13">
        <v>-0.46647964931742336</v>
      </c>
      <c r="X13" s="13">
        <v>-0.50776175361931719</v>
      </c>
      <c r="Y13" s="13">
        <v>0.16431325325853505</v>
      </c>
      <c r="Z13" s="13">
        <v>-0.56956934126634673</v>
      </c>
      <c r="AA13" s="13">
        <v>-0.51226492956310665</v>
      </c>
      <c r="AB13" s="13">
        <v>-0.47129425565604655</v>
      </c>
      <c r="AC13" s="13">
        <v>1</v>
      </c>
      <c r="AF13" s="12" t="s">
        <v>56</v>
      </c>
      <c r="AG13" s="12">
        <v>10.884786760025463</v>
      </c>
      <c r="AH13" s="12">
        <v>8.2113303628262262</v>
      </c>
      <c r="AI13" s="12">
        <v>4.9000000000000004</v>
      </c>
      <c r="AJ13" s="12">
        <v>2.5</v>
      </c>
      <c r="AK13" s="12">
        <v>2.2000000000000002</v>
      </c>
      <c r="AL13" s="12">
        <v>8.211330362826226E-2</v>
      </c>
      <c r="AM13" s="12">
        <v>20.389018302828617</v>
      </c>
      <c r="AN13" s="12">
        <v>0.45833333333333331</v>
      </c>
      <c r="AO13" s="12">
        <v>3.8013271108436504</v>
      </c>
      <c r="AP13" s="12">
        <v>5.2956214410931337E-3</v>
      </c>
      <c r="AQ13" s="12">
        <v>41.035083226632523</v>
      </c>
      <c r="AU13" s="12" t="s">
        <v>56</v>
      </c>
      <c r="AV13" s="12">
        <v>7.0973901973265443</v>
      </c>
      <c r="AW13" s="12">
        <v>4.0999999999999996</v>
      </c>
      <c r="AX13" s="12">
        <v>2.1</v>
      </c>
      <c r="AY13" s="12">
        <v>9.1072463768115934</v>
      </c>
      <c r="AZ13" s="12">
        <v>3.4636059005827469</v>
      </c>
      <c r="BA13" s="12">
        <v>17.712254901960783</v>
      </c>
    </row>
    <row r="14" spans="1:74">
      <c r="A14">
        <v>5</v>
      </c>
      <c r="B14" t="s">
        <v>15</v>
      </c>
      <c r="C14" s="2">
        <v>22.565245066836411</v>
      </c>
      <c r="D14" s="2">
        <v>18.746021642266072</v>
      </c>
      <c r="E14">
        <v>9.4</v>
      </c>
      <c r="F14">
        <v>6.2</v>
      </c>
      <c r="G14" s="2">
        <v>8.35</v>
      </c>
      <c r="H14" s="18">
        <f t="shared" si="1"/>
        <v>0.18746021642266072</v>
      </c>
      <c r="I14">
        <f t="shared" si="0"/>
        <v>44.542784380305598</v>
      </c>
      <c r="J14" s="19">
        <f t="shared" si="2"/>
        <v>0.65957446808510634</v>
      </c>
      <c r="K14" s="19">
        <f t="shared" si="3"/>
        <v>54.759923447478585</v>
      </c>
      <c r="L14" s="19">
        <f t="shared" si="4"/>
        <v>2.7599938194301284E-2</v>
      </c>
      <c r="M14" s="19">
        <f t="shared" si="5"/>
        <v>50.143972835314095</v>
      </c>
      <c r="AF14" s="12" t="s">
        <v>57</v>
      </c>
      <c r="AG14" s="12">
        <v>39.369828134945898</v>
      </c>
      <c r="AH14" s="12">
        <v>33.577339274347551</v>
      </c>
      <c r="AI14" s="12">
        <v>20.2</v>
      </c>
      <c r="AJ14" s="12">
        <v>12.3</v>
      </c>
      <c r="AK14" s="12">
        <v>8.35</v>
      </c>
      <c r="AL14" s="12">
        <v>0.33577339274347551</v>
      </c>
      <c r="AM14" s="12">
        <v>50.660912052117268</v>
      </c>
      <c r="AN14" s="12">
        <v>1.2058823529411766</v>
      </c>
      <c r="AO14" s="12">
        <v>54.759923447478585</v>
      </c>
      <c r="AP14" s="12">
        <v>8.8548750893466213E-2</v>
      </c>
      <c r="AQ14" s="12">
        <v>125.26245847176079</v>
      </c>
      <c r="AU14" s="12" t="s">
        <v>57</v>
      </c>
      <c r="AV14" s="12">
        <v>128.83513685550605</v>
      </c>
      <c r="AW14" s="12">
        <v>28.2</v>
      </c>
      <c r="AX14" s="12">
        <v>16.850000000000001</v>
      </c>
      <c r="AY14" s="12">
        <v>54.306172839506168</v>
      </c>
      <c r="AZ14" s="12">
        <v>222.99221004721207</v>
      </c>
      <c r="BA14" s="12">
        <v>324.99312977099237</v>
      </c>
    </row>
    <row r="15" spans="1:74">
      <c r="A15">
        <v>7</v>
      </c>
      <c r="B15" t="s">
        <v>15</v>
      </c>
      <c r="C15" s="2">
        <v>10.884786760025463</v>
      </c>
      <c r="D15" s="2">
        <v>8.5295989815404205</v>
      </c>
      <c r="E15">
        <v>4.9000000000000004</v>
      </c>
      <c r="F15">
        <v>2.5</v>
      </c>
      <c r="G15" s="2">
        <v>2.6</v>
      </c>
      <c r="H15" s="18">
        <f t="shared" si="1"/>
        <v>8.5295989815404205E-2</v>
      </c>
      <c r="I15">
        <f t="shared" si="0"/>
        <v>30.482089552238804</v>
      </c>
      <c r="J15" s="19">
        <f t="shared" si="2"/>
        <v>0.51020408163265307</v>
      </c>
      <c r="K15" s="19">
        <f t="shared" si="3"/>
        <v>5.3092915845667505</v>
      </c>
      <c r="L15" s="19">
        <f t="shared" si="4"/>
        <v>5.7140904150152216E-3</v>
      </c>
      <c r="M15" s="19">
        <f t="shared" si="5"/>
        <v>57.447014925373139</v>
      </c>
      <c r="AF15" s="12" t="s">
        <v>58</v>
      </c>
      <c r="AG15" s="12">
        <v>309.19796308084022</v>
      </c>
      <c r="AH15" s="12">
        <v>259.00700190961174</v>
      </c>
      <c r="AI15" s="12">
        <v>175.80000000000004</v>
      </c>
      <c r="AJ15" s="12">
        <v>112.4</v>
      </c>
      <c r="AK15" s="12">
        <v>89.75</v>
      </c>
      <c r="AL15" s="12">
        <v>2.5900700190961174</v>
      </c>
      <c r="AM15" s="12">
        <v>580.48211829661534</v>
      </c>
      <c r="AN15" s="12">
        <v>10.244960928921046</v>
      </c>
      <c r="AO15" s="12">
        <v>442.26752328614555</v>
      </c>
      <c r="AP15" s="12">
        <v>0.38663828257869892</v>
      </c>
      <c r="AQ15" s="12">
        <v>1155.9161979524283</v>
      </c>
      <c r="AU15" s="12" t="s">
        <v>58</v>
      </c>
      <c r="AV15" s="12">
        <v>7721.1966900063653</v>
      </c>
      <c r="AW15" s="12">
        <v>3265.1999999999944</v>
      </c>
      <c r="AX15" s="12">
        <v>1627.4499999999996</v>
      </c>
      <c r="AY15" s="12">
        <v>7510.7634391580377</v>
      </c>
      <c r="AZ15" s="12">
        <v>9904.2694300097592</v>
      </c>
      <c r="BA15" s="12">
        <v>16122.228597745878</v>
      </c>
    </row>
    <row r="16" spans="1:74" ht="15.75" thickBot="1">
      <c r="A16">
        <v>12</v>
      </c>
      <c r="B16" t="s">
        <v>15</v>
      </c>
      <c r="C16" s="2">
        <v>11.203055378739657</v>
      </c>
      <c r="D16" s="2">
        <v>9.7708465945257803</v>
      </c>
      <c r="E16">
        <v>8.6</v>
      </c>
      <c r="F16">
        <v>5.2</v>
      </c>
      <c r="G16" s="2">
        <v>4.95</v>
      </c>
      <c r="H16" s="18">
        <f t="shared" si="1"/>
        <v>9.7708465945257797E-2</v>
      </c>
      <c r="I16">
        <f t="shared" si="0"/>
        <v>50.660912052117268</v>
      </c>
      <c r="J16" s="19">
        <f t="shared" si="2"/>
        <v>0.60465116279069775</v>
      </c>
      <c r="K16" s="19">
        <f t="shared" si="3"/>
        <v>19.244218498645978</v>
      </c>
      <c r="L16" s="19">
        <f t="shared" si="4"/>
        <v>7.4981525329245041E-3</v>
      </c>
      <c r="M16" s="19">
        <f t="shared" si="5"/>
        <v>88.01693811074918</v>
      </c>
      <c r="R16" t="s">
        <v>16</v>
      </c>
      <c r="AF16" s="13" t="s">
        <v>59</v>
      </c>
      <c r="AG16" s="13">
        <v>16</v>
      </c>
      <c r="AH16" s="13">
        <v>16</v>
      </c>
      <c r="AI16" s="13">
        <v>16</v>
      </c>
      <c r="AJ16" s="13">
        <v>16</v>
      </c>
      <c r="AK16" s="13">
        <v>16</v>
      </c>
      <c r="AL16" s="13">
        <v>16</v>
      </c>
      <c r="AM16" s="13">
        <v>16</v>
      </c>
      <c r="AN16" s="13">
        <v>16</v>
      </c>
      <c r="AO16" s="13">
        <v>16</v>
      </c>
      <c r="AP16" s="13">
        <v>16</v>
      </c>
      <c r="AQ16" s="13">
        <v>16</v>
      </c>
      <c r="AU16" s="13" t="s">
        <v>59</v>
      </c>
      <c r="AV16" s="13">
        <v>258</v>
      </c>
      <c r="AW16" s="13">
        <v>258</v>
      </c>
      <c r="AX16" s="13">
        <v>258</v>
      </c>
      <c r="AY16" s="13">
        <v>258</v>
      </c>
      <c r="AZ16" s="13">
        <v>258</v>
      </c>
      <c r="BA16" s="13">
        <v>258</v>
      </c>
      <c r="BF16" s="1" t="s">
        <v>151</v>
      </c>
    </row>
    <row r="17" spans="1:79">
      <c r="A17">
        <v>13</v>
      </c>
      <c r="B17" t="s">
        <v>15</v>
      </c>
      <c r="C17" s="2">
        <v>21.133036282622538</v>
      </c>
      <c r="D17" s="2">
        <v>18.873329089751749</v>
      </c>
      <c r="E17">
        <v>11.3</v>
      </c>
      <c r="F17">
        <v>7.2</v>
      </c>
      <c r="G17" s="2">
        <v>8.1499999999999986</v>
      </c>
      <c r="H17" s="18">
        <f t="shared" si="1"/>
        <v>0.1887332908975175</v>
      </c>
      <c r="I17">
        <f t="shared" si="0"/>
        <v>43.182630691399659</v>
      </c>
      <c r="J17" s="19">
        <f t="shared" si="2"/>
        <v>0.63716814159292035</v>
      </c>
      <c r="K17" s="19">
        <f t="shared" si="3"/>
        <v>52.168109508266987</v>
      </c>
      <c r="L17" s="19">
        <f t="shared" si="4"/>
        <v>2.7976082929796271E-2</v>
      </c>
      <c r="M17" s="19">
        <f t="shared" si="5"/>
        <v>59.87284991568297</v>
      </c>
      <c r="R17" s="14"/>
      <c r="S17" s="14" t="s">
        <v>83</v>
      </c>
      <c r="T17" s="14" t="s">
        <v>74</v>
      </c>
      <c r="U17" s="14" t="s">
        <v>76</v>
      </c>
      <c r="V17" s="14" t="s">
        <v>77</v>
      </c>
      <c r="W17" s="14" t="s">
        <v>75</v>
      </c>
      <c r="X17" s="14" t="s">
        <v>73</v>
      </c>
      <c r="Y17" s="14" t="s">
        <v>80</v>
      </c>
      <c r="Z17" s="14" t="s">
        <v>79</v>
      </c>
      <c r="AA17" s="14" t="s">
        <v>81</v>
      </c>
      <c r="AB17" s="14" t="s">
        <v>78</v>
      </c>
      <c r="AC17" s="14" t="s">
        <v>82</v>
      </c>
      <c r="BF17" s="14" t="s">
        <v>83</v>
      </c>
      <c r="BG17" s="14"/>
      <c r="BH17" s="14" t="s">
        <v>74</v>
      </c>
      <c r="BI17" s="14"/>
      <c r="BJ17" s="14" t="s">
        <v>76</v>
      </c>
      <c r="BK17" s="14"/>
      <c r="BL17" s="14" t="s">
        <v>77</v>
      </c>
      <c r="BM17" s="14"/>
      <c r="BN17" s="14" t="s">
        <v>75</v>
      </c>
      <c r="BO17" s="14"/>
      <c r="BP17" s="14" t="s">
        <v>73</v>
      </c>
      <c r="BQ17" s="14"/>
      <c r="BR17" s="14" t="s">
        <v>80</v>
      </c>
      <c r="BS17" s="14"/>
      <c r="BT17" s="14" t="s">
        <v>79</v>
      </c>
      <c r="BU17" s="14"/>
      <c r="BV17" s="14" t="s">
        <v>81</v>
      </c>
      <c r="BW17" s="14"/>
      <c r="BX17" s="14" t="s">
        <v>78</v>
      </c>
      <c r="BY17" s="14"/>
      <c r="BZ17" s="14" t="s">
        <v>82</v>
      </c>
      <c r="CA17" s="14"/>
    </row>
    <row r="18" spans="1:79">
      <c r="A18">
        <v>5</v>
      </c>
      <c r="B18" t="s">
        <v>16</v>
      </c>
      <c r="C18" s="2">
        <v>37.587523870146406</v>
      </c>
      <c r="D18" s="2">
        <v>63.399108847867602</v>
      </c>
      <c r="E18">
        <v>18.100000000000001</v>
      </c>
      <c r="F18">
        <v>9.9</v>
      </c>
      <c r="G18" s="2">
        <v>8.1999999999999993</v>
      </c>
      <c r="H18" s="18">
        <f t="shared" si="1"/>
        <v>0.63399108847867602</v>
      </c>
      <c r="I18">
        <f t="shared" si="0"/>
        <v>12.933935742971887</v>
      </c>
      <c r="J18" s="19">
        <f t="shared" si="2"/>
        <v>0.54696132596685076</v>
      </c>
      <c r="K18" s="19">
        <f t="shared" si="3"/>
        <v>52.810172506844417</v>
      </c>
      <c r="L18" s="19">
        <f t="shared" si="4"/>
        <v>0.3156866293796915</v>
      </c>
      <c r="M18" s="19">
        <f t="shared" si="5"/>
        <v>28.54929718875502</v>
      </c>
      <c r="R18" s="12" t="s">
        <v>83</v>
      </c>
      <c r="S18" s="12">
        <v>1</v>
      </c>
      <c r="T18" s="12"/>
      <c r="U18" s="12"/>
      <c r="V18" s="12"/>
      <c r="W18" s="12"/>
      <c r="X18" s="12"/>
      <c r="Y18" s="12"/>
      <c r="Z18" s="12"/>
      <c r="AA18" s="12"/>
      <c r="AB18" s="12"/>
      <c r="AC18" s="12"/>
      <c r="AZ18" t="s">
        <v>248</v>
      </c>
      <c r="BA18" s="19">
        <f>SUM(L2:L259)</f>
        <v>14.042015355279657</v>
      </c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</row>
    <row r="19" spans="1:79" ht="15.75" thickBot="1">
      <c r="A19">
        <v>15</v>
      </c>
      <c r="B19" t="s">
        <v>16</v>
      </c>
      <c r="C19" s="2">
        <v>26.798217695735204</v>
      </c>
      <c r="D19" s="2">
        <v>25.206874602164227</v>
      </c>
      <c r="E19">
        <v>16.100000000000001</v>
      </c>
      <c r="F19">
        <v>8.1</v>
      </c>
      <c r="G19" s="2">
        <v>6.65</v>
      </c>
      <c r="H19" s="18">
        <f t="shared" si="1"/>
        <v>0.25206874602164225</v>
      </c>
      <c r="I19">
        <f t="shared" si="0"/>
        <v>26.381691919191923</v>
      </c>
      <c r="J19" s="19">
        <f t="shared" si="2"/>
        <v>0.50310559006211175</v>
      </c>
      <c r="K19" s="19">
        <f t="shared" si="3"/>
        <v>34.732270280843657</v>
      </c>
      <c r="L19" s="19">
        <f t="shared" si="4"/>
        <v>4.9903141151761345E-2</v>
      </c>
      <c r="M19" s="19">
        <f t="shared" si="5"/>
        <v>63.871464646464652</v>
      </c>
      <c r="R19" s="12" t="s">
        <v>74</v>
      </c>
      <c r="S19" s="12">
        <v>0.67247281156751215</v>
      </c>
      <c r="T19" s="12">
        <v>1</v>
      </c>
      <c r="U19" s="12"/>
      <c r="V19" s="12"/>
      <c r="W19" s="12"/>
      <c r="X19" s="12"/>
      <c r="Y19" s="12"/>
      <c r="Z19" s="12"/>
      <c r="AA19" s="12"/>
      <c r="AB19" s="12"/>
      <c r="AC19" s="12"/>
      <c r="AF19" t="s">
        <v>16</v>
      </c>
      <c r="AU19" s="20"/>
      <c r="AV19" s="20"/>
      <c r="AW19" s="20"/>
      <c r="AX19" s="20"/>
      <c r="AY19" s="20"/>
      <c r="AZ19" s="20"/>
      <c r="BA19" s="20"/>
      <c r="BB19" s="20"/>
      <c r="BF19" s="12" t="s">
        <v>47</v>
      </c>
      <c r="BG19" s="12">
        <v>29.927118953513045</v>
      </c>
      <c r="BH19" s="12" t="s">
        <v>47</v>
      </c>
      <c r="BI19" s="12">
        <v>23.1894339752984</v>
      </c>
      <c r="BJ19" s="12" t="s">
        <v>47</v>
      </c>
      <c r="BK19" s="12">
        <v>12.65581395348835</v>
      </c>
      <c r="BL19" s="12" t="s">
        <v>47</v>
      </c>
      <c r="BM19" s="12">
        <v>6.9248062015503828</v>
      </c>
      <c r="BN19" s="12" t="s">
        <v>47</v>
      </c>
      <c r="BO19" s="12">
        <v>6.3079457364341067</v>
      </c>
      <c r="BP19" s="12" t="s">
        <v>47</v>
      </c>
      <c r="BQ19" s="12">
        <v>0.23189433975298401</v>
      </c>
      <c r="BR19" s="12" t="s">
        <v>47</v>
      </c>
      <c r="BS19" s="12">
        <v>29.111486198286968</v>
      </c>
      <c r="BT19" s="12" t="s">
        <v>47</v>
      </c>
      <c r="BU19" s="12">
        <v>0.55041603752823431</v>
      </c>
      <c r="BV19" s="12" t="s">
        <v>47</v>
      </c>
      <c r="BW19" s="12">
        <v>38.388641201588214</v>
      </c>
      <c r="BX19" s="12" t="s">
        <v>47</v>
      </c>
      <c r="BY19" s="12">
        <v>5.4426416105735106E-2</v>
      </c>
      <c r="BZ19" s="12" t="s">
        <v>47</v>
      </c>
      <c r="CA19" s="12">
        <v>62.489258130797978</v>
      </c>
    </row>
    <row r="20" spans="1:79" ht="15.75" thickBot="1">
      <c r="A20">
        <v>25</v>
      </c>
      <c r="B20" t="s">
        <v>16</v>
      </c>
      <c r="C20" s="2">
        <v>21.928707829408022</v>
      </c>
      <c r="D20" s="2">
        <v>17.823042647994907</v>
      </c>
      <c r="E20">
        <v>16.2</v>
      </c>
      <c r="F20">
        <v>8.5</v>
      </c>
      <c r="G20" s="2">
        <v>8.35</v>
      </c>
      <c r="H20" s="18">
        <f t="shared" si="1"/>
        <v>0.17823042647994908</v>
      </c>
      <c r="I20">
        <f t="shared" si="0"/>
        <v>46.849464285714284</v>
      </c>
      <c r="J20" s="19">
        <f t="shared" si="2"/>
        <v>0.52469135802469136</v>
      </c>
      <c r="K20" s="19">
        <f t="shared" si="3"/>
        <v>54.759923447478585</v>
      </c>
      <c r="L20" s="19">
        <f t="shared" si="4"/>
        <v>2.494902475702792E-2</v>
      </c>
      <c r="M20" s="19">
        <f t="shared" si="5"/>
        <v>90.89357142857142</v>
      </c>
      <c r="R20" s="12" t="s">
        <v>76</v>
      </c>
      <c r="S20" s="12">
        <v>0.75861863776173855</v>
      </c>
      <c r="T20" s="12">
        <v>0.49231411742002784</v>
      </c>
      <c r="U20" s="12">
        <v>1</v>
      </c>
      <c r="V20" s="12"/>
      <c r="W20" s="12"/>
      <c r="X20" s="12"/>
      <c r="Y20" s="12"/>
      <c r="Z20" s="12"/>
      <c r="AA20" s="12"/>
      <c r="AB20" s="12"/>
      <c r="AC20" s="12"/>
      <c r="AF20" s="14"/>
      <c r="AG20" s="14" t="s">
        <v>83</v>
      </c>
      <c r="AH20" s="14" t="s">
        <v>74</v>
      </c>
      <c r="AI20" s="14" t="s">
        <v>76</v>
      </c>
      <c r="AJ20" s="14" t="s">
        <v>77</v>
      </c>
      <c r="AK20" s="14" t="s">
        <v>75</v>
      </c>
      <c r="AL20" s="14" t="s">
        <v>73</v>
      </c>
      <c r="AM20" s="14" t="s">
        <v>80</v>
      </c>
      <c r="AN20" s="14" t="s">
        <v>79</v>
      </c>
      <c r="AO20" s="14" t="s">
        <v>81</v>
      </c>
      <c r="AP20" s="14" t="s">
        <v>78</v>
      </c>
      <c r="AQ20" s="14" t="s">
        <v>82</v>
      </c>
      <c r="AU20" s="12"/>
      <c r="AV20" s="12"/>
      <c r="AW20" s="12"/>
      <c r="AX20" s="12"/>
      <c r="AY20" s="12"/>
      <c r="AZ20" s="12"/>
      <c r="BA20" s="12"/>
      <c r="BB20" s="12"/>
      <c r="BF20" s="12" t="s">
        <v>48</v>
      </c>
      <c r="BG20" s="12">
        <v>1.0382501142969009</v>
      </c>
      <c r="BH20" s="12" t="s">
        <v>48</v>
      </c>
      <c r="BI20" s="12">
        <v>0.77717638315097992</v>
      </c>
      <c r="BJ20" s="12" t="s">
        <v>48</v>
      </c>
      <c r="BK20" s="12">
        <v>0.29058503533662783</v>
      </c>
      <c r="BL20" s="12" t="s">
        <v>48</v>
      </c>
      <c r="BM20" s="12">
        <v>0.1802615108478719</v>
      </c>
      <c r="BN20" s="12" t="s">
        <v>48</v>
      </c>
      <c r="BO20" s="12">
        <v>0.1880449966094857</v>
      </c>
      <c r="BP20" s="12" t="s">
        <v>48</v>
      </c>
      <c r="BQ20" s="12">
        <v>7.7717638315098012E-3</v>
      </c>
      <c r="BR20" s="12" t="s">
        <v>48</v>
      </c>
      <c r="BS20" s="12">
        <v>0.54992168938250885</v>
      </c>
      <c r="BT20" s="12" t="s">
        <v>48</v>
      </c>
      <c r="BU20" s="12">
        <v>7.5435129617339447E-3</v>
      </c>
      <c r="BV20" s="12" t="s">
        <v>48</v>
      </c>
      <c r="BW20" s="12">
        <v>2.4549745484540288</v>
      </c>
      <c r="BX20" s="12" t="s">
        <v>48</v>
      </c>
      <c r="BY20" s="12">
        <v>4.1864236156217653E-3</v>
      </c>
      <c r="BZ20" s="12" t="s">
        <v>48</v>
      </c>
      <c r="CA20" s="12">
        <v>1.7556400637422853</v>
      </c>
    </row>
    <row r="21" spans="1:79">
      <c r="A21">
        <v>9</v>
      </c>
      <c r="B21" t="s">
        <v>16</v>
      </c>
      <c r="C21" s="2">
        <v>32.208784213876513</v>
      </c>
      <c r="D21" s="2">
        <v>24.793125397835777</v>
      </c>
      <c r="E21">
        <v>20.2</v>
      </c>
      <c r="F21">
        <v>12.1</v>
      </c>
      <c r="G21" s="15">
        <v>8.4</v>
      </c>
      <c r="H21" s="18">
        <f t="shared" si="1"/>
        <v>0.24793125397835777</v>
      </c>
      <c r="I21">
        <f t="shared" si="0"/>
        <v>33.880359435173297</v>
      </c>
      <c r="J21" s="19">
        <f t="shared" si="2"/>
        <v>0.59900990099009899</v>
      </c>
      <c r="K21" s="19">
        <f t="shared" si="3"/>
        <v>55.41769440932395</v>
      </c>
      <c r="L21" s="19">
        <f t="shared" si="4"/>
        <v>4.8278351825827757E-2</v>
      </c>
      <c r="M21" s="19">
        <f t="shared" si="5"/>
        <v>81.474197689345303</v>
      </c>
      <c r="R21" s="12" t="s">
        <v>77</v>
      </c>
      <c r="S21" s="12">
        <v>-0.1205075308186605</v>
      </c>
      <c r="T21" s="12">
        <v>9.7615311394839754E-2</v>
      </c>
      <c r="U21" s="12">
        <v>0.38203790076216004</v>
      </c>
      <c r="V21" s="12">
        <v>1</v>
      </c>
      <c r="W21" s="12"/>
      <c r="X21" s="12"/>
      <c r="Y21" s="12"/>
      <c r="Z21" s="12"/>
      <c r="AA21" s="12"/>
      <c r="AB21" s="12"/>
      <c r="AC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U21" s="14"/>
      <c r="AV21" s="14" t="s">
        <v>83</v>
      </c>
      <c r="AW21" s="14" t="s">
        <v>76</v>
      </c>
      <c r="AX21" s="14" t="s">
        <v>75</v>
      </c>
      <c r="AY21" s="14" t="s">
        <v>80</v>
      </c>
      <c r="AZ21" s="14" t="s">
        <v>81</v>
      </c>
      <c r="BA21" s="14" t="s">
        <v>82</v>
      </c>
      <c r="BB21" s="12"/>
      <c r="BF21" s="12" t="s">
        <v>49</v>
      </c>
      <c r="BG21" s="12">
        <v>25.620623806492681</v>
      </c>
      <c r="BH21" s="12" t="s">
        <v>49</v>
      </c>
      <c r="BI21" s="12">
        <v>20.528325907065565</v>
      </c>
      <c r="BJ21" s="12" t="s">
        <v>49</v>
      </c>
      <c r="BK21" s="12">
        <v>12.1</v>
      </c>
      <c r="BL21" s="12" t="s">
        <v>49</v>
      </c>
      <c r="BM21" s="12">
        <v>6.65</v>
      </c>
      <c r="BN21" s="12" t="s">
        <v>49</v>
      </c>
      <c r="BO21" s="12">
        <v>5.65</v>
      </c>
      <c r="BP21" s="12" t="s">
        <v>49</v>
      </c>
      <c r="BQ21" s="12">
        <v>0.20528325907065564</v>
      </c>
      <c r="BR21" s="12" t="s">
        <v>49</v>
      </c>
      <c r="BS21" s="12">
        <v>27.962297306732296</v>
      </c>
      <c r="BT21" s="12" t="s">
        <v>49</v>
      </c>
      <c r="BU21" s="12">
        <v>0.5449166218396988</v>
      </c>
      <c r="BV21" s="12" t="s">
        <v>49</v>
      </c>
      <c r="BW21" s="12">
        <v>25.071872871055046</v>
      </c>
      <c r="BX21" s="12" t="s">
        <v>49</v>
      </c>
      <c r="BY21" s="12">
        <v>3.3098350018384418E-2</v>
      </c>
      <c r="BZ21" s="12" t="s">
        <v>49</v>
      </c>
      <c r="CA21" s="12">
        <v>56.747009263138288</v>
      </c>
    </row>
    <row r="22" spans="1:79">
      <c r="A22">
        <v>15</v>
      </c>
      <c r="B22" t="s">
        <v>16</v>
      </c>
      <c r="C22" s="2">
        <v>31.253978357733928</v>
      </c>
      <c r="D22" s="2">
        <v>26.066199872692554</v>
      </c>
      <c r="E22">
        <v>16.2</v>
      </c>
      <c r="F22">
        <v>8.8000000000000007</v>
      </c>
      <c r="G22" s="2">
        <v>7.65</v>
      </c>
      <c r="H22" s="18">
        <f t="shared" si="1"/>
        <v>0.26066199872692553</v>
      </c>
      <c r="I22">
        <f t="shared" si="0"/>
        <v>29.348351648351649</v>
      </c>
      <c r="J22" s="19">
        <f t="shared" si="2"/>
        <v>0.54320987654320996</v>
      </c>
      <c r="K22" s="19">
        <f t="shared" si="3"/>
        <v>45.963464017427171</v>
      </c>
      <c r="L22" s="19">
        <f t="shared" si="4"/>
        <v>5.3363624984211745E-2</v>
      </c>
      <c r="M22" s="19">
        <f t="shared" si="5"/>
        <v>62.149450549450549</v>
      </c>
      <c r="R22" s="12" t="s">
        <v>75</v>
      </c>
      <c r="S22" s="12">
        <v>0.58252327705645268</v>
      </c>
      <c r="T22" s="12">
        <v>0.44274588693243616</v>
      </c>
      <c r="U22" s="12">
        <v>0.72207212060768733</v>
      </c>
      <c r="V22" s="12">
        <v>0.1934105145825554</v>
      </c>
      <c r="W22" s="12">
        <v>1</v>
      </c>
      <c r="X22" s="12"/>
      <c r="Y22" s="12"/>
      <c r="Z22" s="12"/>
      <c r="AA22" s="12"/>
      <c r="AB22" s="12"/>
      <c r="AC22" s="12"/>
      <c r="AF22" s="12" t="s">
        <v>47</v>
      </c>
      <c r="AG22" s="12">
        <v>29.178866963717375</v>
      </c>
      <c r="AH22" s="12">
        <v>26.982813494589429</v>
      </c>
      <c r="AI22" s="12">
        <v>16.529999999999998</v>
      </c>
      <c r="AJ22" s="12">
        <v>9.2100000000000009</v>
      </c>
      <c r="AK22" s="12">
        <v>7.2700000000000005</v>
      </c>
      <c r="AL22" s="12">
        <v>0.26982813494589436</v>
      </c>
      <c r="AM22" s="12">
        <v>30.827438143705916</v>
      </c>
      <c r="AN22" s="12">
        <v>0.56330831597119491</v>
      </c>
      <c r="AO22" s="12">
        <v>42.469227588471917</v>
      </c>
      <c r="AP22" s="12">
        <v>7.0851570695358468E-2</v>
      </c>
      <c r="AQ22" s="12">
        <v>69.40166630183225</v>
      </c>
      <c r="AU22" s="12" t="s">
        <v>83</v>
      </c>
      <c r="AV22" s="12">
        <v>1</v>
      </c>
      <c r="AW22" s="12"/>
      <c r="AX22" s="12"/>
      <c r="AY22" s="12"/>
      <c r="AZ22" s="12"/>
      <c r="BA22" s="12"/>
      <c r="BB22" s="12"/>
      <c r="BF22" s="12" t="s">
        <v>50</v>
      </c>
      <c r="BG22" s="12">
        <v>23.488224061107573</v>
      </c>
      <c r="BH22" s="12" t="s">
        <v>50</v>
      </c>
      <c r="BI22" s="12">
        <v>27.307447485677912</v>
      </c>
      <c r="BJ22" s="12" t="s">
        <v>50</v>
      </c>
      <c r="BK22" s="12">
        <v>10.199999999999999</v>
      </c>
      <c r="BL22" s="12" t="s">
        <v>50</v>
      </c>
      <c r="BM22" s="12">
        <v>7.2</v>
      </c>
      <c r="BN22" s="12" t="s">
        <v>50</v>
      </c>
      <c r="BO22" s="12">
        <v>3</v>
      </c>
      <c r="BP22" s="12" t="s">
        <v>50</v>
      </c>
      <c r="BQ22" s="12">
        <v>0.2730744748567791</v>
      </c>
      <c r="BR22" s="12" t="s">
        <v>50</v>
      </c>
      <c r="BS22" s="12">
        <v>34.340954773869342</v>
      </c>
      <c r="BT22" s="12" t="s">
        <v>50</v>
      </c>
      <c r="BU22" s="12">
        <v>0.5</v>
      </c>
      <c r="BV22" s="12" t="s">
        <v>50</v>
      </c>
      <c r="BW22" s="12">
        <v>7.0685834705770345</v>
      </c>
      <c r="BX22" s="12" t="s">
        <v>50</v>
      </c>
      <c r="BY22" s="12">
        <v>5.8566880935053245E-2</v>
      </c>
      <c r="BZ22" s="12" t="s">
        <v>50</v>
      </c>
      <c r="CA22" s="12" t="e">
        <v>#N/A</v>
      </c>
    </row>
    <row r="23" spans="1:79">
      <c r="A23">
        <v>23</v>
      </c>
      <c r="B23" t="s">
        <v>16</v>
      </c>
      <c r="C23" s="2">
        <v>29.217059197963081</v>
      </c>
      <c r="D23" s="2">
        <v>25.875238701464035</v>
      </c>
      <c r="E23">
        <v>16.5</v>
      </c>
      <c r="F23">
        <v>12.1</v>
      </c>
      <c r="G23" s="15">
        <v>6.9</v>
      </c>
      <c r="H23" s="18">
        <f t="shared" si="1"/>
        <v>0.25875238701464037</v>
      </c>
      <c r="I23">
        <f t="shared" si="0"/>
        <v>26.66642066420664</v>
      </c>
      <c r="J23" s="19">
        <f t="shared" si="2"/>
        <v>0.73333333333333328</v>
      </c>
      <c r="K23" s="19">
        <f t="shared" si="3"/>
        <v>37.392806559352515</v>
      </c>
      <c r="L23" s="19">
        <f t="shared" si="4"/>
        <v>5.258460441526782E-2</v>
      </c>
      <c r="M23" s="19">
        <f t="shared" si="5"/>
        <v>63.767527675276746</v>
      </c>
      <c r="R23" s="12" t="s">
        <v>73</v>
      </c>
      <c r="S23" s="12">
        <v>0.67247281156751204</v>
      </c>
      <c r="T23" s="12">
        <v>1</v>
      </c>
      <c r="U23" s="12">
        <v>0.49231411742002767</v>
      </c>
      <c r="V23" s="12">
        <v>9.7615311394839824E-2</v>
      </c>
      <c r="W23" s="12">
        <v>0.44274588693243611</v>
      </c>
      <c r="X23" s="12">
        <v>1</v>
      </c>
      <c r="Y23" s="12"/>
      <c r="Z23" s="12"/>
      <c r="AA23" s="12"/>
      <c r="AB23" s="12"/>
      <c r="AC23" s="12"/>
      <c r="AF23" s="12" t="s">
        <v>48</v>
      </c>
      <c r="AG23" s="12">
        <v>2.5947896540918842</v>
      </c>
      <c r="AH23" s="12">
        <v>4.397448655192596</v>
      </c>
      <c r="AI23" s="12">
        <v>0.83480536653761994</v>
      </c>
      <c r="AJ23" s="12">
        <v>0.81164442132418047</v>
      </c>
      <c r="AK23" s="12">
        <v>0.36826922519024541</v>
      </c>
      <c r="AL23" s="12">
        <v>4.3974486551925922E-2</v>
      </c>
      <c r="AM23" s="12">
        <v>3.1425063255511372</v>
      </c>
      <c r="AN23" s="12">
        <v>4.4322361504447093E-2</v>
      </c>
      <c r="AO23" s="12">
        <v>3.8745884100603472</v>
      </c>
      <c r="AP23" s="12">
        <v>2.7762973669328707E-2</v>
      </c>
      <c r="AQ23" s="12">
        <v>6.0241085401429171</v>
      </c>
      <c r="AU23" s="12" t="s">
        <v>74</v>
      </c>
      <c r="AV23" s="12">
        <v>0.89715585280410437</v>
      </c>
      <c r="AW23" s="12"/>
      <c r="AX23" s="12"/>
      <c r="AY23" s="12"/>
      <c r="AZ23" s="12"/>
      <c r="BA23" s="12"/>
      <c r="BB23" s="12"/>
      <c r="BF23" s="12" t="s">
        <v>51</v>
      </c>
      <c r="BG23" s="12">
        <v>16.67676621405008</v>
      </c>
      <c r="BH23" s="12" t="s">
        <v>51</v>
      </c>
      <c r="BI23" s="12">
        <v>12.483301152985566</v>
      </c>
      <c r="BJ23" s="12" t="s">
        <v>51</v>
      </c>
      <c r="BK23" s="12">
        <v>4.6674867961773625</v>
      </c>
      <c r="BL23" s="12" t="s">
        <v>51</v>
      </c>
      <c r="BM23" s="12">
        <v>2.8954285989529458</v>
      </c>
      <c r="BN23" s="12" t="s">
        <v>51</v>
      </c>
      <c r="BO23" s="12">
        <v>3.0204498925597596</v>
      </c>
      <c r="BP23" s="12" t="s">
        <v>51</v>
      </c>
      <c r="BQ23" s="12">
        <v>0.12483301152985571</v>
      </c>
      <c r="BR23" s="12" t="s">
        <v>51</v>
      </c>
      <c r="BS23" s="12">
        <v>8.8330502675437454</v>
      </c>
      <c r="BT23" s="12" t="s">
        <v>51</v>
      </c>
      <c r="BU23" s="12">
        <v>0.12116675968842607</v>
      </c>
      <c r="BV23" s="12" t="s">
        <v>51</v>
      </c>
      <c r="BW23" s="12">
        <v>39.43273016997076</v>
      </c>
      <c r="BX23" s="12" t="s">
        <v>51</v>
      </c>
      <c r="BY23" s="12">
        <v>6.7243920274433641E-2</v>
      </c>
      <c r="BZ23" s="12" t="s">
        <v>51</v>
      </c>
      <c r="CA23" s="12">
        <v>28.199755045418215</v>
      </c>
    </row>
    <row r="24" spans="1:79">
      <c r="A24">
        <v>25</v>
      </c>
      <c r="B24" t="s">
        <v>16</v>
      </c>
      <c r="C24" s="2">
        <v>29.026098026734566</v>
      </c>
      <c r="D24" s="2">
        <v>21.8968809675366</v>
      </c>
      <c r="E24">
        <v>15.5</v>
      </c>
      <c r="F24">
        <v>9</v>
      </c>
      <c r="G24" s="2">
        <v>8.1</v>
      </c>
      <c r="H24" s="18">
        <f t="shared" si="1"/>
        <v>0.218968809675366</v>
      </c>
      <c r="I24">
        <f t="shared" si="0"/>
        <v>36.99156976744186</v>
      </c>
      <c r="J24" s="19">
        <f t="shared" si="2"/>
        <v>0.58064516129032262</v>
      </c>
      <c r="K24" s="19">
        <f t="shared" si="3"/>
        <v>51.529973500506578</v>
      </c>
      <c r="L24" s="19">
        <f t="shared" si="4"/>
        <v>3.7657752469995608E-2</v>
      </c>
      <c r="M24" s="19">
        <f t="shared" si="5"/>
        <v>70.786337209302332</v>
      </c>
      <c r="R24" s="12" t="s">
        <v>80</v>
      </c>
      <c r="S24" s="12">
        <v>-0.74625587504679702</v>
      </c>
      <c r="T24" s="12">
        <v>-0.84272809955426731</v>
      </c>
      <c r="U24" s="12">
        <v>-0.52699745491372252</v>
      </c>
      <c r="V24" s="12">
        <v>-0.11731931963762895</v>
      </c>
      <c r="W24" s="12">
        <v>-0.18013234930931141</v>
      </c>
      <c r="X24" s="12">
        <v>-0.8427280995542672</v>
      </c>
      <c r="Y24" s="12">
        <v>1</v>
      </c>
      <c r="Z24" s="12"/>
      <c r="AA24" s="12"/>
      <c r="AB24" s="12"/>
      <c r="AC24" s="12"/>
      <c r="AF24" s="12" t="s">
        <v>49</v>
      </c>
      <c r="AG24" s="12">
        <v>29.121578612348824</v>
      </c>
      <c r="AH24" s="12">
        <v>25</v>
      </c>
      <c r="AI24" s="12">
        <v>16.350000000000001</v>
      </c>
      <c r="AJ24" s="12">
        <v>8.9</v>
      </c>
      <c r="AK24" s="12">
        <v>7.5</v>
      </c>
      <c r="AL24" s="12">
        <v>0.25</v>
      </c>
      <c r="AM24" s="12">
        <v>28.460502354788069</v>
      </c>
      <c r="AN24" s="12">
        <v>0.56380324362858669</v>
      </c>
      <c r="AO24" s="12">
        <v>44.196318149782911</v>
      </c>
      <c r="AP24" s="12">
        <v>4.9090746488794551E-2</v>
      </c>
      <c r="AQ24" s="12">
        <v>67.328900927883495</v>
      </c>
      <c r="AU24" s="12" t="s">
        <v>76</v>
      </c>
      <c r="AV24" s="12">
        <v>0.65223595552092839</v>
      </c>
      <c r="AW24" s="12">
        <v>1</v>
      </c>
      <c r="AX24" s="12"/>
      <c r="AY24" s="12"/>
      <c r="AZ24" s="12"/>
      <c r="BA24" s="12"/>
      <c r="BB24" s="12"/>
      <c r="BF24" s="12" t="s">
        <v>52</v>
      </c>
      <c r="BG24" s="12">
        <v>278.11453135808227</v>
      </c>
      <c r="BH24" s="12" t="s">
        <v>52</v>
      </c>
      <c r="BI24" s="12">
        <v>155.83280767613078</v>
      </c>
      <c r="BJ24" s="12" t="s">
        <v>52</v>
      </c>
      <c r="BK24" s="12">
        <v>21.785432992490023</v>
      </c>
      <c r="BL24" s="12" t="s">
        <v>52</v>
      </c>
      <c r="BM24" s="12">
        <v>8.3835067716346181</v>
      </c>
      <c r="BN24" s="12" t="s">
        <v>52</v>
      </c>
      <c r="BO24" s="12">
        <v>9.1231175534642635</v>
      </c>
      <c r="BP24" s="12" t="s">
        <v>52</v>
      </c>
      <c r="BQ24" s="12">
        <v>1.5583280767613089E-2</v>
      </c>
      <c r="BR24" s="12" t="s">
        <v>52</v>
      </c>
      <c r="BS24" s="12">
        <v>78.022777028954621</v>
      </c>
      <c r="BT24" s="12" t="s">
        <v>52</v>
      </c>
      <c r="BU24" s="12">
        <v>1.4681383653392791E-2</v>
      </c>
      <c r="BV24" s="12" t="s">
        <v>52</v>
      </c>
      <c r="BW24" s="12">
        <v>1554.9402086577222</v>
      </c>
      <c r="BX24" s="12" t="s">
        <v>52</v>
      </c>
      <c r="BY24" s="12">
        <v>4.5217448138743883E-3</v>
      </c>
      <c r="BZ24" s="12" t="s">
        <v>52</v>
      </c>
      <c r="CA24" s="12">
        <v>795.22618462159005</v>
      </c>
    </row>
    <row r="25" spans="1:79">
      <c r="A25">
        <v>16</v>
      </c>
      <c r="B25" t="s">
        <v>16</v>
      </c>
      <c r="C25" s="2">
        <v>43.570973901973268</v>
      </c>
      <c r="D25" s="2">
        <v>30.744748567791216</v>
      </c>
      <c r="E25">
        <v>18.2</v>
      </c>
      <c r="F25">
        <v>4.2</v>
      </c>
      <c r="G25" s="2">
        <v>7.35</v>
      </c>
      <c r="H25" s="18">
        <f t="shared" si="1"/>
        <v>0.30744748567791214</v>
      </c>
      <c r="I25">
        <f t="shared" si="0"/>
        <v>23.906521739130437</v>
      </c>
      <c r="J25" s="19">
        <f t="shared" si="2"/>
        <v>0.23076923076923078</v>
      </c>
      <c r="K25" s="19">
        <f t="shared" si="3"/>
        <v>42.429172282138644</v>
      </c>
      <c r="L25" s="19">
        <f t="shared" si="4"/>
        <v>7.42389417926312E-2</v>
      </c>
      <c r="M25" s="19">
        <f t="shared" si="5"/>
        <v>59.197101449275365</v>
      </c>
      <c r="R25" s="12" t="s">
        <v>79</v>
      </c>
      <c r="S25" s="12">
        <v>-0.6434512169309442</v>
      </c>
      <c r="T25" s="12">
        <v>-0.23771611656657746</v>
      </c>
      <c r="U25" s="12">
        <v>-0.30475966214781453</v>
      </c>
      <c r="V25" s="12">
        <v>0.76130281928571419</v>
      </c>
      <c r="W25" s="12">
        <v>-0.32948756949416291</v>
      </c>
      <c r="X25" s="12">
        <v>-0.23771611656657743</v>
      </c>
      <c r="Y25" s="12">
        <v>0.2371580066699184</v>
      </c>
      <c r="Z25" s="12">
        <v>1</v>
      </c>
      <c r="AA25" s="12"/>
      <c r="AB25" s="12"/>
      <c r="AC25" s="12"/>
      <c r="AF25" s="12" t="s">
        <v>50</v>
      </c>
      <c r="AG25" s="12" t="e">
        <v>#N/A</v>
      </c>
      <c r="AH25" s="12" t="e">
        <v>#N/A</v>
      </c>
      <c r="AI25" s="12">
        <v>18.100000000000001</v>
      </c>
      <c r="AJ25" s="12">
        <v>12.1</v>
      </c>
      <c r="AK25" s="12" t="e">
        <v>#N/A</v>
      </c>
      <c r="AL25" s="12" t="e">
        <v>#N/A</v>
      </c>
      <c r="AM25" s="12" t="e">
        <v>#N/A</v>
      </c>
      <c r="AN25" s="12" t="e">
        <v>#N/A</v>
      </c>
      <c r="AO25" s="12" t="e">
        <v>#N/A</v>
      </c>
      <c r="AP25" s="12" t="e">
        <v>#N/A</v>
      </c>
      <c r="AQ25" s="12" t="e">
        <v>#N/A</v>
      </c>
      <c r="AU25" s="12" t="s">
        <v>77</v>
      </c>
      <c r="AV25" s="12">
        <v>0.50781253078975352</v>
      </c>
      <c r="AW25" s="12">
        <v>0.8345697160328398</v>
      </c>
      <c r="AX25" s="12"/>
      <c r="AY25" s="12"/>
      <c r="AZ25" s="12"/>
      <c r="BA25" s="12"/>
      <c r="BB25" s="12"/>
      <c r="BF25" s="12" t="s">
        <v>53</v>
      </c>
      <c r="BG25" s="12">
        <v>6.2487550802182668</v>
      </c>
      <c r="BH25" s="12" t="s">
        <v>53</v>
      </c>
      <c r="BI25" s="12">
        <v>3.0935917521267244</v>
      </c>
      <c r="BJ25" s="12" t="s">
        <v>53</v>
      </c>
      <c r="BK25" s="12">
        <v>-8.4739959967148337E-2</v>
      </c>
      <c r="BL25" s="12" t="s">
        <v>53</v>
      </c>
      <c r="BM25" s="12">
        <v>1.5437440833359899</v>
      </c>
      <c r="BN25" s="12" t="s">
        <v>53</v>
      </c>
      <c r="BO25" s="12">
        <v>1.1942042474257404</v>
      </c>
      <c r="BP25" s="12" t="s">
        <v>53</v>
      </c>
      <c r="BQ25" s="12">
        <v>3.0935917521267235</v>
      </c>
      <c r="BR25" s="12" t="s">
        <v>53</v>
      </c>
      <c r="BS25" s="12">
        <v>-5.0592373640441668E-2</v>
      </c>
      <c r="BT25" s="12" t="s">
        <v>53</v>
      </c>
      <c r="BU25" s="12">
        <v>2.7225734453517614</v>
      </c>
      <c r="BV25" s="12" t="s">
        <v>53</v>
      </c>
      <c r="BW25" s="12">
        <v>5.1470302160176455</v>
      </c>
      <c r="BX25" s="12" t="s">
        <v>53</v>
      </c>
      <c r="BY25" s="12">
        <v>12.888452651872903</v>
      </c>
      <c r="BZ25" s="12" t="s">
        <v>53</v>
      </c>
      <c r="CA25" s="12">
        <v>28.104610448649989</v>
      </c>
    </row>
    <row r="26" spans="1:79">
      <c r="A26">
        <v>19</v>
      </c>
      <c r="B26" t="s">
        <v>16</v>
      </c>
      <c r="C26" s="2">
        <v>26.861871419478042</v>
      </c>
      <c r="D26" s="2">
        <v>23.392743475493319</v>
      </c>
      <c r="E26">
        <v>18.100000000000001</v>
      </c>
      <c r="F26">
        <v>12.4</v>
      </c>
      <c r="G26" s="2">
        <v>6.45</v>
      </c>
      <c r="H26" s="18">
        <f t="shared" si="1"/>
        <v>0.23392743475493319</v>
      </c>
      <c r="I26">
        <f t="shared" si="0"/>
        <v>27.572653061224489</v>
      </c>
      <c r="J26" s="19">
        <f t="shared" si="2"/>
        <v>0.68508287292817671</v>
      </c>
      <c r="K26" s="19">
        <f t="shared" si="3"/>
        <v>32.674527092742345</v>
      </c>
      <c r="L26" s="19">
        <f t="shared" si="4"/>
        <v>4.2978593429098884E-2</v>
      </c>
      <c r="M26" s="19">
        <f t="shared" si="5"/>
        <v>77.374421768707478</v>
      </c>
      <c r="R26" s="12" t="s">
        <v>81</v>
      </c>
      <c r="S26" s="12">
        <v>0.53831444554644459</v>
      </c>
      <c r="T26" s="12">
        <v>0.42878260957075881</v>
      </c>
      <c r="U26" s="12">
        <v>0.68215912940938606</v>
      </c>
      <c r="V26" s="12">
        <v>0.18264242299470965</v>
      </c>
      <c r="W26" s="12">
        <v>0.99556331496464756</v>
      </c>
      <c r="X26" s="12">
        <v>0.42878260957075887</v>
      </c>
      <c r="Y26" s="12">
        <v>-0.12722039424000917</v>
      </c>
      <c r="Z26" s="12">
        <v>-0.31090809956434684</v>
      </c>
      <c r="AA26" s="12">
        <v>1</v>
      </c>
      <c r="AB26" s="12"/>
      <c r="AC26" s="12"/>
      <c r="AF26" s="12" t="s">
        <v>51</v>
      </c>
      <c r="AG26" s="12">
        <v>8.2054453559708023</v>
      </c>
      <c r="AH26" s="12">
        <v>13.90595364405303</v>
      </c>
      <c r="AI26" s="12">
        <v>2.6398863611905914</v>
      </c>
      <c r="AJ26" s="12">
        <v>2.566645021553748</v>
      </c>
      <c r="AK26" s="12">
        <v>1.1645695437466312</v>
      </c>
      <c r="AL26" s="12">
        <v>0.13905953644053018</v>
      </c>
      <c r="AM26" s="12">
        <v>9.9374775502281825</v>
      </c>
      <c r="AN26" s="12">
        <v>0.14015961363142002</v>
      </c>
      <c r="AO26" s="12">
        <v>12.252524371481156</v>
      </c>
      <c r="AP26" s="12">
        <v>8.7794231414361115E-2</v>
      </c>
      <c r="AQ26" s="12">
        <v>19.049903858923496</v>
      </c>
      <c r="AU26" s="12" t="s">
        <v>75</v>
      </c>
      <c r="AV26" s="12">
        <v>0.69554721374218087</v>
      </c>
      <c r="AW26" s="12">
        <v>0.64650435731537603</v>
      </c>
      <c r="AX26" s="12">
        <v>1</v>
      </c>
      <c r="AY26" s="12"/>
      <c r="AZ26" s="12"/>
      <c r="BA26" s="12"/>
      <c r="BB26" s="12"/>
      <c r="BF26" s="12" t="s">
        <v>54</v>
      </c>
      <c r="BG26" s="12">
        <v>1.9633839917328699</v>
      </c>
      <c r="BH26" s="12" t="s">
        <v>54</v>
      </c>
      <c r="BI26" s="12">
        <v>1.5450513008261237</v>
      </c>
      <c r="BJ26" s="12" t="s">
        <v>54</v>
      </c>
      <c r="BK26" s="12">
        <v>0.49943245107757478</v>
      </c>
      <c r="BL26" s="12" t="s">
        <v>54</v>
      </c>
      <c r="BM26" s="12">
        <v>0.83557818822769503</v>
      </c>
      <c r="BN26" s="12" t="s">
        <v>54</v>
      </c>
      <c r="BO26" s="12">
        <v>1.1708068983988278</v>
      </c>
      <c r="BP26" s="12" t="s">
        <v>54</v>
      </c>
      <c r="BQ26" s="12">
        <v>1.5450513008261237</v>
      </c>
      <c r="BR26" s="12" t="s">
        <v>54</v>
      </c>
      <c r="BS26" s="12">
        <v>0.56960204257852587</v>
      </c>
      <c r="BT26" s="12" t="s">
        <v>54</v>
      </c>
      <c r="BU26" s="12">
        <v>0.54980078000607691</v>
      </c>
      <c r="BV26" s="12" t="s">
        <v>54</v>
      </c>
      <c r="BW26" s="12">
        <v>2.1947862211736915</v>
      </c>
      <c r="BX26" s="12" t="s">
        <v>54</v>
      </c>
      <c r="BY26" s="12">
        <v>3.1889219211060986</v>
      </c>
      <c r="BZ26" s="12" t="s">
        <v>54</v>
      </c>
      <c r="CA26" s="12">
        <v>3.4324444836112398</v>
      </c>
    </row>
    <row r="27" spans="1:79">
      <c r="A27">
        <v>22</v>
      </c>
      <c r="B27" t="s">
        <v>16</v>
      </c>
      <c r="C27" s="2">
        <v>13.335455124124762</v>
      </c>
      <c r="D27" s="2">
        <v>10.630171865054105</v>
      </c>
      <c r="E27">
        <v>10.199999999999999</v>
      </c>
      <c r="F27">
        <v>7</v>
      </c>
      <c r="G27" s="2">
        <v>4.6500000000000004</v>
      </c>
      <c r="H27" s="18">
        <f t="shared" si="1"/>
        <v>0.10630171865054105</v>
      </c>
      <c r="I27">
        <f t="shared" si="0"/>
        <v>43.743413173652698</v>
      </c>
      <c r="J27" s="19">
        <f t="shared" si="2"/>
        <v>0.68627450980392157</v>
      </c>
      <c r="K27" s="19">
        <f t="shared" si="3"/>
        <v>16.982271788061325</v>
      </c>
      <c r="L27" s="19">
        <f t="shared" si="4"/>
        <v>8.8750427480708115E-3</v>
      </c>
      <c r="M27" s="19">
        <f t="shared" si="5"/>
        <v>95.953293413173654</v>
      </c>
      <c r="R27" s="12" t="s">
        <v>78</v>
      </c>
      <c r="S27" s="12">
        <v>0.53001283302665558</v>
      </c>
      <c r="T27" s="12">
        <v>0.97876579921976581</v>
      </c>
      <c r="U27" s="12">
        <v>0.34537562625490781</v>
      </c>
      <c r="V27" s="12">
        <v>7.4937257457056317E-2</v>
      </c>
      <c r="W27" s="12">
        <v>0.35174544742083025</v>
      </c>
      <c r="X27" s="12">
        <v>0.97876579921976536</v>
      </c>
      <c r="Y27" s="12">
        <v>-0.75497682197804461</v>
      </c>
      <c r="Z27" s="12">
        <v>-0.15572410528337075</v>
      </c>
      <c r="AA27" s="12">
        <v>0.35333735692059659</v>
      </c>
      <c r="AB27" s="12">
        <v>1</v>
      </c>
      <c r="AC27" s="12"/>
      <c r="AF27" s="12" t="s">
        <v>52</v>
      </c>
      <c r="AG27" s="12">
        <v>67.329333489822801</v>
      </c>
      <c r="AH27" s="12">
        <v>193.37554675055173</v>
      </c>
      <c r="AI27" s="12">
        <v>6.9690000000001016</v>
      </c>
      <c r="AJ27" s="12">
        <v>6.5876666666666397</v>
      </c>
      <c r="AK27" s="12">
        <v>1.3562222222222369</v>
      </c>
      <c r="AL27" s="12">
        <v>1.9337554675055144E-2</v>
      </c>
      <c r="AM27" s="12">
        <v>98.753460061289132</v>
      </c>
      <c r="AN27" s="12">
        <v>1.9644717293308942E-2</v>
      </c>
      <c r="AO27" s="12">
        <v>150.12435347373969</v>
      </c>
      <c r="AP27" s="12">
        <v>7.707827069638391E-3</v>
      </c>
      <c r="AQ27" s="12">
        <v>362.89883703422834</v>
      </c>
      <c r="AU27" s="12" t="s">
        <v>73</v>
      </c>
      <c r="AV27" s="12">
        <v>0.89715585280410415</v>
      </c>
      <c r="AW27" s="12">
        <v>0.62669897492700333</v>
      </c>
      <c r="AX27" s="12">
        <v>0.7651994796005599</v>
      </c>
      <c r="AY27" s="12"/>
      <c r="AZ27" s="12"/>
      <c r="BA27" s="12"/>
      <c r="BB27" s="12"/>
      <c r="BF27" s="12" t="s">
        <v>55</v>
      </c>
      <c r="BG27" s="12">
        <v>121.7377466581795</v>
      </c>
      <c r="BH27" s="12" t="s">
        <v>55</v>
      </c>
      <c r="BI27" s="12">
        <v>72.406110757479311</v>
      </c>
      <c r="BJ27" s="12" t="s">
        <v>55</v>
      </c>
      <c r="BK27" s="12">
        <v>24.1</v>
      </c>
      <c r="BL27" s="12" t="s">
        <v>55</v>
      </c>
      <c r="BM27" s="12">
        <v>18</v>
      </c>
      <c r="BN27" s="12" t="s">
        <v>55</v>
      </c>
      <c r="BO27" s="12">
        <v>14.750000000000002</v>
      </c>
      <c r="BP27" s="12" t="s">
        <v>55</v>
      </c>
      <c r="BQ27" s="12">
        <v>0.72406110757479314</v>
      </c>
      <c r="BR27" s="12" t="s">
        <v>55</v>
      </c>
      <c r="BS27" s="12">
        <v>45.198926462694573</v>
      </c>
      <c r="BT27" s="12" t="s">
        <v>55</v>
      </c>
      <c r="BU27" s="12">
        <v>0.97885532591414959</v>
      </c>
      <c r="BV27" s="12" t="s">
        <v>55</v>
      </c>
      <c r="BW27" s="12">
        <v>219.52860414662933</v>
      </c>
      <c r="BX27" s="12" t="s">
        <v>55</v>
      </c>
      <c r="BY27" s="12">
        <v>0.47691341688169159</v>
      </c>
      <c r="BZ27" s="12" t="s">
        <v>55</v>
      </c>
      <c r="CA27" s="12">
        <v>307.28087486903161</v>
      </c>
    </row>
    <row r="28" spans="1:79" ht="15.75" thickBot="1">
      <c r="A28">
        <v>6</v>
      </c>
      <c r="B28" s="3" t="s">
        <v>36</v>
      </c>
      <c r="C28" s="2">
        <v>64.322087842138771</v>
      </c>
      <c r="D28" s="2">
        <v>55.124124761298532</v>
      </c>
      <c r="E28">
        <v>19.5</v>
      </c>
      <c r="F28">
        <v>13.5</v>
      </c>
      <c r="G28" s="2">
        <v>16.100000000000001</v>
      </c>
      <c r="H28" s="18">
        <f t="shared" si="1"/>
        <v>0.55124124761298532</v>
      </c>
      <c r="I28">
        <f t="shared" si="0"/>
        <v>29.206812933025407</v>
      </c>
      <c r="J28" s="19">
        <f t="shared" si="2"/>
        <v>0.69230769230769229</v>
      </c>
      <c r="K28" s="19">
        <f t="shared" si="3"/>
        <v>203.58305793425259</v>
      </c>
      <c r="L28" s="19">
        <f t="shared" si="4"/>
        <v>0.23865651544236771</v>
      </c>
      <c r="M28" s="19">
        <f t="shared" si="5"/>
        <v>35.374711316397232</v>
      </c>
      <c r="R28" s="13" t="s">
        <v>82</v>
      </c>
      <c r="S28" s="13">
        <v>-0.74712750597331645</v>
      </c>
      <c r="T28" s="13">
        <v>-0.92129670544520648</v>
      </c>
      <c r="U28" s="13">
        <v>-0.43306191954936618</v>
      </c>
      <c r="V28" s="13">
        <v>4.2258539464914572E-3</v>
      </c>
      <c r="W28" s="13">
        <v>-0.37138301422960468</v>
      </c>
      <c r="X28" s="13">
        <v>-0.9212967054452067</v>
      </c>
      <c r="Y28" s="13">
        <v>0.91978236732128671</v>
      </c>
      <c r="Z28" s="13">
        <v>0.3097292862440163</v>
      </c>
      <c r="AA28" s="13">
        <v>-0.33217246719820126</v>
      </c>
      <c r="AB28" s="13">
        <v>-0.8546152733173239</v>
      </c>
      <c r="AC28" s="13">
        <v>1</v>
      </c>
      <c r="AF28" s="12" t="s">
        <v>53</v>
      </c>
      <c r="AG28" s="12">
        <v>1.1414713527855334</v>
      </c>
      <c r="AH28" s="12">
        <v>6.3900107983138019</v>
      </c>
      <c r="AI28" s="12">
        <v>3.7858282280573716</v>
      </c>
      <c r="AJ28" s="12">
        <v>0.18179758500758592</v>
      </c>
      <c r="AK28" s="12">
        <v>1.8277873403666325</v>
      </c>
      <c r="AL28" s="12">
        <v>6.3900107983137948</v>
      </c>
      <c r="AM28" s="12">
        <v>0.15623163654488881</v>
      </c>
      <c r="AN28" s="12">
        <v>3.3125866215271209</v>
      </c>
      <c r="AO28" s="12">
        <v>0.54795804684058602</v>
      </c>
      <c r="AP28" s="12">
        <v>8.9408854997923441</v>
      </c>
      <c r="AQ28" s="12">
        <v>1.5215900797680701</v>
      </c>
      <c r="AU28" s="12" t="s">
        <v>80</v>
      </c>
      <c r="AV28" s="12">
        <v>-0.34707174591250156</v>
      </c>
      <c r="AW28" s="12">
        <v>-8.1670005751170921E-2</v>
      </c>
      <c r="AX28" s="12">
        <v>0.18955362587978963</v>
      </c>
      <c r="AY28" s="12">
        <v>1</v>
      </c>
      <c r="AZ28" s="12"/>
      <c r="BA28" s="12"/>
      <c r="BB28" s="12"/>
      <c r="BF28" s="12" t="s">
        <v>56</v>
      </c>
      <c r="BG28" s="12">
        <v>7.0973901973265443</v>
      </c>
      <c r="BH28" s="12" t="s">
        <v>56</v>
      </c>
      <c r="BI28" s="12">
        <v>5.7288351368555066</v>
      </c>
      <c r="BJ28" s="12" t="s">
        <v>56</v>
      </c>
      <c r="BK28" s="12">
        <v>4.0999999999999996</v>
      </c>
      <c r="BL28" s="12" t="s">
        <v>56</v>
      </c>
      <c r="BM28" s="12">
        <v>2.1</v>
      </c>
      <c r="BN28" s="12" t="s">
        <v>56</v>
      </c>
      <c r="BO28" s="12">
        <v>2.1</v>
      </c>
      <c r="BP28" s="12" t="s">
        <v>56</v>
      </c>
      <c r="BQ28" s="12">
        <v>5.7288351368555063E-2</v>
      </c>
      <c r="BR28" s="12" t="s">
        <v>56</v>
      </c>
      <c r="BS28" s="12">
        <v>9.1072463768115934</v>
      </c>
      <c r="BT28" s="12" t="s">
        <v>56</v>
      </c>
      <c r="BU28" s="12">
        <v>0.22702702702702704</v>
      </c>
      <c r="BV28" s="12" t="s">
        <v>56</v>
      </c>
      <c r="BW28" s="12">
        <v>3.4636059005827469</v>
      </c>
      <c r="BX28" s="12" t="s">
        <v>56</v>
      </c>
      <c r="BY28" s="12">
        <v>2.5776415884174258E-3</v>
      </c>
      <c r="BZ28" s="12" t="s">
        <v>56</v>
      </c>
      <c r="CA28" s="12">
        <v>17.712254901960783</v>
      </c>
    </row>
    <row r="29" spans="1:79">
      <c r="A29">
        <v>29</v>
      </c>
      <c r="B29" t="s">
        <v>26</v>
      </c>
      <c r="C29" s="2">
        <v>16.772756206238068</v>
      </c>
      <c r="D29" s="2">
        <v>13.494589433481858</v>
      </c>
      <c r="E29">
        <v>6</v>
      </c>
      <c r="F29">
        <v>4.5999999999999996</v>
      </c>
      <c r="G29" s="2">
        <v>3.65</v>
      </c>
      <c r="H29" s="18">
        <f t="shared" si="1"/>
        <v>0.13494589433481857</v>
      </c>
      <c r="I29">
        <f t="shared" si="0"/>
        <v>27.047877358490567</v>
      </c>
      <c r="J29" s="19">
        <f t="shared" si="2"/>
        <v>0.76666666666666661</v>
      </c>
      <c r="K29" s="19">
        <f t="shared" si="3"/>
        <v>10.463467031862505</v>
      </c>
      <c r="L29" s="19">
        <f t="shared" si="4"/>
        <v>1.4302410314794164E-2</v>
      </c>
      <c r="M29" s="19">
        <f t="shared" si="5"/>
        <v>44.462264150943398</v>
      </c>
      <c r="Q29" s="20"/>
      <c r="R29" s="20"/>
      <c r="S29" s="20"/>
      <c r="T29" s="20"/>
      <c r="U29" s="20"/>
      <c r="V29" s="20"/>
      <c r="W29" s="20"/>
      <c r="X29" s="20"/>
      <c r="Y29" s="20"/>
      <c r="AF29" s="12" t="s">
        <v>54</v>
      </c>
      <c r="AG29" s="12">
        <v>-0.19397450949573164</v>
      </c>
      <c r="AH29" s="12">
        <v>2.2213972091656675</v>
      </c>
      <c r="AI29" s="12">
        <v>-1.4574258625185632</v>
      </c>
      <c r="AJ29" s="12">
        <v>-0.47054481224723238</v>
      </c>
      <c r="AK29" s="12">
        <v>-1.2918759231635824</v>
      </c>
      <c r="AL29" s="12">
        <v>2.2213972091656657</v>
      </c>
      <c r="AM29" s="12">
        <v>3.8502897191684815E-2</v>
      </c>
      <c r="AN29" s="12">
        <v>-1.4340962726808151</v>
      </c>
      <c r="AO29" s="12">
        <v>-0.91889808202680812</v>
      </c>
      <c r="AP29" s="12">
        <v>2.9249956178711032</v>
      </c>
      <c r="AQ29" s="12">
        <v>-0.78466157349774179</v>
      </c>
      <c r="AU29" s="12" t="s">
        <v>79</v>
      </c>
      <c r="AV29" s="12">
        <v>-7.6264963880649586E-2</v>
      </c>
      <c r="AW29" s="12">
        <v>-7.3056899458440058E-2</v>
      </c>
      <c r="AX29" s="12">
        <v>8.3270265476664274E-2</v>
      </c>
      <c r="AY29" s="12">
        <v>0.170329437396193</v>
      </c>
      <c r="AZ29" s="12"/>
      <c r="BA29" s="12"/>
      <c r="BB29" s="12"/>
      <c r="BF29" s="12" t="s">
        <v>57</v>
      </c>
      <c r="BG29" s="12">
        <v>128.83513685550605</v>
      </c>
      <c r="BH29" s="12" t="s">
        <v>57</v>
      </c>
      <c r="BI29" s="12">
        <v>78.13494589433482</v>
      </c>
      <c r="BJ29" s="12" t="s">
        <v>57</v>
      </c>
      <c r="BK29" s="12">
        <v>28.2</v>
      </c>
      <c r="BL29" s="12" t="s">
        <v>57</v>
      </c>
      <c r="BM29" s="12">
        <v>20.100000000000001</v>
      </c>
      <c r="BN29" s="12" t="s">
        <v>57</v>
      </c>
      <c r="BO29" s="12">
        <v>16.850000000000001</v>
      </c>
      <c r="BP29" s="12" t="s">
        <v>57</v>
      </c>
      <c r="BQ29" s="12">
        <v>0.78134945894334817</v>
      </c>
      <c r="BR29" s="12" t="s">
        <v>57</v>
      </c>
      <c r="BS29" s="12">
        <v>54.306172839506168</v>
      </c>
      <c r="BT29" s="12" t="s">
        <v>57</v>
      </c>
      <c r="BU29" s="12">
        <v>1.2058823529411766</v>
      </c>
      <c r="BV29" s="12" t="s">
        <v>57</v>
      </c>
      <c r="BW29" s="12">
        <v>222.99221004721207</v>
      </c>
      <c r="BX29" s="12" t="s">
        <v>57</v>
      </c>
      <c r="BY29" s="12">
        <v>0.47949105847010903</v>
      </c>
      <c r="BZ29" s="12" t="s">
        <v>57</v>
      </c>
      <c r="CA29" s="12">
        <v>324.99312977099237</v>
      </c>
    </row>
    <row r="30" spans="1:79">
      <c r="A30">
        <v>15</v>
      </c>
      <c r="B30" t="s">
        <v>17</v>
      </c>
      <c r="C30" s="2">
        <v>22.437937619350734</v>
      </c>
      <c r="D30" s="2">
        <v>17.66390833863781</v>
      </c>
      <c r="E30">
        <v>16.100000000000001</v>
      </c>
      <c r="F30">
        <v>6.3</v>
      </c>
      <c r="G30" s="2">
        <v>4.8</v>
      </c>
      <c r="H30" s="18">
        <f t="shared" si="1"/>
        <v>0.1766390833863781</v>
      </c>
      <c r="I30">
        <f t="shared" si="0"/>
        <v>27.174054054054054</v>
      </c>
      <c r="J30" s="19">
        <f t="shared" si="2"/>
        <v>0.39130434782608692</v>
      </c>
      <c r="K30" s="19">
        <f t="shared" si="3"/>
        <v>18.095573684677209</v>
      </c>
      <c r="L30" s="19">
        <f t="shared" si="4"/>
        <v>2.4505495378773997E-2</v>
      </c>
      <c r="M30" s="19">
        <f t="shared" si="5"/>
        <v>91.146306306306315</v>
      </c>
      <c r="Q30" s="12"/>
      <c r="R30" s="12"/>
      <c r="S30" s="12"/>
      <c r="T30" s="12"/>
      <c r="U30" s="12"/>
      <c r="V30" s="12"/>
      <c r="W30" s="12"/>
      <c r="X30" s="12"/>
      <c r="Y30" s="12"/>
      <c r="AF30" s="12" t="s">
        <v>55</v>
      </c>
      <c r="AG30" s="12">
        <v>30.235518777848505</v>
      </c>
      <c r="AH30" s="12">
        <v>52.7689369828135</v>
      </c>
      <c r="AI30" s="12">
        <v>10</v>
      </c>
      <c r="AJ30" s="12">
        <v>8.1999999999999993</v>
      </c>
      <c r="AK30" s="12">
        <v>3.75</v>
      </c>
      <c r="AL30" s="12">
        <v>0.52768936982813497</v>
      </c>
      <c r="AM30" s="12">
        <v>33.915528542742393</v>
      </c>
      <c r="AN30" s="12">
        <v>0.50256410256410255</v>
      </c>
      <c r="AO30" s="12">
        <v>38.435422621262624</v>
      </c>
      <c r="AP30" s="12">
        <v>0.30681158663162067</v>
      </c>
      <c r="AQ30" s="12">
        <v>67.403996224418634</v>
      </c>
      <c r="AU30" s="12" t="s">
        <v>81</v>
      </c>
      <c r="AV30" s="12">
        <v>0.67884366194807944</v>
      </c>
      <c r="AW30" s="12">
        <v>0.60789288142016373</v>
      </c>
      <c r="AX30" s="12">
        <v>0.97006340358177334</v>
      </c>
      <c r="AY30" s="12">
        <v>0.16549650968231538</v>
      </c>
      <c r="AZ30" s="12">
        <v>1</v>
      </c>
      <c r="BA30" s="12"/>
      <c r="BB30" s="12"/>
      <c r="BF30" s="12" t="s">
        <v>58</v>
      </c>
      <c r="BG30" s="12">
        <v>7721.1966900063653</v>
      </c>
      <c r="BH30" s="12" t="s">
        <v>58</v>
      </c>
      <c r="BI30" s="12">
        <v>5982.8739656269872</v>
      </c>
      <c r="BJ30" s="12" t="s">
        <v>58</v>
      </c>
      <c r="BK30" s="12">
        <v>3265.1999999999944</v>
      </c>
      <c r="BL30" s="12" t="s">
        <v>58</v>
      </c>
      <c r="BM30" s="12">
        <v>1786.5999999999988</v>
      </c>
      <c r="BN30" s="12" t="s">
        <v>58</v>
      </c>
      <c r="BO30" s="12">
        <v>1627.4499999999996</v>
      </c>
      <c r="BP30" s="12" t="s">
        <v>58</v>
      </c>
      <c r="BQ30" s="12">
        <v>59.828739656269875</v>
      </c>
      <c r="BR30" s="12" t="s">
        <v>58</v>
      </c>
      <c r="BS30" s="12">
        <v>7510.7634391580377</v>
      </c>
      <c r="BT30" s="12" t="s">
        <v>58</v>
      </c>
      <c r="BU30" s="12">
        <v>142.00733768228446</v>
      </c>
      <c r="BV30" s="12" t="s">
        <v>58</v>
      </c>
      <c r="BW30" s="12">
        <v>9904.2694300097592</v>
      </c>
      <c r="BX30" s="12" t="s">
        <v>58</v>
      </c>
      <c r="BY30" s="12">
        <v>14.042015355279657</v>
      </c>
      <c r="BZ30" s="12" t="s">
        <v>58</v>
      </c>
      <c r="CA30" s="12">
        <v>16122.228597745878</v>
      </c>
    </row>
    <row r="31" spans="1:79" ht="15.75" thickBot="1">
      <c r="A31">
        <v>21</v>
      </c>
      <c r="B31" t="s">
        <v>17</v>
      </c>
      <c r="C31" s="2">
        <v>35.518777848504136</v>
      </c>
      <c r="D31" s="2">
        <v>26.575429662635266</v>
      </c>
      <c r="E31">
        <v>17.100000000000001</v>
      </c>
      <c r="F31">
        <v>10</v>
      </c>
      <c r="G31" s="2">
        <v>6.2</v>
      </c>
      <c r="H31" s="18">
        <f t="shared" si="1"/>
        <v>0.26575429662635264</v>
      </c>
      <c r="I31">
        <f t="shared" si="0"/>
        <v>23.329820359281438</v>
      </c>
      <c r="J31" s="19">
        <f t="shared" si="2"/>
        <v>0.58479532163742687</v>
      </c>
      <c r="K31" s="19">
        <f t="shared" si="3"/>
        <v>30.190705400997917</v>
      </c>
      <c r="L31" s="19">
        <f t="shared" si="4"/>
        <v>5.5469017175442573E-2</v>
      </c>
      <c r="M31" s="19">
        <f t="shared" si="5"/>
        <v>64.34514970059881</v>
      </c>
      <c r="Q31" s="12"/>
      <c r="R31" t="s">
        <v>17</v>
      </c>
      <c r="S31" s="12"/>
      <c r="T31" s="12"/>
      <c r="U31" s="12"/>
      <c r="V31" s="12"/>
      <c r="W31" s="12"/>
      <c r="X31" s="12"/>
      <c r="Y31" s="12"/>
      <c r="AF31" s="12" t="s">
        <v>56</v>
      </c>
      <c r="AG31" s="12">
        <v>13.335455124124762</v>
      </c>
      <c r="AH31" s="12">
        <v>10.630171865054105</v>
      </c>
      <c r="AI31" s="12">
        <v>10.199999999999999</v>
      </c>
      <c r="AJ31" s="12">
        <v>4.2</v>
      </c>
      <c r="AK31" s="12">
        <v>4.6500000000000004</v>
      </c>
      <c r="AL31" s="12">
        <v>0.10630171865054105</v>
      </c>
      <c r="AM31" s="12">
        <v>12.933935742971887</v>
      </c>
      <c r="AN31" s="12">
        <v>0.23076923076923078</v>
      </c>
      <c r="AO31" s="12">
        <v>16.982271788061325</v>
      </c>
      <c r="AP31" s="12">
        <v>8.8750427480708115E-3</v>
      </c>
      <c r="AQ31" s="12">
        <v>28.54929718875502</v>
      </c>
      <c r="AU31" s="12" t="s">
        <v>78</v>
      </c>
      <c r="AV31" s="12">
        <v>0.86799341091851678</v>
      </c>
      <c r="AW31" s="12">
        <v>0.55456316522346449</v>
      </c>
      <c r="AX31" s="12">
        <v>0.68885416563178647</v>
      </c>
      <c r="AY31" s="12">
        <v>-0.35467075000782672</v>
      </c>
      <c r="AZ31" s="12">
        <v>0.70292019561154717</v>
      </c>
      <c r="BA31" s="12"/>
      <c r="BB31" s="12"/>
      <c r="BF31" s="13" t="s">
        <v>59</v>
      </c>
      <c r="BG31" s="13">
        <v>258</v>
      </c>
      <c r="BH31" s="13" t="s">
        <v>59</v>
      </c>
      <c r="BI31" s="13">
        <v>258</v>
      </c>
      <c r="BJ31" s="13" t="s">
        <v>59</v>
      </c>
      <c r="BK31" s="13">
        <v>258</v>
      </c>
      <c r="BL31" s="13" t="s">
        <v>59</v>
      </c>
      <c r="BM31" s="13">
        <v>258</v>
      </c>
      <c r="BN31" s="13" t="s">
        <v>59</v>
      </c>
      <c r="BO31" s="13">
        <v>258</v>
      </c>
      <c r="BP31" s="13" t="s">
        <v>59</v>
      </c>
      <c r="BQ31" s="13">
        <v>258</v>
      </c>
      <c r="BR31" s="13" t="s">
        <v>59</v>
      </c>
      <c r="BS31" s="13">
        <v>258</v>
      </c>
      <c r="BT31" s="13" t="s">
        <v>59</v>
      </c>
      <c r="BU31" s="13">
        <v>258</v>
      </c>
      <c r="BV31" s="13" t="s">
        <v>59</v>
      </c>
      <c r="BW31" s="13">
        <v>258</v>
      </c>
      <c r="BX31" s="13" t="s">
        <v>59</v>
      </c>
      <c r="BY31" s="13">
        <v>258</v>
      </c>
      <c r="BZ31" s="13" t="s">
        <v>59</v>
      </c>
      <c r="CA31" s="13">
        <v>258</v>
      </c>
    </row>
    <row r="32" spans="1:79" ht="15.75" thickBot="1">
      <c r="A32">
        <v>22</v>
      </c>
      <c r="B32" t="s">
        <v>17</v>
      </c>
      <c r="C32" s="2">
        <v>17.345639719923614</v>
      </c>
      <c r="D32" s="2">
        <v>12.094207511139402</v>
      </c>
      <c r="E32">
        <v>12.1</v>
      </c>
      <c r="F32">
        <v>4</v>
      </c>
      <c r="G32" s="2">
        <v>2.8</v>
      </c>
      <c r="H32" s="18">
        <f t="shared" si="1"/>
        <v>0.12094207511139402</v>
      </c>
      <c r="I32">
        <f t="shared" si="0"/>
        <v>23.151578947368421</v>
      </c>
      <c r="J32" s="19">
        <f t="shared" si="2"/>
        <v>0.33057851239669422</v>
      </c>
      <c r="K32" s="19">
        <f t="shared" si="3"/>
        <v>6.1575216010359934</v>
      </c>
      <c r="L32" s="19">
        <f t="shared" si="4"/>
        <v>1.1488007573070254E-2</v>
      </c>
      <c r="M32" s="19">
        <f t="shared" si="5"/>
        <v>100.04789473684211</v>
      </c>
      <c r="Q32" s="12"/>
      <c r="R32" s="14"/>
      <c r="S32" s="14" t="s">
        <v>83</v>
      </c>
      <c r="T32" s="14" t="s">
        <v>74</v>
      </c>
      <c r="U32" s="14" t="s">
        <v>76</v>
      </c>
      <c r="V32" s="14" t="s">
        <v>77</v>
      </c>
      <c r="W32" s="14" t="s">
        <v>75</v>
      </c>
      <c r="X32" s="14" t="s">
        <v>73</v>
      </c>
      <c r="Y32" s="14" t="s">
        <v>80</v>
      </c>
      <c r="Z32" s="14" t="s">
        <v>79</v>
      </c>
      <c r="AA32" s="14" t="s">
        <v>81</v>
      </c>
      <c r="AB32" s="14" t="s">
        <v>78</v>
      </c>
      <c r="AC32" s="14" t="s">
        <v>82</v>
      </c>
      <c r="AF32" s="12" t="s">
        <v>57</v>
      </c>
      <c r="AG32" s="12">
        <v>43.570973901973268</v>
      </c>
      <c r="AH32" s="12">
        <v>63.399108847867602</v>
      </c>
      <c r="AI32" s="12">
        <v>20.2</v>
      </c>
      <c r="AJ32" s="12">
        <v>12.4</v>
      </c>
      <c r="AK32" s="12">
        <v>8.4</v>
      </c>
      <c r="AL32" s="12">
        <v>0.63399108847867602</v>
      </c>
      <c r="AM32" s="12">
        <v>46.849464285714284</v>
      </c>
      <c r="AN32" s="12">
        <v>0.73333333333333328</v>
      </c>
      <c r="AO32" s="12">
        <v>55.41769440932395</v>
      </c>
      <c r="AP32" s="12">
        <v>0.3156866293796915</v>
      </c>
      <c r="AQ32" s="12">
        <v>95.953293413173654</v>
      </c>
      <c r="AU32" s="13" t="s">
        <v>82</v>
      </c>
      <c r="AV32" s="13">
        <v>-0.39931747937925877</v>
      </c>
      <c r="AW32" s="13">
        <v>0.17594945030131839</v>
      </c>
      <c r="AX32" s="13">
        <v>-0.34301456987807127</v>
      </c>
      <c r="AY32" s="13">
        <v>0.3836521095585127</v>
      </c>
      <c r="AZ32" s="13">
        <v>-0.2970355810753455</v>
      </c>
      <c r="BA32" s="13">
        <v>1</v>
      </c>
      <c r="BB32" s="12"/>
    </row>
    <row r="33" spans="1:54">
      <c r="A33">
        <v>23</v>
      </c>
      <c r="B33" t="s">
        <v>17</v>
      </c>
      <c r="C33" s="2">
        <v>11.234882240611075</v>
      </c>
      <c r="D33" s="2">
        <v>8.8160407383831956</v>
      </c>
      <c r="E33">
        <v>10.1</v>
      </c>
      <c r="F33">
        <v>5</v>
      </c>
      <c r="G33" s="2">
        <v>2.5</v>
      </c>
      <c r="H33" s="18">
        <f t="shared" si="1"/>
        <v>8.8160407383831962E-2</v>
      </c>
      <c r="I33">
        <f t="shared" si="0"/>
        <v>28.357400722021659</v>
      </c>
      <c r="J33" s="19">
        <f t="shared" si="2"/>
        <v>0.49504950495049505</v>
      </c>
      <c r="K33" s="19">
        <f t="shared" si="3"/>
        <v>4.908738521234052</v>
      </c>
      <c r="L33" s="19">
        <f t="shared" si="4"/>
        <v>6.104316711039527E-3</v>
      </c>
      <c r="M33" s="19">
        <f t="shared" si="5"/>
        <v>114.56389891696749</v>
      </c>
      <c r="Q33" s="12"/>
      <c r="R33" s="12" t="s">
        <v>83</v>
      </c>
      <c r="S33" s="12">
        <v>1</v>
      </c>
      <c r="T33" s="12"/>
      <c r="U33" s="12"/>
      <c r="V33" s="12"/>
      <c r="W33" s="12"/>
      <c r="X33" s="12"/>
      <c r="Y33" s="12"/>
      <c r="Z33" s="12"/>
      <c r="AA33" s="12"/>
      <c r="AB33" s="12"/>
      <c r="AC33" s="12"/>
      <c r="AF33" s="12" t="s">
        <v>58</v>
      </c>
      <c r="AG33" s="12">
        <v>291.78866963717377</v>
      </c>
      <c r="AH33" s="12">
        <v>269.82813494589431</v>
      </c>
      <c r="AI33" s="12">
        <v>165.29999999999998</v>
      </c>
      <c r="AJ33" s="12">
        <v>92.100000000000009</v>
      </c>
      <c r="AK33" s="12">
        <v>72.7</v>
      </c>
      <c r="AL33" s="12">
        <v>2.6982813494589437</v>
      </c>
      <c r="AM33" s="12">
        <v>308.27438143705916</v>
      </c>
      <c r="AN33" s="12">
        <v>5.6330831597119486</v>
      </c>
      <c r="AO33" s="12">
        <v>424.69227588471915</v>
      </c>
      <c r="AP33" s="12">
        <v>0.70851570695358468</v>
      </c>
      <c r="AQ33" s="12">
        <v>694.01666301832256</v>
      </c>
      <c r="AU33" s="12"/>
      <c r="AV33" s="12"/>
      <c r="AW33" s="12"/>
      <c r="AX33" s="12"/>
      <c r="AY33" s="12"/>
      <c r="AZ33" s="12"/>
      <c r="BA33" s="12"/>
      <c r="BB33" s="12"/>
    </row>
    <row r="34" spans="1:54" ht="15.75" thickBot="1">
      <c r="A34">
        <v>24</v>
      </c>
      <c r="B34" t="s">
        <v>17</v>
      </c>
      <c r="C34" s="2">
        <v>18.173138128580522</v>
      </c>
      <c r="D34" s="2">
        <v>14.322087842138766</v>
      </c>
      <c r="E34">
        <v>13.5</v>
      </c>
      <c r="F34">
        <v>8.6</v>
      </c>
      <c r="G34" s="2">
        <v>3.1</v>
      </c>
      <c r="H34" s="18">
        <f t="shared" si="1"/>
        <v>0.14322087842138764</v>
      </c>
      <c r="I34">
        <f t="shared" si="0"/>
        <v>21.64488888888889</v>
      </c>
      <c r="J34" s="19">
        <f t="shared" si="2"/>
        <v>0.63703703703703696</v>
      </c>
      <c r="K34" s="19">
        <f t="shared" si="3"/>
        <v>7.5476763502494792</v>
      </c>
      <c r="L34" s="19">
        <f t="shared" si="4"/>
        <v>1.6110259927608908E-2</v>
      </c>
      <c r="M34" s="19">
        <f t="shared" si="5"/>
        <v>94.26</v>
      </c>
      <c r="Q34" s="12"/>
      <c r="R34" s="12" t="s">
        <v>74</v>
      </c>
      <c r="S34" s="12">
        <v>0.84060233835580966</v>
      </c>
      <c r="T34" s="12">
        <v>1</v>
      </c>
      <c r="U34" s="12"/>
      <c r="V34" s="12"/>
      <c r="W34" s="12"/>
      <c r="X34" s="12"/>
      <c r="Y34" s="12"/>
      <c r="Z34" s="12"/>
      <c r="AA34" s="12"/>
      <c r="AB34" s="12"/>
      <c r="AC34" s="12"/>
      <c r="AF34" s="13" t="s">
        <v>59</v>
      </c>
      <c r="AG34" s="13">
        <v>10</v>
      </c>
      <c r="AH34" s="13">
        <v>10</v>
      </c>
      <c r="AI34" s="13">
        <v>10</v>
      </c>
      <c r="AJ34" s="13">
        <v>10</v>
      </c>
      <c r="AK34" s="13">
        <v>10</v>
      </c>
      <c r="AL34" s="13">
        <v>10</v>
      </c>
      <c r="AM34" s="13">
        <v>10</v>
      </c>
      <c r="AN34" s="13">
        <v>10</v>
      </c>
      <c r="AO34" s="13">
        <v>10</v>
      </c>
      <c r="AP34" s="13">
        <v>10</v>
      </c>
      <c r="AQ34" s="13">
        <v>10</v>
      </c>
    </row>
    <row r="35" spans="1:54">
      <c r="A35">
        <v>25</v>
      </c>
      <c r="B35" t="s">
        <v>17</v>
      </c>
      <c r="C35" s="2">
        <v>13.940165499681731</v>
      </c>
      <c r="D35" s="2">
        <v>9.8981540420114591</v>
      </c>
      <c r="E35">
        <v>10</v>
      </c>
      <c r="F35">
        <v>6.8</v>
      </c>
      <c r="G35" s="2">
        <v>2.2000000000000002</v>
      </c>
      <c r="H35" s="18">
        <f t="shared" si="1"/>
        <v>9.8981540420114589E-2</v>
      </c>
      <c r="I35">
        <f t="shared" si="0"/>
        <v>22.22636655948553</v>
      </c>
      <c r="J35" s="19">
        <f t="shared" si="2"/>
        <v>0.67999999999999994</v>
      </c>
      <c r="K35" s="19">
        <f t="shared" si="3"/>
        <v>3.8013271108436504</v>
      </c>
      <c r="L35" s="19">
        <f t="shared" si="4"/>
        <v>7.6948170393000568E-3</v>
      </c>
      <c r="M35" s="19">
        <f t="shared" si="5"/>
        <v>101.0289389067524</v>
      </c>
      <c r="Q35" s="12"/>
      <c r="R35" s="12" t="s">
        <v>76</v>
      </c>
      <c r="S35" s="12">
        <v>0.70051605146535856</v>
      </c>
      <c r="T35" s="12">
        <v>0.74551902644773715</v>
      </c>
      <c r="U35" s="12">
        <v>1</v>
      </c>
      <c r="V35" s="12"/>
      <c r="W35" s="12"/>
      <c r="X35" s="12"/>
      <c r="Y35" s="12"/>
      <c r="Z35" s="12"/>
      <c r="AA35" s="12"/>
      <c r="AB35" s="12"/>
      <c r="AC35" s="12"/>
    </row>
    <row r="36" spans="1:54">
      <c r="A36">
        <v>26</v>
      </c>
      <c r="B36" t="s">
        <v>17</v>
      </c>
      <c r="C36" s="2">
        <v>16.295353278166775</v>
      </c>
      <c r="D36" s="2">
        <v>11.744112030553786</v>
      </c>
      <c r="E36">
        <v>13.4</v>
      </c>
      <c r="F36">
        <v>6.8</v>
      </c>
      <c r="G36" s="2">
        <v>3.5</v>
      </c>
      <c r="H36" s="18">
        <f t="shared" si="1"/>
        <v>0.11744112030553787</v>
      </c>
      <c r="I36">
        <f t="shared" si="0"/>
        <v>29.802168021680217</v>
      </c>
      <c r="J36" s="19">
        <f t="shared" si="2"/>
        <v>0.5074626865671642</v>
      </c>
      <c r="K36" s="19">
        <f t="shared" si="3"/>
        <v>9.6211275016187408</v>
      </c>
      <c r="L36" s="19">
        <f t="shared" si="4"/>
        <v>1.0832538775324229E-2</v>
      </c>
      <c r="M36" s="19">
        <f t="shared" si="5"/>
        <v>114.09972899728999</v>
      </c>
      <c r="R36" s="12" t="s">
        <v>77</v>
      </c>
      <c r="S36" s="12">
        <v>0.64823000627137606</v>
      </c>
      <c r="T36" s="12">
        <v>0.7284986722939224</v>
      </c>
      <c r="U36" s="12">
        <v>0.85890713459170864</v>
      </c>
      <c r="V36" s="12">
        <v>1</v>
      </c>
      <c r="W36" s="12"/>
      <c r="X36" s="12"/>
      <c r="Y36" s="12"/>
      <c r="Z36" s="12"/>
      <c r="AA36" s="12"/>
      <c r="AB36" s="12"/>
      <c r="AC36" s="12"/>
      <c r="AU36" s="20"/>
      <c r="AV36" s="20"/>
      <c r="AW36" s="20"/>
      <c r="AX36" s="20"/>
      <c r="AY36" s="20"/>
      <c r="AZ36" s="20"/>
      <c r="BA36" s="20"/>
    </row>
    <row r="37" spans="1:54">
      <c r="A37">
        <v>27</v>
      </c>
      <c r="B37" t="s">
        <v>17</v>
      </c>
      <c r="C37" s="2">
        <v>12.380649267982177</v>
      </c>
      <c r="D37" s="2">
        <v>8.9433481858688744</v>
      </c>
      <c r="E37">
        <v>9</v>
      </c>
      <c r="F37">
        <v>3.2</v>
      </c>
      <c r="G37" s="2">
        <v>2.1</v>
      </c>
      <c r="H37" s="18">
        <f t="shared" si="1"/>
        <v>8.943348185868874E-2</v>
      </c>
      <c r="I37">
        <f t="shared" si="0"/>
        <v>23.481138790035587</v>
      </c>
      <c r="J37" s="19">
        <f t="shared" si="2"/>
        <v>0.35555555555555557</v>
      </c>
      <c r="K37" s="19">
        <f t="shared" si="3"/>
        <v>3.4636059005827469</v>
      </c>
      <c r="L37" s="19">
        <f t="shared" si="4"/>
        <v>6.2818875760193935E-3</v>
      </c>
      <c r="M37" s="19">
        <f t="shared" si="5"/>
        <v>100.63345195729536</v>
      </c>
      <c r="R37" s="12" t="s">
        <v>75</v>
      </c>
      <c r="S37" s="12">
        <v>0.68837912556408665</v>
      </c>
      <c r="T37" s="12">
        <v>0.83315468717475083</v>
      </c>
      <c r="U37" s="12">
        <v>0.79323646406269877</v>
      </c>
      <c r="V37" s="12">
        <v>0.84841928262427091</v>
      </c>
      <c r="W37" s="12">
        <v>1</v>
      </c>
      <c r="X37" s="12"/>
      <c r="Y37" s="12"/>
      <c r="Z37" s="12"/>
      <c r="AA37" s="12"/>
      <c r="AB37" s="12"/>
      <c r="AC37" s="12"/>
      <c r="AU37" s="12"/>
      <c r="AV37" s="12"/>
      <c r="AW37" s="12"/>
      <c r="AX37" s="12"/>
      <c r="AY37" s="12"/>
      <c r="AZ37" s="12"/>
      <c r="BA37" s="12"/>
    </row>
    <row r="38" spans="1:54" ht="15.75" thickBot="1">
      <c r="A38">
        <v>29</v>
      </c>
      <c r="B38" t="s">
        <v>17</v>
      </c>
      <c r="C38" s="2">
        <v>18.204964990451941</v>
      </c>
      <c r="D38" s="2">
        <v>12.476129853596436</v>
      </c>
      <c r="E38">
        <v>9.3000000000000007</v>
      </c>
      <c r="F38">
        <v>3.8</v>
      </c>
      <c r="G38" s="2">
        <v>3.9</v>
      </c>
      <c r="H38" s="18">
        <f t="shared" si="1"/>
        <v>0.12476129853596436</v>
      </c>
      <c r="I38">
        <f t="shared" si="0"/>
        <v>31.259693877551019</v>
      </c>
      <c r="J38" s="19">
        <f t="shared" si="2"/>
        <v>0.40860215053763438</v>
      </c>
      <c r="K38" s="19">
        <f t="shared" si="3"/>
        <v>11.945906065275187</v>
      </c>
      <c r="L38" s="19">
        <f t="shared" si="4"/>
        <v>1.2225022130943682E-2</v>
      </c>
      <c r="M38" s="19">
        <f t="shared" si="5"/>
        <v>74.542346938775509</v>
      </c>
      <c r="Q38" s="20"/>
      <c r="R38" s="12" t="s">
        <v>73</v>
      </c>
      <c r="S38" s="12">
        <v>0.84060233835580978</v>
      </c>
      <c r="T38" s="12">
        <v>1.0000000000000002</v>
      </c>
      <c r="U38" s="12">
        <v>0.74551902644773715</v>
      </c>
      <c r="V38" s="12">
        <v>0.72849867229392251</v>
      </c>
      <c r="W38" s="12">
        <v>0.83315468717475083</v>
      </c>
      <c r="X38" s="12">
        <v>1</v>
      </c>
      <c r="Y38" s="12"/>
      <c r="Z38" s="12"/>
      <c r="AA38" s="12"/>
      <c r="AB38" s="12"/>
      <c r="AC38" s="12"/>
      <c r="AF38" t="s">
        <v>17</v>
      </c>
      <c r="AU38" s="12"/>
      <c r="AV38" s="12"/>
      <c r="AW38" s="12"/>
      <c r="AX38" s="12"/>
      <c r="AY38" s="12"/>
      <c r="AZ38" s="12"/>
      <c r="BA38" s="12"/>
    </row>
    <row r="39" spans="1:54">
      <c r="A39">
        <v>32</v>
      </c>
      <c r="B39" t="s">
        <v>17</v>
      </c>
      <c r="C39" s="2">
        <v>19.98726925525143</v>
      </c>
      <c r="D39" s="2">
        <v>16.168045830681095</v>
      </c>
      <c r="E39">
        <v>10.5</v>
      </c>
      <c r="F39">
        <v>7.1</v>
      </c>
      <c r="G39" s="2">
        <v>5.7</v>
      </c>
      <c r="H39" s="18">
        <f t="shared" si="1"/>
        <v>0.16168045830681094</v>
      </c>
      <c r="I39">
        <f t="shared" si="0"/>
        <v>35.254724409448819</v>
      </c>
      <c r="J39" s="19">
        <f t="shared" si="2"/>
        <v>0.67619047619047612</v>
      </c>
      <c r="K39" s="19">
        <f t="shared" si="3"/>
        <v>25.517586328783096</v>
      </c>
      <c r="L39" s="19">
        <f t="shared" si="4"/>
        <v>2.0530756138066493E-2</v>
      </c>
      <c r="M39" s="19">
        <f t="shared" si="5"/>
        <v>64.94291338582677</v>
      </c>
      <c r="Q39" s="12"/>
      <c r="R39" s="12" t="s">
        <v>80</v>
      </c>
      <c r="S39" s="12">
        <v>-0.28268573887923698</v>
      </c>
      <c r="T39" s="12">
        <v>-0.29695445206149718</v>
      </c>
      <c r="U39" s="12">
        <v>-9.6404642053119938E-2</v>
      </c>
      <c r="V39" s="12">
        <v>7.3884437460101177E-2</v>
      </c>
      <c r="W39" s="12">
        <v>0.21329551603690766</v>
      </c>
      <c r="X39" s="12">
        <v>-0.29695445206149712</v>
      </c>
      <c r="Y39" s="12">
        <v>1</v>
      </c>
      <c r="Z39" s="12"/>
      <c r="AA39" s="12"/>
      <c r="AB39" s="12"/>
      <c r="AC39" s="12"/>
      <c r="AF39" s="14"/>
      <c r="AG39" s="14" t="s">
        <v>83</v>
      </c>
      <c r="AH39" s="14" t="s">
        <v>74</v>
      </c>
      <c r="AI39" s="14" t="s">
        <v>76</v>
      </c>
      <c r="AJ39" s="14" t="s">
        <v>77</v>
      </c>
      <c r="AK39" s="14" t="s">
        <v>75</v>
      </c>
      <c r="AL39" s="14" t="s">
        <v>73</v>
      </c>
      <c r="AM39" s="14" t="s">
        <v>80</v>
      </c>
      <c r="AN39" s="14" t="s">
        <v>79</v>
      </c>
      <c r="AO39" s="14" t="s">
        <v>81</v>
      </c>
      <c r="AP39" s="14" t="s">
        <v>78</v>
      </c>
      <c r="AQ39" s="14" t="s">
        <v>82</v>
      </c>
      <c r="AU39" s="12"/>
      <c r="AV39" s="12"/>
      <c r="AW39" s="12"/>
      <c r="AX39" s="12"/>
      <c r="AY39" s="12"/>
      <c r="AZ39" s="12"/>
      <c r="BA39" s="12"/>
    </row>
    <row r="40" spans="1:54">
      <c r="A40">
        <v>42</v>
      </c>
      <c r="B40" t="s">
        <v>17</v>
      </c>
      <c r="C40" s="2">
        <v>33.768300445576067</v>
      </c>
      <c r="D40" s="2">
        <v>25.270528325907069</v>
      </c>
      <c r="E40">
        <v>17.5</v>
      </c>
      <c r="F40">
        <v>7.5</v>
      </c>
      <c r="G40" s="2">
        <v>7.2</v>
      </c>
      <c r="H40" s="18">
        <f t="shared" si="1"/>
        <v>0.25270528325907071</v>
      </c>
      <c r="I40">
        <f t="shared" si="0"/>
        <v>28.491687657430724</v>
      </c>
      <c r="J40" s="19">
        <f t="shared" si="2"/>
        <v>0.42857142857142855</v>
      </c>
      <c r="K40" s="19">
        <f t="shared" si="3"/>
        <v>40.715040790523723</v>
      </c>
      <c r="L40" s="19">
        <f t="shared" si="4"/>
        <v>5.0155495445541008E-2</v>
      </c>
      <c r="M40" s="19">
        <f t="shared" si="5"/>
        <v>69.2506297229219</v>
      </c>
      <c r="Q40" s="12"/>
      <c r="R40" s="12" t="s">
        <v>79</v>
      </c>
      <c r="S40" s="12">
        <v>0.27257496212488719</v>
      </c>
      <c r="T40" s="12">
        <v>0.33531193798497427</v>
      </c>
      <c r="U40" s="12">
        <v>0.16881741829549762</v>
      </c>
      <c r="V40" s="12">
        <v>0.62050115875013367</v>
      </c>
      <c r="W40" s="12">
        <v>0.41869644785071841</v>
      </c>
      <c r="X40" s="12">
        <v>0.33531193798497422</v>
      </c>
      <c r="Y40" s="12">
        <v>0.17302051610006347</v>
      </c>
      <c r="Z40" s="12">
        <v>1</v>
      </c>
      <c r="AA40" s="12"/>
      <c r="AB40" s="12"/>
      <c r="AC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U40" s="12"/>
      <c r="AV40" s="12"/>
      <c r="AW40" s="12"/>
      <c r="AX40" s="12"/>
      <c r="AY40" s="12"/>
      <c r="AZ40" s="12"/>
      <c r="BA40" s="12"/>
    </row>
    <row r="41" spans="1:54">
      <c r="A41">
        <v>45</v>
      </c>
      <c r="B41" t="s">
        <v>17</v>
      </c>
      <c r="C41" s="2">
        <v>28.1031190324634</v>
      </c>
      <c r="D41" s="2">
        <v>22.533418204964992</v>
      </c>
      <c r="E41">
        <v>17.5</v>
      </c>
      <c r="F41">
        <v>8.1</v>
      </c>
      <c r="G41" s="2">
        <v>5.2</v>
      </c>
      <c r="H41" s="18">
        <f t="shared" si="1"/>
        <v>0.22533418204964992</v>
      </c>
      <c r="I41">
        <f t="shared" si="0"/>
        <v>23.076836158192091</v>
      </c>
      <c r="J41" s="19">
        <f t="shared" si="2"/>
        <v>0.46285714285714286</v>
      </c>
      <c r="K41" s="19">
        <f t="shared" si="3"/>
        <v>21.237166338267002</v>
      </c>
      <c r="L41" s="19">
        <f t="shared" si="4"/>
        <v>3.9878979419026926E-2</v>
      </c>
      <c r="M41" s="19">
        <f t="shared" si="5"/>
        <v>77.662429378531073</v>
      </c>
      <c r="Q41" s="12"/>
      <c r="R41" s="12" t="s">
        <v>81</v>
      </c>
      <c r="S41" s="12">
        <v>0.59285603204244608</v>
      </c>
      <c r="T41" s="12">
        <v>0.75262436927080234</v>
      </c>
      <c r="U41" s="12">
        <v>0.75922384273096044</v>
      </c>
      <c r="V41" s="12">
        <v>0.8442062666854725</v>
      </c>
      <c r="W41" s="12">
        <v>0.97011228419614559</v>
      </c>
      <c r="X41" s="12">
        <v>0.75262436927080212</v>
      </c>
      <c r="Y41" s="12">
        <v>0.26004148024272283</v>
      </c>
      <c r="Z41" s="12">
        <v>0.41279580096760793</v>
      </c>
      <c r="AA41" s="12">
        <v>1</v>
      </c>
      <c r="AB41" s="12"/>
      <c r="AC41" s="12"/>
      <c r="AF41" s="12" t="s">
        <v>47</v>
      </c>
      <c r="AG41" s="12">
        <v>26.281754528094435</v>
      </c>
      <c r="AH41" s="12">
        <v>17.274270393302857</v>
      </c>
      <c r="AI41" s="12">
        <v>13.786363636363635</v>
      </c>
      <c r="AJ41" s="12">
        <v>7.4863636363636354</v>
      </c>
      <c r="AK41" s="12">
        <v>5.2227272727272736</v>
      </c>
      <c r="AL41" s="12">
        <v>0.1727427039330286</v>
      </c>
      <c r="AM41" s="12">
        <v>31.203297340336672</v>
      </c>
      <c r="AN41" s="12">
        <v>0.53647792872562416</v>
      </c>
      <c r="AO41" s="12">
        <v>26.018932156418462</v>
      </c>
      <c r="AP41" s="12">
        <v>2.8194372431540431E-2</v>
      </c>
      <c r="AQ41" s="12">
        <v>86.542949958568244</v>
      </c>
      <c r="AU41" s="12"/>
      <c r="AV41" s="12"/>
      <c r="AW41" s="12"/>
      <c r="AX41" s="12"/>
      <c r="AY41" s="12"/>
      <c r="AZ41" s="12"/>
      <c r="BA41" s="12"/>
    </row>
    <row r="42" spans="1:54">
      <c r="A42">
        <v>1</v>
      </c>
      <c r="B42" t="s">
        <v>17</v>
      </c>
      <c r="C42" s="2">
        <v>12.2533418204965</v>
      </c>
      <c r="D42" s="2">
        <v>12.030553787396562</v>
      </c>
      <c r="E42">
        <v>11.4</v>
      </c>
      <c r="F42">
        <v>6.3</v>
      </c>
      <c r="G42" s="2">
        <v>3.45</v>
      </c>
      <c r="H42" s="18">
        <f t="shared" si="1"/>
        <v>0.12030553787396561</v>
      </c>
      <c r="I42">
        <f t="shared" si="0"/>
        <v>28.676984126984131</v>
      </c>
      <c r="J42" s="19">
        <f t="shared" si="2"/>
        <v>0.55263157894736836</v>
      </c>
      <c r="K42" s="19">
        <f t="shared" si="3"/>
        <v>9.3482016398381287</v>
      </c>
      <c r="L42" s="19">
        <f t="shared" si="4"/>
        <v>1.1367399404920844E-2</v>
      </c>
      <c r="M42" s="19">
        <f t="shared" si="5"/>
        <v>94.758730158730174</v>
      </c>
      <c r="Q42" s="12"/>
      <c r="R42" s="12" t="s">
        <v>78</v>
      </c>
      <c r="S42" s="12">
        <v>0.78826337735555851</v>
      </c>
      <c r="T42" s="12">
        <v>0.97659403945335166</v>
      </c>
      <c r="U42" s="12">
        <v>0.64543934749930265</v>
      </c>
      <c r="V42" s="12">
        <v>0.67797118967221093</v>
      </c>
      <c r="W42" s="12">
        <v>0.7961655501347249</v>
      </c>
      <c r="X42" s="12">
        <v>0.97659403945335099</v>
      </c>
      <c r="Y42" s="12">
        <v>-0.26653074913552188</v>
      </c>
      <c r="Z42" s="12">
        <v>0.3659975939249373</v>
      </c>
      <c r="AA42" s="12">
        <v>0.74024733773767071</v>
      </c>
      <c r="AB42" s="12">
        <v>1</v>
      </c>
      <c r="AC42" s="12"/>
      <c r="AF42" s="12" t="s">
        <v>48</v>
      </c>
      <c r="AG42" s="12">
        <v>1.675885417430258</v>
      </c>
      <c r="AH42" s="12">
        <v>0.9654132759309475</v>
      </c>
      <c r="AI42" s="12">
        <v>0.5493666044008676</v>
      </c>
      <c r="AJ42" s="12">
        <v>0.41010480418208139</v>
      </c>
      <c r="AK42" s="12">
        <v>0.30003725840543088</v>
      </c>
      <c r="AL42" s="12">
        <v>9.6541327593094549E-3</v>
      </c>
      <c r="AM42" s="12">
        <v>0.89841517042903651</v>
      </c>
      <c r="AN42" s="12">
        <v>1.4976733385823669E-2</v>
      </c>
      <c r="AO42" s="12">
        <v>3.2061410187597748</v>
      </c>
      <c r="AP42" s="12">
        <v>3.0825531637886428E-3</v>
      </c>
      <c r="AQ42" s="12">
        <v>2.42761513357198</v>
      </c>
      <c r="AU42" s="12"/>
      <c r="AV42" s="12"/>
      <c r="AW42" s="12"/>
      <c r="AX42" s="12"/>
      <c r="AY42" s="12"/>
      <c r="AZ42" s="12"/>
      <c r="BA42" s="12"/>
    </row>
    <row r="43" spans="1:54" ht="15.75" thickBot="1">
      <c r="A43">
        <v>2</v>
      </c>
      <c r="B43" t="s">
        <v>17</v>
      </c>
      <c r="C43" s="2">
        <v>11.775938892425208</v>
      </c>
      <c r="D43" s="2">
        <v>10.757479312539783</v>
      </c>
      <c r="E43">
        <v>10.6</v>
      </c>
      <c r="F43">
        <v>6.2</v>
      </c>
      <c r="G43" s="2">
        <v>3</v>
      </c>
      <c r="H43" s="18">
        <f t="shared" si="1"/>
        <v>0.10757479312539782</v>
      </c>
      <c r="I43">
        <f t="shared" si="0"/>
        <v>27.887573964497047</v>
      </c>
      <c r="J43" s="19">
        <f t="shared" si="2"/>
        <v>0.58490566037735847</v>
      </c>
      <c r="K43" s="19">
        <f t="shared" si="3"/>
        <v>7.0685834705770345</v>
      </c>
      <c r="L43" s="19">
        <f t="shared" si="4"/>
        <v>9.0888915317024772E-3</v>
      </c>
      <c r="M43" s="19">
        <f t="shared" si="5"/>
        <v>98.536094674556225</v>
      </c>
      <c r="Q43" s="12"/>
      <c r="R43" s="13" t="s">
        <v>82</v>
      </c>
      <c r="S43" s="13">
        <v>-0.59795362820227638</v>
      </c>
      <c r="T43" s="13">
        <v>-0.76363372271379182</v>
      </c>
      <c r="U43" s="13">
        <v>-0.23378020602800381</v>
      </c>
      <c r="V43" s="13">
        <v>-0.32402822887824106</v>
      </c>
      <c r="W43" s="13">
        <v>-0.5259972919429251</v>
      </c>
      <c r="X43" s="13">
        <v>-0.76363372271379193</v>
      </c>
      <c r="Y43" s="13">
        <v>0.36314169447584993</v>
      </c>
      <c r="Z43" s="13">
        <v>-0.33201093099818085</v>
      </c>
      <c r="AA43" s="13">
        <v>-0.42039547835027874</v>
      </c>
      <c r="AB43" s="13">
        <v>-0.75604576325239015</v>
      </c>
      <c r="AC43" s="13">
        <v>1</v>
      </c>
      <c r="AF43" s="12" t="s">
        <v>49</v>
      </c>
      <c r="AG43" s="12">
        <v>23.82240611075748</v>
      </c>
      <c r="AH43" s="12">
        <v>16.183959261616806</v>
      </c>
      <c r="AI43" s="12">
        <v>13.5</v>
      </c>
      <c r="AJ43" s="12">
        <v>7.1</v>
      </c>
      <c r="AK43" s="12">
        <v>4.7750000000000004</v>
      </c>
      <c r="AL43" s="12">
        <v>0.16183959261616804</v>
      </c>
      <c r="AM43" s="12">
        <v>30.50153252877238</v>
      </c>
      <c r="AN43" s="12">
        <v>0.55012531328320802</v>
      </c>
      <c r="AO43" s="12">
        <v>17.908059873166067</v>
      </c>
      <c r="AP43" s="12">
        <v>2.0571210790773599E-2</v>
      </c>
      <c r="AQ43" s="12">
        <v>88.574780770435325</v>
      </c>
      <c r="AU43" s="12"/>
      <c r="AV43" s="12"/>
      <c r="AW43" s="12"/>
      <c r="AX43" s="12"/>
      <c r="AY43" s="12"/>
      <c r="AZ43" s="12"/>
      <c r="BA43" s="12"/>
    </row>
    <row r="44" spans="1:54">
      <c r="A44">
        <v>3</v>
      </c>
      <c r="B44" t="s">
        <v>17</v>
      </c>
      <c r="C44" s="2">
        <v>18.204964990451941</v>
      </c>
      <c r="D44" s="2">
        <v>13.558243157224698</v>
      </c>
      <c r="E44">
        <v>12.5</v>
      </c>
      <c r="F44">
        <v>5.9</v>
      </c>
      <c r="G44" s="2">
        <v>3.4</v>
      </c>
      <c r="H44" s="18">
        <f t="shared" si="1"/>
        <v>0.13558243157224698</v>
      </c>
      <c r="I44">
        <f t="shared" si="0"/>
        <v>25.076995305164317</v>
      </c>
      <c r="J44" s="19">
        <f t="shared" si="2"/>
        <v>0.47200000000000003</v>
      </c>
      <c r="K44" s="19">
        <f t="shared" si="3"/>
        <v>9.0792027688745005</v>
      </c>
      <c r="L44" s="19">
        <f t="shared" si="4"/>
        <v>1.4437656941346936E-2</v>
      </c>
      <c r="M44" s="19">
        <f t="shared" si="5"/>
        <v>92.194835680751169</v>
      </c>
      <c r="Q44" s="5"/>
      <c r="R44" s="5"/>
      <c r="S44" s="5"/>
      <c r="T44" s="5"/>
      <c r="U44" s="5"/>
      <c r="V44" s="5"/>
      <c r="W44" s="5"/>
      <c r="X44" s="5"/>
      <c r="Y44" s="5"/>
      <c r="AF44" s="12" t="s">
        <v>50</v>
      </c>
      <c r="AG44" s="12">
        <v>51.177593889242523</v>
      </c>
      <c r="AH44" s="12">
        <v>27.307447485677912</v>
      </c>
      <c r="AI44" s="12">
        <v>17.5</v>
      </c>
      <c r="AJ44" s="12">
        <v>6.8</v>
      </c>
      <c r="AK44" s="12">
        <v>3.5</v>
      </c>
      <c r="AL44" s="12">
        <v>0.2730744748567791</v>
      </c>
      <c r="AM44" s="12" t="e">
        <v>#N/A</v>
      </c>
      <c r="AN44" s="12">
        <v>0.67619047619047612</v>
      </c>
      <c r="AO44" s="12">
        <v>9.6211275016187408</v>
      </c>
      <c r="AP44" s="12">
        <v>5.8566880935053245E-2</v>
      </c>
      <c r="AQ44" s="12" t="e">
        <v>#N/A</v>
      </c>
      <c r="AU44" s="12"/>
      <c r="AV44" s="12"/>
      <c r="AW44" s="12"/>
      <c r="AX44" s="12"/>
      <c r="AY44" s="12"/>
      <c r="AZ44" s="12"/>
      <c r="BA44" s="12"/>
    </row>
    <row r="45" spans="1:54">
      <c r="A45">
        <v>4</v>
      </c>
      <c r="B45" t="s">
        <v>17</v>
      </c>
      <c r="C45" s="2">
        <v>7.0973901973265443</v>
      </c>
      <c r="D45" s="2">
        <v>5.7288351368555066</v>
      </c>
      <c r="E45">
        <v>5.7</v>
      </c>
      <c r="F45">
        <v>2.4</v>
      </c>
      <c r="G45" s="2">
        <v>2.2000000000000002</v>
      </c>
      <c r="H45" s="18">
        <f t="shared" si="1"/>
        <v>5.7288351368555063E-2</v>
      </c>
      <c r="I45">
        <f t="shared" si="0"/>
        <v>38.402222222222221</v>
      </c>
      <c r="J45" s="19">
        <f t="shared" si="2"/>
        <v>0.42105263157894735</v>
      </c>
      <c r="K45" s="19">
        <f t="shared" si="3"/>
        <v>3.8013271108436504</v>
      </c>
      <c r="L45" s="19">
        <f t="shared" si="4"/>
        <v>2.5776415884174258E-3</v>
      </c>
      <c r="M45" s="19">
        <f t="shared" si="5"/>
        <v>99.49666666666667</v>
      </c>
      <c r="AF45" s="12" t="s">
        <v>51</v>
      </c>
      <c r="AG45" s="12">
        <v>13.614957492972785</v>
      </c>
      <c r="AH45" s="12">
        <v>7.8430545300084313</v>
      </c>
      <c r="AI45" s="12">
        <v>4.4630753923770996</v>
      </c>
      <c r="AJ45" s="12">
        <v>3.3317071791009396</v>
      </c>
      <c r="AK45" s="12">
        <v>2.4375142101074041</v>
      </c>
      <c r="AL45" s="12">
        <v>7.8430545300084156E-2</v>
      </c>
      <c r="AM45" s="12">
        <v>7.2987593478730544</v>
      </c>
      <c r="AN45" s="12">
        <v>0.12167155720242505</v>
      </c>
      <c r="AO45" s="12">
        <v>26.046812767083075</v>
      </c>
      <c r="AP45" s="12">
        <v>2.5042780286951019E-2</v>
      </c>
      <c r="AQ45" s="12">
        <v>19.722038576814224</v>
      </c>
      <c r="AU45" s="12"/>
      <c r="AV45" s="12"/>
      <c r="AW45" s="12"/>
      <c r="AX45" s="12"/>
      <c r="AY45" s="12"/>
      <c r="AZ45" s="12"/>
      <c r="BA45" s="12"/>
    </row>
    <row r="46" spans="1:54" ht="15.75" thickBot="1">
      <c r="A46">
        <v>6</v>
      </c>
      <c r="B46" t="s">
        <v>17</v>
      </c>
      <c r="C46" s="2">
        <v>28.994271164863143</v>
      </c>
      <c r="D46" s="2">
        <v>24.538510502864415</v>
      </c>
      <c r="E46">
        <v>17.2</v>
      </c>
      <c r="F46">
        <v>8.5</v>
      </c>
      <c r="G46" s="2">
        <v>5.8000000000000007</v>
      </c>
      <c r="H46" s="18">
        <f t="shared" si="1"/>
        <v>0.24538510502864416</v>
      </c>
      <c r="I46">
        <f t="shared" si="0"/>
        <v>23.636316472114142</v>
      </c>
      <c r="J46" s="19">
        <f t="shared" si="2"/>
        <v>0.49418604651162795</v>
      </c>
      <c r="K46" s="19">
        <f t="shared" si="3"/>
        <v>26.420794216690165</v>
      </c>
      <c r="L46" s="19">
        <f t="shared" si="4"/>
        <v>4.7291847020384033E-2</v>
      </c>
      <c r="M46" s="19">
        <f t="shared" si="5"/>
        <v>70.093904020752277</v>
      </c>
      <c r="R46" t="s">
        <v>22</v>
      </c>
      <c r="AF46" s="12" t="s">
        <v>52</v>
      </c>
      <c r="AG46" s="12">
        <v>185.36706753545576</v>
      </c>
      <c r="AH46" s="12">
        <v>61.513504360685779</v>
      </c>
      <c r="AI46" s="12">
        <v>19.919041958041998</v>
      </c>
      <c r="AJ46" s="12">
        <v>11.100272727272742</v>
      </c>
      <c r="AK46" s="12">
        <v>5.9414755244755231</v>
      </c>
      <c r="AL46" s="12">
        <v>6.1513504360685535E-3</v>
      </c>
      <c r="AM46" s="12">
        <v>53.271888018164297</v>
      </c>
      <c r="AN46" s="12">
        <v>1.4803967832062991E-2</v>
      </c>
      <c r="AO46" s="12">
        <v>678.43645532348194</v>
      </c>
      <c r="AP46" s="12">
        <v>6.271408445005025E-4</v>
      </c>
      <c r="AQ46" s="12">
        <v>388.95880562534842</v>
      </c>
      <c r="AU46" s="12"/>
      <c r="AV46" s="12"/>
      <c r="AW46" s="12"/>
      <c r="AX46" s="12"/>
      <c r="AY46" s="12"/>
      <c r="AZ46" s="12"/>
      <c r="BA46" s="12"/>
    </row>
    <row r="47" spans="1:54">
      <c r="A47">
        <v>7</v>
      </c>
      <c r="B47" t="s">
        <v>17</v>
      </c>
      <c r="C47" s="2">
        <v>14.672183322724381</v>
      </c>
      <c r="D47" s="2">
        <v>11.489497135582432</v>
      </c>
      <c r="E47">
        <v>12.5</v>
      </c>
      <c r="F47">
        <v>5.2</v>
      </c>
      <c r="G47" s="2">
        <v>3.65</v>
      </c>
      <c r="H47" s="18">
        <f t="shared" si="1"/>
        <v>0.11489497135582433</v>
      </c>
      <c r="I47">
        <f t="shared" si="0"/>
        <v>31.768144044321325</v>
      </c>
      <c r="J47" s="19">
        <f t="shared" si="2"/>
        <v>0.41600000000000004</v>
      </c>
      <c r="K47" s="19">
        <f t="shared" si="3"/>
        <v>10.463467031862505</v>
      </c>
      <c r="L47" s="19">
        <f t="shared" si="4"/>
        <v>1.0367926834695906E-2</v>
      </c>
      <c r="M47" s="19">
        <f t="shared" si="5"/>
        <v>108.7950138504155</v>
      </c>
      <c r="Q47" s="20"/>
      <c r="R47" s="14"/>
      <c r="S47" s="14" t="s">
        <v>83</v>
      </c>
      <c r="T47" s="14" t="s">
        <v>74</v>
      </c>
      <c r="U47" s="14" t="s">
        <v>76</v>
      </c>
      <c r="V47" s="14" t="s">
        <v>77</v>
      </c>
      <c r="W47" s="14" t="s">
        <v>75</v>
      </c>
      <c r="X47" s="14" t="s">
        <v>73</v>
      </c>
      <c r="Y47" s="14" t="s">
        <v>80</v>
      </c>
      <c r="Z47" s="14" t="s">
        <v>79</v>
      </c>
      <c r="AA47" s="14" t="s">
        <v>81</v>
      </c>
      <c r="AB47" s="14" t="s">
        <v>78</v>
      </c>
      <c r="AC47" s="14" t="s">
        <v>82</v>
      </c>
      <c r="AF47" s="12" t="s">
        <v>53</v>
      </c>
      <c r="AG47" s="12">
        <v>-0.86268886934307165</v>
      </c>
      <c r="AH47" s="12">
        <v>-0.22654837435718012</v>
      </c>
      <c r="AI47" s="12">
        <v>0.89758892003791768</v>
      </c>
      <c r="AJ47" s="12">
        <v>3.3488411396577868</v>
      </c>
      <c r="AK47" s="12">
        <v>1.3479879279568259</v>
      </c>
      <c r="AL47" s="12">
        <v>-0.226548374357181</v>
      </c>
      <c r="AM47" s="12">
        <v>0.67843716978254553</v>
      </c>
      <c r="AN47" s="12">
        <v>-0.11897472346911986</v>
      </c>
      <c r="AO47" s="12">
        <v>6.8093105335996436</v>
      </c>
      <c r="AP47" s="12">
        <v>2.0729388934423856</v>
      </c>
      <c r="AQ47" s="12">
        <v>0.75040142890257178</v>
      </c>
      <c r="AU47" s="12"/>
      <c r="AV47" s="12"/>
      <c r="AW47" s="12"/>
      <c r="AX47" s="12"/>
      <c r="AY47" s="12"/>
      <c r="AZ47" s="12"/>
      <c r="BA47" s="12"/>
    </row>
    <row r="48" spans="1:54">
      <c r="A48">
        <v>8</v>
      </c>
      <c r="B48" t="s">
        <v>17</v>
      </c>
      <c r="C48" s="2">
        <v>9.5480585614258437</v>
      </c>
      <c r="D48" s="2">
        <v>7.2565245066836415</v>
      </c>
      <c r="E48">
        <v>7.3</v>
      </c>
      <c r="F48">
        <v>2.8</v>
      </c>
      <c r="G48" s="2">
        <v>2.9</v>
      </c>
      <c r="H48" s="18">
        <f t="shared" si="1"/>
        <v>7.2565245066836412E-2</v>
      </c>
      <c r="I48">
        <f t="shared" si="0"/>
        <v>39.964035087719296</v>
      </c>
      <c r="J48" s="19">
        <f t="shared" si="2"/>
        <v>0.38356164383561642</v>
      </c>
      <c r="K48" s="19">
        <f t="shared" si="3"/>
        <v>6.6051985541725404</v>
      </c>
      <c r="L48" s="19">
        <f t="shared" si="4"/>
        <v>4.1356827263052919E-3</v>
      </c>
      <c r="M48" s="19">
        <f t="shared" si="5"/>
        <v>100.59912280701754</v>
      </c>
      <c r="Q48" s="12"/>
      <c r="R48" s="12" t="s">
        <v>83</v>
      </c>
      <c r="S48" s="12">
        <v>1</v>
      </c>
      <c r="T48" s="12"/>
      <c r="U48" s="12"/>
      <c r="V48" s="12"/>
      <c r="W48" s="12"/>
      <c r="X48" s="12"/>
      <c r="Y48" s="12"/>
      <c r="Z48" s="12"/>
      <c r="AA48" s="12"/>
      <c r="AB48" s="12"/>
      <c r="AC48" s="12"/>
      <c r="AF48" s="12" t="s">
        <v>54</v>
      </c>
      <c r="AG48" s="12">
        <v>0.56165022189259162</v>
      </c>
      <c r="AH48" s="12">
        <v>0.67771603404598935</v>
      </c>
      <c r="AI48" s="12">
        <v>0.62204058036276211</v>
      </c>
      <c r="AJ48" s="12">
        <v>1.3720660083774301</v>
      </c>
      <c r="AK48" s="12">
        <v>1.1649357905328135</v>
      </c>
      <c r="AL48" s="12">
        <v>0.67771603404598824</v>
      </c>
      <c r="AM48" s="12">
        <v>0.69937097574746354</v>
      </c>
      <c r="AN48" s="12">
        <v>-7.3858221072518725E-3</v>
      </c>
      <c r="AO48" s="12">
        <v>2.3090012155258068</v>
      </c>
      <c r="AP48" s="12">
        <v>1.4714525132539984</v>
      </c>
      <c r="AQ48" s="12">
        <v>-0.30965927655032072</v>
      </c>
      <c r="AU48" s="5"/>
      <c r="AV48" s="5"/>
      <c r="AW48" s="5"/>
      <c r="AX48" s="5"/>
      <c r="AY48" s="5"/>
      <c r="AZ48" s="5"/>
      <c r="BA48" s="5"/>
    </row>
    <row r="49" spans="1:53">
      <c r="A49">
        <v>9</v>
      </c>
      <c r="B49" t="s">
        <v>17</v>
      </c>
      <c r="C49" s="2">
        <v>9.2934436664544879</v>
      </c>
      <c r="D49" s="2">
        <v>6.8746021642266077</v>
      </c>
      <c r="E49">
        <v>7</v>
      </c>
      <c r="F49">
        <v>3.4</v>
      </c>
      <c r="G49" s="2">
        <v>3</v>
      </c>
      <c r="H49" s="18">
        <f t="shared" si="1"/>
        <v>6.8746021642266078E-2</v>
      </c>
      <c r="I49">
        <f t="shared" si="0"/>
        <v>43.638888888888886</v>
      </c>
      <c r="J49" s="19">
        <f t="shared" si="2"/>
        <v>0.48571428571428571</v>
      </c>
      <c r="K49" s="19">
        <f t="shared" si="3"/>
        <v>7.0685834705770345</v>
      </c>
      <c r="L49" s="19">
        <f t="shared" si="4"/>
        <v>3.7118038873210934E-3</v>
      </c>
      <c r="M49" s="19">
        <f t="shared" si="5"/>
        <v>101.82407407407406</v>
      </c>
      <c r="Q49" s="12"/>
      <c r="R49" s="12" t="s">
        <v>74</v>
      </c>
      <c r="S49" s="12">
        <v>0.6935449199504744</v>
      </c>
      <c r="T49" s="12">
        <v>1</v>
      </c>
      <c r="U49" s="12"/>
      <c r="V49" s="12"/>
      <c r="W49" s="12"/>
      <c r="X49" s="12"/>
      <c r="Y49" s="12"/>
      <c r="Z49" s="12"/>
      <c r="AA49" s="12"/>
      <c r="AB49" s="12"/>
      <c r="AC49" s="12"/>
      <c r="AF49" s="12" t="s">
        <v>55</v>
      </c>
      <c r="AG49" s="12">
        <v>44.17568427753023</v>
      </c>
      <c r="AH49" s="12">
        <v>32.845321451304898</v>
      </c>
      <c r="AI49" s="12">
        <v>22.5</v>
      </c>
      <c r="AJ49" s="12">
        <v>17.700000000000003</v>
      </c>
      <c r="AK49" s="12">
        <v>11.549999999999999</v>
      </c>
      <c r="AL49" s="12">
        <v>0.32845321451304899</v>
      </c>
      <c r="AM49" s="12">
        <v>37.989743227560091</v>
      </c>
      <c r="AN49" s="12">
        <v>0.57725381414701804</v>
      </c>
      <c r="AO49" s="12">
        <v>142.87374339903829</v>
      </c>
      <c r="AP49" s="12">
        <v>0.11428689993800994</v>
      </c>
      <c r="AQ49" s="12">
        <v>111.33584172224755</v>
      </c>
      <c r="AU49" s="5"/>
      <c r="AV49" s="5"/>
      <c r="AW49" s="5"/>
      <c r="AX49" s="5"/>
      <c r="AY49" s="5"/>
      <c r="AZ49" s="5"/>
      <c r="BA49" s="5"/>
    </row>
    <row r="50" spans="1:53">
      <c r="A50">
        <v>10</v>
      </c>
      <c r="B50" t="s">
        <v>17</v>
      </c>
      <c r="C50" s="2">
        <v>10.248249522597073</v>
      </c>
      <c r="D50" s="2">
        <v>7.893061744112031</v>
      </c>
      <c r="E50">
        <v>7</v>
      </c>
      <c r="F50">
        <v>2.8</v>
      </c>
      <c r="G50" s="2">
        <v>2.7</v>
      </c>
      <c r="H50" s="18">
        <f t="shared" si="1"/>
        <v>7.8930617441120315E-2</v>
      </c>
      <c r="I50">
        <f t="shared" si="0"/>
        <v>34.207258064516125</v>
      </c>
      <c r="J50" s="19">
        <f t="shared" si="2"/>
        <v>0.39999999999999997</v>
      </c>
      <c r="K50" s="19">
        <f t="shared" si="3"/>
        <v>5.7255526111673989</v>
      </c>
      <c r="L50" s="19">
        <f t="shared" si="4"/>
        <v>4.8930638350007825E-3</v>
      </c>
      <c r="M50" s="19">
        <f t="shared" si="5"/>
        <v>88.68548387096773</v>
      </c>
      <c r="Q50" s="12"/>
      <c r="R50" s="12" t="s">
        <v>76</v>
      </c>
      <c r="S50" s="12">
        <v>0.29625712202144394</v>
      </c>
      <c r="T50" s="12">
        <v>0.58952375462762596</v>
      </c>
      <c r="U50" s="12">
        <v>1</v>
      </c>
      <c r="V50" s="12"/>
      <c r="W50" s="12"/>
      <c r="X50" s="12"/>
      <c r="Y50" s="12"/>
      <c r="Z50" s="12"/>
      <c r="AA50" s="12"/>
      <c r="AB50" s="12"/>
      <c r="AC50" s="12"/>
      <c r="AF50" s="12" t="s">
        <v>56</v>
      </c>
      <c r="AG50" s="12">
        <v>7.0973901973265443</v>
      </c>
      <c r="AH50" s="12">
        <v>5.7288351368555066</v>
      </c>
      <c r="AI50" s="12">
        <v>5.7</v>
      </c>
      <c r="AJ50" s="12">
        <v>2.4</v>
      </c>
      <c r="AK50" s="12">
        <v>2.1</v>
      </c>
      <c r="AL50" s="12">
        <v>5.7288351368555063E-2</v>
      </c>
      <c r="AM50" s="12">
        <v>15.910675182481754</v>
      </c>
      <c r="AN50" s="12">
        <v>0.22857142857142856</v>
      </c>
      <c r="AO50" s="12">
        <v>3.4636059005827469</v>
      </c>
      <c r="AP50" s="12">
        <v>2.5776415884174258E-3</v>
      </c>
      <c r="AQ50" s="12">
        <v>26.701815181518153</v>
      </c>
    </row>
    <row r="51" spans="1:53">
      <c r="A51">
        <v>11</v>
      </c>
      <c r="B51" t="s">
        <v>17</v>
      </c>
      <c r="C51" s="2">
        <v>13.590070019096119</v>
      </c>
      <c r="D51" s="2">
        <v>10.120942075111394</v>
      </c>
      <c r="E51">
        <v>11.1</v>
      </c>
      <c r="F51">
        <v>3</v>
      </c>
      <c r="G51" s="2">
        <v>3</v>
      </c>
      <c r="H51" s="18">
        <f t="shared" si="1"/>
        <v>0.10120942075111394</v>
      </c>
      <c r="I51">
        <f t="shared" si="0"/>
        <v>29.641509433962263</v>
      </c>
      <c r="J51" s="19">
        <f t="shared" si="2"/>
        <v>0.27027027027027029</v>
      </c>
      <c r="K51" s="19">
        <f t="shared" si="3"/>
        <v>7.0685834705770345</v>
      </c>
      <c r="L51" s="19">
        <f t="shared" si="4"/>
        <v>8.0451058020717201E-3</v>
      </c>
      <c r="M51" s="19">
        <f t="shared" si="5"/>
        <v>109.67358490566038</v>
      </c>
      <c r="Q51" s="12"/>
      <c r="R51" s="12" t="s">
        <v>77</v>
      </c>
      <c r="S51" s="12">
        <v>0.43810598331877748</v>
      </c>
      <c r="T51" s="12">
        <v>0.74566981818326827</v>
      </c>
      <c r="U51" s="12">
        <v>0.89036219369564917</v>
      </c>
      <c r="V51" s="12">
        <v>1</v>
      </c>
      <c r="W51" s="12"/>
      <c r="X51" s="12"/>
      <c r="Y51" s="12"/>
      <c r="Z51" s="12"/>
      <c r="AA51" s="12"/>
      <c r="AB51" s="12"/>
      <c r="AC51" s="12"/>
      <c r="AF51" s="12" t="s">
        <v>57</v>
      </c>
      <c r="AG51" s="12">
        <v>51.273074474856777</v>
      </c>
      <c r="AH51" s="12">
        <v>38.574156588160406</v>
      </c>
      <c r="AI51" s="12">
        <v>28.2</v>
      </c>
      <c r="AJ51" s="12">
        <v>20.100000000000001</v>
      </c>
      <c r="AK51" s="12">
        <v>13.649999999999999</v>
      </c>
      <c r="AL51" s="12">
        <v>0.38574156588160408</v>
      </c>
      <c r="AM51" s="12">
        <v>53.900418410041844</v>
      </c>
      <c r="AN51" s="12">
        <v>0.80582524271844658</v>
      </c>
      <c r="AO51" s="12">
        <v>146.33734929962102</v>
      </c>
      <c r="AP51" s="12">
        <v>0.11686454152642738</v>
      </c>
      <c r="AQ51" s="12">
        <v>138.03765690376571</v>
      </c>
    </row>
    <row r="52" spans="1:53">
      <c r="A52">
        <v>12</v>
      </c>
      <c r="B52" t="s">
        <v>17</v>
      </c>
      <c r="C52" s="2">
        <v>30.935709739019735</v>
      </c>
      <c r="D52" s="2">
        <v>21.705919796308084</v>
      </c>
      <c r="E52">
        <v>16.5</v>
      </c>
      <c r="F52">
        <v>7.2</v>
      </c>
      <c r="G52" s="2">
        <v>5.05</v>
      </c>
      <c r="H52" s="18">
        <f t="shared" si="1"/>
        <v>0.21705919796308085</v>
      </c>
      <c r="I52">
        <f t="shared" si="0"/>
        <v>23.265542521994135</v>
      </c>
      <c r="J52" s="19">
        <f t="shared" si="2"/>
        <v>0.4363636363636364</v>
      </c>
      <c r="K52" s="19">
        <f t="shared" si="3"/>
        <v>20.029616662043424</v>
      </c>
      <c r="L52" s="19">
        <f t="shared" si="4"/>
        <v>3.7003795252193418E-2</v>
      </c>
      <c r="M52" s="19">
        <f t="shared" si="5"/>
        <v>76.016129032258064</v>
      </c>
      <c r="Q52" s="12"/>
      <c r="R52" s="12" t="s">
        <v>75</v>
      </c>
      <c r="S52" s="12">
        <v>0.77681663363619124</v>
      </c>
      <c r="T52" s="12">
        <v>0.87163517683474057</v>
      </c>
      <c r="U52" s="12">
        <v>0.5396308611970978</v>
      </c>
      <c r="V52" s="12">
        <v>0.62270130033015281</v>
      </c>
      <c r="W52" s="12">
        <v>1</v>
      </c>
      <c r="X52" s="12"/>
      <c r="Y52" s="12"/>
      <c r="Z52" s="12"/>
      <c r="AA52" s="12"/>
      <c r="AB52" s="12"/>
      <c r="AC52" s="12"/>
      <c r="AF52" s="12" t="s">
        <v>58</v>
      </c>
      <c r="AG52" s="12">
        <v>1734.5957988542327</v>
      </c>
      <c r="AH52" s="12">
        <v>1140.1018459579884</v>
      </c>
      <c r="AI52" s="12">
        <v>909.9</v>
      </c>
      <c r="AJ52" s="12">
        <v>494.09999999999997</v>
      </c>
      <c r="AK52" s="12">
        <v>344.70000000000005</v>
      </c>
      <c r="AL52" s="12">
        <v>11.401018459579888</v>
      </c>
      <c r="AM52" s="12">
        <v>2059.4176244622204</v>
      </c>
      <c r="AN52" s="12">
        <v>35.407543295891195</v>
      </c>
      <c r="AO52" s="12">
        <v>1717.2495223236185</v>
      </c>
      <c r="AP52" s="12">
        <v>1.8608285804816684</v>
      </c>
      <c r="AQ52" s="12">
        <v>5711.8346972655045</v>
      </c>
    </row>
    <row r="53" spans="1:53" ht="15.75" thickBot="1">
      <c r="A53">
        <v>13</v>
      </c>
      <c r="B53" t="s">
        <v>17</v>
      </c>
      <c r="C53" s="2">
        <v>10.757479312539783</v>
      </c>
      <c r="D53" s="2">
        <v>7.606619987269255</v>
      </c>
      <c r="E53">
        <v>10.5</v>
      </c>
      <c r="F53">
        <v>4.5</v>
      </c>
      <c r="G53" s="2">
        <v>4.0999999999999996</v>
      </c>
      <c r="H53" s="18">
        <f t="shared" si="1"/>
        <v>7.6066199872692544E-2</v>
      </c>
      <c r="I53">
        <f t="shared" si="0"/>
        <v>53.900418410041844</v>
      </c>
      <c r="J53" s="19">
        <f t="shared" si="2"/>
        <v>0.42857142857142855</v>
      </c>
      <c r="K53" s="19">
        <f t="shared" si="3"/>
        <v>13.202543126711104</v>
      </c>
      <c r="L53" s="19">
        <f t="shared" si="4"/>
        <v>4.54436620901209E-3</v>
      </c>
      <c r="M53" s="19">
        <f t="shared" si="5"/>
        <v>138.03765690376571</v>
      </c>
      <c r="R53" s="12" t="s">
        <v>73</v>
      </c>
      <c r="S53" s="12">
        <v>0.69354491995047429</v>
      </c>
      <c r="T53" s="12">
        <v>1</v>
      </c>
      <c r="U53" s="12">
        <v>0.58952375462762596</v>
      </c>
      <c r="V53" s="12">
        <v>0.74566981818326816</v>
      </c>
      <c r="W53" s="12">
        <v>0.87163517683474079</v>
      </c>
      <c r="X53" s="12">
        <v>1</v>
      </c>
      <c r="Y53" s="12"/>
      <c r="Z53" s="12"/>
      <c r="AA53" s="12"/>
      <c r="AB53" s="12"/>
      <c r="AC53" s="12"/>
      <c r="AF53" s="13" t="s">
        <v>59</v>
      </c>
      <c r="AG53" s="13">
        <v>66</v>
      </c>
      <c r="AH53" s="13">
        <v>66</v>
      </c>
      <c r="AI53" s="13">
        <v>66</v>
      </c>
      <c r="AJ53" s="13">
        <v>66</v>
      </c>
      <c r="AK53" s="13">
        <v>66</v>
      </c>
      <c r="AL53" s="13">
        <v>66</v>
      </c>
      <c r="AM53" s="13">
        <v>66</v>
      </c>
      <c r="AN53" s="13">
        <v>66</v>
      </c>
      <c r="AO53" s="13">
        <v>66</v>
      </c>
      <c r="AP53" s="13">
        <v>66</v>
      </c>
      <c r="AQ53" s="13">
        <v>66</v>
      </c>
    </row>
    <row r="54" spans="1:53">
      <c r="A54">
        <v>14</v>
      </c>
      <c r="B54" t="s">
        <v>17</v>
      </c>
      <c r="C54" s="2">
        <v>17.09102482495226</v>
      </c>
      <c r="D54" s="2">
        <v>12.444302991725017</v>
      </c>
      <c r="E54">
        <v>10.3</v>
      </c>
      <c r="F54">
        <v>5.9</v>
      </c>
      <c r="G54" s="2">
        <v>4.55</v>
      </c>
      <c r="H54" s="18">
        <f t="shared" si="1"/>
        <v>0.12444302991725018</v>
      </c>
      <c r="I54">
        <f t="shared" si="0"/>
        <v>36.562915601023015</v>
      </c>
      <c r="J54" s="19">
        <f t="shared" si="2"/>
        <v>0.57281553398058249</v>
      </c>
      <c r="K54" s="19">
        <f t="shared" si="3"/>
        <v>16.259705477735672</v>
      </c>
      <c r="L54" s="19">
        <f t="shared" si="4"/>
        <v>1.2162729125890262E-2</v>
      </c>
      <c r="M54" s="19">
        <f t="shared" si="5"/>
        <v>82.768797953964196</v>
      </c>
      <c r="R54" s="12" t="s">
        <v>80</v>
      </c>
      <c r="S54" s="12">
        <v>0.54970445941109503</v>
      </c>
      <c r="T54" s="12">
        <v>0.17634665728308849</v>
      </c>
      <c r="U54" s="12">
        <v>0.16549935083906761</v>
      </c>
      <c r="V54" s="12">
        <v>0.10220942584522245</v>
      </c>
      <c r="W54" s="12">
        <v>0.62114427936891625</v>
      </c>
      <c r="X54" s="12">
        <v>0.17634665728308849</v>
      </c>
      <c r="Y54" s="12">
        <v>1</v>
      </c>
      <c r="Z54" s="12"/>
      <c r="AA54" s="12"/>
      <c r="AB54" s="12"/>
      <c r="AC54" s="12"/>
    </row>
    <row r="55" spans="1:53">
      <c r="A55">
        <v>15</v>
      </c>
      <c r="B55" t="s">
        <v>17</v>
      </c>
      <c r="C55" s="2">
        <v>24.156588160407388</v>
      </c>
      <c r="D55" s="2">
        <v>16.390833863781033</v>
      </c>
      <c r="E55">
        <v>14.5</v>
      </c>
      <c r="F55">
        <v>7</v>
      </c>
      <c r="G55" s="2">
        <v>5.2</v>
      </c>
      <c r="H55" s="18">
        <f t="shared" si="1"/>
        <v>0.16390833863781032</v>
      </c>
      <c r="I55">
        <f t="shared" si="0"/>
        <v>31.725048543689319</v>
      </c>
      <c r="J55" s="19">
        <f t="shared" si="2"/>
        <v>0.48275862068965519</v>
      </c>
      <c r="K55" s="19">
        <f t="shared" si="3"/>
        <v>21.237166338267002</v>
      </c>
      <c r="L55" s="19">
        <f t="shared" si="4"/>
        <v>2.1100462663210237E-2</v>
      </c>
      <c r="M55" s="19">
        <f t="shared" si="5"/>
        <v>88.464077669902906</v>
      </c>
      <c r="R55" s="12" t="s">
        <v>79</v>
      </c>
      <c r="S55" s="12">
        <v>0.38318057116041754</v>
      </c>
      <c r="T55" s="12">
        <v>0.55402354073579418</v>
      </c>
      <c r="U55" s="12">
        <v>0.2266396056092001</v>
      </c>
      <c r="V55" s="12">
        <v>0.63392830877766115</v>
      </c>
      <c r="W55" s="12">
        <v>0.41488553667835493</v>
      </c>
      <c r="X55" s="12">
        <v>0.55402354073579407</v>
      </c>
      <c r="Y55" s="12">
        <v>-1.9265059469799561E-2</v>
      </c>
      <c r="Z55" s="12">
        <v>1</v>
      </c>
      <c r="AA55" s="12"/>
      <c r="AB55" s="12"/>
      <c r="AC55" s="12"/>
    </row>
    <row r="56" spans="1:53">
      <c r="A56">
        <v>16</v>
      </c>
      <c r="B56" t="s">
        <v>17</v>
      </c>
      <c r="C56" s="2">
        <v>25.493316359007</v>
      </c>
      <c r="D56" s="2">
        <v>17.536600891152133</v>
      </c>
      <c r="E56">
        <v>17.5</v>
      </c>
      <c r="F56">
        <v>7.9</v>
      </c>
      <c r="G56" s="2">
        <v>5.6</v>
      </c>
      <c r="H56" s="18">
        <f t="shared" si="1"/>
        <v>0.17536600891152132</v>
      </c>
      <c r="I56">
        <f t="shared" si="0"/>
        <v>31.933212341197819</v>
      </c>
      <c r="J56" s="19">
        <f t="shared" si="2"/>
        <v>0.45142857142857146</v>
      </c>
      <c r="K56" s="19">
        <f t="shared" si="3"/>
        <v>24.630086404143974</v>
      </c>
      <c r="L56" s="19">
        <f t="shared" si="4"/>
        <v>2.4153535922380207E-2</v>
      </c>
      <c r="M56" s="19">
        <f t="shared" si="5"/>
        <v>99.791288566243196</v>
      </c>
      <c r="Q56" s="20"/>
      <c r="R56" s="12" t="s">
        <v>81</v>
      </c>
      <c r="S56" s="12">
        <v>0.72101527452186998</v>
      </c>
      <c r="T56" s="12">
        <v>0.85483019946890171</v>
      </c>
      <c r="U56" s="12">
        <v>0.5181436165894896</v>
      </c>
      <c r="V56" s="12">
        <v>0.59385263028929491</v>
      </c>
      <c r="W56" s="12">
        <v>0.98538280394576649</v>
      </c>
      <c r="X56" s="12">
        <v>0.85483019946890149</v>
      </c>
      <c r="Y56" s="12">
        <v>0.58835424583298912</v>
      </c>
      <c r="Z56" s="12">
        <v>0.38601100038723746</v>
      </c>
      <c r="AA56" s="12">
        <v>1</v>
      </c>
      <c r="AB56" s="12"/>
      <c r="AC56" s="12"/>
    </row>
    <row r="57" spans="1:53" ht="15.75" thickBot="1">
      <c r="A57">
        <v>17</v>
      </c>
      <c r="B57" t="s">
        <v>17</v>
      </c>
      <c r="C57" s="2">
        <v>12.380649267982177</v>
      </c>
      <c r="D57" s="2">
        <v>9.8345003182686188</v>
      </c>
      <c r="E57">
        <v>8.9</v>
      </c>
      <c r="F57">
        <v>3.7</v>
      </c>
      <c r="G57" s="2">
        <v>3.5</v>
      </c>
      <c r="H57" s="18">
        <f t="shared" si="1"/>
        <v>9.8345003182686186E-2</v>
      </c>
      <c r="I57">
        <f t="shared" si="0"/>
        <v>35.588996763754047</v>
      </c>
      <c r="J57" s="19">
        <f t="shared" si="2"/>
        <v>0.4157303370786517</v>
      </c>
      <c r="K57" s="19">
        <f t="shared" si="3"/>
        <v>9.6211275016187408</v>
      </c>
      <c r="L57" s="19">
        <f t="shared" si="4"/>
        <v>7.5961665587556846E-3</v>
      </c>
      <c r="M57" s="19">
        <f t="shared" si="5"/>
        <v>90.497734627831719</v>
      </c>
      <c r="Q57" s="12"/>
      <c r="R57" s="12" t="s">
        <v>78</v>
      </c>
      <c r="S57" s="12">
        <v>0.69896001522436146</v>
      </c>
      <c r="T57" s="12">
        <v>0.99150610739665901</v>
      </c>
      <c r="U57" s="12">
        <v>0.58712228473660411</v>
      </c>
      <c r="V57" s="12">
        <v>0.7448879540504495</v>
      </c>
      <c r="W57" s="12">
        <v>0.86966654728343462</v>
      </c>
      <c r="X57" s="12">
        <v>0.99150610739665879</v>
      </c>
      <c r="Y57" s="12">
        <v>0.19043744208248664</v>
      </c>
      <c r="Z57" s="12">
        <v>0.54413303727330808</v>
      </c>
      <c r="AA57" s="12">
        <v>0.86490991617437318</v>
      </c>
      <c r="AB57" s="12">
        <v>1</v>
      </c>
      <c r="AC57" s="12"/>
      <c r="AF57" t="s">
        <v>22</v>
      </c>
    </row>
    <row r="58" spans="1:53" ht="15.75" thickBot="1">
      <c r="A58">
        <v>18</v>
      </c>
      <c r="B58" t="s">
        <v>17</v>
      </c>
      <c r="C58" s="2">
        <v>22.883513685550607</v>
      </c>
      <c r="D58" s="2">
        <v>16.199872692552514</v>
      </c>
      <c r="E58">
        <v>12.1</v>
      </c>
      <c r="F58">
        <v>6.2</v>
      </c>
      <c r="G58" s="2">
        <v>5.25</v>
      </c>
      <c r="H58" s="18">
        <f t="shared" si="1"/>
        <v>0.16199872692552514</v>
      </c>
      <c r="I58">
        <f t="shared" si="0"/>
        <v>32.407662082514733</v>
      </c>
      <c r="J58" s="19">
        <f t="shared" si="2"/>
        <v>0.5123966942148761</v>
      </c>
      <c r="K58" s="19">
        <f t="shared" si="3"/>
        <v>21.647536878642168</v>
      </c>
      <c r="L58" s="19">
        <f t="shared" si="4"/>
        <v>2.0611665443480708E-2</v>
      </c>
      <c r="M58" s="19">
        <f t="shared" si="5"/>
        <v>74.691944990176822</v>
      </c>
      <c r="Q58" s="12"/>
      <c r="R58" s="13" t="s">
        <v>82</v>
      </c>
      <c r="S58" s="13">
        <v>-0.41573145939254613</v>
      </c>
      <c r="T58" s="13">
        <v>-0.44976968277779633</v>
      </c>
      <c r="U58" s="13">
        <v>0.44138072667556916</v>
      </c>
      <c r="V58" s="13">
        <v>0.14850480653561929</v>
      </c>
      <c r="W58" s="13">
        <v>-0.34660447127562405</v>
      </c>
      <c r="X58" s="13">
        <v>-0.44976968277779633</v>
      </c>
      <c r="Y58" s="13">
        <v>2.8210436440686697E-2</v>
      </c>
      <c r="Z58" s="13">
        <v>-0.38433474555233299</v>
      </c>
      <c r="AA58" s="13">
        <v>-0.33638132731317677</v>
      </c>
      <c r="AB58" s="13">
        <v>-0.4211579025662211</v>
      </c>
      <c r="AC58" s="13">
        <v>1</v>
      </c>
      <c r="AF58" s="14"/>
      <c r="AG58" s="14" t="s">
        <v>83</v>
      </c>
      <c r="AH58" s="14" t="s">
        <v>74</v>
      </c>
      <c r="AI58" s="14" t="s">
        <v>76</v>
      </c>
      <c r="AJ58" s="14" t="s">
        <v>77</v>
      </c>
      <c r="AK58" s="14" t="s">
        <v>75</v>
      </c>
      <c r="AL58" s="14" t="s">
        <v>73</v>
      </c>
      <c r="AM58" s="14" t="s">
        <v>80</v>
      </c>
      <c r="AN58" s="14" t="s">
        <v>79</v>
      </c>
      <c r="AO58" s="14" t="s">
        <v>81</v>
      </c>
      <c r="AP58" s="14" t="s">
        <v>78</v>
      </c>
      <c r="AQ58" s="14" t="s">
        <v>82</v>
      </c>
    </row>
    <row r="59" spans="1:53">
      <c r="A59">
        <v>19</v>
      </c>
      <c r="B59" t="s">
        <v>17</v>
      </c>
      <c r="C59" s="2">
        <v>11.362189688096755</v>
      </c>
      <c r="D59" s="2">
        <v>8.5295989815404205</v>
      </c>
      <c r="E59">
        <v>10</v>
      </c>
      <c r="F59">
        <v>6.2</v>
      </c>
      <c r="G59" s="2">
        <v>2.9</v>
      </c>
      <c r="H59" s="18">
        <f t="shared" si="1"/>
        <v>8.5295989815404205E-2</v>
      </c>
      <c r="I59">
        <f t="shared" si="0"/>
        <v>33.999253731343281</v>
      </c>
      <c r="J59" s="19">
        <f t="shared" si="2"/>
        <v>0.62</v>
      </c>
      <c r="K59" s="19">
        <f t="shared" si="3"/>
        <v>6.6051985541725404</v>
      </c>
      <c r="L59" s="19">
        <f t="shared" si="4"/>
        <v>5.7140904150152216E-3</v>
      </c>
      <c r="M59" s="19">
        <f t="shared" si="5"/>
        <v>117.23880597014924</v>
      </c>
      <c r="Q59" s="12"/>
      <c r="R59" s="12"/>
      <c r="S59" s="12"/>
      <c r="T59" s="12"/>
      <c r="U59" s="12"/>
      <c r="V59" s="12"/>
      <c r="W59" s="12"/>
      <c r="X59" s="12"/>
      <c r="Y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</row>
    <row r="60" spans="1:53">
      <c r="A60">
        <v>20</v>
      </c>
      <c r="B60" t="s">
        <v>17</v>
      </c>
      <c r="C60" s="2">
        <v>33.991088478676005</v>
      </c>
      <c r="D60" s="2">
        <v>27.307447485677912</v>
      </c>
      <c r="E60">
        <v>15.3</v>
      </c>
      <c r="F60">
        <v>9.1</v>
      </c>
      <c r="G60" s="2">
        <v>7</v>
      </c>
      <c r="H60" s="18">
        <f t="shared" si="1"/>
        <v>0.2730744748567791</v>
      </c>
      <c r="I60">
        <f t="shared" si="0"/>
        <v>25.634032634032636</v>
      </c>
      <c r="J60" s="19">
        <f t="shared" si="2"/>
        <v>0.59477124183006536</v>
      </c>
      <c r="K60" s="19">
        <f t="shared" si="3"/>
        <v>38.484510006474963</v>
      </c>
      <c r="L60" s="19">
        <f t="shared" si="4"/>
        <v>5.8566880935053245E-2</v>
      </c>
      <c r="M60" s="19">
        <f t="shared" si="5"/>
        <v>56.028671328671336</v>
      </c>
      <c r="Q60" s="12"/>
      <c r="R60" s="12"/>
      <c r="S60" s="12"/>
      <c r="T60" s="12"/>
      <c r="U60" s="12"/>
      <c r="V60" s="12"/>
      <c r="W60" s="12"/>
      <c r="X60" s="12"/>
      <c r="Y60" s="12"/>
      <c r="AF60" s="12" t="s">
        <v>47</v>
      </c>
      <c r="AG60" s="12">
        <v>20.050922978994272</v>
      </c>
      <c r="AH60" s="12">
        <v>14.060128286735543</v>
      </c>
      <c r="AI60" s="12">
        <v>8.2923076923076913</v>
      </c>
      <c r="AJ60" s="12">
        <v>5.3230769230769237</v>
      </c>
      <c r="AK60" s="12">
        <v>5.3807692307692312</v>
      </c>
      <c r="AL60" s="12">
        <v>0.14060128286735546</v>
      </c>
      <c r="AM60" s="12">
        <v>38.010518017188843</v>
      </c>
      <c r="AN60" s="12">
        <v>0.63678644816036833</v>
      </c>
      <c r="AO60" s="12">
        <v>25.074893633221958</v>
      </c>
      <c r="AP60" s="12">
        <v>1.6437697518274327E-2</v>
      </c>
      <c r="AQ60" s="12">
        <v>60.402164946408412</v>
      </c>
    </row>
    <row r="61" spans="1:53" ht="15.75" thickBot="1">
      <c r="A61">
        <v>21</v>
      </c>
      <c r="B61" t="s">
        <v>17</v>
      </c>
      <c r="C61" s="2">
        <v>18.873329089751749</v>
      </c>
      <c r="D61" s="2">
        <v>13.399108847867602</v>
      </c>
      <c r="E61">
        <v>11.5</v>
      </c>
      <c r="F61">
        <v>5</v>
      </c>
      <c r="G61" s="2">
        <v>3.5</v>
      </c>
      <c r="H61" s="18">
        <f t="shared" si="1"/>
        <v>0.13399108847867602</v>
      </c>
      <c r="I61">
        <f t="shared" si="0"/>
        <v>26.12114014251781</v>
      </c>
      <c r="J61" s="19">
        <f t="shared" si="2"/>
        <v>0.43478260869565216</v>
      </c>
      <c r="K61" s="19">
        <f t="shared" si="3"/>
        <v>9.6211275016187408</v>
      </c>
      <c r="L61" s="19">
        <f t="shared" si="4"/>
        <v>1.4100733727552255E-2</v>
      </c>
      <c r="M61" s="19">
        <f t="shared" si="5"/>
        <v>85.826603325415661</v>
      </c>
      <c r="Q61" s="12"/>
      <c r="R61" t="s">
        <v>10</v>
      </c>
      <c r="S61" s="12"/>
      <c r="T61" s="12"/>
      <c r="U61" s="12"/>
      <c r="V61" s="12"/>
      <c r="W61" s="12"/>
      <c r="X61" s="12"/>
      <c r="Y61" s="12"/>
      <c r="AF61" s="12" t="s">
        <v>48</v>
      </c>
      <c r="AG61" s="12">
        <v>0.88402672210783151</v>
      </c>
      <c r="AH61" s="12">
        <v>0.9833640224232939</v>
      </c>
      <c r="AI61" s="12">
        <v>0.57528828207696903</v>
      </c>
      <c r="AJ61" s="12">
        <v>0.47947003945780853</v>
      </c>
      <c r="AK61" s="12">
        <v>0.49780088380908294</v>
      </c>
      <c r="AL61" s="12">
        <v>9.8336402242329233E-3</v>
      </c>
      <c r="AM61" s="12">
        <v>1.7511972321338396</v>
      </c>
      <c r="AN61" s="12">
        <v>2.725797897202812E-2</v>
      </c>
      <c r="AO61" s="12">
        <v>4.9118755400327814</v>
      </c>
      <c r="AP61" s="12">
        <v>2.397847221423023E-3</v>
      </c>
      <c r="AQ61" s="12">
        <v>3.7742092086373695</v>
      </c>
    </row>
    <row r="62" spans="1:53">
      <c r="A62">
        <v>23</v>
      </c>
      <c r="B62" t="s">
        <v>17</v>
      </c>
      <c r="C62" s="2">
        <v>24.220241884150223</v>
      </c>
      <c r="D62" s="2">
        <v>18.109484404837684</v>
      </c>
      <c r="E62">
        <v>15.2</v>
      </c>
      <c r="F62">
        <v>6.9</v>
      </c>
      <c r="G62" s="2">
        <v>4</v>
      </c>
      <c r="H62" s="18">
        <f t="shared" si="1"/>
        <v>0.18109484404837684</v>
      </c>
      <c r="I62">
        <f t="shared" si="0"/>
        <v>22.087873462214411</v>
      </c>
      <c r="J62" s="19">
        <f t="shared" si="2"/>
        <v>0.45394736842105265</v>
      </c>
      <c r="K62" s="19">
        <f t="shared" si="3"/>
        <v>12.566370614359172</v>
      </c>
      <c r="L62" s="19">
        <f t="shared" si="4"/>
        <v>2.5757401799617722E-2</v>
      </c>
      <c r="M62" s="19">
        <f t="shared" si="5"/>
        <v>83.93391915641476</v>
      </c>
      <c r="R62" s="14"/>
      <c r="S62" s="14" t="s">
        <v>83</v>
      </c>
      <c r="T62" s="14" t="s">
        <v>74</v>
      </c>
      <c r="U62" s="14" t="s">
        <v>76</v>
      </c>
      <c r="V62" s="14" t="s">
        <v>77</v>
      </c>
      <c r="W62" s="14" t="s">
        <v>75</v>
      </c>
      <c r="X62" s="14" t="s">
        <v>73</v>
      </c>
      <c r="Y62" s="14" t="s">
        <v>80</v>
      </c>
      <c r="Z62" s="14" t="s">
        <v>79</v>
      </c>
      <c r="AA62" s="14" t="s">
        <v>81</v>
      </c>
      <c r="AB62" s="14" t="s">
        <v>78</v>
      </c>
      <c r="AC62" s="14" t="s">
        <v>82</v>
      </c>
      <c r="AF62" s="12" t="s">
        <v>49</v>
      </c>
      <c r="AG62" s="12">
        <v>19.828134945894334</v>
      </c>
      <c r="AH62" s="12">
        <v>14.06747294716741</v>
      </c>
      <c r="AI62" s="12">
        <v>7.8</v>
      </c>
      <c r="AJ62" s="12">
        <v>5.0999999999999996</v>
      </c>
      <c r="AK62" s="12">
        <v>4.95</v>
      </c>
      <c r="AL62" s="12">
        <v>0.14067472947167409</v>
      </c>
      <c r="AM62" s="12">
        <v>36.612288135593218</v>
      </c>
      <c r="AN62" s="12">
        <v>0.65</v>
      </c>
      <c r="AO62" s="12">
        <v>19.244218498645978</v>
      </c>
      <c r="AP62" s="12">
        <v>1.5542542323443884E-2</v>
      </c>
      <c r="AQ62" s="12">
        <v>55.44705882352941</v>
      </c>
    </row>
    <row r="63" spans="1:53">
      <c r="A63">
        <v>24</v>
      </c>
      <c r="B63" t="s">
        <v>17</v>
      </c>
      <c r="C63" s="2">
        <v>19.382558879694461</v>
      </c>
      <c r="D63" s="2">
        <v>14.06747294716741</v>
      </c>
      <c r="E63">
        <v>13.5</v>
      </c>
      <c r="F63">
        <v>8.8000000000000007</v>
      </c>
      <c r="G63" s="2">
        <v>5</v>
      </c>
      <c r="H63" s="18">
        <f t="shared" si="1"/>
        <v>0.14067472947167409</v>
      </c>
      <c r="I63">
        <f t="shared" si="0"/>
        <v>35.542986425339365</v>
      </c>
      <c r="J63" s="19">
        <f t="shared" si="2"/>
        <v>0.6518518518518519</v>
      </c>
      <c r="K63" s="19">
        <f t="shared" si="3"/>
        <v>19.634954084936208</v>
      </c>
      <c r="L63" s="19">
        <f t="shared" si="4"/>
        <v>1.5542542323443884E-2</v>
      </c>
      <c r="M63" s="19">
        <f t="shared" si="5"/>
        <v>95.966063348416299</v>
      </c>
      <c r="R63" s="12" t="s">
        <v>83</v>
      </c>
      <c r="S63" s="12">
        <v>1</v>
      </c>
      <c r="T63" s="12"/>
      <c r="U63" s="12"/>
      <c r="V63" s="12"/>
      <c r="W63" s="12"/>
      <c r="X63" s="12"/>
      <c r="Y63" s="12"/>
      <c r="Z63" s="12"/>
      <c r="AA63" s="12"/>
      <c r="AB63" s="12"/>
      <c r="AC63" s="12"/>
      <c r="AF63" s="12" t="s">
        <v>50</v>
      </c>
      <c r="AG63" s="12">
        <v>23.424570337364734</v>
      </c>
      <c r="AH63" s="12" t="e">
        <v>#N/A</v>
      </c>
      <c r="AI63" s="12">
        <v>7.8</v>
      </c>
      <c r="AJ63" s="12" t="e">
        <v>#N/A</v>
      </c>
      <c r="AK63" s="12">
        <v>3.35</v>
      </c>
      <c r="AL63" s="12" t="e">
        <v>#N/A</v>
      </c>
      <c r="AM63" s="12" t="e">
        <v>#N/A</v>
      </c>
      <c r="AN63" s="12" t="e">
        <v>#N/A</v>
      </c>
      <c r="AO63" s="12">
        <v>8.8141308887278633</v>
      </c>
      <c r="AP63" s="12" t="e">
        <v>#N/A</v>
      </c>
      <c r="AQ63" s="12" t="e">
        <v>#N/A</v>
      </c>
    </row>
    <row r="64" spans="1:53">
      <c r="A64">
        <v>25</v>
      </c>
      <c r="B64" t="s">
        <v>17</v>
      </c>
      <c r="C64" s="2">
        <v>46.849140674729469</v>
      </c>
      <c r="D64" s="2">
        <v>34.882240611075744</v>
      </c>
      <c r="E64">
        <v>16.2</v>
      </c>
      <c r="F64">
        <v>9.1</v>
      </c>
      <c r="G64" s="2">
        <v>5.55</v>
      </c>
      <c r="H64" s="18">
        <f t="shared" si="1"/>
        <v>0.34882240611075743</v>
      </c>
      <c r="I64">
        <f t="shared" si="0"/>
        <v>15.910675182481754</v>
      </c>
      <c r="J64" s="19">
        <f t="shared" si="2"/>
        <v>0.56172839506172845</v>
      </c>
      <c r="K64" s="19">
        <f t="shared" si="3"/>
        <v>24.192226928049898</v>
      </c>
      <c r="L64" s="19">
        <f t="shared" si="4"/>
        <v>9.5564948094827948E-2</v>
      </c>
      <c r="M64" s="19">
        <f t="shared" si="5"/>
        <v>46.441970802919712</v>
      </c>
      <c r="R64" s="12" t="s">
        <v>74</v>
      </c>
      <c r="S64" s="12">
        <v>0.99284346937271206</v>
      </c>
      <c r="T64" s="12">
        <v>1</v>
      </c>
      <c r="U64" s="12"/>
      <c r="V64" s="12"/>
      <c r="W64" s="12"/>
      <c r="X64" s="12"/>
      <c r="Y64" s="12"/>
      <c r="Z64" s="12"/>
      <c r="AA64" s="12"/>
      <c r="AB64" s="12"/>
      <c r="AC64" s="12"/>
      <c r="AF64" s="12" t="s">
        <v>51</v>
      </c>
      <c r="AG64" s="12">
        <v>3.1874036754401414</v>
      </c>
      <c r="AH64" s="12">
        <v>3.5455694052937061</v>
      </c>
      <c r="AI64" s="12">
        <v>2.0742313992021026</v>
      </c>
      <c r="AJ64" s="12">
        <v>1.7287538123138708</v>
      </c>
      <c r="AK64" s="12">
        <v>1.79484661154494</v>
      </c>
      <c r="AL64" s="12">
        <v>3.5455694052937005E-2</v>
      </c>
      <c r="AM64" s="12">
        <v>6.3140314139091727</v>
      </c>
      <c r="AN64" s="12">
        <v>9.8280040849166583E-2</v>
      </c>
      <c r="AO64" s="12">
        <v>17.710019118285565</v>
      </c>
      <c r="AP64" s="12">
        <v>8.6455611075695622E-3</v>
      </c>
      <c r="AQ64" s="12">
        <v>13.608104826070401</v>
      </c>
    </row>
    <row r="65" spans="1:43">
      <c r="A65">
        <v>27</v>
      </c>
      <c r="B65" t="s">
        <v>17</v>
      </c>
      <c r="C65" s="2">
        <v>21.101209420751115</v>
      </c>
      <c r="D65" s="2">
        <v>13.144493952896244</v>
      </c>
      <c r="E65">
        <v>10.5</v>
      </c>
      <c r="F65">
        <v>7.1</v>
      </c>
      <c r="G65" s="2">
        <v>4.5</v>
      </c>
      <c r="H65" s="18">
        <f t="shared" si="1"/>
        <v>0.13144493952896244</v>
      </c>
      <c r="I65">
        <f t="shared" si="0"/>
        <v>34.234866828087171</v>
      </c>
      <c r="J65" s="19">
        <f t="shared" si="2"/>
        <v>0.67619047619047612</v>
      </c>
      <c r="K65" s="19">
        <f t="shared" si="3"/>
        <v>15.904312808798327</v>
      </c>
      <c r="L65" s="19">
        <f t="shared" si="4"/>
        <v>1.3569930496752215E-2</v>
      </c>
      <c r="M65" s="19">
        <f t="shared" si="5"/>
        <v>79.881355932203391</v>
      </c>
      <c r="Q65" s="20"/>
      <c r="R65" s="12" t="s">
        <v>76</v>
      </c>
      <c r="S65" s="12">
        <v>0.78586918173881337</v>
      </c>
      <c r="T65" s="12">
        <v>0.77688419530619623</v>
      </c>
      <c r="U65" s="12">
        <v>1</v>
      </c>
      <c r="V65" s="12"/>
      <c r="W65" s="12"/>
      <c r="X65" s="12"/>
      <c r="Y65" s="12"/>
      <c r="Z65" s="12"/>
      <c r="AA65" s="12"/>
      <c r="AB65" s="12"/>
      <c r="AC65" s="12"/>
      <c r="AF65" s="12" t="s">
        <v>52</v>
      </c>
      <c r="AG65" s="12">
        <v>10.159542190209322</v>
      </c>
      <c r="AH65" s="12">
        <v>12.571062407754766</v>
      </c>
      <c r="AI65" s="12">
        <v>4.3024358974359131</v>
      </c>
      <c r="AJ65" s="12">
        <v>2.9885897435897419</v>
      </c>
      <c r="AK65" s="12">
        <v>3.2214743589743526</v>
      </c>
      <c r="AL65" s="12">
        <v>1.2571062407754723E-3</v>
      </c>
      <c r="AM65" s="12">
        <v>39.866992695831868</v>
      </c>
      <c r="AN65" s="12">
        <v>9.6589664293138533E-3</v>
      </c>
      <c r="AO65" s="12">
        <v>313.64477717004024</v>
      </c>
      <c r="AP65" s="12">
        <v>7.4745726864719432E-5</v>
      </c>
      <c r="AQ65" s="12">
        <v>185.18051695732052</v>
      </c>
    </row>
    <row r="66" spans="1:43">
      <c r="A66">
        <v>28</v>
      </c>
      <c r="B66" t="s">
        <v>17</v>
      </c>
      <c r="C66" s="2">
        <v>50.986632718014</v>
      </c>
      <c r="D66" s="2">
        <v>29.344366645448762</v>
      </c>
      <c r="E66">
        <v>16.5</v>
      </c>
      <c r="F66">
        <v>10.1</v>
      </c>
      <c r="G66" s="2">
        <v>7.5</v>
      </c>
      <c r="H66" s="18">
        <f t="shared" si="1"/>
        <v>0.29344366645448761</v>
      </c>
      <c r="I66">
        <f t="shared" ref="I66:I129" si="6">G66/H66</f>
        <v>25.558568329718003</v>
      </c>
      <c r="J66" s="19">
        <f t="shared" si="2"/>
        <v>0.61212121212121207</v>
      </c>
      <c r="K66" s="19">
        <f t="shared" si="3"/>
        <v>44.178646691106465</v>
      </c>
      <c r="L66" s="19">
        <f t="shared" si="4"/>
        <v>6.7629996050871583E-2</v>
      </c>
      <c r="M66" s="19">
        <f t="shared" si="5"/>
        <v>56.228850325379604</v>
      </c>
      <c r="Q66" s="12"/>
      <c r="R66" s="12" t="s">
        <v>77</v>
      </c>
      <c r="S66" s="12">
        <v>0.74326631546095678</v>
      </c>
      <c r="T66" s="12">
        <v>0.77235183108607186</v>
      </c>
      <c r="U66" s="12">
        <v>0.90829716227821944</v>
      </c>
      <c r="V66" s="12">
        <v>1</v>
      </c>
      <c r="W66" s="12"/>
      <c r="X66" s="12"/>
      <c r="Y66" s="12"/>
      <c r="Z66" s="12"/>
      <c r="AA66" s="12"/>
      <c r="AB66" s="12"/>
      <c r="AC66" s="12"/>
      <c r="AF66" s="12" t="s">
        <v>53</v>
      </c>
      <c r="AG66" s="12">
        <v>-1.1628073773821179</v>
      </c>
      <c r="AH66" s="12">
        <v>0.67926766425747998</v>
      </c>
      <c r="AI66" s="12">
        <v>-1.032683599373073</v>
      </c>
      <c r="AJ66" s="12">
        <v>-0.51788228628923738</v>
      </c>
      <c r="AK66" s="12">
        <v>1.2972076438653857</v>
      </c>
      <c r="AL66" s="12">
        <v>0.67926766425747198</v>
      </c>
      <c r="AM66" s="12">
        <v>-1.1717495953915846</v>
      </c>
      <c r="AN66" s="12">
        <v>-1.5796139028257032</v>
      </c>
      <c r="AO66" s="12">
        <v>3.9629878407915373</v>
      </c>
      <c r="AP66" s="12">
        <v>1.4124729377095728</v>
      </c>
      <c r="AQ66" s="12">
        <v>-1.7797887161925701</v>
      </c>
    </row>
    <row r="67" spans="1:43">
      <c r="A67">
        <v>29</v>
      </c>
      <c r="B67" t="s">
        <v>17</v>
      </c>
      <c r="C67" s="2">
        <v>50.986632718014</v>
      </c>
      <c r="D67" s="2">
        <v>16.613621896880968</v>
      </c>
      <c r="E67">
        <v>14.1</v>
      </c>
      <c r="F67">
        <v>7.8</v>
      </c>
      <c r="G67" s="2">
        <v>4.5</v>
      </c>
      <c r="H67" s="18">
        <f t="shared" ref="H67:H130" si="7">D67/100</f>
        <v>0.16613621896880967</v>
      </c>
      <c r="I67">
        <f t="shared" si="6"/>
        <v>27.086206896551726</v>
      </c>
      <c r="J67" s="19">
        <f t="shared" ref="J67:J130" si="8">F67/E67</f>
        <v>0.55319148936170215</v>
      </c>
      <c r="K67" s="19">
        <f t="shared" ref="K67:K130" si="9">PI()*((G67^2)/4)</f>
        <v>15.904312808798327</v>
      </c>
      <c r="L67" s="19">
        <f t="shared" ref="L67:L130" si="10">PI()*((H67^2)/4)</f>
        <v>2.1677965758590545E-2</v>
      </c>
      <c r="M67" s="19">
        <f t="shared" ref="M67:M130" si="11">E67/H67</f>
        <v>84.87011494252873</v>
      </c>
      <c r="Q67" s="12"/>
      <c r="R67" s="12" t="s">
        <v>75</v>
      </c>
      <c r="S67" s="12">
        <v>0.85203000650314153</v>
      </c>
      <c r="T67" s="12">
        <v>0.86118555137263775</v>
      </c>
      <c r="U67" s="12">
        <v>0.67040017800032237</v>
      </c>
      <c r="V67" s="12">
        <v>0.69645629408339205</v>
      </c>
      <c r="W67" s="12">
        <v>1</v>
      </c>
      <c r="X67" s="12"/>
      <c r="Y67" s="12"/>
      <c r="Z67" s="12"/>
      <c r="AA67" s="12"/>
      <c r="AB67" s="12"/>
      <c r="AC67" s="12"/>
      <c r="AF67" s="12" t="s">
        <v>54</v>
      </c>
      <c r="AG67" s="12">
        <v>-4.7174916003814606E-3</v>
      </c>
      <c r="AH67" s="12">
        <v>0.88759405461063379</v>
      </c>
      <c r="AI67" s="12">
        <v>0.67567349891583528</v>
      </c>
      <c r="AJ67" s="12">
        <v>0.72920049780346385</v>
      </c>
      <c r="AK67" s="12">
        <v>1.0654172113063494</v>
      </c>
      <c r="AL67" s="12">
        <v>0.88759405461062957</v>
      </c>
      <c r="AM67" s="12">
        <v>0.14871935947436687</v>
      </c>
      <c r="AN67" s="12">
        <v>9.2502230411108471E-2</v>
      </c>
      <c r="AO67" s="12">
        <v>1.8033314340048241</v>
      </c>
      <c r="AP67" s="12">
        <v>1.37723490555388</v>
      </c>
      <c r="AQ67" s="12">
        <v>0.23214764722143208</v>
      </c>
    </row>
    <row r="68" spans="1:43">
      <c r="A68">
        <v>30</v>
      </c>
      <c r="B68" t="s">
        <v>17</v>
      </c>
      <c r="C68" s="2">
        <v>15.88160407383832</v>
      </c>
      <c r="D68" s="2">
        <v>10.884786760025463</v>
      </c>
      <c r="E68">
        <v>9.1</v>
      </c>
      <c r="F68">
        <v>6.8</v>
      </c>
      <c r="G68" s="2">
        <v>3.9</v>
      </c>
      <c r="H68" s="18">
        <f t="shared" si="7"/>
        <v>0.10884786760025462</v>
      </c>
      <c r="I68">
        <f t="shared" si="6"/>
        <v>35.829824561403505</v>
      </c>
      <c r="J68" s="19">
        <f t="shared" si="8"/>
        <v>0.74725274725274726</v>
      </c>
      <c r="K68" s="19">
        <f t="shared" si="9"/>
        <v>11.945906065275187</v>
      </c>
      <c r="L68" s="19">
        <f t="shared" si="10"/>
        <v>9.3052861341869075E-3</v>
      </c>
      <c r="M68" s="19">
        <f t="shared" si="11"/>
        <v>83.602923976608182</v>
      </c>
      <c r="Q68" s="12"/>
      <c r="R68" s="12" t="s">
        <v>73</v>
      </c>
      <c r="S68" s="12">
        <v>0.99284346937271206</v>
      </c>
      <c r="T68" s="12">
        <v>1.0000000000000002</v>
      </c>
      <c r="U68" s="12">
        <v>0.77688419530619635</v>
      </c>
      <c r="V68" s="12">
        <v>0.77235183108607186</v>
      </c>
      <c r="W68" s="12">
        <v>0.86118555137263764</v>
      </c>
      <c r="X68" s="12">
        <v>1</v>
      </c>
      <c r="Y68" s="12"/>
      <c r="Z68" s="12"/>
      <c r="AA68" s="12"/>
      <c r="AB68" s="12"/>
      <c r="AC68" s="12"/>
      <c r="AF68" s="12" t="s">
        <v>55</v>
      </c>
      <c r="AG68" s="12">
        <v>9.6753660089115172</v>
      </c>
      <c r="AH68" s="12">
        <v>12.189688096753661</v>
      </c>
      <c r="AI68" s="12">
        <v>6.1</v>
      </c>
      <c r="AJ68" s="12">
        <v>5.3000000000000007</v>
      </c>
      <c r="AK68" s="12">
        <v>6.2999999999999989</v>
      </c>
      <c r="AL68" s="12">
        <v>0.12189688096753662</v>
      </c>
      <c r="AM68" s="12">
        <v>19.241032579758077</v>
      </c>
      <c r="AN68" s="12">
        <v>0.27777777777777779</v>
      </c>
      <c r="AO68" s="12">
        <v>64.324109582250998</v>
      </c>
      <c r="AP68" s="12">
        <v>2.867252349970387E-2</v>
      </c>
      <c r="AQ68" s="12">
        <v>36.672259123530317</v>
      </c>
    </row>
    <row r="69" spans="1:43">
      <c r="A69">
        <v>31</v>
      </c>
      <c r="B69" t="s">
        <v>17</v>
      </c>
      <c r="C69" s="2">
        <v>17.886696371737749</v>
      </c>
      <c r="D69" s="2">
        <v>12.667091024824952</v>
      </c>
      <c r="E69">
        <v>12.1</v>
      </c>
      <c r="F69">
        <v>6</v>
      </c>
      <c r="G69" s="2">
        <v>4.3499999999999996</v>
      </c>
      <c r="H69" s="18">
        <f t="shared" si="7"/>
        <v>0.12667091024824953</v>
      </c>
      <c r="I69">
        <f t="shared" si="6"/>
        <v>34.340954773869342</v>
      </c>
      <c r="J69" s="19">
        <f t="shared" si="8"/>
        <v>0.49586776859504134</v>
      </c>
      <c r="K69" s="19">
        <f t="shared" si="9"/>
        <v>14.861696746888212</v>
      </c>
      <c r="L69" s="19">
        <f t="shared" si="10"/>
        <v>1.2602121548508455E-2</v>
      </c>
      <c r="M69" s="19">
        <f t="shared" si="11"/>
        <v>95.523115577889442</v>
      </c>
      <c r="Q69" s="12"/>
      <c r="R69" s="12" t="s">
        <v>80</v>
      </c>
      <c r="S69" s="12">
        <v>-0.17195572408023849</v>
      </c>
      <c r="T69" s="12">
        <v>-0.17294442907962593</v>
      </c>
      <c r="U69" s="12">
        <v>-0.23456539557491191</v>
      </c>
      <c r="V69" s="12">
        <v>-0.19233072427498427</v>
      </c>
      <c r="W69" s="12">
        <v>0.33417982897274678</v>
      </c>
      <c r="X69" s="12">
        <v>-0.17294442907962582</v>
      </c>
      <c r="Y69" s="12">
        <v>1</v>
      </c>
      <c r="Z69" s="12"/>
      <c r="AA69" s="12"/>
      <c r="AB69" s="12"/>
      <c r="AC69" s="12"/>
      <c r="AF69" s="12" t="s">
        <v>56</v>
      </c>
      <c r="AG69" s="12">
        <v>14.863144493952898</v>
      </c>
      <c r="AH69" s="12">
        <v>8.8796944621260341</v>
      </c>
      <c r="AI69" s="12">
        <v>6</v>
      </c>
      <c r="AJ69" s="12">
        <v>3.1</v>
      </c>
      <c r="AK69" s="12">
        <v>3.35</v>
      </c>
      <c r="AL69" s="12">
        <v>8.8796944621260337E-2</v>
      </c>
      <c r="AM69" s="12">
        <v>27.626509186351704</v>
      </c>
      <c r="AN69" s="12">
        <v>0.5</v>
      </c>
      <c r="AO69" s="12">
        <v>8.8141308887278633</v>
      </c>
      <c r="AP69" s="12">
        <v>6.1927839161728636E-3</v>
      </c>
      <c r="AQ69" s="12">
        <v>43.874774774774771</v>
      </c>
    </row>
    <row r="70" spans="1:43">
      <c r="A70">
        <v>32</v>
      </c>
      <c r="B70" t="s">
        <v>17</v>
      </c>
      <c r="C70" s="2">
        <v>7.5747931253978367</v>
      </c>
      <c r="D70" s="2">
        <v>6.747294716740929</v>
      </c>
      <c r="E70">
        <v>7</v>
      </c>
      <c r="F70">
        <v>3.8</v>
      </c>
      <c r="G70" s="2">
        <v>2.25</v>
      </c>
      <c r="H70" s="18">
        <f t="shared" si="7"/>
        <v>6.7472947167409286E-2</v>
      </c>
      <c r="I70">
        <f t="shared" si="6"/>
        <v>33.346698113207552</v>
      </c>
      <c r="J70" s="19">
        <f t="shared" si="8"/>
        <v>0.54285714285714282</v>
      </c>
      <c r="K70" s="19">
        <f t="shared" si="9"/>
        <v>3.9760782021995817</v>
      </c>
      <c r="L70" s="19">
        <f t="shared" si="10"/>
        <v>3.5756025786985411E-3</v>
      </c>
      <c r="M70" s="19">
        <f t="shared" si="11"/>
        <v>103.74528301886794</v>
      </c>
      <c r="Q70" s="12"/>
      <c r="R70" s="12" t="s">
        <v>79</v>
      </c>
      <c r="S70" s="12">
        <v>0.22933802251784643</v>
      </c>
      <c r="T70" s="12">
        <v>0.32317018436322176</v>
      </c>
      <c r="U70" s="12">
        <v>0.1977017468981731</v>
      </c>
      <c r="V70" s="12">
        <v>0.57536297058719943</v>
      </c>
      <c r="W70" s="12">
        <v>0.32973401350868492</v>
      </c>
      <c r="X70" s="12">
        <v>0.32317018436322181</v>
      </c>
      <c r="Y70" s="12">
        <v>-5.830809780815991E-2</v>
      </c>
      <c r="Z70" s="12">
        <v>1</v>
      </c>
      <c r="AA70" s="12"/>
      <c r="AB70" s="12"/>
      <c r="AC70" s="12"/>
      <c r="AF70" s="12" t="s">
        <v>57</v>
      </c>
      <c r="AG70" s="12">
        <v>24.538510502864415</v>
      </c>
      <c r="AH70" s="12">
        <v>21.069382558879695</v>
      </c>
      <c r="AI70" s="12">
        <v>12.1</v>
      </c>
      <c r="AJ70" s="12">
        <v>8.4</v>
      </c>
      <c r="AK70" s="12">
        <v>9.6499999999999986</v>
      </c>
      <c r="AL70" s="12">
        <v>0.21069382558879696</v>
      </c>
      <c r="AM70" s="12">
        <v>46.867541766109781</v>
      </c>
      <c r="AN70" s="12">
        <v>0.77777777777777779</v>
      </c>
      <c r="AO70" s="12">
        <v>73.138240470978857</v>
      </c>
      <c r="AP70" s="12">
        <v>3.4865307415876734E-2</v>
      </c>
      <c r="AQ70" s="12">
        <v>80.547033898305088</v>
      </c>
    </row>
    <row r="71" spans="1:43">
      <c r="A71">
        <v>33</v>
      </c>
      <c r="B71" t="s">
        <v>17</v>
      </c>
      <c r="C71" s="2">
        <v>10.248249522597073</v>
      </c>
      <c r="D71" s="2">
        <v>7.5747931253978367</v>
      </c>
      <c r="E71">
        <v>8</v>
      </c>
      <c r="F71">
        <v>4.9000000000000004</v>
      </c>
      <c r="G71" s="2">
        <v>3.25</v>
      </c>
      <c r="H71" s="18">
        <f t="shared" si="7"/>
        <v>7.5747931253978371E-2</v>
      </c>
      <c r="I71">
        <f t="shared" si="6"/>
        <v>42.90546218487394</v>
      </c>
      <c r="J71" s="19">
        <f t="shared" si="8"/>
        <v>0.61250000000000004</v>
      </c>
      <c r="K71" s="19">
        <f t="shared" si="9"/>
        <v>8.2957681008855477</v>
      </c>
      <c r="L71" s="19">
        <f t="shared" si="10"/>
        <v>4.5064175967381697E-3</v>
      </c>
      <c r="M71" s="19">
        <f t="shared" si="11"/>
        <v>105.61344537815124</v>
      </c>
      <c r="R71" s="12" t="s">
        <v>81</v>
      </c>
      <c r="S71" s="12">
        <v>0.76296684071366294</v>
      </c>
      <c r="T71" s="12">
        <v>0.75826534204169016</v>
      </c>
      <c r="U71" s="12">
        <v>0.56660679146451554</v>
      </c>
      <c r="V71" s="12">
        <v>0.56304090414120977</v>
      </c>
      <c r="W71" s="12">
        <v>0.97329879127608721</v>
      </c>
      <c r="X71" s="12">
        <v>0.75826534204169038</v>
      </c>
      <c r="Y71" s="12">
        <v>0.49173853272007678</v>
      </c>
      <c r="Z71" s="12">
        <v>0.18919413906138163</v>
      </c>
      <c r="AA71" s="12">
        <v>1</v>
      </c>
      <c r="AB71" s="12"/>
      <c r="AC71" s="12"/>
      <c r="AF71" s="12" t="s">
        <v>58</v>
      </c>
      <c r="AG71" s="12">
        <v>260.66199872692556</v>
      </c>
      <c r="AH71" s="12">
        <v>182.78166772756205</v>
      </c>
      <c r="AI71" s="12">
        <v>107.79999999999998</v>
      </c>
      <c r="AJ71" s="12">
        <v>69.2</v>
      </c>
      <c r="AK71" s="12">
        <v>69.95</v>
      </c>
      <c r="AL71" s="12">
        <v>1.8278166772756208</v>
      </c>
      <c r="AM71" s="12">
        <v>494.13673422345494</v>
      </c>
      <c r="AN71" s="12">
        <v>8.2782238260847887</v>
      </c>
      <c r="AO71" s="12">
        <v>325.97361723188544</v>
      </c>
      <c r="AP71" s="12">
        <v>0.21369006773756627</v>
      </c>
      <c r="AQ71" s="12">
        <v>785.22814430330936</v>
      </c>
    </row>
    <row r="72" spans="1:43" ht="15.75" thickBot="1">
      <c r="A72">
        <v>34</v>
      </c>
      <c r="B72" t="s">
        <v>17</v>
      </c>
      <c r="C72" s="2">
        <v>26.448122215149585</v>
      </c>
      <c r="D72" s="2">
        <v>16.168045830681095</v>
      </c>
      <c r="E72">
        <v>16.5</v>
      </c>
      <c r="F72">
        <v>9.1999999999999993</v>
      </c>
      <c r="G72" s="2">
        <v>4.75</v>
      </c>
      <c r="H72" s="18">
        <f t="shared" si="7"/>
        <v>0.16168045830681094</v>
      </c>
      <c r="I72">
        <f t="shared" si="6"/>
        <v>29.378937007874018</v>
      </c>
      <c r="J72" s="19">
        <f t="shared" si="8"/>
        <v>0.5575757575757575</v>
      </c>
      <c r="K72" s="19">
        <f t="shared" si="9"/>
        <v>17.720546061654925</v>
      </c>
      <c r="L72" s="19">
        <f t="shared" si="10"/>
        <v>2.0530756138066493E-2</v>
      </c>
      <c r="M72" s="19">
        <f t="shared" si="11"/>
        <v>102.05314960629921</v>
      </c>
      <c r="R72" s="12" t="s">
        <v>78</v>
      </c>
      <c r="S72" s="12">
        <v>0.97233754405631534</v>
      </c>
      <c r="T72" s="12">
        <v>0.96655677583742106</v>
      </c>
      <c r="U72" s="12">
        <v>0.65825339055267384</v>
      </c>
      <c r="V72" s="12">
        <v>0.62211673028446202</v>
      </c>
      <c r="W72" s="12">
        <v>0.81739846484931344</v>
      </c>
      <c r="X72" s="12">
        <v>0.96655677583742117</v>
      </c>
      <c r="Y72" s="12">
        <v>-0.13658349881870049</v>
      </c>
      <c r="Z72" s="12">
        <v>0.16988520738546295</v>
      </c>
      <c r="AA72" s="12">
        <v>0.75062606110386365</v>
      </c>
      <c r="AB72" s="12">
        <v>1</v>
      </c>
      <c r="AC72" s="12"/>
      <c r="AF72" s="13" t="s">
        <v>59</v>
      </c>
      <c r="AG72" s="13">
        <v>13</v>
      </c>
      <c r="AH72" s="13">
        <v>13</v>
      </c>
      <c r="AI72" s="13">
        <v>13</v>
      </c>
      <c r="AJ72" s="13">
        <v>13</v>
      </c>
      <c r="AK72" s="13">
        <v>13</v>
      </c>
      <c r="AL72" s="13">
        <v>13</v>
      </c>
      <c r="AM72" s="13">
        <v>13</v>
      </c>
      <c r="AN72" s="13">
        <v>13</v>
      </c>
      <c r="AO72" s="13">
        <v>13</v>
      </c>
      <c r="AP72" s="13">
        <v>13</v>
      </c>
      <c r="AQ72" s="13">
        <v>13</v>
      </c>
    </row>
    <row r="73" spans="1:43" ht="15.75" thickBot="1">
      <c r="A73">
        <v>36</v>
      </c>
      <c r="B73" t="s">
        <v>17</v>
      </c>
      <c r="C73" s="2">
        <v>15.21323997453851</v>
      </c>
      <c r="D73" s="2">
        <v>9.4844048376830052</v>
      </c>
      <c r="E73">
        <v>8</v>
      </c>
      <c r="F73">
        <v>5.2</v>
      </c>
      <c r="G73" s="2">
        <v>3.1</v>
      </c>
      <c r="H73" s="18">
        <f t="shared" si="7"/>
        <v>9.4844048376830054E-2</v>
      </c>
      <c r="I73">
        <f t="shared" si="6"/>
        <v>32.685234899328854</v>
      </c>
      <c r="J73" s="19">
        <f t="shared" si="8"/>
        <v>0.65</v>
      </c>
      <c r="K73" s="19">
        <f t="shared" si="9"/>
        <v>7.5476763502494792</v>
      </c>
      <c r="L73" s="19">
        <f t="shared" si="10"/>
        <v>7.0649655437599098E-3</v>
      </c>
      <c r="M73" s="19">
        <f t="shared" si="11"/>
        <v>84.348993288590592</v>
      </c>
      <c r="R73" s="13" t="s">
        <v>82</v>
      </c>
      <c r="S73" s="13">
        <v>-0.55779417534132636</v>
      </c>
      <c r="T73" s="13">
        <v>-0.60168942573668116</v>
      </c>
      <c r="U73" s="13">
        <v>6.4007553836224231E-3</v>
      </c>
      <c r="V73" s="13">
        <v>-0.16447648853407562</v>
      </c>
      <c r="W73" s="13">
        <v>-0.56130501670587896</v>
      </c>
      <c r="X73" s="13">
        <v>-0.60168942573668116</v>
      </c>
      <c r="Y73" s="13">
        <v>-5.7871695028819219E-2</v>
      </c>
      <c r="Z73" s="13">
        <v>-0.45635400984104624</v>
      </c>
      <c r="AA73" s="13">
        <v>-0.50175708927202722</v>
      </c>
      <c r="AB73" s="13">
        <v>-0.63787251189991245</v>
      </c>
      <c r="AC73" s="13">
        <v>1</v>
      </c>
    </row>
    <row r="74" spans="1:43">
      <c r="A74">
        <v>37</v>
      </c>
      <c r="B74" t="s">
        <v>17</v>
      </c>
      <c r="C74" s="2">
        <v>50.954805856142585</v>
      </c>
      <c r="D74" s="2">
        <v>38.574156588160406</v>
      </c>
      <c r="E74">
        <v>10.3</v>
      </c>
      <c r="F74">
        <v>8.3000000000000007</v>
      </c>
      <c r="G74" s="2">
        <v>8.25</v>
      </c>
      <c r="H74" s="18">
        <f t="shared" si="7"/>
        <v>0.38574156588160408</v>
      </c>
      <c r="I74">
        <f t="shared" si="6"/>
        <v>21.387376237623762</v>
      </c>
      <c r="J74" s="19">
        <f t="shared" si="8"/>
        <v>0.80582524271844658</v>
      </c>
      <c r="K74" s="19">
        <f t="shared" si="9"/>
        <v>53.456162496238825</v>
      </c>
      <c r="L74" s="19">
        <f t="shared" si="10"/>
        <v>0.11686454152642738</v>
      </c>
      <c r="M74" s="19">
        <f t="shared" si="11"/>
        <v>26.701815181518153</v>
      </c>
      <c r="Q74" s="20"/>
      <c r="R74" s="20"/>
      <c r="S74" s="20"/>
      <c r="T74" s="20"/>
      <c r="U74" s="20"/>
      <c r="V74" s="20"/>
      <c r="W74" s="20"/>
      <c r="X74" s="20"/>
      <c r="Y74" s="20"/>
    </row>
    <row r="75" spans="1:43" ht="15.75" thickBot="1">
      <c r="A75">
        <v>38</v>
      </c>
      <c r="B75" t="s">
        <v>17</v>
      </c>
      <c r="C75" s="2">
        <v>26.352641629535327</v>
      </c>
      <c r="D75" s="2">
        <v>19.478039465308722</v>
      </c>
      <c r="E75">
        <v>17.2</v>
      </c>
      <c r="F75">
        <v>7.9</v>
      </c>
      <c r="G75" s="2">
        <v>6.35</v>
      </c>
      <c r="H75" s="18">
        <f t="shared" si="7"/>
        <v>0.19478039465308722</v>
      </c>
      <c r="I75">
        <f t="shared" si="6"/>
        <v>32.600816993464051</v>
      </c>
      <c r="J75" s="19">
        <f t="shared" si="8"/>
        <v>0.45930232558139539</v>
      </c>
      <c r="K75" s="19">
        <f t="shared" si="9"/>
        <v>31.669217443593606</v>
      </c>
      <c r="L75" s="19">
        <f t="shared" si="10"/>
        <v>2.9797536762105441E-2</v>
      </c>
      <c r="M75" s="19">
        <f t="shared" si="11"/>
        <v>88.304575163398681</v>
      </c>
      <c r="Q75" s="12"/>
      <c r="R75" s="12"/>
      <c r="S75" s="12"/>
      <c r="T75" s="12"/>
      <c r="U75" s="12"/>
      <c r="V75" s="12"/>
      <c r="W75" s="12"/>
      <c r="X75" s="12"/>
      <c r="Y75" s="12"/>
      <c r="AF75" t="s">
        <v>10</v>
      </c>
    </row>
    <row r="76" spans="1:43" ht="15.75" thickBot="1">
      <c r="A76">
        <v>39</v>
      </c>
      <c r="B76" t="s">
        <v>17</v>
      </c>
      <c r="C76" s="2">
        <v>25.07956715467855</v>
      </c>
      <c r="D76" s="2">
        <v>17.886696371737749</v>
      </c>
      <c r="E76">
        <v>9.1</v>
      </c>
      <c r="F76">
        <v>5.2</v>
      </c>
      <c r="G76" s="2">
        <v>4.3</v>
      </c>
      <c r="H76" s="18">
        <f t="shared" si="7"/>
        <v>0.17886696371737748</v>
      </c>
      <c r="I76">
        <f t="shared" si="6"/>
        <v>24.040213523131669</v>
      </c>
      <c r="J76" s="19">
        <f t="shared" si="8"/>
        <v>0.57142857142857151</v>
      </c>
      <c r="K76" s="19">
        <f t="shared" si="9"/>
        <v>14.522012041218817</v>
      </c>
      <c r="L76" s="19">
        <f t="shared" si="10"/>
        <v>2.5127550304077574E-2</v>
      </c>
      <c r="M76" s="19">
        <f t="shared" si="11"/>
        <v>50.875800711743764</v>
      </c>
      <c r="Q76" s="12"/>
      <c r="R76" t="s">
        <v>33</v>
      </c>
      <c r="S76" s="12"/>
      <c r="T76" s="12"/>
      <c r="U76" s="12"/>
      <c r="V76" s="12"/>
      <c r="W76" s="12"/>
      <c r="X76" s="12"/>
      <c r="Y76" s="12"/>
      <c r="AF76" s="14"/>
      <c r="AG76" s="14" t="s">
        <v>83</v>
      </c>
      <c r="AH76" s="14" t="s">
        <v>74</v>
      </c>
      <c r="AI76" s="14" t="s">
        <v>76</v>
      </c>
      <c r="AJ76" s="14" t="s">
        <v>77</v>
      </c>
      <c r="AK76" s="14" t="s">
        <v>75</v>
      </c>
      <c r="AL76" s="14" t="s">
        <v>73</v>
      </c>
      <c r="AM76" s="14" t="s">
        <v>80</v>
      </c>
      <c r="AN76" s="14" t="s">
        <v>79</v>
      </c>
      <c r="AO76" s="14" t="s">
        <v>81</v>
      </c>
      <c r="AP76" s="14" t="s">
        <v>78</v>
      </c>
      <c r="AQ76" s="14" t="s">
        <v>82</v>
      </c>
    </row>
    <row r="77" spans="1:43">
      <c r="A77">
        <v>40</v>
      </c>
      <c r="B77" t="s">
        <v>17</v>
      </c>
      <c r="C77" s="2">
        <v>51.177593889242523</v>
      </c>
      <c r="D77" s="2">
        <v>19.478039465308722</v>
      </c>
      <c r="E77">
        <v>17.399999999999999</v>
      </c>
      <c r="F77">
        <v>11.2</v>
      </c>
      <c r="G77" s="2">
        <v>5.15</v>
      </c>
      <c r="H77" s="18">
        <f t="shared" si="7"/>
        <v>0.19478039465308722</v>
      </c>
      <c r="I77">
        <f t="shared" si="6"/>
        <v>26.440032679738561</v>
      </c>
      <c r="J77" s="19">
        <f t="shared" si="8"/>
        <v>0.64367816091954022</v>
      </c>
      <c r="K77" s="19">
        <f t="shared" si="9"/>
        <v>20.830722788708826</v>
      </c>
      <c r="L77" s="19">
        <f t="shared" si="10"/>
        <v>2.9797536762105441E-2</v>
      </c>
      <c r="M77" s="19">
        <f t="shared" si="11"/>
        <v>89.331372549019591</v>
      </c>
      <c r="Q77" s="12"/>
      <c r="R77" s="14"/>
      <c r="S77" s="14" t="s">
        <v>83</v>
      </c>
      <c r="T77" s="14" t="s">
        <v>74</v>
      </c>
      <c r="U77" s="14" t="s">
        <v>76</v>
      </c>
      <c r="V77" s="14" t="s">
        <v>77</v>
      </c>
      <c r="W77" s="14" t="s">
        <v>75</v>
      </c>
      <c r="X77" s="14" t="s">
        <v>73</v>
      </c>
      <c r="Y77" s="14" t="s">
        <v>80</v>
      </c>
      <c r="Z77" s="14" t="s">
        <v>79</v>
      </c>
      <c r="AA77" s="14" t="s">
        <v>81</v>
      </c>
      <c r="AB77" s="14" t="s">
        <v>78</v>
      </c>
      <c r="AC77" s="14" t="s">
        <v>82</v>
      </c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</row>
    <row r="78" spans="1:43">
      <c r="A78">
        <v>41</v>
      </c>
      <c r="B78" t="s">
        <v>17</v>
      </c>
      <c r="C78" s="2">
        <v>51.177593889242523</v>
      </c>
      <c r="D78" s="2">
        <v>19.541693189051561</v>
      </c>
      <c r="E78">
        <v>16.8</v>
      </c>
      <c r="F78">
        <v>7.1</v>
      </c>
      <c r="G78" s="2">
        <v>5</v>
      </c>
      <c r="H78" s="18">
        <f t="shared" si="7"/>
        <v>0.19541693189051559</v>
      </c>
      <c r="I78">
        <f t="shared" si="6"/>
        <v>25.586319218241041</v>
      </c>
      <c r="J78" s="19">
        <f t="shared" si="8"/>
        <v>0.42261904761904756</v>
      </c>
      <c r="K78" s="19">
        <f t="shared" si="9"/>
        <v>19.634954084936208</v>
      </c>
      <c r="L78" s="19">
        <f t="shared" si="10"/>
        <v>2.9992610131698016E-2</v>
      </c>
      <c r="M78" s="19">
        <f t="shared" si="11"/>
        <v>85.970032573289913</v>
      </c>
      <c r="Q78" s="12"/>
      <c r="R78" s="12" t="s">
        <v>83</v>
      </c>
      <c r="S78" s="12">
        <v>1</v>
      </c>
      <c r="T78" s="12"/>
      <c r="U78" s="12"/>
      <c r="V78" s="12"/>
      <c r="W78" s="12"/>
      <c r="X78" s="12"/>
      <c r="Y78" s="12"/>
      <c r="Z78" s="12"/>
      <c r="AA78" s="12"/>
      <c r="AB78" s="12"/>
      <c r="AC78" s="12"/>
      <c r="AF78" s="12" t="s">
        <v>47</v>
      </c>
      <c r="AG78" s="12">
        <v>50.442682715120647</v>
      </c>
      <c r="AH78" s="12">
        <v>42.352583762513753</v>
      </c>
      <c r="AI78" s="12">
        <v>16.754545454545454</v>
      </c>
      <c r="AJ78" s="12">
        <v>8.2545454545454522</v>
      </c>
      <c r="AK78" s="12">
        <v>9.7954545454545467</v>
      </c>
      <c r="AL78" s="12">
        <v>0.42352583762513751</v>
      </c>
      <c r="AM78" s="12">
        <v>23.325011569702145</v>
      </c>
      <c r="AN78" s="12">
        <v>0.4894631572090779</v>
      </c>
      <c r="AO78" s="12">
        <v>84.399422137437554</v>
      </c>
      <c r="AP78" s="12">
        <v>0.15424819761407238</v>
      </c>
      <c r="AQ78" s="12">
        <v>40.93898500344833</v>
      </c>
    </row>
    <row r="79" spans="1:43">
      <c r="A79">
        <v>42</v>
      </c>
      <c r="B79" t="s">
        <v>17</v>
      </c>
      <c r="C79" s="2">
        <v>51.177593889242523</v>
      </c>
      <c r="D79" s="2">
        <v>21.578612348822407</v>
      </c>
      <c r="E79">
        <v>16.8</v>
      </c>
      <c r="F79">
        <v>9.6999999999999993</v>
      </c>
      <c r="G79" s="2">
        <v>6.05</v>
      </c>
      <c r="H79" s="18">
        <f t="shared" si="7"/>
        <v>0.21578612348822407</v>
      </c>
      <c r="I79">
        <f t="shared" si="6"/>
        <v>28.037020648967548</v>
      </c>
      <c r="J79" s="19">
        <f t="shared" si="8"/>
        <v>0.57738095238095233</v>
      </c>
      <c r="K79" s="19">
        <f t="shared" si="9"/>
        <v>28.747536275755099</v>
      </c>
      <c r="L79" s="19">
        <f t="shared" si="10"/>
        <v>3.6571006047224561E-2</v>
      </c>
      <c r="M79" s="19">
        <f t="shared" si="11"/>
        <v>77.854867256637164</v>
      </c>
      <c r="Q79" s="12"/>
      <c r="R79" s="12" t="s">
        <v>74</v>
      </c>
      <c r="S79" s="12">
        <v>0.87734255490570479</v>
      </c>
      <c r="T79" s="12">
        <v>1</v>
      </c>
      <c r="U79" s="12"/>
      <c r="V79" s="12"/>
      <c r="W79" s="12"/>
      <c r="X79" s="12"/>
      <c r="Y79" s="12"/>
      <c r="Z79" s="12"/>
      <c r="AA79" s="12"/>
      <c r="AB79" s="12"/>
      <c r="AC79" s="12"/>
      <c r="AF79" s="12" t="s">
        <v>48</v>
      </c>
      <c r="AG79" s="12">
        <v>4.9705930742810809</v>
      </c>
      <c r="AH79" s="12">
        <v>4.1256235613888244</v>
      </c>
      <c r="AI79" s="12">
        <v>1.4445108411666359</v>
      </c>
      <c r="AJ79" s="12">
        <v>0.7363748596226648</v>
      </c>
      <c r="AK79" s="12">
        <v>1.0728351255489201</v>
      </c>
      <c r="AL79" s="12">
        <v>4.1256235613888234E-2</v>
      </c>
      <c r="AM79" s="12">
        <v>1.1673454189474961</v>
      </c>
      <c r="AN79" s="12">
        <v>1.8843162062762008E-2</v>
      </c>
      <c r="AO79" s="12">
        <v>16.725946768261235</v>
      </c>
      <c r="AP79" s="12">
        <v>2.5179029380245171E-2</v>
      </c>
      <c r="AQ79" s="12">
        <v>2.3533097900481019</v>
      </c>
    </row>
    <row r="80" spans="1:43">
      <c r="A80">
        <v>43</v>
      </c>
      <c r="B80" t="s">
        <v>17</v>
      </c>
      <c r="C80" s="2">
        <v>36.028007638446852</v>
      </c>
      <c r="D80" s="2">
        <v>13.749204328453215</v>
      </c>
      <c r="E80">
        <v>17.5</v>
      </c>
      <c r="F80">
        <v>4</v>
      </c>
      <c r="G80" s="2">
        <v>2.8</v>
      </c>
      <c r="H80" s="18">
        <f t="shared" si="7"/>
        <v>0.13749204328453216</v>
      </c>
      <c r="I80">
        <f t="shared" si="6"/>
        <v>20.36481481481481</v>
      </c>
      <c r="J80" s="19">
        <f t="shared" si="8"/>
        <v>0.22857142857142856</v>
      </c>
      <c r="K80" s="19">
        <f t="shared" si="9"/>
        <v>6.1575216010359934</v>
      </c>
      <c r="L80" s="19">
        <f t="shared" si="10"/>
        <v>1.4847215549284374E-2</v>
      </c>
      <c r="M80" s="19">
        <f t="shared" si="11"/>
        <v>127.28009259259258</v>
      </c>
      <c r="R80" s="12" t="s">
        <v>76</v>
      </c>
      <c r="S80" s="12">
        <v>0.26012847200348371</v>
      </c>
      <c r="T80" s="12">
        <v>0.20888118640933159</v>
      </c>
      <c r="U80" s="12">
        <v>1</v>
      </c>
      <c r="V80" s="12"/>
      <c r="W80" s="12"/>
      <c r="X80" s="12"/>
      <c r="Y80" s="12"/>
      <c r="Z80" s="12"/>
      <c r="AA80" s="12"/>
      <c r="AB80" s="12"/>
      <c r="AC80" s="12"/>
      <c r="AF80" s="12" t="s">
        <v>49</v>
      </c>
      <c r="AG80" s="12">
        <v>49.745385105028646</v>
      </c>
      <c r="AH80" s="12">
        <v>42.202418841502229</v>
      </c>
      <c r="AI80" s="12">
        <v>18.100000000000001</v>
      </c>
      <c r="AJ80" s="12">
        <v>8.6999999999999993</v>
      </c>
      <c r="AK80" s="12">
        <v>9.1499999999999986</v>
      </c>
      <c r="AL80" s="12">
        <v>0.42202418841502232</v>
      </c>
      <c r="AM80" s="12">
        <v>22.566169544740966</v>
      </c>
      <c r="AN80" s="12">
        <v>0.50609756097560987</v>
      </c>
      <c r="AO80" s="12">
        <v>65.755497735042837</v>
      </c>
      <c r="AP80" s="12">
        <v>0.13988288091099499</v>
      </c>
      <c r="AQ80" s="12">
        <v>40.561083123425682</v>
      </c>
    </row>
    <row r="81" spans="1:43">
      <c r="A81">
        <v>44</v>
      </c>
      <c r="B81" t="s">
        <v>17</v>
      </c>
      <c r="C81" s="2">
        <v>36.028007638446852</v>
      </c>
      <c r="D81" s="2">
        <v>20.814767663908341</v>
      </c>
      <c r="E81">
        <v>16.899999999999999</v>
      </c>
      <c r="F81">
        <v>9.1999999999999993</v>
      </c>
      <c r="G81" s="2">
        <v>5.55</v>
      </c>
      <c r="H81" s="18">
        <f t="shared" si="7"/>
        <v>0.2081476766390834</v>
      </c>
      <c r="I81">
        <f t="shared" si="6"/>
        <v>26.663761467889906</v>
      </c>
      <c r="J81" s="19">
        <f t="shared" si="8"/>
        <v>0.54437869822485208</v>
      </c>
      <c r="K81" s="19">
        <f t="shared" si="9"/>
        <v>24.192226928049898</v>
      </c>
      <c r="L81" s="19">
        <f t="shared" si="10"/>
        <v>3.4027733013319378E-2</v>
      </c>
      <c r="M81" s="19">
        <f t="shared" si="11"/>
        <v>81.192354740061148</v>
      </c>
      <c r="R81" s="12" t="s">
        <v>77</v>
      </c>
      <c r="S81" s="12">
        <v>0.38178182386974252</v>
      </c>
      <c r="T81" s="12">
        <v>0.28624001378938141</v>
      </c>
      <c r="U81" s="12">
        <v>0.80673979778329674</v>
      </c>
      <c r="V81" s="12">
        <v>1</v>
      </c>
      <c r="W81" s="12"/>
      <c r="X81" s="12"/>
      <c r="Y81" s="12"/>
      <c r="Z81" s="12"/>
      <c r="AA81" s="12"/>
      <c r="AB81" s="12"/>
      <c r="AC81" s="12"/>
      <c r="AF81" s="12" t="s">
        <v>50</v>
      </c>
      <c r="AG81" s="12" t="e">
        <v>#N/A</v>
      </c>
      <c r="AH81" s="12" t="e">
        <v>#N/A</v>
      </c>
      <c r="AI81" s="12">
        <v>16.399999999999999</v>
      </c>
      <c r="AJ81" s="12">
        <v>9.8000000000000007</v>
      </c>
      <c r="AK81" s="12" t="e">
        <v>#N/A</v>
      </c>
      <c r="AL81" s="12" t="e">
        <v>#N/A</v>
      </c>
      <c r="AM81" s="12" t="e">
        <v>#N/A</v>
      </c>
      <c r="AN81" s="12" t="e">
        <v>#N/A</v>
      </c>
      <c r="AO81" s="12" t="e">
        <v>#N/A</v>
      </c>
      <c r="AP81" s="12" t="e">
        <v>#N/A</v>
      </c>
      <c r="AQ81" s="12" t="e">
        <v>#N/A</v>
      </c>
    </row>
    <row r="82" spans="1:43">
      <c r="A82">
        <v>45</v>
      </c>
      <c r="B82" t="s">
        <v>17</v>
      </c>
      <c r="C82" s="2">
        <v>16.295353278166775</v>
      </c>
      <c r="D82" s="2">
        <v>10.852959898154042</v>
      </c>
      <c r="E82">
        <v>11.5</v>
      </c>
      <c r="F82">
        <v>8.9</v>
      </c>
      <c r="G82" s="2">
        <v>3.75</v>
      </c>
      <c r="H82" s="18">
        <f t="shared" si="7"/>
        <v>0.10852959898154042</v>
      </c>
      <c r="I82">
        <f t="shared" si="6"/>
        <v>34.552785923753667</v>
      </c>
      <c r="J82" s="19">
        <f t="shared" si="8"/>
        <v>0.77391304347826095</v>
      </c>
      <c r="K82" s="19">
        <f t="shared" si="9"/>
        <v>11.044661672776616</v>
      </c>
      <c r="L82" s="19">
        <f t="shared" si="10"/>
        <v>9.2509488130483545E-3</v>
      </c>
      <c r="M82" s="19">
        <f t="shared" si="11"/>
        <v>105.96187683284457</v>
      </c>
      <c r="R82" s="12" t="s">
        <v>75</v>
      </c>
      <c r="S82" s="12">
        <v>0.66492182869746164</v>
      </c>
      <c r="T82" s="12">
        <v>0.77808770430973606</v>
      </c>
      <c r="U82" s="12">
        <v>0.27745239238055264</v>
      </c>
      <c r="V82" s="12">
        <v>0.37513934215086775</v>
      </c>
      <c r="W82" s="12">
        <v>1</v>
      </c>
      <c r="X82" s="12"/>
      <c r="Y82" s="12"/>
      <c r="Z82" s="12"/>
      <c r="AA82" s="12"/>
      <c r="AB82" s="12"/>
      <c r="AC82" s="12"/>
      <c r="AF82" s="12" t="s">
        <v>51</v>
      </c>
      <c r="AG82" s="12">
        <v>16.485592212929493</v>
      </c>
      <c r="AH82" s="12">
        <v>13.683145379376509</v>
      </c>
      <c r="AI82" s="12">
        <v>4.7909004657503962</v>
      </c>
      <c r="AJ82" s="12">
        <v>2.4422791144190077</v>
      </c>
      <c r="AK82" s="12">
        <v>3.5581915733595961</v>
      </c>
      <c r="AL82" s="12">
        <v>0.13683145379376505</v>
      </c>
      <c r="AM82" s="12">
        <v>3.8716467553890759</v>
      </c>
      <c r="AN82" s="12">
        <v>6.2495698426040872E-2</v>
      </c>
      <c r="AO82" s="12">
        <v>55.473689693779995</v>
      </c>
      <c r="AP82" s="12">
        <v>8.3509393039608096E-2</v>
      </c>
      <c r="AQ82" s="12">
        <v>7.8050455890595956</v>
      </c>
    </row>
    <row r="83" spans="1:43">
      <c r="A83">
        <v>46</v>
      </c>
      <c r="B83" t="s">
        <v>17</v>
      </c>
      <c r="C83" s="2">
        <v>37.07829408020369</v>
      </c>
      <c r="D83" s="2">
        <v>12.348822406110758</v>
      </c>
      <c r="E83">
        <v>12.5</v>
      </c>
      <c r="F83">
        <v>8.9</v>
      </c>
      <c r="G83" s="2">
        <v>5.85</v>
      </c>
      <c r="H83" s="18">
        <f t="shared" si="7"/>
        <v>0.12348822406110757</v>
      </c>
      <c r="I83">
        <f t="shared" si="6"/>
        <v>47.372938144329893</v>
      </c>
      <c r="J83" s="19">
        <f t="shared" si="8"/>
        <v>0.71200000000000008</v>
      </c>
      <c r="K83" s="19">
        <f t="shared" si="9"/>
        <v>26.878288646869169</v>
      </c>
      <c r="L83" s="19">
        <f t="shared" si="10"/>
        <v>1.197680479279978E-2</v>
      </c>
      <c r="M83" s="19">
        <f t="shared" si="11"/>
        <v>101.22422680412372</v>
      </c>
      <c r="R83" s="12" t="s">
        <v>73</v>
      </c>
      <c r="S83" s="12">
        <v>0.8773425549057049</v>
      </c>
      <c r="T83" s="12">
        <v>0.99999999999999989</v>
      </c>
      <c r="U83" s="12">
        <v>0.20888118640933154</v>
      </c>
      <c r="V83" s="12">
        <v>0.28624001378938146</v>
      </c>
      <c r="W83" s="12">
        <v>0.77808770430973617</v>
      </c>
      <c r="X83" s="12">
        <v>1</v>
      </c>
      <c r="Y83" s="12"/>
      <c r="Z83" s="12"/>
      <c r="AA83" s="12"/>
      <c r="AB83" s="12"/>
      <c r="AC83" s="12"/>
      <c r="AF83" s="12" t="s">
        <v>52</v>
      </c>
      <c r="AG83" s="12">
        <v>271.77475061100159</v>
      </c>
      <c r="AH83" s="12">
        <v>187.2284674731527</v>
      </c>
      <c r="AI83" s="12">
        <v>22.952727272727362</v>
      </c>
      <c r="AJ83" s="12">
        <v>5.9647272727272931</v>
      </c>
      <c r="AK83" s="12">
        <v>12.66072727272724</v>
      </c>
      <c r="AL83" s="12">
        <v>1.872284674731526E-2</v>
      </c>
      <c r="AM83" s="12">
        <v>14.989648598514759</v>
      </c>
      <c r="AN83" s="12">
        <v>3.9057123217586475E-3</v>
      </c>
      <c r="AO83" s="12">
        <v>3077.330248241793</v>
      </c>
      <c r="AP83" s="12">
        <v>6.9738187258437442E-3</v>
      </c>
      <c r="AQ83" s="12">
        <v>60.918736647298644</v>
      </c>
    </row>
    <row r="84" spans="1:43">
      <c r="A84">
        <v>47</v>
      </c>
      <c r="B84" t="s">
        <v>17</v>
      </c>
      <c r="C84" s="2">
        <v>37.07829408020369</v>
      </c>
      <c r="D84" s="2">
        <v>24.061107574793123</v>
      </c>
      <c r="E84">
        <v>16.8</v>
      </c>
      <c r="F84">
        <v>9.1999999999999993</v>
      </c>
      <c r="G84" s="2">
        <v>7.15</v>
      </c>
      <c r="H84" s="18">
        <f t="shared" si="7"/>
        <v>0.24061107574793122</v>
      </c>
      <c r="I84">
        <f t="shared" si="6"/>
        <v>29.716005291005295</v>
      </c>
      <c r="J84" s="19">
        <f t="shared" si="8"/>
        <v>0.54761904761904756</v>
      </c>
      <c r="K84" s="19">
        <f t="shared" si="9"/>
        <v>40.151517608286049</v>
      </c>
      <c r="L84" s="19">
        <f t="shared" si="10"/>
        <v>4.5469597619683375E-2</v>
      </c>
      <c r="M84" s="19">
        <f t="shared" si="11"/>
        <v>69.822222222222237</v>
      </c>
      <c r="R84" s="12" t="s">
        <v>80</v>
      </c>
      <c r="S84" s="12">
        <v>-0.40326025713235969</v>
      </c>
      <c r="T84" s="12">
        <v>-0.41414970981988614</v>
      </c>
      <c r="U84" s="12">
        <v>0.23762473290971581</v>
      </c>
      <c r="V84" s="12">
        <v>0.16894968304382169</v>
      </c>
      <c r="W84" s="12">
        <v>0.21436160864761497</v>
      </c>
      <c r="X84" s="12">
        <v>-0.41414970981988625</v>
      </c>
      <c r="Y84" s="12">
        <v>1</v>
      </c>
      <c r="Z84" s="12"/>
      <c r="AA84" s="12"/>
      <c r="AB84" s="12"/>
      <c r="AC84" s="12"/>
      <c r="AF84" s="12" t="s">
        <v>53</v>
      </c>
      <c r="AG84" s="12">
        <v>1.6576630195913546</v>
      </c>
      <c r="AH84" s="12">
        <v>2.2905612450733344</v>
      </c>
      <c r="AI84" s="12">
        <v>2.3720758557366945</v>
      </c>
      <c r="AJ84" s="12">
        <v>3.8086429048075745</v>
      </c>
      <c r="AK84" s="12">
        <v>0.5169720837449594</v>
      </c>
      <c r="AL84" s="12">
        <v>2.2905612450733299</v>
      </c>
      <c r="AM84" s="12">
        <v>0.97163049870304974</v>
      </c>
      <c r="AN84" s="12">
        <v>-1.0804593272490046</v>
      </c>
      <c r="AO84" s="12">
        <v>0.88924361936614194</v>
      </c>
      <c r="AP84" s="12">
        <v>1.1744248119552081</v>
      </c>
      <c r="AQ84" s="12">
        <v>0.66686460955803639</v>
      </c>
    </row>
    <row r="85" spans="1:43">
      <c r="A85">
        <v>48</v>
      </c>
      <c r="B85" t="s">
        <v>17</v>
      </c>
      <c r="C85" s="2">
        <v>51.273074474856777</v>
      </c>
      <c r="D85" s="2">
        <v>27.307447485677912</v>
      </c>
      <c r="E85">
        <v>18.5</v>
      </c>
      <c r="F85">
        <v>11.2</v>
      </c>
      <c r="G85" s="2">
        <v>8</v>
      </c>
      <c r="H85" s="18">
        <f t="shared" si="7"/>
        <v>0.2730744748567791</v>
      </c>
      <c r="I85">
        <f t="shared" si="6"/>
        <v>29.296037296037298</v>
      </c>
      <c r="J85" s="19">
        <f t="shared" si="8"/>
        <v>0.60540540540540533</v>
      </c>
      <c r="K85" s="19">
        <f t="shared" si="9"/>
        <v>50.26548245743669</v>
      </c>
      <c r="L85" s="19">
        <f t="shared" si="10"/>
        <v>5.8566880935053245E-2</v>
      </c>
      <c r="M85" s="19">
        <f t="shared" si="11"/>
        <v>67.747086247086258</v>
      </c>
      <c r="R85" s="12" t="s">
        <v>79</v>
      </c>
      <c r="S85" s="12">
        <v>0.19158939412278481</v>
      </c>
      <c r="T85" s="12">
        <v>0.12230321415924024</v>
      </c>
      <c r="U85" s="12">
        <v>5.3363475708313395E-2</v>
      </c>
      <c r="V85" s="12">
        <v>0.59221621949833791</v>
      </c>
      <c r="W85" s="12">
        <v>0.22266709896942685</v>
      </c>
      <c r="X85" s="12">
        <v>0.12230321415924018</v>
      </c>
      <c r="Y85" s="12">
        <v>7.7725295630874741E-2</v>
      </c>
      <c r="Z85" s="12">
        <v>1</v>
      </c>
      <c r="AA85" s="12"/>
      <c r="AB85" s="12"/>
      <c r="AC85" s="12"/>
      <c r="AF85" s="12" t="s">
        <v>54</v>
      </c>
      <c r="AG85" s="12">
        <v>-0.58213628856178856</v>
      </c>
      <c r="AH85" s="12">
        <v>-0.85723918466102544</v>
      </c>
      <c r="AI85" s="12">
        <v>-1.2405842769055848</v>
      </c>
      <c r="AJ85" s="12">
        <v>-1.6698391723049293</v>
      </c>
      <c r="AK85" s="12">
        <v>-9.2950471420860395E-2</v>
      </c>
      <c r="AL85" s="12">
        <v>-0.85723918466102489</v>
      </c>
      <c r="AM85" s="12">
        <v>0.98830201734201484</v>
      </c>
      <c r="AN85" s="12">
        <v>-0.40658847453046176</v>
      </c>
      <c r="AO85" s="12">
        <v>0.91695737411740907</v>
      </c>
      <c r="AP85" s="12">
        <v>0.48377291425221786</v>
      </c>
      <c r="AQ85" s="12">
        <v>0.69683485170867165</v>
      </c>
    </row>
    <row r="86" spans="1:43">
      <c r="A86">
        <v>49</v>
      </c>
      <c r="B86" t="s">
        <v>17</v>
      </c>
      <c r="C86" s="2">
        <v>51.273074474856777</v>
      </c>
      <c r="D86" s="2">
        <v>24.888605983450034</v>
      </c>
      <c r="E86">
        <v>15.1</v>
      </c>
      <c r="F86">
        <v>7.2</v>
      </c>
      <c r="G86" s="2">
        <v>7.6</v>
      </c>
      <c r="H86" s="18">
        <f t="shared" si="7"/>
        <v>0.24888605983450035</v>
      </c>
      <c r="I86">
        <f t="shared" si="6"/>
        <v>30.536061381074163</v>
      </c>
      <c r="J86" s="19">
        <f t="shared" si="8"/>
        <v>0.47682119205298018</v>
      </c>
      <c r="K86" s="19">
        <f t="shared" si="9"/>
        <v>45.364597917836612</v>
      </c>
      <c r="L86" s="19">
        <f t="shared" si="10"/>
        <v>4.8650916503561049E-2</v>
      </c>
      <c r="M86" s="19">
        <f t="shared" si="11"/>
        <v>60.670332480818402</v>
      </c>
      <c r="R86" s="12" t="s">
        <v>81</v>
      </c>
      <c r="S86" s="12">
        <v>0.65623454877882492</v>
      </c>
      <c r="T86" s="12">
        <v>0.78376312994394537</v>
      </c>
      <c r="U86" s="12">
        <v>0.27082215972600759</v>
      </c>
      <c r="V86" s="12">
        <v>0.33078322661429926</v>
      </c>
      <c r="W86" s="12">
        <v>0.9720640514778387</v>
      </c>
      <c r="X86" s="12">
        <v>0.78376312994394559</v>
      </c>
      <c r="Y86" s="12">
        <v>0.17700347511158235</v>
      </c>
      <c r="Z86" s="12">
        <v>0.15697715230143755</v>
      </c>
      <c r="AA86" s="12">
        <v>1</v>
      </c>
      <c r="AB86" s="12"/>
      <c r="AC86" s="12"/>
      <c r="AF86" s="12" t="s">
        <v>55</v>
      </c>
      <c r="AG86" s="12">
        <v>63.971992361553156</v>
      </c>
      <c r="AH86" s="12">
        <v>53.500954805856153</v>
      </c>
      <c r="AI86" s="12">
        <v>18</v>
      </c>
      <c r="AJ86" s="12">
        <v>9.2000000000000011</v>
      </c>
      <c r="AK86" s="12">
        <v>13.100000000000001</v>
      </c>
      <c r="AL86" s="12">
        <v>0.53500954805856149</v>
      </c>
      <c r="AM86" s="12">
        <v>12.628488743032069</v>
      </c>
      <c r="AN86" s="12">
        <v>0.19471243042671615</v>
      </c>
      <c r="AO86" s="12">
        <v>196.51447446367555</v>
      </c>
      <c r="AP86" s="12">
        <v>0.31815567588267091</v>
      </c>
      <c r="AQ86" s="12">
        <v>27.630988236102162</v>
      </c>
    </row>
    <row r="87" spans="1:43">
      <c r="A87">
        <v>51</v>
      </c>
      <c r="B87" t="s">
        <v>17</v>
      </c>
      <c r="C87" s="2">
        <v>23.488224061107573</v>
      </c>
      <c r="D87" s="2">
        <v>19.032463399108849</v>
      </c>
      <c r="E87">
        <v>17.5</v>
      </c>
      <c r="F87">
        <v>10</v>
      </c>
      <c r="G87" s="2">
        <v>6.5</v>
      </c>
      <c r="H87" s="18">
        <f t="shared" si="7"/>
        <v>0.19032463399108848</v>
      </c>
      <c r="I87">
        <f t="shared" si="6"/>
        <v>34.152173913043477</v>
      </c>
      <c r="J87" s="19">
        <f t="shared" si="8"/>
        <v>0.5714285714285714</v>
      </c>
      <c r="K87" s="19">
        <f t="shared" si="9"/>
        <v>33.183072403542191</v>
      </c>
      <c r="L87" s="19">
        <f t="shared" si="10"/>
        <v>2.8449843906926699E-2</v>
      </c>
      <c r="M87" s="19">
        <f t="shared" si="11"/>
        <v>91.948160535117054</v>
      </c>
      <c r="R87" s="12" t="s">
        <v>78</v>
      </c>
      <c r="S87" s="12">
        <v>0.81701226476670452</v>
      </c>
      <c r="T87" s="12">
        <v>0.95923747719043762</v>
      </c>
      <c r="U87" s="12">
        <v>0.24140927278356392</v>
      </c>
      <c r="V87" s="12">
        <v>0.24806438682547163</v>
      </c>
      <c r="W87" s="12">
        <v>0.75291886780983286</v>
      </c>
      <c r="X87" s="12">
        <v>0.9592374771904375</v>
      </c>
      <c r="Y87" s="12">
        <v>-0.34273202468210678</v>
      </c>
      <c r="Z87" s="12">
        <v>4.0575914729454467E-2</v>
      </c>
      <c r="AA87" s="12">
        <v>0.81399402688605682</v>
      </c>
      <c r="AB87" s="12">
        <v>1</v>
      </c>
      <c r="AC87" s="12"/>
      <c r="AF87" s="12" t="s">
        <v>56</v>
      </c>
      <c r="AG87" s="12">
        <v>14.735837046467218</v>
      </c>
      <c r="AH87" s="12">
        <v>11.107574793125398</v>
      </c>
      <c r="AI87" s="12">
        <v>5.5</v>
      </c>
      <c r="AJ87" s="12">
        <v>2.1</v>
      </c>
      <c r="AK87" s="12">
        <v>3</v>
      </c>
      <c r="AL87" s="12">
        <v>0.11107574793125398</v>
      </c>
      <c r="AM87" s="12">
        <v>19.226800929512006</v>
      </c>
      <c r="AN87" s="12">
        <v>0.38181818181818183</v>
      </c>
      <c r="AO87" s="12">
        <v>7.0685834705770345</v>
      </c>
      <c r="AP87" s="12">
        <v>9.6901025651491002E-3</v>
      </c>
      <c r="AQ87" s="12">
        <v>29.562660098522166</v>
      </c>
    </row>
    <row r="88" spans="1:43" ht="15.75" thickBot="1">
      <c r="A88">
        <v>52</v>
      </c>
      <c r="B88" t="s">
        <v>17</v>
      </c>
      <c r="C88" s="2">
        <v>47.040101845957992</v>
      </c>
      <c r="D88" s="2">
        <v>34.62762571610439</v>
      </c>
      <c r="E88">
        <v>18</v>
      </c>
      <c r="F88">
        <v>11.1</v>
      </c>
      <c r="G88" s="2">
        <v>10.55</v>
      </c>
      <c r="H88" s="18">
        <f t="shared" si="7"/>
        <v>0.34627625716104388</v>
      </c>
      <c r="I88">
        <f t="shared" si="6"/>
        <v>30.467003676470593</v>
      </c>
      <c r="J88" s="19">
        <f t="shared" si="8"/>
        <v>0.6166666666666667</v>
      </c>
      <c r="K88" s="19">
        <f t="shared" si="9"/>
        <v>87.41677908154449</v>
      </c>
      <c r="L88" s="19">
        <f t="shared" si="10"/>
        <v>9.4174931001222095E-2</v>
      </c>
      <c r="M88" s="19">
        <f t="shared" si="11"/>
        <v>51.981617647058833</v>
      </c>
      <c r="R88" s="13" t="s">
        <v>82</v>
      </c>
      <c r="S88" s="13">
        <v>-0.36868711095407436</v>
      </c>
      <c r="T88" s="13">
        <v>-0.42905033934463171</v>
      </c>
      <c r="U88" s="13">
        <v>0.69950104573277649</v>
      </c>
      <c r="V88" s="13">
        <v>0.33369664243714464</v>
      </c>
      <c r="W88" s="13">
        <v>-0.26873013092715098</v>
      </c>
      <c r="X88" s="13">
        <v>-0.4290503393446316</v>
      </c>
      <c r="Y88" s="13">
        <v>0.46782281363726275</v>
      </c>
      <c r="Z88" s="13">
        <v>-0.20867685497499378</v>
      </c>
      <c r="AA88" s="13">
        <v>-0.23797294227313726</v>
      </c>
      <c r="AB88" s="13">
        <v>-0.31679596150310568</v>
      </c>
      <c r="AC88" s="13">
        <v>1</v>
      </c>
      <c r="AF88" s="12" t="s">
        <v>57</v>
      </c>
      <c r="AG88" s="12">
        <v>78.707829408020373</v>
      </c>
      <c r="AH88" s="12">
        <v>64.608529598981548</v>
      </c>
      <c r="AI88" s="12">
        <v>23.5</v>
      </c>
      <c r="AJ88" s="12">
        <v>11.3</v>
      </c>
      <c r="AK88" s="12">
        <v>16.100000000000001</v>
      </c>
      <c r="AL88" s="12">
        <v>0.64608529598981546</v>
      </c>
      <c r="AM88" s="12">
        <v>31.855289672544075</v>
      </c>
      <c r="AN88" s="12">
        <v>0.57653061224489799</v>
      </c>
      <c r="AO88" s="12">
        <v>203.58305793425259</v>
      </c>
      <c r="AP88" s="12">
        <v>0.32784577844782004</v>
      </c>
      <c r="AQ88" s="12">
        <v>57.193648334624328</v>
      </c>
    </row>
    <row r="89" spans="1:43">
      <c r="A89">
        <v>53</v>
      </c>
      <c r="B89" t="s">
        <v>17</v>
      </c>
      <c r="C89" s="2">
        <v>26.607256524506681</v>
      </c>
      <c r="D89" s="2">
        <v>18.173138128580522</v>
      </c>
      <c r="E89">
        <v>16.899999999999999</v>
      </c>
      <c r="F89">
        <v>9.5</v>
      </c>
      <c r="G89" s="2">
        <v>8.5500000000000007</v>
      </c>
      <c r="H89" s="18">
        <f t="shared" si="7"/>
        <v>0.18173138128580521</v>
      </c>
      <c r="I89">
        <f t="shared" si="6"/>
        <v>47.047460595446594</v>
      </c>
      <c r="J89" s="19">
        <f t="shared" si="8"/>
        <v>0.56213017751479299</v>
      </c>
      <c r="K89" s="19">
        <f t="shared" si="9"/>
        <v>57.414569239761967</v>
      </c>
      <c r="L89" s="19">
        <f t="shared" si="10"/>
        <v>2.593879139287672E-2</v>
      </c>
      <c r="M89" s="19">
        <f t="shared" si="11"/>
        <v>92.994395796847627</v>
      </c>
      <c r="AF89" s="12" t="s">
        <v>58</v>
      </c>
      <c r="AG89" s="12">
        <v>554.86950986632712</v>
      </c>
      <c r="AH89" s="12">
        <v>465.87842138765126</v>
      </c>
      <c r="AI89" s="12">
        <v>184.29999999999998</v>
      </c>
      <c r="AJ89" s="12">
        <v>90.799999999999983</v>
      </c>
      <c r="AK89" s="12">
        <v>107.75000000000001</v>
      </c>
      <c r="AL89" s="12">
        <v>4.6587842138765128</v>
      </c>
      <c r="AM89" s="12">
        <v>256.5751272667236</v>
      </c>
      <c r="AN89" s="12">
        <v>5.3840947292998571</v>
      </c>
      <c r="AO89" s="12">
        <v>928.39364351181302</v>
      </c>
      <c r="AP89" s="12">
        <v>1.6967301737547962</v>
      </c>
      <c r="AQ89" s="12">
        <v>450.32883503793164</v>
      </c>
    </row>
    <row r="90" spans="1:43" ht="15.75" thickBot="1">
      <c r="A90">
        <v>54</v>
      </c>
      <c r="B90" t="s">
        <v>17</v>
      </c>
      <c r="C90" s="2">
        <v>27.084659452577974</v>
      </c>
      <c r="D90" s="2">
        <v>22.02418841502228</v>
      </c>
      <c r="E90">
        <v>15.1</v>
      </c>
      <c r="F90">
        <v>6.1</v>
      </c>
      <c r="G90" s="2">
        <v>8.6499999999999986</v>
      </c>
      <c r="H90" s="18">
        <f t="shared" si="7"/>
        <v>0.22024188415022281</v>
      </c>
      <c r="I90">
        <f t="shared" si="6"/>
        <v>39.274999999999991</v>
      </c>
      <c r="J90" s="19">
        <f t="shared" si="8"/>
        <v>0.40397350993377484</v>
      </c>
      <c r="K90" s="19">
        <f t="shared" si="9"/>
        <v>58.765454080805554</v>
      </c>
      <c r="L90" s="19">
        <f t="shared" si="10"/>
        <v>3.8096906222096362E-2</v>
      </c>
      <c r="M90" s="19">
        <f t="shared" si="11"/>
        <v>68.560982658959531</v>
      </c>
      <c r="AF90" s="13" t="s">
        <v>59</v>
      </c>
      <c r="AG90" s="13">
        <v>11</v>
      </c>
      <c r="AH90" s="13">
        <v>11</v>
      </c>
      <c r="AI90" s="13">
        <v>11</v>
      </c>
      <c r="AJ90" s="13">
        <v>11</v>
      </c>
      <c r="AK90" s="13">
        <v>11</v>
      </c>
      <c r="AL90" s="13">
        <v>11</v>
      </c>
      <c r="AM90" s="13">
        <v>11</v>
      </c>
      <c r="AN90" s="13">
        <v>11</v>
      </c>
      <c r="AO90" s="13">
        <v>11</v>
      </c>
      <c r="AP90" s="13">
        <v>11</v>
      </c>
      <c r="AQ90" s="13">
        <v>11</v>
      </c>
    </row>
    <row r="91" spans="1:43" ht="15.75" thickBot="1">
      <c r="A91">
        <v>61</v>
      </c>
      <c r="B91" t="s">
        <v>17</v>
      </c>
      <c r="C91" s="2">
        <v>38.574156588160406</v>
      </c>
      <c r="D91" s="2">
        <v>26.129853596435389</v>
      </c>
      <c r="E91">
        <v>18.5</v>
      </c>
      <c r="F91">
        <v>11.1</v>
      </c>
      <c r="G91" s="2">
        <v>8.9</v>
      </c>
      <c r="H91" s="18">
        <f t="shared" si="7"/>
        <v>0.26129853596435387</v>
      </c>
      <c r="I91">
        <f t="shared" si="6"/>
        <v>34.060657734470162</v>
      </c>
      <c r="J91" s="19">
        <f t="shared" si="8"/>
        <v>0.6</v>
      </c>
      <c r="K91" s="19">
        <f t="shared" si="9"/>
        <v>62.211388522711886</v>
      </c>
      <c r="L91" s="19">
        <f t="shared" si="10"/>
        <v>5.3624571416619422E-2</v>
      </c>
      <c r="M91" s="19">
        <f t="shared" si="11"/>
        <v>70.800243605359327</v>
      </c>
      <c r="R91" t="s">
        <v>13</v>
      </c>
    </row>
    <row r="92" spans="1:43">
      <c r="A92">
        <v>4</v>
      </c>
      <c r="B92" t="s">
        <v>17</v>
      </c>
      <c r="C92" s="2">
        <v>31.222151495862509</v>
      </c>
      <c r="D92" s="2">
        <v>23.742838956078931</v>
      </c>
      <c r="E92">
        <v>18.5</v>
      </c>
      <c r="F92">
        <v>12.2</v>
      </c>
      <c r="G92" s="2">
        <v>9.9499999999999993</v>
      </c>
      <c r="H92" s="18">
        <f t="shared" si="7"/>
        <v>0.23742838956078929</v>
      </c>
      <c r="I92">
        <f t="shared" si="6"/>
        <v>41.907372654155495</v>
      </c>
      <c r="J92" s="19">
        <f t="shared" si="8"/>
        <v>0.65945945945945939</v>
      </c>
      <c r="K92" s="19">
        <f t="shared" si="9"/>
        <v>77.756381671755861</v>
      </c>
      <c r="L92" s="19">
        <f t="shared" si="10"/>
        <v>4.4274653895670119E-2</v>
      </c>
      <c r="M92" s="19">
        <f t="shared" si="11"/>
        <v>77.91823056300268</v>
      </c>
      <c r="R92" s="14"/>
      <c r="S92" s="14" t="s">
        <v>83</v>
      </c>
      <c r="T92" s="14" t="s">
        <v>74</v>
      </c>
      <c r="U92" s="14" t="s">
        <v>76</v>
      </c>
      <c r="V92" s="14" t="s">
        <v>77</v>
      </c>
      <c r="W92" s="14" t="s">
        <v>75</v>
      </c>
      <c r="X92" s="14" t="s">
        <v>73</v>
      </c>
      <c r="Y92" s="14" t="s">
        <v>80</v>
      </c>
      <c r="Z92" s="14" t="s">
        <v>79</v>
      </c>
      <c r="AA92" s="14" t="s">
        <v>81</v>
      </c>
      <c r="AB92" s="14" t="s">
        <v>78</v>
      </c>
      <c r="AC92" s="14" t="s">
        <v>82</v>
      </c>
    </row>
    <row r="93" spans="1:43">
      <c r="A93">
        <v>18</v>
      </c>
      <c r="B93" t="s">
        <v>17</v>
      </c>
      <c r="C93" s="2">
        <v>41.31126670910249</v>
      </c>
      <c r="D93" s="2">
        <v>30.012730744748566</v>
      </c>
      <c r="E93">
        <v>28.2</v>
      </c>
      <c r="F93">
        <v>20.100000000000001</v>
      </c>
      <c r="G93" s="2">
        <v>13.649999999999999</v>
      </c>
      <c r="H93" s="18">
        <f t="shared" si="7"/>
        <v>0.30012730744748567</v>
      </c>
      <c r="I93">
        <f t="shared" si="6"/>
        <v>45.48069989395546</v>
      </c>
      <c r="J93" s="19">
        <f t="shared" si="8"/>
        <v>0.7127659574468086</v>
      </c>
      <c r="K93" s="19">
        <f t="shared" si="9"/>
        <v>146.33734929962102</v>
      </c>
      <c r="L93" s="19">
        <f t="shared" si="10"/>
        <v>7.074583965612985E-2</v>
      </c>
      <c r="M93" s="19">
        <f t="shared" si="11"/>
        <v>93.960127253446444</v>
      </c>
      <c r="R93" s="12" t="s">
        <v>83</v>
      </c>
      <c r="S93" s="12">
        <v>1</v>
      </c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43" ht="15.75" thickBot="1">
      <c r="A94">
        <v>19</v>
      </c>
      <c r="B94" t="s">
        <v>17</v>
      </c>
      <c r="C94" s="2">
        <v>40.356460852959898</v>
      </c>
      <c r="D94" s="2">
        <v>27.307447485677912</v>
      </c>
      <c r="E94">
        <v>26.2</v>
      </c>
      <c r="F94">
        <v>16.100000000000001</v>
      </c>
      <c r="G94" s="2">
        <v>9.3000000000000007</v>
      </c>
      <c r="H94" s="18">
        <f t="shared" si="7"/>
        <v>0.2730744748567791</v>
      </c>
      <c r="I94">
        <f t="shared" si="6"/>
        <v>34.056643356643363</v>
      </c>
      <c r="J94" s="19">
        <f t="shared" si="8"/>
        <v>0.61450381679389321</v>
      </c>
      <c r="K94" s="19">
        <f t="shared" si="9"/>
        <v>67.929087152245302</v>
      </c>
      <c r="L94" s="19">
        <f t="shared" si="10"/>
        <v>5.8566880935053245E-2</v>
      </c>
      <c r="M94" s="19">
        <f t="shared" si="11"/>
        <v>95.944522144522153</v>
      </c>
      <c r="R94" s="12" t="s">
        <v>74</v>
      </c>
      <c r="S94" s="12">
        <v>0.95481411476647837</v>
      </c>
      <c r="T94" s="12">
        <v>1</v>
      </c>
      <c r="U94" s="12"/>
      <c r="V94" s="12"/>
      <c r="W94" s="12"/>
      <c r="X94" s="12"/>
      <c r="Y94" s="12"/>
      <c r="Z94" s="12"/>
      <c r="AA94" s="12"/>
      <c r="AB94" s="12"/>
      <c r="AC94" s="12"/>
      <c r="AF94" t="s">
        <v>33</v>
      </c>
    </row>
    <row r="95" spans="1:43">
      <c r="A95">
        <v>30</v>
      </c>
      <c r="B95" t="s">
        <v>17</v>
      </c>
      <c r="C95" s="2">
        <v>40.165499681731383</v>
      </c>
      <c r="D95" s="2">
        <v>31.094844048376832</v>
      </c>
      <c r="E95">
        <v>22.4</v>
      </c>
      <c r="F95">
        <v>17.8</v>
      </c>
      <c r="G95" s="2">
        <v>11.25</v>
      </c>
      <c r="H95" s="18">
        <f t="shared" si="7"/>
        <v>0.3109484404837683</v>
      </c>
      <c r="I95">
        <f t="shared" si="6"/>
        <v>36.179631525076765</v>
      </c>
      <c r="J95" s="19">
        <f t="shared" si="8"/>
        <v>0.79464285714285721</v>
      </c>
      <c r="K95" s="19">
        <f t="shared" si="9"/>
        <v>99.401955054989543</v>
      </c>
      <c r="L95" s="19">
        <f t="shared" si="10"/>
        <v>7.5939310115756067E-2</v>
      </c>
      <c r="M95" s="19">
        <f t="shared" si="11"/>
        <v>72.037666325486185</v>
      </c>
      <c r="R95" s="12" t="s">
        <v>76</v>
      </c>
      <c r="S95" s="12">
        <v>0.58457334038433384</v>
      </c>
      <c r="T95" s="12">
        <v>0.60598566590517944</v>
      </c>
      <c r="U95" s="12">
        <v>1</v>
      </c>
      <c r="V95" s="12"/>
      <c r="W95" s="12"/>
      <c r="X95" s="12"/>
      <c r="Y95" s="12"/>
      <c r="Z95" s="12"/>
      <c r="AA95" s="12"/>
      <c r="AB95" s="12"/>
      <c r="AC95" s="12"/>
      <c r="AF95" s="14"/>
      <c r="AG95" s="14" t="s">
        <v>83</v>
      </c>
      <c r="AH95" s="14" t="s">
        <v>74</v>
      </c>
      <c r="AI95" s="14" t="s">
        <v>76</v>
      </c>
      <c r="AJ95" s="14" t="s">
        <v>77</v>
      </c>
      <c r="AK95" s="14" t="s">
        <v>75</v>
      </c>
      <c r="AL95" s="14" t="s">
        <v>73</v>
      </c>
      <c r="AM95" s="14" t="s">
        <v>80</v>
      </c>
      <c r="AN95" s="14" t="s">
        <v>79</v>
      </c>
      <c r="AO95" s="14" t="s">
        <v>81</v>
      </c>
      <c r="AP95" s="14" t="s">
        <v>78</v>
      </c>
      <c r="AQ95" s="14" t="s">
        <v>82</v>
      </c>
    </row>
    <row r="96" spans="1:43">
      <c r="A96">
        <v>11</v>
      </c>
      <c r="B96" t="s">
        <v>20</v>
      </c>
      <c r="C96" s="2">
        <v>18.650541056651814</v>
      </c>
      <c r="D96" s="2">
        <v>15.372374283895608</v>
      </c>
      <c r="E96">
        <v>8.1999999999999993</v>
      </c>
      <c r="F96">
        <v>2.5</v>
      </c>
      <c r="G96" s="2">
        <v>4.8</v>
      </c>
      <c r="H96" s="18">
        <f t="shared" si="7"/>
        <v>0.15372374283895607</v>
      </c>
      <c r="I96">
        <f t="shared" si="6"/>
        <v>31.224844720496897</v>
      </c>
      <c r="J96" s="19">
        <f t="shared" si="8"/>
        <v>0.30487804878048785</v>
      </c>
      <c r="K96" s="19">
        <f t="shared" si="9"/>
        <v>18.095573684677209</v>
      </c>
      <c r="L96" s="19">
        <f t="shared" si="10"/>
        <v>1.85597354481578E-2</v>
      </c>
      <c r="M96" s="19">
        <f t="shared" si="11"/>
        <v>53.342443064182191</v>
      </c>
      <c r="R96" s="12" t="s">
        <v>77</v>
      </c>
      <c r="S96" s="12">
        <v>0.50191608870154769</v>
      </c>
      <c r="T96" s="12">
        <v>0.47783872335775757</v>
      </c>
      <c r="U96" s="12">
        <v>0.83059647496676536</v>
      </c>
      <c r="V96" s="12">
        <v>1</v>
      </c>
      <c r="W96" s="12"/>
      <c r="X96" s="12"/>
      <c r="Y96" s="12"/>
      <c r="Z96" s="12"/>
      <c r="AA96" s="12"/>
      <c r="AB96" s="12"/>
      <c r="AC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</row>
    <row r="97" spans="1:53">
      <c r="A97">
        <v>13</v>
      </c>
      <c r="B97" t="s">
        <v>20</v>
      </c>
      <c r="C97" s="2">
        <v>24.633991088478677</v>
      </c>
      <c r="D97" s="2">
        <v>19.223424570337365</v>
      </c>
      <c r="E97">
        <v>9.6</v>
      </c>
      <c r="F97">
        <v>4.8</v>
      </c>
      <c r="G97" s="2">
        <v>4.75</v>
      </c>
      <c r="H97" s="18">
        <f t="shared" si="7"/>
        <v>0.19223424570337364</v>
      </c>
      <c r="I97">
        <f t="shared" si="6"/>
        <v>24.709437086092716</v>
      </c>
      <c r="J97" s="19">
        <f t="shared" si="8"/>
        <v>0.5</v>
      </c>
      <c r="K97" s="19">
        <f t="shared" si="9"/>
        <v>17.720546061654925</v>
      </c>
      <c r="L97" s="19">
        <f t="shared" si="10"/>
        <v>2.9023607830867017E-2</v>
      </c>
      <c r="M97" s="19">
        <f t="shared" si="11"/>
        <v>49.93907284768212</v>
      </c>
      <c r="R97" s="12" t="s">
        <v>75</v>
      </c>
      <c r="S97" s="12">
        <v>0.69904863484300828</v>
      </c>
      <c r="T97" s="12">
        <v>0.7512641411745915</v>
      </c>
      <c r="U97" s="12">
        <v>0.77177755356996325</v>
      </c>
      <c r="V97" s="12">
        <v>0.59981336428366239</v>
      </c>
      <c r="W97" s="12">
        <v>1</v>
      </c>
      <c r="X97" s="12"/>
      <c r="Y97" s="12"/>
      <c r="Z97" s="12"/>
      <c r="AA97" s="12"/>
      <c r="AB97" s="12"/>
      <c r="AC97" s="12"/>
      <c r="AF97" s="12" t="s">
        <v>47</v>
      </c>
      <c r="AG97" s="12">
        <v>28.975373965626996</v>
      </c>
      <c r="AH97" s="12">
        <v>22.364338001273076</v>
      </c>
      <c r="AI97" s="12">
        <v>11.234375</v>
      </c>
      <c r="AJ97" s="12">
        <v>6.3718749999999984</v>
      </c>
      <c r="AK97" s="12">
        <v>5.4421874999999993</v>
      </c>
      <c r="AL97" s="12">
        <v>0.22364338001273076</v>
      </c>
      <c r="AM97" s="12">
        <v>25.503432753256277</v>
      </c>
      <c r="AN97" s="12">
        <v>0.56468131131734889</v>
      </c>
      <c r="AO97" s="12">
        <v>26.349678867363778</v>
      </c>
      <c r="AP97" s="12">
        <v>4.5630570939095838E-2</v>
      </c>
      <c r="AQ97" s="12">
        <v>58.826894657305417</v>
      </c>
    </row>
    <row r="98" spans="1:53">
      <c r="A98">
        <v>31</v>
      </c>
      <c r="B98" t="s">
        <v>20</v>
      </c>
      <c r="C98" s="2">
        <v>28.898790579248885</v>
      </c>
      <c r="D98" s="2">
        <v>18.045830681094845</v>
      </c>
      <c r="E98">
        <v>10.7</v>
      </c>
      <c r="F98">
        <v>5.2</v>
      </c>
      <c r="G98" s="2">
        <v>9.8000000000000007</v>
      </c>
      <c r="H98" s="18">
        <f t="shared" si="7"/>
        <v>0.18045830681094846</v>
      </c>
      <c r="I98">
        <f t="shared" si="6"/>
        <v>54.306172839506168</v>
      </c>
      <c r="J98" s="19">
        <f t="shared" si="8"/>
        <v>0.48598130841121501</v>
      </c>
      <c r="K98" s="19">
        <f t="shared" si="9"/>
        <v>75.429639612690949</v>
      </c>
      <c r="L98" s="19">
        <f t="shared" si="10"/>
        <v>2.5576648661071906E-2</v>
      </c>
      <c r="M98" s="19">
        <f t="shared" si="11"/>
        <v>59.293474426807748</v>
      </c>
      <c r="R98" s="12" t="s">
        <v>73</v>
      </c>
      <c r="S98" s="12">
        <v>0.95481411476647804</v>
      </c>
      <c r="T98" s="12">
        <v>0.99999999999999956</v>
      </c>
      <c r="U98" s="12">
        <v>0.60598566590517944</v>
      </c>
      <c r="V98" s="12">
        <v>0.47783872335775751</v>
      </c>
      <c r="W98" s="12">
        <v>0.75126414117459217</v>
      </c>
      <c r="X98" s="12">
        <v>1</v>
      </c>
      <c r="Y98" s="12"/>
      <c r="Z98" s="12"/>
      <c r="AA98" s="12"/>
      <c r="AB98" s="12"/>
      <c r="AC98" s="12"/>
      <c r="AF98" s="12" t="s">
        <v>48</v>
      </c>
      <c r="AG98" s="12">
        <v>2.0773658675626598</v>
      </c>
      <c r="AH98" s="12">
        <v>1.6146792296026116</v>
      </c>
      <c r="AI98" s="12">
        <v>0.76210142114345303</v>
      </c>
      <c r="AJ98" s="12">
        <v>0.46966946113386449</v>
      </c>
      <c r="AK98" s="12">
        <v>0.356146415154242</v>
      </c>
      <c r="AL98" s="12">
        <v>1.6146792296026117E-2</v>
      </c>
      <c r="AM98" s="12">
        <v>1.2613737730332399</v>
      </c>
      <c r="AN98" s="12">
        <v>2.2236021952666808E-2</v>
      </c>
      <c r="AO98" s="12">
        <v>3.5877601321617854</v>
      </c>
      <c r="AP98" s="12">
        <v>7.3780857608665585E-3</v>
      </c>
      <c r="AQ98" s="12">
        <v>8.948864474795089</v>
      </c>
    </row>
    <row r="99" spans="1:53">
      <c r="A99">
        <v>6</v>
      </c>
      <c r="B99" t="s">
        <v>20</v>
      </c>
      <c r="C99" s="2">
        <v>14.449395289624443</v>
      </c>
      <c r="D99" s="2">
        <v>14.06747294716741</v>
      </c>
      <c r="E99">
        <v>5.2</v>
      </c>
      <c r="F99">
        <v>3.3</v>
      </c>
      <c r="G99" s="2">
        <v>3.05</v>
      </c>
      <c r="H99" s="18">
        <f t="shared" si="7"/>
        <v>0.14067472947167409</v>
      </c>
      <c r="I99">
        <f t="shared" si="6"/>
        <v>21.681221719457014</v>
      </c>
      <c r="J99" s="19">
        <f t="shared" si="8"/>
        <v>0.63461538461538458</v>
      </c>
      <c r="K99" s="19">
        <f t="shared" si="9"/>
        <v>7.3061664150047614</v>
      </c>
      <c r="L99" s="19">
        <f t="shared" si="10"/>
        <v>1.5542542323443884E-2</v>
      </c>
      <c r="M99" s="19">
        <f t="shared" si="11"/>
        <v>36.964705882352945</v>
      </c>
      <c r="R99" s="12" t="s">
        <v>80</v>
      </c>
      <c r="S99" s="12">
        <v>1.140209111522995E-2</v>
      </c>
      <c r="T99" s="12">
        <v>3.1908602649415606E-2</v>
      </c>
      <c r="U99" s="12">
        <v>0.49162458000624337</v>
      </c>
      <c r="V99" s="12">
        <v>0.391074038550351</v>
      </c>
      <c r="W99" s="12">
        <v>0.66017976270030398</v>
      </c>
      <c r="X99" s="12">
        <v>3.1908602649415578E-2</v>
      </c>
      <c r="Y99" s="12">
        <v>1</v>
      </c>
      <c r="Z99" s="12"/>
      <c r="AA99" s="12"/>
      <c r="AB99" s="12"/>
      <c r="AC99" s="12"/>
      <c r="AF99" s="12" t="s">
        <v>49</v>
      </c>
      <c r="AG99" s="12">
        <v>26.002546148949715</v>
      </c>
      <c r="AH99" s="12">
        <v>21.339910884786761</v>
      </c>
      <c r="AI99" s="12">
        <v>10.5</v>
      </c>
      <c r="AJ99" s="12">
        <v>6.35</v>
      </c>
      <c r="AK99" s="12">
        <v>5.375</v>
      </c>
      <c r="AL99" s="12">
        <v>0.21339910884786761</v>
      </c>
      <c r="AM99" s="12">
        <v>23.255596636444899</v>
      </c>
      <c r="AN99" s="12">
        <v>0.58437203630944312</v>
      </c>
      <c r="AO99" s="12">
        <v>22.691134688256525</v>
      </c>
      <c r="AP99" s="12">
        <v>3.5831008107883061E-2</v>
      </c>
      <c r="AQ99" s="12">
        <v>50.791700990302573</v>
      </c>
    </row>
    <row r="100" spans="1:53">
      <c r="A100">
        <v>59</v>
      </c>
      <c r="B100" t="s">
        <v>22</v>
      </c>
      <c r="C100" s="2">
        <v>16.581795035009549</v>
      </c>
      <c r="D100" s="2">
        <v>10.216422660725653</v>
      </c>
      <c r="E100">
        <v>7.2</v>
      </c>
      <c r="F100">
        <v>4</v>
      </c>
      <c r="G100" s="2">
        <v>3.35</v>
      </c>
      <c r="H100" s="18">
        <f t="shared" si="7"/>
        <v>0.10216422660725653</v>
      </c>
      <c r="I100">
        <f t="shared" si="6"/>
        <v>32.790342679127725</v>
      </c>
      <c r="J100" s="19">
        <f t="shared" si="8"/>
        <v>0.55555555555555558</v>
      </c>
      <c r="K100" s="19">
        <f t="shared" si="9"/>
        <v>8.8141308887278633</v>
      </c>
      <c r="L100" s="19">
        <f t="shared" si="10"/>
        <v>8.1976162627197518E-3</v>
      </c>
      <c r="M100" s="19">
        <f t="shared" si="11"/>
        <v>70.474766355140176</v>
      </c>
      <c r="R100" s="12" t="s">
        <v>79</v>
      </c>
      <c r="S100" s="12">
        <v>2.8295382810248366E-2</v>
      </c>
      <c r="T100" s="12">
        <v>-4.8249457699801747E-2</v>
      </c>
      <c r="U100" s="12">
        <v>-2.6158148365821126E-2</v>
      </c>
      <c r="V100" s="12">
        <v>0.51596563049707977</v>
      </c>
      <c r="W100" s="12">
        <v>-5.0437066429611328E-2</v>
      </c>
      <c r="X100" s="12">
        <v>-4.8249457699801747E-2</v>
      </c>
      <c r="Y100" s="12">
        <v>-1.0966277198765506E-2</v>
      </c>
      <c r="Z100" s="12">
        <v>1</v>
      </c>
      <c r="AA100" s="12"/>
      <c r="AB100" s="12"/>
      <c r="AC100" s="12"/>
      <c r="AF100" s="12" t="s">
        <v>50</v>
      </c>
      <c r="AG100" s="12">
        <v>39.688096753660091</v>
      </c>
      <c r="AH100" s="12" t="e">
        <v>#N/A</v>
      </c>
      <c r="AI100" s="12">
        <v>10.5</v>
      </c>
      <c r="AJ100" s="12">
        <v>4.8</v>
      </c>
      <c r="AK100" s="12" t="e">
        <v>#N/A</v>
      </c>
      <c r="AL100" s="12" t="e">
        <v>#N/A</v>
      </c>
      <c r="AM100" s="12" t="e">
        <v>#N/A</v>
      </c>
      <c r="AN100" s="12" t="e">
        <v>#N/A</v>
      </c>
      <c r="AO100" s="12" t="e">
        <v>#N/A</v>
      </c>
      <c r="AP100" s="12" t="e">
        <v>#N/A</v>
      </c>
      <c r="AQ100" s="12" t="e">
        <v>#N/A</v>
      </c>
    </row>
    <row r="101" spans="1:53">
      <c r="A101">
        <v>30</v>
      </c>
      <c r="B101" t="s">
        <v>22</v>
      </c>
      <c r="C101" s="2">
        <v>18.42775302355188</v>
      </c>
      <c r="D101" s="2">
        <v>14.990451941438575</v>
      </c>
      <c r="E101">
        <v>7.8</v>
      </c>
      <c r="F101">
        <v>5.8</v>
      </c>
      <c r="G101" s="2">
        <v>6</v>
      </c>
      <c r="H101" s="18">
        <f t="shared" si="7"/>
        <v>0.14990451941438576</v>
      </c>
      <c r="I101">
        <f t="shared" si="6"/>
        <v>40.025477707006367</v>
      </c>
      <c r="J101" s="19">
        <f t="shared" si="8"/>
        <v>0.74358974358974361</v>
      </c>
      <c r="K101" s="19">
        <f t="shared" si="9"/>
        <v>28.274333882308138</v>
      </c>
      <c r="L101" s="19">
        <f t="shared" si="10"/>
        <v>1.7648968753583648E-2</v>
      </c>
      <c r="M101" s="19">
        <f t="shared" si="11"/>
        <v>52.033121019108272</v>
      </c>
      <c r="R101" s="12" t="s">
        <v>81</v>
      </c>
      <c r="S101" s="12">
        <v>0.65437422511077359</v>
      </c>
      <c r="T101" s="12">
        <v>0.70653652905785969</v>
      </c>
      <c r="U101" s="12">
        <v>0.74544115669432931</v>
      </c>
      <c r="V101" s="12">
        <v>0.55563932420311313</v>
      </c>
      <c r="W101" s="12">
        <v>0.97753214377330189</v>
      </c>
      <c r="X101" s="12">
        <v>0.70653652905786035</v>
      </c>
      <c r="Y101" s="12">
        <v>0.63435513762895812</v>
      </c>
      <c r="Z101" s="12">
        <v>-8.0642297809735433E-2</v>
      </c>
      <c r="AA101" s="12">
        <v>1</v>
      </c>
      <c r="AB101" s="12"/>
      <c r="AC101" s="12"/>
      <c r="AF101" s="12" t="s">
        <v>51</v>
      </c>
      <c r="AG101" s="12">
        <v>11.751355935672258</v>
      </c>
      <c r="AH101" s="12">
        <v>9.1340050615446167</v>
      </c>
      <c r="AI101" s="12">
        <v>4.3110966627395246</v>
      </c>
      <c r="AJ101" s="12">
        <v>2.6568516870718977</v>
      </c>
      <c r="AK101" s="12">
        <v>2.0146683620067516</v>
      </c>
      <c r="AL101" s="12">
        <v>9.1340050615446172E-2</v>
      </c>
      <c r="AM101" s="12">
        <v>7.1354075881813204</v>
      </c>
      <c r="AN101" s="12">
        <v>0.1257859352747491</v>
      </c>
      <c r="AO101" s="12">
        <v>20.295436149778741</v>
      </c>
      <c r="AP101" s="12">
        <v>4.1736755789477213E-2</v>
      </c>
      <c r="AQ101" s="12">
        <v>50.622422032376001</v>
      </c>
    </row>
    <row r="102" spans="1:53">
      <c r="A102">
        <v>2</v>
      </c>
      <c r="B102" t="s">
        <v>22</v>
      </c>
      <c r="C102" s="2">
        <v>23.424570337364734</v>
      </c>
      <c r="D102" s="2">
        <v>14.06747294716741</v>
      </c>
      <c r="E102">
        <v>6.5</v>
      </c>
      <c r="F102">
        <v>4.5</v>
      </c>
      <c r="G102" s="2">
        <v>4.95</v>
      </c>
      <c r="H102" s="18">
        <f t="shared" si="7"/>
        <v>0.14067472947167409</v>
      </c>
      <c r="I102">
        <f t="shared" si="6"/>
        <v>35.187556561085977</v>
      </c>
      <c r="J102" s="19">
        <f t="shared" si="8"/>
        <v>0.69230769230769229</v>
      </c>
      <c r="K102" s="19">
        <f t="shared" si="9"/>
        <v>19.244218498645978</v>
      </c>
      <c r="L102" s="19">
        <f t="shared" si="10"/>
        <v>1.5542542323443884E-2</v>
      </c>
      <c r="M102" s="19">
        <f t="shared" si="11"/>
        <v>46.205882352941181</v>
      </c>
      <c r="R102" s="12" t="s">
        <v>78</v>
      </c>
      <c r="S102" s="12">
        <v>0.93850819320886414</v>
      </c>
      <c r="T102" s="12">
        <v>0.98750791773678448</v>
      </c>
      <c r="U102" s="12">
        <v>0.61233554066079776</v>
      </c>
      <c r="V102" s="12">
        <v>0.47937176883432575</v>
      </c>
      <c r="W102" s="12">
        <v>0.75965412065486937</v>
      </c>
      <c r="X102" s="12">
        <v>0.9875079177367847</v>
      </c>
      <c r="Y102" s="12">
        <v>4.5821367454809914E-2</v>
      </c>
      <c r="Z102" s="12">
        <v>-5.6582919535294374E-2</v>
      </c>
      <c r="AA102" s="12">
        <v>0.73762275819236822</v>
      </c>
      <c r="AB102" s="12">
        <v>1</v>
      </c>
      <c r="AC102" s="12"/>
      <c r="AF102" s="12" t="s">
        <v>52</v>
      </c>
      <c r="AG102" s="12">
        <v>138.09436632685961</v>
      </c>
      <c r="AH102" s="12">
        <v>83.430048464322681</v>
      </c>
      <c r="AI102" s="12">
        <v>18.585554435483868</v>
      </c>
      <c r="AJ102" s="12">
        <v>7.0588608870967882</v>
      </c>
      <c r="AK102" s="12">
        <v>4.0588886088709675</v>
      </c>
      <c r="AL102" s="12">
        <v>8.3430048464322691E-3</v>
      </c>
      <c r="AM102" s="12">
        <v>50.914041449475562</v>
      </c>
      <c r="AN102" s="12">
        <v>1.5822101512943373E-2</v>
      </c>
      <c r="AO102" s="12">
        <v>411.90472850974578</v>
      </c>
      <c r="AP102" s="12">
        <v>1.7419567838304595E-3</v>
      </c>
      <c r="AQ102" s="12">
        <v>2562.6296124239871</v>
      </c>
    </row>
    <row r="103" spans="1:53" ht="15.75" thickBot="1">
      <c r="A103">
        <v>3</v>
      </c>
      <c r="B103" t="s">
        <v>22</v>
      </c>
      <c r="C103" s="2">
        <v>23.424570337364734</v>
      </c>
      <c r="D103" s="2">
        <v>13.335455124124762</v>
      </c>
      <c r="E103">
        <v>6</v>
      </c>
      <c r="F103">
        <v>3.9</v>
      </c>
      <c r="G103" s="2">
        <v>6.25</v>
      </c>
      <c r="H103" s="18">
        <f t="shared" si="7"/>
        <v>0.13335455124124762</v>
      </c>
      <c r="I103">
        <f t="shared" si="6"/>
        <v>46.867541766109781</v>
      </c>
      <c r="J103" s="19">
        <f t="shared" si="8"/>
        <v>0.65</v>
      </c>
      <c r="K103" s="19">
        <f t="shared" si="9"/>
        <v>30.679615757712824</v>
      </c>
      <c r="L103" s="19">
        <f t="shared" si="10"/>
        <v>1.3967078237782459E-2</v>
      </c>
      <c r="M103" s="19">
        <f t="shared" si="11"/>
        <v>44.99284009546539</v>
      </c>
      <c r="R103" s="13" t="s">
        <v>82</v>
      </c>
      <c r="S103" s="13">
        <v>-0.454619653281845</v>
      </c>
      <c r="T103" s="13">
        <v>-0.48007084235372094</v>
      </c>
      <c r="U103" s="13">
        <v>0.37290471784619478</v>
      </c>
      <c r="V103" s="13">
        <v>0.32878540916222415</v>
      </c>
      <c r="W103" s="13">
        <v>-5.789418876050758E-2</v>
      </c>
      <c r="X103" s="13">
        <v>-0.48007084235372111</v>
      </c>
      <c r="Y103" s="13">
        <v>0.45894234620866914</v>
      </c>
      <c r="Z103" s="13">
        <v>2.0358697377945072E-4</v>
      </c>
      <c r="AA103" s="13">
        <v>-2.8072410620858464E-2</v>
      </c>
      <c r="AB103" s="13">
        <v>-0.43691958914755769</v>
      </c>
      <c r="AC103" s="13">
        <v>1</v>
      </c>
      <c r="AF103" s="12" t="s">
        <v>53</v>
      </c>
      <c r="AG103" s="12">
        <v>4.00451441404992E-2</v>
      </c>
      <c r="AH103" s="12">
        <v>3.5806520862406521</v>
      </c>
      <c r="AI103" s="12">
        <v>5.00407489376013</v>
      </c>
      <c r="AJ103" s="12">
        <v>0.37369057152417406</v>
      </c>
      <c r="AK103" s="12">
        <v>1.3225089040749789</v>
      </c>
      <c r="AL103" s="12">
        <v>3.5806520862406521</v>
      </c>
      <c r="AM103" s="12">
        <v>-0.10952029807676711</v>
      </c>
      <c r="AN103" s="12">
        <v>-0.54906054912841062</v>
      </c>
      <c r="AO103" s="12">
        <v>6.0260041973065022</v>
      </c>
      <c r="AP103" s="12">
        <v>12.74640195761873</v>
      </c>
      <c r="AQ103" s="12">
        <v>26.640197072370135</v>
      </c>
    </row>
    <row r="104" spans="1:53">
      <c r="A104">
        <v>20</v>
      </c>
      <c r="B104" t="s">
        <v>22</v>
      </c>
      <c r="C104" s="2">
        <v>20.241884150222788</v>
      </c>
      <c r="D104" s="2">
        <v>14.767663908338637</v>
      </c>
      <c r="E104">
        <v>11</v>
      </c>
      <c r="F104">
        <v>6</v>
      </c>
      <c r="G104" s="2">
        <v>6.65</v>
      </c>
      <c r="H104" s="18">
        <f t="shared" si="7"/>
        <v>0.14767663908338638</v>
      </c>
      <c r="I104">
        <f t="shared" si="6"/>
        <v>45.030818965517241</v>
      </c>
      <c r="J104" s="19">
        <f t="shared" si="8"/>
        <v>0.54545454545454541</v>
      </c>
      <c r="K104" s="19">
        <f t="shared" si="9"/>
        <v>34.732270280843657</v>
      </c>
      <c r="L104" s="19">
        <f t="shared" si="10"/>
        <v>1.7128269241355496E-2</v>
      </c>
      <c r="M104" s="19">
        <f t="shared" si="11"/>
        <v>74.487068965517238</v>
      </c>
      <c r="AF104" s="12" t="s">
        <v>54</v>
      </c>
      <c r="AG104" s="12">
        <v>0.74570367722589836</v>
      </c>
      <c r="AH104" s="12">
        <v>1.2937990464919893</v>
      </c>
      <c r="AI104" s="12">
        <v>1.7924860191010659</v>
      </c>
      <c r="AJ104" s="12">
        <v>0.58491900072568315</v>
      </c>
      <c r="AK104" s="12">
        <v>0.83849670500713991</v>
      </c>
      <c r="AL104" s="12">
        <v>1.2937990464919891</v>
      </c>
      <c r="AM104" s="12">
        <v>0.82940160438436905</v>
      </c>
      <c r="AN104" s="12">
        <v>-0.20273035790127036</v>
      </c>
      <c r="AO104" s="12">
        <v>2.0546420490910271</v>
      </c>
      <c r="AP104" s="12">
        <v>3.0536167920674715</v>
      </c>
      <c r="AQ104" s="12">
        <v>4.9574081454457808</v>
      </c>
    </row>
    <row r="105" spans="1:53">
      <c r="A105">
        <v>21</v>
      </c>
      <c r="B105" t="s">
        <v>22</v>
      </c>
      <c r="C105" s="2">
        <v>16.35900700190961</v>
      </c>
      <c r="D105" s="2">
        <v>11.903246339910885</v>
      </c>
      <c r="E105">
        <v>6.6</v>
      </c>
      <c r="F105">
        <v>5.0999999999999996</v>
      </c>
      <c r="G105" s="2">
        <v>3.75</v>
      </c>
      <c r="H105" s="18">
        <f t="shared" si="7"/>
        <v>0.11903246339910885</v>
      </c>
      <c r="I105">
        <f t="shared" si="6"/>
        <v>31.504010695187166</v>
      </c>
      <c r="J105" s="19">
        <f t="shared" si="8"/>
        <v>0.77272727272727271</v>
      </c>
      <c r="K105" s="19">
        <f t="shared" si="9"/>
        <v>11.044661672776616</v>
      </c>
      <c r="L105" s="19">
        <f t="shared" si="10"/>
        <v>1.1128092432761598E-2</v>
      </c>
      <c r="M105" s="19">
        <f t="shared" si="11"/>
        <v>55.44705882352941</v>
      </c>
      <c r="AF105" s="12" t="s">
        <v>55</v>
      </c>
      <c r="AG105" s="12">
        <v>48.440483768300446</v>
      </c>
      <c r="AH105" s="12">
        <v>46.403564608529599</v>
      </c>
      <c r="AI105" s="12">
        <v>21.700000000000003</v>
      </c>
      <c r="AJ105" s="12">
        <v>11.4</v>
      </c>
      <c r="AK105" s="12">
        <v>9.25</v>
      </c>
      <c r="AL105" s="12">
        <v>0.46403564608529602</v>
      </c>
      <c r="AM105" s="12">
        <v>25.41944306480605</v>
      </c>
      <c r="AN105" s="12">
        <v>0.52352102637205988</v>
      </c>
      <c r="AO105" s="12">
        <v>99.892828907112943</v>
      </c>
      <c r="AP105" s="12">
        <v>0.22757997584137454</v>
      </c>
      <c r="AQ105" s="12">
        <v>296.59784489869372</v>
      </c>
    </row>
    <row r="106" spans="1:53" ht="15.75" thickBot="1">
      <c r="A106">
        <v>24</v>
      </c>
      <c r="B106" t="s">
        <v>22</v>
      </c>
      <c r="C106" s="2">
        <v>19.828134945894334</v>
      </c>
      <c r="D106" s="2">
        <v>8.8796944621260341</v>
      </c>
      <c r="E106">
        <v>6.8</v>
      </c>
      <c r="F106">
        <v>3.6</v>
      </c>
      <c r="G106" s="2">
        <v>4</v>
      </c>
      <c r="H106" s="18">
        <f t="shared" si="7"/>
        <v>8.8796944621260337E-2</v>
      </c>
      <c r="I106">
        <f t="shared" si="6"/>
        <v>45.046594982078858</v>
      </c>
      <c r="J106" s="19">
        <f t="shared" si="8"/>
        <v>0.52941176470588236</v>
      </c>
      <c r="K106" s="19">
        <f t="shared" si="9"/>
        <v>12.566370614359172</v>
      </c>
      <c r="L106" s="19">
        <f t="shared" si="10"/>
        <v>6.1927839161728636E-3</v>
      </c>
      <c r="M106" s="19">
        <f t="shared" si="11"/>
        <v>76.579211469534059</v>
      </c>
      <c r="R106" t="s">
        <v>14</v>
      </c>
      <c r="AF106" s="12" t="s">
        <v>56</v>
      </c>
      <c r="AG106" s="12">
        <v>11.075747931253979</v>
      </c>
      <c r="AH106" s="12">
        <v>8.0203691915977089</v>
      </c>
      <c r="AI106" s="12">
        <v>5.4</v>
      </c>
      <c r="AJ106" s="12">
        <v>2.1</v>
      </c>
      <c r="AK106" s="12">
        <v>2.25</v>
      </c>
      <c r="AL106" s="12">
        <v>8.0203691915977093E-2</v>
      </c>
      <c r="AM106" s="12">
        <v>16.610573248407643</v>
      </c>
      <c r="AN106" s="12">
        <v>0.30434782608695654</v>
      </c>
      <c r="AO106" s="12">
        <v>3.9760782021995817</v>
      </c>
      <c r="AP106" s="12">
        <v>5.0521775132981546E-3</v>
      </c>
      <c r="AQ106" s="12">
        <v>28.395284872298625</v>
      </c>
      <c r="AU106" s="20"/>
      <c r="AV106" s="20"/>
      <c r="AW106" s="20"/>
      <c r="AX106" s="20"/>
      <c r="AY106" s="20"/>
      <c r="AZ106" s="20"/>
      <c r="BA106" s="20"/>
    </row>
    <row r="107" spans="1:53">
      <c r="A107">
        <v>25</v>
      </c>
      <c r="B107" t="s">
        <v>22</v>
      </c>
      <c r="C107" s="2">
        <v>14.863144493952898</v>
      </c>
      <c r="D107" s="2">
        <v>12.126034373010821</v>
      </c>
      <c r="E107">
        <v>7.8</v>
      </c>
      <c r="F107">
        <v>4.2</v>
      </c>
      <c r="G107" s="2">
        <v>3.35</v>
      </c>
      <c r="H107" s="18">
        <f t="shared" si="7"/>
        <v>0.12126034373010822</v>
      </c>
      <c r="I107">
        <f t="shared" si="6"/>
        <v>27.626509186351704</v>
      </c>
      <c r="J107" s="19">
        <f t="shared" si="8"/>
        <v>0.53846153846153855</v>
      </c>
      <c r="K107" s="19">
        <f t="shared" si="9"/>
        <v>8.8141308887278633</v>
      </c>
      <c r="L107" s="19">
        <f t="shared" si="10"/>
        <v>1.1548550327662405E-2</v>
      </c>
      <c r="M107" s="19">
        <f t="shared" si="11"/>
        <v>64.324409448818898</v>
      </c>
      <c r="R107" s="14"/>
      <c r="S107" s="14" t="s">
        <v>83</v>
      </c>
      <c r="T107" s="14" t="s">
        <v>74</v>
      </c>
      <c r="U107" s="14" t="s">
        <v>76</v>
      </c>
      <c r="V107" s="14" t="s">
        <v>77</v>
      </c>
      <c r="W107" s="14" t="s">
        <v>75</v>
      </c>
      <c r="X107" s="14" t="s">
        <v>73</v>
      </c>
      <c r="Y107" s="14" t="s">
        <v>80</v>
      </c>
      <c r="Z107" s="14" t="s">
        <v>79</v>
      </c>
      <c r="AA107" s="14" t="s">
        <v>81</v>
      </c>
      <c r="AB107" s="14" t="s">
        <v>78</v>
      </c>
      <c r="AC107" s="14" t="s">
        <v>82</v>
      </c>
      <c r="AF107" s="12" t="s">
        <v>57</v>
      </c>
      <c r="AG107" s="12">
        <v>59.516231699554424</v>
      </c>
      <c r="AH107" s="12">
        <v>54.423933800127308</v>
      </c>
      <c r="AI107" s="12">
        <v>27.1</v>
      </c>
      <c r="AJ107" s="12">
        <v>13.5</v>
      </c>
      <c r="AK107" s="12">
        <v>11.5</v>
      </c>
      <c r="AL107" s="12">
        <v>0.54423933800127311</v>
      </c>
      <c r="AM107" s="12">
        <v>42.030016313213693</v>
      </c>
      <c r="AN107" s="12">
        <v>0.82786885245901642</v>
      </c>
      <c r="AO107" s="12">
        <v>103.86890710931253</v>
      </c>
      <c r="AP107" s="12">
        <v>0.23263215335467269</v>
      </c>
      <c r="AQ107" s="12">
        <v>324.99312977099237</v>
      </c>
      <c r="AU107" s="12"/>
      <c r="AV107" s="12"/>
      <c r="AW107" s="12"/>
      <c r="AX107" s="12"/>
      <c r="AY107" s="12"/>
      <c r="AZ107" s="12"/>
      <c r="BA107" s="12"/>
    </row>
    <row r="108" spans="1:53">
      <c r="A108">
        <v>26</v>
      </c>
      <c r="B108" t="s">
        <v>22</v>
      </c>
      <c r="C108" s="2">
        <v>19.669000636537238</v>
      </c>
      <c r="D108" s="2">
        <v>14.131126670910248</v>
      </c>
      <c r="E108">
        <v>6.2</v>
      </c>
      <c r="F108">
        <v>3.1</v>
      </c>
      <c r="G108" s="2">
        <v>4.75</v>
      </c>
      <c r="H108" s="18">
        <f t="shared" si="7"/>
        <v>0.14131126670910249</v>
      </c>
      <c r="I108">
        <f t="shared" si="6"/>
        <v>33.613738738738739</v>
      </c>
      <c r="J108" s="19">
        <f t="shared" si="8"/>
        <v>0.5</v>
      </c>
      <c r="K108" s="19">
        <f t="shared" si="9"/>
        <v>17.720546061654925</v>
      </c>
      <c r="L108" s="19">
        <f t="shared" si="10"/>
        <v>1.5683517042415357E-2</v>
      </c>
      <c r="M108" s="19">
        <f t="shared" si="11"/>
        <v>43.874774774774771</v>
      </c>
      <c r="R108" s="12" t="s">
        <v>83</v>
      </c>
      <c r="S108" s="12">
        <v>1</v>
      </c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F108" s="12" t="s">
        <v>58</v>
      </c>
      <c r="AG108" s="12">
        <v>927.21196690006389</v>
      </c>
      <c r="AH108" s="12">
        <v>715.65881604073843</v>
      </c>
      <c r="AI108" s="12">
        <v>359.5</v>
      </c>
      <c r="AJ108" s="12">
        <v>203.89999999999995</v>
      </c>
      <c r="AK108" s="12">
        <v>174.14999999999998</v>
      </c>
      <c r="AL108" s="12">
        <v>7.1565881604073844</v>
      </c>
      <c r="AM108" s="12">
        <v>816.10984810420086</v>
      </c>
      <c r="AN108" s="12">
        <v>18.069801962155164</v>
      </c>
      <c r="AO108" s="12">
        <v>843.1897237556409</v>
      </c>
      <c r="AP108" s="12">
        <v>1.4601782700510668</v>
      </c>
      <c r="AQ108" s="12">
        <v>1882.4606290337733</v>
      </c>
      <c r="AU108" s="12"/>
      <c r="AV108" s="12"/>
      <c r="AW108" s="12"/>
      <c r="AX108" s="12"/>
      <c r="AY108" s="12"/>
      <c r="AZ108" s="12"/>
      <c r="BA108" s="12"/>
    </row>
    <row r="109" spans="1:53" ht="15.75" thickBot="1">
      <c r="A109">
        <v>33</v>
      </c>
      <c r="B109" t="s">
        <v>22</v>
      </c>
      <c r="C109" s="2">
        <v>24.283895607893061</v>
      </c>
      <c r="D109" s="2">
        <v>20.623806492679822</v>
      </c>
      <c r="E109">
        <v>10.199999999999999</v>
      </c>
      <c r="F109">
        <v>7.1</v>
      </c>
      <c r="G109" s="2">
        <v>9.6499999999999986</v>
      </c>
      <c r="H109" s="18">
        <f t="shared" si="7"/>
        <v>0.20623806492679822</v>
      </c>
      <c r="I109">
        <f t="shared" si="6"/>
        <v>46.790586419753076</v>
      </c>
      <c r="J109" s="19">
        <f t="shared" si="8"/>
        <v>0.69607843137254899</v>
      </c>
      <c r="K109" s="19">
        <f t="shared" si="9"/>
        <v>73.138240470978857</v>
      </c>
      <c r="L109" s="19">
        <f t="shared" si="10"/>
        <v>3.3406234985889835E-2</v>
      </c>
      <c r="M109" s="19">
        <f t="shared" si="11"/>
        <v>49.457407407407402</v>
      </c>
      <c r="R109" s="12" t="s">
        <v>74</v>
      </c>
      <c r="S109" s="12">
        <v>0.95798488084582811</v>
      </c>
      <c r="T109" s="12">
        <v>1</v>
      </c>
      <c r="U109" s="12"/>
      <c r="V109" s="12"/>
      <c r="W109" s="12"/>
      <c r="X109" s="12"/>
      <c r="Y109" s="12"/>
      <c r="Z109" s="12"/>
      <c r="AA109" s="12"/>
      <c r="AB109" s="12"/>
      <c r="AC109" s="12"/>
      <c r="AF109" s="13" t="s">
        <v>59</v>
      </c>
      <c r="AG109" s="13">
        <v>32</v>
      </c>
      <c r="AH109" s="13">
        <v>32</v>
      </c>
      <c r="AI109" s="13">
        <v>32</v>
      </c>
      <c r="AJ109" s="13">
        <v>32</v>
      </c>
      <c r="AK109" s="13">
        <v>32</v>
      </c>
      <c r="AL109" s="13">
        <v>32</v>
      </c>
      <c r="AM109" s="13">
        <v>32</v>
      </c>
      <c r="AN109" s="13">
        <v>32</v>
      </c>
      <c r="AO109" s="13">
        <v>32</v>
      </c>
      <c r="AP109" s="13">
        <v>32</v>
      </c>
      <c r="AQ109" s="13">
        <v>32</v>
      </c>
      <c r="AU109" s="12"/>
      <c r="AV109" s="12"/>
      <c r="AW109" s="12"/>
      <c r="AX109" s="12"/>
      <c r="AY109" s="12"/>
      <c r="AZ109" s="12"/>
      <c r="BA109" s="12"/>
    </row>
    <row r="110" spans="1:53">
      <c r="A110">
        <v>47</v>
      </c>
      <c r="B110" t="s">
        <v>22</v>
      </c>
      <c r="C110" s="2">
        <v>17.918523233609164</v>
      </c>
      <c r="D110" s="2">
        <v>11.648631444939531</v>
      </c>
      <c r="E110">
        <v>8.8000000000000007</v>
      </c>
      <c r="F110">
        <v>5.2</v>
      </c>
      <c r="G110" s="2">
        <v>4.5</v>
      </c>
      <c r="H110" s="18">
        <f t="shared" si="7"/>
        <v>0.11648631444939531</v>
      </c>
      <c r="I110">
        <f t="shared" si="6"/>
        <v>38.631147540983598</v>
      </c>
      <c r="J110" s="19">
        <f t="shared" si="8"/>
        <v>0.59090909090909083</v>
      </c>
      <c r="K110" s="19">
        <f t="shared" si="9"/>
        <v>15.904312808798327</v>
      </c>
      <c r="L110" s="19">
        <f t="shared" si="10"/>
        <v>1.0657115945001381E-2</v>
      </c>
      <c r="M110" s="19">
        <f t="shared" si="11"/>
        <v>75.545355191256832</v>
      </c>
      <c r="R110" s="12" t="s">
        <v>76</v>
      </c>
      <c r="S110" s="12">
        <v>0.69539608721222312</v>
      </c>
      <c r="T110" s="12">
        <v>0.72225651469369823</v>
      </c>
      <c r="U110" s="12">
        <v>1</v>
      </c>
      <c r="V110" s="12"/>
      <c r="W110" s="12"/>
      <c r="X110" s="12"/>
      <c r="Y110" s="12"/>
      <c r="Z110" s="12"/>
      <c r="AA110" s="12"/>
      <c r="AB110" s="12"/>
      <c r="AC110" s="12"/>
      <c r="AU110" s="12"/>
      <c r="AV110" s="12"/>
      <c r="AW110" s="12"/>
      <c r="AX110" s="12"/>
      <c r="AY110" s="12"/>
      <c r="AZ110" s="12"/>
      <c r="BA110" s="12"/>
    </row>
    <row r="111" spans="1:53">
      <c r="A111">
        <v>4</v>
      </c>
      <c r="B111" t="s">
        <v>22</v>
      </c>
      <c r="C111" s="2">
        <v>24.538510502864415</v>
      </c>
      <c r="D111" s="2">
        <v>21.069382558879695</v>
      </c>
      <c r="E111">
        <v>10.8</v>
      </c>
      <c r="F111">
        <v>8.4</v>
      </c>
      <c r="G111" s="2">
        <v>7.25</v>
      </c>
      <c r="H111" s="18">
        <f t="shared" si="7"/>
        <v>0.21069382558879696</v>
      </c>
      <c r="I111">
        <f t="shared" si="6"/>
        <v>34.410120845921448</v>
      </c>
      <c r="J111" s="19">
        <f t="shared" si="8"/>
        <v>0.77777777777777779</v>
      </c>
      <c r="K111" s="19">
        <f t="shared" si="9"/>
        <v>41.282490963578375</v>
      </c>
      <c r="L111" s="19">
        <f t="shared" si="10"/>
        <v>3.4865307415876734E-2</v>
      </c>
      <c r="M111" s="19">
        <f t="shared" si="11"/>
        <v>51.259214501510577</v>
      </c>
      <c r="R111" s="12" t="s">
        <v>77</v>
      </c>
      <c r="S111" s="12">
        <v>0.50559690670064794</v>
      </c>
      <c r="T111" s="12">
        <v>0.55835783323545674</v>
      </c>
      <c r="U111" s="12">
        <v>0.90945559940694343</v>
      </c>
      <c r="V111" s="12">
        <v>1</v>
      </c>
      <c r="W111" s="12"/>
      <c r="X111" s="12"/>
      <c r="Y111" s="12"/>
      <c r="Z111" s="12"/>
      <c r="AA111" s="12"/>
      <c r="AB111" s="12"/>
      <c r="AC111" s="12"/>
      <c r="AU111" s="12"/>
      <c r="AV111" s="12"/>
      <c r="AW111" s="12"/>
      <c r="AX111" s="12"/>
      <c r="AY111" s="12"/>
      <c r="AZ111" s="12"/>
      <c r="BA111" s="12"/>
    </row>
    <row r="112" spans="1:53" ht="15.75" thickBot="1">
      <c r="A112">
        <v>5</v>
      </c>
      <c r="B112" t="s">
        <v>22</v>
      </c>
      <c r="C112" s="2">
        <v>21.101209420751115</v>
      </c>
      <c r="D112" s="2">
        <v>15.022278803309995</v>
      </c>
      <c r="E112">
        <v>12.1</v>
      </c>
      <c r="F112">
        <v>8.3000000000000007</v>
      </c>
      <c r="G112" s="2">
        <v>5.5</v>
      </c>
      <c r="H112" s="18">
        <f t="shared" si="7"/>
        <v>0.15022278803309994</v>
      </c>
      <c r="I112">
        <f t="shared" si="6"/>
        <v>36.612288135593218</v>
      </c>
      <c r="J112" s="19">
        <f t="shared" si="8"/>
        <v>0.68595041322314054</v>
      </c>
      <c r="K112" s="19">
        <f t="shared" si="9"/>
        <v>23.758294442772812</v>
      </c>
      <c r="L112" s="19">
        <f t="shared" si="10"/>
        <v>1.7723990852900856E-2</v>
      </c>
      <c r="M112" s="19">
        <f t="shared" si="11"/>
        <v>80.547033898305088</v>
      </c>
      <c r="R112" s="12" t="s">
        <v>75</v>
      </c>
      <c r="S112" s="12">
        <v>0.71566794462881189</v>
      </c>
      <c r="T112" s="12">
        <v>0.73887032782884066</v>
      </c>
      <c r="U112" s="12">
        <v>0.78650748631502265</v>
      </c>
      <c r="V112" s="12">
        <v>0.66140726739718858</v>
      </c>
      <c r="W112" s="12">
        <v>1</v>
      </c>
      <c r="X112" s="12"/>
      <c r="Y112" s="12"/>
      <c r="Z112" s="12"/>
      <c r="AA112" s="12"/>
      <c r="AB112" s="12"/>
      <c r="AC112" s="12"/>
      <c r="AF112" t="s">
        <v>13</v>
      </c>
    </row>
    <row r="113" spans="1:43">
      <c r="A113">
        <v>11</v>
      </c>
      <c r="B113" t="s">
        <v>12</v>
      </c>
      <c r="C113" s="2">
        <v>72.278803309993634</v>
      </c>
      <c r="D113" s="2">
        <v>53.150859325270531</v>
      </c>
      <c r="E113">
        <v>16.5</v>
      </c>
      <c r="F113">
        <v>8.4</v>
      </c>
      <c r="G113" s="2">
        <v>7.5</v>
      </c>
      <c r="H113" s="18">
        <f t="shared" si="7"/>
        <v>0.53150859325270527</v>
      </c>
      <c r="I113">
        <f t="shared" si="6"/>
        <v>14.110778443113773</v>
      </c>
      <c r="J113" s="19">
        <f t="shared" si="8"/>
        <v>0.50909090909090915</v>
      </c>
      <c r="K113" s="19">
        <f t="shared" si="9"/>
        <v>44.178646691106465</v>
      </c>
      <c r="L113" s="19">
        <f t="shared" si="10"/>
        <v>0.22187606870177029</v>
      </c>
      <c r="M113" s="19">
        <f t="shared" si="11"/>
        <v>31.0437125748503</v>
      </c>
      <c r="R113" s="12" t="s">
        <v>73</v>
      </c>
      <c r="S113" s="12">
        <v>0.95798488084582845</v>
      </c>
      <c r="T113" s="12">
        <v>1.0000000000000002</v>
      </c>
      <c r="U113" s="12">
        <v>0.72225651469369823</v>
      </c>
      <c r="V113" s="12">
        <v>0.55835783323545674</v>
      </c>
      <c r="W113" s="12">
        <v>0.73887032782884066</v>
      </c>
      <c r="X113" s="12">
        <v>1</v>
      </c>
      <c r="Y113" s="12"/>
      <c r="Z113" s="12"/>
      <c r="AA113" s="12"/>
      <c r="AB113" s="12"/>
      <c r="AC113" s="12"/>
      <c r="AF113" s="14"/>
      <c r="AG113" s="14" t="s">
        <v>83</v>
      </c>
      <c r="AH113" s="14" t="s">
        <v>74</v>
      </c>
      <c r="AI113" s="14" t="s">
        <v>76</v>
      </c>
      <c r="AJ113" s="14" t="s">
        <v>77</v>
      </c>
      <c r="AK113" s="14" t="s">
        <v>75</v>
      </c>
      <c r="AL113" s="14" t="s">
        <v>73</v>
      </c>
      <c r="AM113" s="14" t="s">
        <v>80</v>
      </c>
      <c r="AN113" s="14" t="s">
        <v>79</v>
      </c>
      <c r="AO113" s="14" t="s">
        <v>81</v>
      </c>
      <c r="AP113" s="14" t="s">
        <v>78</v>
      </c>
      <c r="AQ113" s="14" t="s">
        <v>82</v>
      </c>
    </row>
    <row r="114" spans="1:43">
      <c r="A114">
        <v>18</v>
      </c>
      <c r="B114" t="s">
        <v>12</v>
      </c>
      <c r="C114" s="2">
        <v>58.084022915340547</v>
      </c>
      <c r="D114" s="2">
        <v>48.313176320814776</v>
      </c>
      <c r="E114">
        <v>15.2</v>
      </c>
      <c r="F114">
        <v>6.1</v>
      </c>
      <c r="G114" s="2">
        <v>4.4000000000000004</v>
      </c>
      <c r="H114" s="18">
        <f t="shared" si="7"/>
        <v>0.48313176320814777</v>
      </c>
      <c r="I114">
        <f t="shared" si="6"/>
        <v>9.1072463768115934</v>
      </c>
      <c r="J114" s="19">
        <f t="shared" si="8"/>
        <v>0.40131578947368418</v>
      </c>
      <c r="K114" s="19">
        <f t="shared" si="9"/>
        <v>15.205308443374602</v>
      </c>
      <c r="L114" s="19">
        <f t="shared" si="10"/>
        <v>0.18332473381445671</v>
      </c>
      <c r="M114" s="19">
        <f t="shared" si="11"/>
        <v>31.461396574440045</v>
      </c>
      <c r="R114" s="12" t="s">
        <v>80</v>
      </c>
      <c r="S114" s="12">
        <v>-0.36621781126801911</v>
      </c>
      <c r="T114" s="12">
        <v>-0.44875921930921248</v>
      </c>
      <c r="U114" s="12">
        <v>3.2509452381115071E-2</v>
      </c>
      <c r="V114" s="12">
        <v>0.13961957783535173</v>
      </c>
      <c r="W114" s="12">
        <v>0.23009741406753206</v>
      </c>
      <c r="X114" s="12">
        <v>-0.44875921930921259</v>
      </c>
      <c r="Y114" s="12">
        <v>1</v>
      </c>
      <c r="Z114" s="12"/>
      <c r="AA114" s="12"/>
      <c r="AB114" s="12"/>
      <c r="AC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</row>
    <row r="115" spans="1:43">
      <c r="A115">
        <v>9</v>
      </c>
      <c r="B115" t="s">
        <v>10</v>
      </c>
      <c r="C115" s="2">
        <v>60.502864417568425</v>
      </c>
      <c r="D115" s="2">
        <v>49.904519414385746</v>
      </c>
      <c r="E115">
        <v>16.399999999999999</v>
      </c>
      <c r="F115">
        <v>8.6999999999999993</v>
      </c>
      <c r="G115" s="2">
        <v>11.1</v>
      </c>
      <c r="H115" s="18">
        <f t="shared" si="7"/>
        <v>0.49904519414385745</v>
      </c>
      <c r="I115">
        <f t="shared" si="6"/>
        <v>22.242474489795917</v>
      </c>
      <c r="J115" s="19">
        <f t="shared" si="8"/>
        <v>0.53048780487804881</v>
      </c>
      <c r="K115" s="19">
        <f t="shared" si="9"/>
        <v>96.768907712199592</v>
      </c>
      <c r="L115" s="19">
        <f t="shared" si="10"/>
        <v>0.19560035409509891</v>
      </c>
      <c r="M115" s="19">
        <f t="shared" si="11"/>
        <v>32.862755102040808</v>
      </c>
      <c r="R115" s="12" t="s">
        <v>79</v>
      </c>
      <c r="S115" s="12">
        <v>-0.25751057498814733</v>
      </c>
      <c r="T115" s="12">
        <v>-0.2006783992621971</v>
      </c>
      <c r="U115" s="12">
        <v>7.0065984666703399E-2</v>
      </c>
      <c r="V115" s="12">
        <v>0.47171766012598088</v>
      </c>
      <c r="W115" s="12">
        <v>-3.6581778463374473E-2</v>
      </c>
      <c r="X115" s="12">
        <v>-0.20067839926219688</v>
      </c>
      <c r="Y115" s="12">
        <v>0.33872472554106131</v>
      </c>
      <c r="Z115" s="12">
        <v>1</v>
      </c>
      <c r="AA115" s="12"/>
      <c r="AB115" s="12"/>
      <c r="AC115" s="12"/>
      <c r="AF115" s="12" t="s">
        <v>47</v>
      </c>
      <c r="AG115" s="12">
        <v>27.142526474162384</v>
      </c>
      <c r="AH115" s="12">
        <v>23.555735586289373</v>
      </c>
      <c r="AI115" s="12">
        <v>11.609090909090909</v>
      </c>
      <c r="AJ115" s="12">
        <v>6.2969696969696987</v>
      </c>
      <c r="AK115" s="12">
        <v>6.0181818181818185</v>
      </c>
      <c r="AL115" s="12">
        <v>0.23555735586289381</v>
      </c>
      <c r="AM115" s="12">
        <v>25.484716491316728</v>
      </c>
      <c r="AN115" s="12">
        <v>0.54328296174178181</v>
      </c>
      <c r="AO115" s="12">
        <v>33.845305854952322</v>
      </c>
      <c r="AP115" s="12">
        <v>4.7791290391679661E-2</v>
      </c>
      <c r="AQ115" s="12">
        <v>51.409082422300877</v>
      </c>
    </row>
    <row r="116" spans="1:43">
      <c r="A116">
        <v>20</v>
      </c>
      <c r="B116" t="s">
        <v>10</v>
      </c>
      <c r="C116" s="2">
        <v>48.376830044557607</v>
      </c>
      <c r="D116" s="2">
        <v>42.202418841502229</v>
      </c>
      <c r="E116">
        <v>16.399999999999999</v>
      </c>
      <c r="F116">
        <v>8.3000000000000007</v>
      </c>
      <c r="G116" s="2">
        <v>10.5</v>
      </c>
      <c r="H116" s="18">
        <f t="shared" si="7"/>
        <v>0.42202418841502232</v>
      </c>
      <c r="I116">
        <f t="shared" si="6"/>
        <v>24.880090497737555</v>
      </c>
      <c r="J116" s="19">
        <f t="shared" si="8"/>
        <v>0.50609756097560987</v>
      </c>
      <c r="K116" s="19">
        <f t="shared" si="9"/>
        <v>86.59014751456867</v>
      </c>
      <c r="L116" s="19">
        <f t="shared" si="10"/>
        <v>0.13988288091099499</v>
      </c>
      <c r="M116" s="19">
        <f t="shared" si="11"/>
        <v>38.860331825037697</v>
      </c>
      <c r="R116" s="12" t="s">
        <v>81</v>
      </c>
      <c r="S116" s="12">
        <v>0.69125318868377728</v>
      </c>
      <c r="T116" s="12">
        <v>0.71635328035094681</v>
      </c>
      <c r="U116" s="12">
        <v>0.76931982492916295</v>
      </c>
      <c r="V116" s="12">
        <v>0.62425808642325731</v>
      </c>
      <c r="W116" s="12">
        <v>0.98950866140093419</v>
      </c>
      <c r="X116" s="12">
        <v>0.71635328035094659</v>
      </c>
      <c r="Y116" s="12">
        <v>0.22539855490206442</v>
      </c>
      <c r="Z116" s="12">
        <v>-9.0396388656981047E-2</v>
      </c>
      <c r="AA116" s="12">
        <v>1</v>
      </c>
      <c r="AB116" s="12"/>
      <c r="AC116" s="12"/>
      <c r="AF116" s="12" t="s">
        <v>48</v>
      </c>
      <c r="AG116" s="12">
        <v>1.0229736618149738</v>
      </c>
      <c r="AH116" s="12">
        <v>0.90829450658406907</v>
      </c>
      <c r="AI116" s="12">
        <v>0.44491285269466097</v>
      </c>
      <c r="AJ116" s="12">
        <v>0.28452692259756746</v>
      </c>
      <c r="AK116" s="12">
        <v>0.32521399869311135</v>
      </c>
      <c r="AL116" s="12">
        <v>9.0829450658406544E-3</v>
      </c>
      <c r="AM116" s="12">
        <v>0.79992218898845147</v>
      </c>
      <c r="AN116" s="12">
        <v>1.3287390091904942E-2</v>
      </c>
      <c r="AO116" s="12">
        <v>4.0499655227044418</v>
      </c>
      <c r="AP116" s="12">
        <v>3.6702166546227115E-3</v>
      </c>
      <c r="AQ116" s="12">
        <v>1.766563612116876</v>
      </c>
    </row>
    <row r="117" spans="1:43">
      <c r="A117">
        <v>39</v>
      </c>
      <c r="B117" t="s">
        <v>10</v>
      </c>
      <c r="C117" s="2">
        <v>62.444302991725017</v>
      </c>
      <c r="D117" s="2">
        <v>54.134309357097393</v>
      </c>
      <c r="E117">
        <v>19.600000000000001</v>
      </c>
      <c r="F117">
        <v>11.3</v>
      </c>
      <c r="G117" s="2">
        <v>13.5</v>
      </c>
      <c r="H117" s="18">
        <f t="shared" si="7"/>
        <v>0.54134309357097399</v>
      </c>
      <c r="I117">
        <f t="shared" si="6"/>
        <v>24.937974013757419</v>
      </c>
      <c r="J117" s="19">
        <f t="shared" si="8"/>
        <v>0.57653061224489799</v>
      </c>
      <c r="K117" s="19">
        <f t="shared" si="9"/>
        <v>143.13881527918494</v>
      </c>
      <c r="L117" s="19">
        <f t="shared" si="10"/>
        <v>0.2301627735085372</v>
      </c>
      <c r="M117" s="19">
        <f t="shared" si="11"/>
        <v>36.206243753307071</v>
      </c>
      <c r="R117" s="12" t="s">
        <v>78</v>
      </c>
      <c r="S117" s="12">
        <v>0.97067500807096607</v>
      </c>
      <c r="T117" s="12">
        <v>0.98065793764513476</v>
      </c>
      <c r="U117" s="12">
        <v>0.70892298795004738</v>
      </c>
      <c r="V117" s="12">
        <v>0.5422053140619546</v>
      </c>
      <c r="W117" s="12">
        <v>0.7002531933237286</v>
      </c>
      <c r="X117" s="12">
        <v>0.98065793764513465</v>
      </c>
      <c r="Y117" s="12">
        <v>-0.4294342641077567</v>
      </c>
      <c r="Z117" s="12">
        <v>-0.20736327348342135</v>
      </c>
      <c r="AA117" s="12">
        <v>0.68473031113118199</v>
      </c>
      <c r="AB117" s="12">
        <v>1</v>
      </c>
      <c r="AC117" s="12"/>
      <c r="AF117" s="12" t="s">
        <v>49</v>
      </c>
      <c r="AG117" s="12">
        <v>25.795671546785485</v>
      </c>
      <c r="AH117" s="12">
        <v>22.215149586250796</v>
      </c>
      <c r="AI117" s="12">
        <v>10.5</v>
      </c>
      <c r="AJ117" s="12">
        <v>5.9</v>
      </c>
      <c r="AK117" s="12">
        <v>5.4</v>
      </c>
      <c r="AL117" s="12">
        <v>0.22215149586250796</v>
      </c>
      <c r="AM117" s="12">
        <v>24.125851465255316</v>
      </c>
      <c r="AN117" s="12">
        <v>0.5242918961447679</v>
      </c>
      <c r="AO117" s="12">
        <v>22.902210444669596</v>
      </c>
      <c r="AP117" s="12">
        <v>3.8760410260596401E-2</v>
      </c>
      <c r="AQ117" s="12">
        <v>50.998734601605463</v>
      </c>
    </row>
    <row r="118" spans="1:43" ht="15.75" thickBot="1">
      <c r="A118">
        <v>40</v>
      </c>
      <c r="B118" t="s">
        <v>10</v>
      </c>
      <c r="C118" s="2">
        <v>50.954805856142585</v>
      </c>
      <c r="D118" s="2">
        <v>41.088478676002545</v>
      </c>
      <c r="E118">
        <v>23.5</v>
      </c>
      <c r="F118">
        <v>9.8000000000000007</v>
      </c>
      <c r="G118" s="2">
        <v>7.8999999999999995</v>
      </c>
      <c r="H118" s="18">
        <f t="shared" si="7"/>
        <v>0.41088478676002543</v>
      </c>
      <c r="I118">
        <f t="shared" si="6"/>
        <v>19.226800929512006</v>
      </c>
      <c r="J118" s="19">
        <f t="shared" si="8"/>
        <v>0.41702127659574473</v>
      </c>
      <c r="K118" s="19">
        <f t="shared" si="9"/>
        <v>49.016699377634737</v>
      </c>
      <c r="L118" s="19">
        <f t="shared" si="10"/>
        <v>0.13259587222917105</v>
      </c>
      <c r="M118" s="19">
        <f t="shared" si="11"/>
        <v>57.193648334624328</v>
      </c>
      <c r="R118" s="13" t="s">
        <v>82</v>
      </c>
      <c r="S118" s="13">
        <v>-0.64766745628467226</v>
      </c>
      <c r="T118" s="13">
        <v>-0.73656109797286062</v>
      </c>
      <c r="U118" s="13">
        <v>-0.13652430006609512</v>
      </c>
      <c r="V118" s="13">
        <v>1.0133947190855882E-2</v>
      </c>
      <c r="W118" s="13">
        <v>-0.38205245509069036</v>
      </c>
      <c r="X118" s="13">
        <v>-0.7365610979728604</v>
      </c>
      <c r="Y118" s="13">
        <v>0.64037524761529552</v>
      </c>
      <c r="Z118" s="13">
        <v>0.33311626817734358</v>
      </c>
      <c r="AA118" s="13">
        <v>-0.35594764181163774</v>
      </c>
      <c r="AB118" s="13">
        <v>-0.65395381082779036</v>
      </c>
      <c r="AC118" s="13">
        <v>1</v>
      </c>
      <c r="AF118" s="12" t="s">
        <v>50</v>
      </c>
      <c r="AG118" s="12">
        <v>30.744748567791216</v>
      </c>
      <c r="AH118" s="12">
        <v>22.215149586250796</v>
      </c>
      <c r="AI118" s="12">
        <v>10.199999999999999</v>
      </c>
      <c r="AJ118" s="12">
        <v>6.1</v>
      </c>
      <c r="AK118" s="12">
        <v>5.25</v>
      </c>
      <c r="AL118" s="12">
        <v>0.22215149586250796</v>
      </c>
      <c r="AM118" s="12" t="e">
        <v>#N/A</v>
      </c>
      <c r="AN118" s="12">
        <v>0.47058823529411764</v>
      </c>
      <c r="AO118" s="12">
        <v>21.647536878642168</v>
      </c>
      <c r="AP118" s="12">
        <v>3.8760410260596401E-2</v>
      </c>
      <c r="AQ118" s="12" t="e">
        <v>#N/A</v>
      </c>
    </row>
    <row r="119" spans="1:43">
      <c r="A119">
        <v>13</v>
      </c>
      <c r="B119" t="s">
        <v>10</v>
      </c>
      <c r="C119" s="2">
        <v>62.31699554423934</v>
      </c>
      <c r="D119" s="2">
        <v>50.541056651814138</v>
      </c>
      <c r="E119">
        <v>20.5</v>
      </c>
      <c r="F119">
        <v>9.1999999999999993</v>
      </c>
      <c r="G119" s="2">
        <v>16.100000000000001</v>
      </c>
      <c r="H119" s="18">
        <f t="shared" si="7"/>
        <v>0.50541056651814142</v>
      </c>
      <c r="I119">
        <f t="shared" si="6"/>
        <v>31.855289672544075</v>
      </c>
      <c r="J119" s="19">
        <f t="shared" si="8"/>
        <v>0.448780487804878</v>
      </c>
      <c r="K119" s="19">
        <f t="shared" si="9"/>
        <v>203.58305793425259</v>
      </c>
      <c r="L119" s="19">
        <f t="shared" si="10"/>
        <v>0.20062198178216403</v>
      </c>
      <c r="M119" s="19">
        <f t="shared" si="11"/>
        <v>40.561083123425682</v>
      </c>
      <c r="AF119" s="12" t="s">
        <v>51</v>
      </c>
      <c r="AG119" s="12">
        <v>8.3106773155159264</v>
      </c>
      <c r="AH119" s="12">
        <v>7.3790194542088479</v>
      </c>
      <c r="AI119" s="12">
        <v>3.6144891020075676</v>
      </c>
      <c r="AJ119" s="12">
        <v>2.3115076463355213</v>
      </c>
      <c r="AK119" s="12">
        <v>2.6420510151080658</v>
      </c>
      <c r="AL119" s="12">
        <v>7.3790194542088183E-2</v>
      </c>
      <c r="AM119" s="12">
        <v>6.4985985840626448</v>
      </c>
      <c r="AN119" s="12">
        <v>0.1079472674040151</v>
      </c>
      <c r="AO119" s="12">
        <v>32.90207544390244</v>
      </c>
      <c r="AP119" s="12">
        <v>2.9816981055489425E-2</v>
      </c>
      <c r="AQ119" s="12">
        <v>14.351630629069925</v>
      </c>
    </row>
    <row r="120" spans="1:43">
      <c r="A120">
        <v>8</v>
      </c>
      <c r="B120" t="s">
        <v>10</v>
      </c>
      <c r="C120" s="2">
        <v>78.707829408020373</v>
      </c>
      <c r="D120" s="2">
        <v>64.608529598981548</v>
      </c>
      <c r="E120">
        <v>19.100000000000001</v>
      </c>
      <c r="F120">
        <v>8.1999999999999993</v>
      </c>
      <c r="G120" s="2">
        <v>12.55</v>
      </c>
      <c r="H120" s="18">
        <f t="shared" si="7"/>
        <v>0.64608529598981546</v>
      </c>
      <c r="I120">
        <f t="shared" si="6"/>
        <v>19.424679802955666</v>
      </c>
      <c r="J120" s="19">
        <f t="shared" si="8"/>
        <v>0.42931937172774864</v>
      </c>
      <c r="K120" s="19">
        <f t="shared" si="9"/>
        <v>123.70217423050661</v>
      </c>
      <c r="L120" s="19">
        <f t="shared" si="10"/>
        <v>0.32784577844782004</v>
      </c>
      <c r="M120" s="19">
        <f t="shared" si="11"/>
        <v>29.562660098522166</v>
      </c>
      <c r="AF120" s="12" t="s">
        <v>52</v>
      </c>
      <c r="AG120" s="12">
        <v>69.067357442630993</v>
      </c>
      <c r="AH120" s="12">
        <v>54.44992810559264</v>
      </c>
      <c r="AI120" s="12">
        <v>13.064531468531472</v>
      </c>
      <c r="AJ120" s="12">
        <v>5.3430675990675809</v>
      </c>
      <c r="AK120" s="12">
        <v>6.9804335664335602</v>
      </c>
      <c r="AL120" s="12">
        <v>5.4449928105592214E-3</v>
      </c>
      <c r="AM120" s="12">
        <v>42.231783556781011</v>
      </c>
      <c r="AN120" s="12">
        <v>1.165261253999394E-2</v>
      </c>
      <c r="AO120" s="12">
        <v>1082.5465685162478</v>
      </c>
      <c r="AP120" s="12">
        <v>8.8905235926341523E-4</v>
      </c>
      <c r="AQ120" s="12">
        <v>205.96930171325803</v>
      </c>
    </row>
    <row r="121" spans="1:43">
      <c r="A121">
        <v>5</v>
      </c>
      <c r="B121" t="s">
        <v>10</v>
      </c>
      <c r="C121" s="2">
        <v>38.383195416931891</v>
      </c>
      <c r="D121" s="2">
        <v>35.232336091661367</v>
      </c>
      <c r="E121">
        <v>12.5</v>
      </c>
      <c r="F121">
        <v>6.8</v>
      </c>
      <c r="G121" s="2">
        <v>8.6499999999999986</v>
      </c>
      <c r="H121" s="18">
        <f t="shared" si="7"/>
        <v>0.35232336091661365</v>
      </c>
      <c r="I121">
        <f t="shared" si="6"/>
        <v>24.551309846431792</v>
      </c>
      <c r="J121" s="19">
        <f t="shared" si="8"/>
        <v>0.54400000000000004</v>
      </c>
      <c r="K121" s="19">
        <f t="shared" si="9"/>
        <v>58.765454080805554</v>
      </c>
      <c r="L121" s="19">
        <f t="shared" si="10"/>
        <v>9.7492848977918087E-2</v>
      </c>
      <c r="M121" s="19">
        <f t="shared" si="11"/>
        <v>35.47877145438121</v>
      </c>
      <c r="AF121" s="12" t="s">
        <v>53</v>
      </c>
      <c r="AG121" s="12">
        <v>-0.40281225349652283</v>
      </c>
      <c r="AH121" s="12">
        <v>-0.46483541295352016</v>
      </c>
      <c r="AI121" s="12">
        <v>-0.31879119008736456</v>
      </c>
      <c r="AJ121" s="12">
        <v>0.45448962160818418</v>
      </c>
      <c r="AK121" s="12">
        <v>1.5760794184037312</v>
      </c>
      <c r="AL121" s="12">
        <v>-0.4648354129535206</v>
      </c>
      <c r="AM121" s="12">
        <v>5.4573199711859477E-2</v>
      </c>
      <c r="AN121" s="12">
        <v>-0.62791771428586696</v>
      </c>
      <c r="AO121" s="12">
        <v>3.9632843706458489</v>
      </c>
      <c r="AP121" s="12">
        <v>0.26546513314168774</v>
      </c>
      <c r="AQ121" s="12">
        <v>-8.2190189767335387E-2</v>
      </c>
    </row>
    <row r="122" spans="1:43">
      <c r="A122">
        <v>2</v>
      </c>
      <c r="B122" t="s">
        <v>10</v>
      </c>
      <c r="C122" s="2">
        <v>48.408656906429023</v>
      </c>
      <c r="D122" s="2">
        <v>40.547422024188421</v>
      </c>
      <c r="E122">
        <v>18.100000000000001</v>
      </c>
      <c r="F122">
        <v>9.8000000000000007</v>
      </c>
      <c r="G122" s="2">
        <v>9.1499999999999986</v>
      </c>
      <c r="H122" s="18">
        <f t="shared" si="7"/>
        <v>0.40547422024188423</v>
      </c>
      <c r="I122">
        <f t="shared" si="6"/>
        <v>22.566169544740966</v>
      </c>
      <c r="J122" s="19">
        <f t="shared" si="8"/>
        <v>0.54143646408839774</v>
      </c>
      <c r="K122" s="19">
        <f t="shared" si="9"/>
        <v>65.755497735042837</v>
      </c>
      <c r="L122" s="19">
        <f t="shared" si="10"/>
        <v>0.12912679625809267</v>
      </c>
      <c r="M122" s="19">
        <f t="shared" si="11"/>
        <v>44.63908948194662</v>
      </c>
      <c r="AF122" s="12" t="s">
        <v>54</v>
      </c>
      <c r="AG122" s="12">
        <v>0.44625891636277482</v>
      </c>
      <c r="AH122" s="12">
        <v>0.51633813488447722</v>
      </c>
      <c r="AI122" s="12">
        <v>0.49876495169387008</v>
      </c>
      <c r="AJ122" s="12">
        <v>0.75459046230147497</v>
      </c>
      <c r="AK122" s="12">
        <v>1.3518150964739024</v>
      </c>
      <c r="AL122" s="12">
        <v>0.51633813488447433</v>
      </c>
      <c r="AM122" s="12">
        <v>0.54706116121456771</v>
      </c>
      <c r="AN122" s="12">
        <v>0.4870039248426245</v>
      </c>
      <c r="AO122" s="12">
        <v>2.1283974316692307</v>
      </c>
      <c r="AP122" s="12">
        <v>1.0364429822202175</v>
      </c>
      <c r="AQ122" s="12">
        <v>0.12787737350331124</v>
      </c>
    </row>
    <row r="123" spans="1:43">
      <c r="A123">
        <v>15</v>
      </c>
      <c r="B123" t="s">
        <v>10</v>
      </c>
      <c r="C123" s="2">
        <v>49.745385105028646</v>
      </c>
      <c r="D123" s="2">
        <v>43.18905155951623</v>
      </c>
      <c r="E123">
        <v>18.5</v>
      </c>
      <c r="F123">
        <v>9.8000000000000007</v>
      </c>
      <c r="G123" s="2">
        <v>8.8000000000000007</v>
      </c>
      <c r="H123" s="18">
        <f t="shared" si="7"/>
        <v>0.43189051559516228</v>
      </c>
      <c r="I123">
        <f t="shared" si="6"/>
        <v>20.375534266764927</v>
      </c>
      <c r="J123" s="19">
        <f t="shared" si="8"/>
        <v>0.52972972972972976</v>
      </c>
      <c r="K123" s="19">
        <f t="shared" si="9"/>
        <v>60.821233773498406</v>
      </c>
      <c r="L123" s="19">
        <f t="shared" si="10"/>
        <v>0.14649986189350861</v>
      </c>
      <c r="M123" s="19">
        <f t="shared" si="11"/>
        <v>42.834929992630805</v>
      </c>
      <c r="AF123" s="12" t="s">
        <v>55</v>
      </c>
      <c r="AG123" s="12">
        <v>36.53723742838956</v>
      </c>
      <c r="AH123" s="12">
        <v>28.962444302991727</v>
      </c>
      <c r="AI123" s="12">
        <v>15.6</v>
      </c>
      <c r="AJ123" s="12">
        <v>11.3</v>
      </c>
      <c r="AK123" s="12">
        <v>11.1</v>
      </c>
      <c r="AL123" s="12">
        <v>0.2896244430299173</v>
      </c>
      <c r="AM123" s="12">
        <v>30.594138225999533</v>
      </c>
      <c r="AN123" s="12">
        <v>0.45531674208144784</v>
      </c>
      <c r="AO123" s="12">
        <v>135.99954597390214</v>
      </c>
      <c r="AP123" s="12">
        <v>0.11844103985099773</v>
      </c>
      <c r="AQ123" s="12">
        <v>66.69968539654667</v>
      </c>
    </row>
    <row r="124" spans="1:43">
      <c r="A124">
        <v>20</v>
      </c>
      <c r="B124" t="s">
        <v>10</v>
      </c>
      <c r="C124" s="2">
        <v>14.735837046467218</v>
      </c>
      <c r="D124" s="2">
        <v>11.107574793125398</v>
      </c>
      <c r="E124">
        <v>5.5</v>
      </c>
      <c r="F124">
        <v>2.1</v>
      </c>
      <c r="G124" s="2">
        <v>3</v>
      </c>
      <c r="H124" s="18">
        <f t="shared" si="7"/>
        <v>0.11107574793125398</v>
      </c>
      <c r="I124">
        <f t="shared" si="6"/>
        <v>27.008595988538683</v>
      </c>
      <c r="J124" s="19">
        <f t="shared" si="8"/>
        <v>0.38181818181818183</v>
      </c>
      <c r="K124" s="19">
        <f t="shared" si="9"/>
        <v>7.0685834705770345</v>
      </c>
      <c r="L124" s="19">
        <f t="shared" si="10"/>
        <v>9.6901025651491002E-3</v>
      </c>
      <c r="M124" s="19">
        <f t="shared" si="11"/>
        <v>49.515759312320917</v>
      </c>
      <c r="AF124" s="12" t="s">
        <v>56</v>
      </c>
      <c r="AG124" s="12">
        <v>12.507956715467854</v>
      </c>
      <c r="AH124" s="12">
        <v>11.553150859325269</v>
      </c>
      <c r="AI124" s="12">
        <v>4.5999999999999996</v>
      </c>
      <c r="AJ124" s="12">
        <v>2.2000000000000002</v>
      </c>
      <c r="AK124" s="12">
        <v>2.25</v>
      </c>
      <c r="AL124" s="12">
        <v>0.11553150859325269</v>
      </c>
      <c r="AM124" s="12">
        <v>12.992110266159695</v>
      </c>
      <c r="AN124" s="12">
        <v>0.3235294117647059</v>
      </c>
      <c r="AO124" s="12">
        <v>3.9760782021995817</v>
      </c>
      <c r="AP124" s="12">
        <v>1.0483125137783199E-2</v>
      </c>
      <c r="AQ124" s="12">
        <v>17.712254901960783</v>
      </c>
    </row>
    <row r="125" spans="1:43">
      <c r="A125">
        <v>23</v>
      </c>
      <c r="B125" t="s">
        <v>10</v>
      </c>
      <c r="C125" s="2">
        <v>40.29280712921706</v>
      </c>
      <c r="D125" s="2">
        <v>33.322724379376197</v>
      </c>
      <c r="E125">
        <v>14.2</v>
      </c>
      <c r="F125">
        <v>6.8</v>
      </c>
      <c r="G125" s="2">
        <v>6.5</v>
      </c>
      <c r="H125" s="18">
        <f t="shared" si="7"/>
        <v>0.33322724379376195</v>
      </c>
      <c r="I125">
        <f t="shared" si="6"/>
        <v>19.506208213944603</v>
      </c>
      <c r="J125" s="19">
        <f t="shared" si="8"/>
        <v>0.47887323943661975</v>
      </c>
      <c r="K125" s="19">
        <f t="shared" si="9"/>
        <v>33.183072403542191</v>
      </c>
      <c r="L125" s="19">
        <f t="shared" si="10"/>
        <v>8.7210923086341915E-2</v>
      </c>
      <c r="M125" s="19">
        <f t="shared" si="11"/>
        <v>42.613562559694358</v>
      </c>
      <c r="AF125" s="12" t="s">
        <v>57</v>
      </c>
      <c r="AG125" s="12">
        <v>49.045194143857415</v>
      </c>
      <c r="AH125" s="12">
        <v>40.515595162316998</v>
      </c>
      <c r="AI125" s="12">
        <v>20.2</v>
      </c>
      <c r="AJ125" s="12">
        <v>13.5</v>
      </c>
      <c r="AK125" s="12">
        <v>13.35</v>
      </c>
      <c r="AL125" s="12">
        <v>0.40515595162316997</v>
      </c>
      <c r="AM125" s="12">
        <v>43.586248492159228</v>
      </c>
      <c r="AN125" s="12">
        <v>0.77884615384615374</v>
      </c>
      <c r="AO125" s="12">
        <v>139.97562417610172</v>
      </c>
      <c r="AP125" s="12">
        <v>0.12892416498878093</v>
      </c>
      <c r="AQ125" s="12">
        <v>84.41194029850746</v>
      </c>
    </row>
    <row r="126" spans="1:43">
      <c r="A126">
        <v>2</v>
      </c>
      <c r="B126" t="s">
        <v>21</v>
      </c>
      <c r="C126" s="2">
        <v>16.327180140038191</v>
      </c>
      <c r="D126" s="2">
        <v>13.303628262253341</v>
      </c>
      <c r="E126">
        <v>5.4</v>
      </c>
      <c r="F126">
        <v>3.5</v>
      </c>
      <c r="G126" s="2">
        <v>3.7</v>
      </c>
      <c r="H126" s="18">
        <f t="shared" si="7"/>
        <v>0.13303628262253342</v>
      </c>
      <c r="I126">
        <f t="shared" si="6"/>
        <v>27.811961722488039</v>
      </c>
      <c r="J126" s="19">
        <f t="shared" si="8"/>
        <v>0.64814814814814814</v>
      </c>
      <c r="K126" s="19">
        <f t="shared" si="9"/>
        <v>10.752100856911069</v>
      </c>
      <c r="L126" s="19">
        <f t="shared" si="10"/>
        <v>1.3900489163415009E-2</v>
      </c>
      <c r="M126" s="19">
        <f t="shared" si="11"/>
        <v>40.590430622009571</v>
      </c>
      <c r="AF126" s="12" t="s">
        <v>58</v>
      </c>
      <c r="AG126" s="12">
        <v>1791.4067472947174</v>
      </c>
      <c r="AH126" s="12">
        <v>1554.6785486950987</v>
      </c>
      <c r="AI126" s="12">
        <v>766.2</v>
      </c>
      <c r="AJ126" s="12">
        <v>415.60000000000014</v>
      </c>
      <c r="AK126" s="12">
        <v>397.20000000000005</v>
      </c>
      <c r="AL126" s="12">
        <v>15.546785486950991</v>
      </c>
      <c r="AM126" s="12">
        <v>1681.991288426904</v>
      </c>
      <c r="AN126" s="12">
        <v>35.856675474957598</v>
      </c>
      <c r="AO126" s="12">
        <v>2233.7901864268533</v>
      </c>
      <c r="AP126" s="12">
        <v>3.1542251658508578</v>
      </c>
      <c r="AQ126" s="12">
        <v>3392.9994398718577</v>
      </c>
    </row>
    <row r="127" spans="1:43" ht="15.75" thickBot="1">
      <c r="A127">
        <v>1</v>
      </c>
      <c r="B127" t="s">
        <v>33</v>
      </c>
      <c r="C127" s="2">
        <v>41.693189051559514</v>
      </c>
      <c r="D127" s="2">
        <v>30.649267982176958</v>
      </c>
      <c r="E127">
        <v>9</v>
      </c>
      <c r="F127">
        <v>3.4</v>
      </c>
      <c r="G127" s="2">
        <v>7.25</v>
      </c>
      <c r="H127" s="18">
        <f t="shared" si="7"/>
        <v>0.30649267982176959</v>
      </c>
      <c r="I127">
        <f t="shared" si="6"/>
        <v>23.654724818276218</v>
      </c>
      <c r="J127" s="19">
        <f t="shared" si="8"/>
        <v>0.37777777777777777</v>
      </c>
      <c r="K127" s="19">
        <f t="shared" si="9"/>
        <v>41.282490963578375</v>
      </c>
      <c r="L127" s="19">
        <f t="shared" si="10"/>
        <v>7.3778546364477768E-2</v>
      </c>
      <c r="M127" s="19">
        <f t="shared" si="11"/>
        <v>29.364485981308409</v>
      </c>
      <c r="AF127" s="13" t="s">
        <v>59</v>
      </c>
      <c r="AG127" s="13">
        <v>66</v>
      </c>
      <c r="AH127" s="13">
        <v>66</v>
      </c>
      <c r="AI127" s="13">
        <v>66</v>
      </c>
      <c r="AJ127" s="13">
        <v>66</v>
      </c>
      <c r="AK127" s="13">
        <v>66</v>
      </c>
      <c r="AL127" s="13">
        <v>66</v>
      </c>
      <c r="AM127" s="13">
        <v>66</v>
      </c>
      <c r="AN127" s="13">
        <v>66</v>
      </c>
      <c r="AO127" s="13">
        <v>66</v>
      </c>
      <c r="AP127" s="13">
        <v>66</v>
      </c>
      <c r="AQ127" s="13">
        <v>66</v>
      </c>
    </row>
    <row r="128" spans="1:43">
      <c r="A128">
        <v>2</v>
      </c>
      <c r="B128" t="s">
        <v>33</v>
      </c>
      <c r="C128" s="2">
        <v>16.263526416295353</v>
      </c>
      <c r="D128" s="2">
        <v>13.239974538510504</v>
      </c>
      <c r="E128">
        <v>7.1</v>
      </c>
      <c r="F128">
        <v>4.8</v>
      </c>
      <c r="G128" s="2">
        <v>4.2</v>
      </c>
      <c r="H128" s="18">
        <f t="shared" si="7"/>
        <v>0.13239974538510504</v>
      </c>
      <c r="I128">
        <f t="shared" si="6"/>
        <v>31.722115384615382</v>
      </c>
      <c r="J128" s="19">
        <f t="shared" si="8"/>
        <v>0.676056338028169</v>
      </c>
      <c r="K128" s="19">
        <f t="shared" si="9"/>
        <v>13.854423602330987</v>
      </c>
      <c r="L128" s="19">
        <f t="shared" si="10"/>
        <v>1.3767788355715004E-2</v>
      </c>
      <c r="M128" s="19">
        <f t="shared" si="11"/>
        <v>53.625480769230762</v>
      </c>
    </row>
    <row r="129" spans="1:43">
      <c r="A129">
        <v>3</v>
      </c>
      <c r="B129" t="s">
        <v>33</v>
      </c>
      <c r="C129" s="2">
        <v>39.688096753660091</v>
      </c>
      <c r="D129" s="2">
        <v>24.984086569064292</v>
      </c>
      <c r="E129">
        <v>18.899999999999999</v>
      </c>
      <c r="F129">
        <v>13.5</v>
      </c>
      <c r="G129" s="2">
        <v>4.1500000000000004</v>
      </c>
      <c r="H129" s="18">
        <f t="shared" si="7"/>
        <v>0.24984086569064293</v>
      </c>
      <c r="I129">
        <f t="shared" si="6"/>
        <v>16.610573248407643</v>
      </c>
      <c r="J129" s="19">
        <f t="shared" si="8"/>
        <v>0.7142857142857143</v>
      </c>
      <c r="K129" s="19">
        <f t="shared" si="9"/>
        <v>13.526519869112557</v>
      </c>
      <c r="L129" s="19">
        <f t="shared" si="10"/>
        <v>4.9024913204399022E-2</v>
      </c>
      <c r="M129" s="19">
        <f t="shared" si="11"/>
        <v>75.648152866242029</v>
      </c>
    </row>
    <row r="130" spans="1:43">
      <c r="A130">
        <v>4</v>
      </c>
      <c r="B130" t="s">
        <v>33</v>
      </c>
      <c r="C130" s="2">
        <v>39.688096753660091</v>
      </c>
      <c r="D130" s="2">
        <v>17.059197963080841</v>
      </c>
      <c r="E130">
        <v>12.8</v>
      </c>
      <c r="F130">
        <v>7.9</v>
      </c>
      <c r="G130" s="2">
        <v>4.25</v>
      </c>
      <c r="H130" s="18">
        <f t="shared" si="7"/>
        <v>0.17059197963080841</v>
      </c>
      <c r="I130">
        <f t="shared" ref="I130:I193" si="12">G130/H130</f>
        <v>24.913246268656714</v>
      </c>
      <c r="J130" s="19">
        <f t="shared" si="8"/>
        <v>0.6171875</v>
      </c>
      <c r="K130" s="19">
        <f t="shared" si="9"/>
        <v>14.186254326366409</v>
      </c>
      <c r="L130" s="19">
        <f t="shared" si="10"/>
        <v>2.2856361660060887E-2</v>
      </c>
      <c r="M130" s="19">
        <f t="shared" si="11"/>
        <v>75.032835820895528</v>
      </c>
    </row>
    <row r="131" spans="1:43" ht="15.75" thickBot="1">
      <c r="A131">
        <v>5</v>
      </c>
      <c r="B131" t="s">
        <v>33</v>
      </c>
      <c r="C131" s="2">
        <v>27.848504137492043</v>
      </c>
      <c r="D131" s="2">
        <v>22.246976448122219</v>
      </c>
      <c r="E131">
        <v>11</v>
      </c>
      <c r="F131">
        <v>6.3</v>
      </c>
      <c r="G131" s="2">
        <v>3.6999999999999997</v>
      </c>
      <c r="H131" s="18">
        <f t="shared" ref="H131:H194" si="13">D131/100</f>
        <v>0.22246976448122219</v>
      </c>
      <c r="I131">
        <f t="shared" si="12"/>
        <v>16.631473533619452</v>
      </c>
      <c r="J131" s="19">
        <f t="shared" ref="J131:J194" si="14">F131/E131</f>
        <v>0.57272727272727275</v>
      </c>
      <c r="K131" s="19">
        <f t="shared" ref="K131:K194" si="15">PI()*((G131^2)/4)</f>
        <v>10.752100856911065</v>
      </c>
      <c r="L131" s="19">
        <f t="shared" ref="L131:L194" si="16">PI()*((H131^2)/4)</f>
        <v>3.8871551164887122E-2</v>
      </c>
      <c r="M131" s="19">
        <f t="shared" ref="M131:M194" si="17">E131/H131</f>
        <v>49.444921316165946</v>
      </c>
      <c r="AF131" t="s">
        <v>14</v>
      </c>
    </row>
    <row r="132" spans="1:43">
      <c r="A132">
        <v>6</v>
      </c>
      <c r="B132" t="s">
        <v>33</v>
      </c>
      <c r="C132" s="2">
        <v>25.843411839592619</v>
      </c>
      <c r="D132" s="2">
        <v>19.318905155951626</v>
      </c>
      <c r="E132">
        <v>8.8000000000000007</v>
      </c>
      <c r="F132">
        <v>4.5999999999999996</v>
      </c>
      <c r="G132" s="2">
        <v>4.55</v>
      </c>
      <c r="H132" s="18">
        <f t="shared" si="13"/>
        <v>0.19318905155951627</v>
      </c>
      <c r="I132">
        <f t="shared" si="12"/>
        <v>23.552059308072483</v>
      </c>
      <c r="J132" s="19">
        <f t="shared" si="14"/>
        <v>0.5227272727272726</v>
      </c>
      <c r="K132" s="19">
        <f t="shared" si="15"/>
        <v>16.259705477735672</v>
      </c>
      <c r="L132" s="19">
        <f t="shared" si="16"/>
        <v>2.9312637827494204E-2</v>
      </c>
      <c r="M132" s="19">
        <f t="shared" si="17"/>
        <v>45.551235584843489</v>
      </c>
      <c r="AF132" s="14"/>
      <c r="AG132" s="14" t="s">
        <v>83</v>
      </c>
      <c r="AH132" s="14" t="s">
        <v>74</v>
      </c>
      <c r="AI132" s="14" t="s">
        <v>76</v>
      </c>
      <c r="AJ132" s="14" t="s">
        <v>77</v>
      </c>
      <c r="AK132" s="14" t="s">
        <v>75</v>
      </c>
      <c r="AL132" s="14" t="s">
        <v>73</v>
      </c>
      <c r="AM132" s="14" t="s">
        <v>80</v>
      </c>
      <c r="AN132" s="14" t="s">
        <v>79</v>
      </c>
      <c r="AO132" s="14" t="s">
        <v>81</v>
      </c>
      <c r="AP132" s="14" t="s">
        <v>78</v>
      </c>
      <c r="AQ132" s="14" t="s">
        <v>82</v>
      </c>
    </row>
    <row r="133" spans="1:43">
      <c r="A133">
        <v>7</v>
      </c>
      <c r="B133" t="s">
        <v>33</v>
      </c>
      <c r="C133" s="2">
        <v>50.254614894971361</v>
      </c>
      <c r="D133" s="2">
        <v>34.818586887332913</v>
      </c>
      <c r="E133">
        <v>12.2</v>
      </c>
      <c r="F133">
        <v>7.1</v>
      </c>
      <c r="G133" s="2">
        <v>6.2</v>
      </c>
      <c r="H133" s="18">
        <f t="shared" si="13"/>
        <v>0.34818586887332914</v>
      </c>
      <c r="I133">
        <f t="shared" si="12"/>
        <v>17.806581352833636</v>
      </c>
      <c r="J133" s="19">
        <f t="shared" si="14"/>
        <v>0.58196721311475408</v>
      </c>
      <c r="K133" s="19">
        <f t="shared" si="15"/>
        <v>30.190705400997917</v>
      </c>
      <c r="L133" s="19">
        <f t="shared" si="16"/>
        <v>9.521648913935675E-2</v>
      </c>
      <c r="M133" s="19">
        <f t="shared" si="17"/>
        <v>35.038756855575862</v>
      </c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</row>
    <row r="134" spans="1:43">
      <c r="A134">
        <v>8</v>
      </c>
      <c r="B134" t="s">
        <v>33</v>
      </c>
      <c r="C134" s="2">
        <v>23.392743475493319</v>
      </c>
      <c r="D134" s="2">
        <v>23.520050922978996</v>
      </c>
      <c r="E134">
        <v>9.1999999999999993</v>
      </c>
      <c r="F134">
        <v>2.8</v>
      </c>
      <c r="G134" s="2">
        <v>5.4</v>
      </c>
      <c r="H134" s="18">
        <f t="shared" si="13"/>
        <v>0.23520050922978997</v>
      </c>
      <c r="I134">
        <f t="shared" si="12"/>
        <v>22.959133964817319</v>
      </c>
      <c r="J134" s="19">
        <f t="shared" si="14"/>
        <v>0.30434782608695654</v>
      </c>
      <c r="K134" s="19">
        <f t="shared" si="15"/>
        <v>22.902210444669596</v>
      </c>
      <c r="L134" s="19">
        <f t="shared" si="16"/>
        <v>4.3447660552719543E-2</v>
      </c>
      <c r="M134" s="19">
        <f t="shared" si="17"/>
        <v>39.115561569688765</v>
      </c>
      <c r="AF134" s="12" t="s">
        <v>47</v>
      </c>
      <c r="AG134" s="12">
        <v>38.228039465308719</v>
      </c>
      <c r="AH134" s="12">
        <v>31.293761935073206</v>
      </c>
      <c r="AI134" s="12">
        <v>14.831249999999997</v>
      </c>
      <c r="AJ134" s="12">
        <v>8.0812500000000007</v>
      </c>
      <c r="AK134" s="12">
        <v>9.9281249999999996</v>
      </c>
      <c r="AL134" s="12">
        <v>0.31293761935073205</v>
      </c>
      <c r="AM134" s="12">
        <v>33.224447185801871</v>
      </c>
      <c r="AN134" s="12">
        <v>0.5438675821036254</v>
      </c>
      <c r="AO134" s="12">
        <v>86.425827492570349</v>
      </c>
      <c r="AP134" s="12">
        <v>8.7173541316546921E-2</v>
      </c>
      <c r="AQ134" s="12">
        <v>51.944358891958757</v>
      </c>
    </row>
    <row r="135" spans="1:43">
      <c r="A135">
        <v>12</v>
      </c>
      <c r="B135" t="s">
        <v>33</v>
      </c>
      <c r="C135" s="2">
        <v>21.323997453851049</v>
      </c>
      <c r="D135" s="2">
        <v>15.658816040738385</v>
      </c>
      <c r="E135">
        <v>5.4</v>
      </c>
      <c r="F135">
        <v>2.1</v>
      </c>
      <c r="G135" s="2">
        <v>2.8</v>
      </c>
      <c r="H135" s="18">
        <f t="shared" si="13"/>
        <v>0.15658816040738385</v>
      </c>
      <c r="I135">
        <f t="shared" si="12"/>
        <v>17.881300813008128</v>
      </c>
      <c r="J135" s="19">
        <f t="shared" si="14"/>
        <v>0.3888888888888889</v>
      </c>
      <c r="K135" s="19">
        <f t="shared" si="15"/>
        <v>6.1575216010359934</v>
      </c>
      <c r="L135" s="19">
        <f t="shared" si="16"/>
        <v>1.9257846711687527E-2</v>
      </c>
      <c r="M135" s="19">
        <f t="shared" si="17"/>
        <v>34.485365853658536</v>
      </c>
      <c r="AF135" s="12" t="s">
        <v>48</v>
      </c>
      <c r="AG135" s="12">
        <v>3.7588193941785297</v>
      </c>
      <c r="AH135" s="12">
        <v>2.9510276689009443</v>
      </c>
      <c r="AI135" s="12">
        <v>0.91931671863763686</v>
      </c>
      <c r="AJ135" s="12">
        <v>0.53752664662631566</v>
      </c>
      <c r="AK135" s="12">
        <v>0.87457095135748331</v>
      </c>
      <c r="AL135" s="12">
        <v>2.9510276689009473E-2</v>
      </c>
      <c r="AM135" s="12">
        <v>2.3612680782902111</v>
      </c>
      <c r="AN135" s="12">
        <v>1.5539267219932113E-2</v>
      </c>
      <c r="AO135" s="12">
        <v>13.720525455957407</v>
      </c>
      <c r="AP135" s="12">
        <v>1.5219849139327129E-2</v>
      </c>
      <c r="AQ135" s="12">
        <v>4.3678261267372793</v>
      </c>
    </row>
    <row r="136" spans="1:43">
      <c r="A136">
        <v>13</v>
      </c>
      <c r="B136" t="s">
        <v>33</v>
      </c>
      <c r="C136" s="2">
        <v>26.702737110120946</v>
      </c>
      <c r="D136" s="2">
        <v>19.509866327180141</v>
      </c>
      <c r="E136">
        <v>13.2</v>
      </c>
      <c r="F136">
        <v>9.8000000000000007</v>
      </c>
      <c r="G136" s="2">
        <v>8.1999999999999993</v>
      </c>
      <c r="H136" s="18">
        <f t="shared" si="13"/>
        <v>0.19509866327180142</v>
      </c>
      <c r="I136">
        <f t="shared" si="12"/>
        <v>42.030016313213693</v>
      </c>
      <c r="J136" s="19">
        <f t="shared" si="14"/>
        <v>0.74242424242424254</v>
      </c>
      <c r="K136" s="19">
        <f t="shared" si="15"/>
        <v>52.810172506844417</v>
      </c>
      <c r="L136" s="19">
        <f t="shared" si="16"/>
        <v>2.9894993890062584E-2</v>
      </c>
      <c r="M136" s="19">
        <f t="shared" si="17"/>
        <v>67.658075040783018</v>
      </c>
      <c r="AF136" s="12" t="s">
        <v>49</v>
      </c>
      <c r="AG136" s="12">
        <v>39.06747294716741</v>
      </c>
      <c r="AH136" s="12">
        <v>32.590706556333544</v>
      </c>
      <c r="AI136" s="12">
        <v>14.35</v>
      </c>
      <c r="AJ136" s="12">
        <v>8.6499999999999986</v>
      </c>
      <c r="AK136" s="12">
        <v>9.4250000000000007</v>
      </c>
      <c r="AL136" s="12">
        <v>0.32590706556333549</v>
      </c>
      <c r="AM136" s="12">
        <v>31.8631478757463</v>
      </c>
      <c r="AN136" s="12">
        <v>0.55363531817020184</v>
      </c>
      <c r="AO136" s="12">
        <v>70.0742058860246</v>
      </c>
      <c r="AP136" s="12">
        <v>8.344716858305673E-2</v>
      </c>
      <c r="AQ136" s="12">
        <v>44.461843226356137</v>
      </c>
    </row>
    <row r="137" spans="1:43">
      <c r="A137">
        <v>16</v>
      </c>
      <c r="B137" t="s">
        <v>33</v>
      </c>
      <c r="C137" s="2">
        <v>26.161680458306812</v>
      </c>
      <c r="D137" s="2">
        <v>22.437937619350734</v>
      </c>
      <c r="E137">
        <v>10.1</v>
      </c>
      <c r="F137">
        <v>4.8</v>
      </c>
      <c r="G137" s="2">
        <v>4.0999999999999996</v>
      </c>
      <c r="H137" s="18">
        <f t="shared" si="13"/>
        <v>0.22437937619350734</v>
      </c>
      <c r="I137">
        <f t="shared" si="12"/>
        <v>18.272624113475175</v>
      </c>
      <c r="J137" s="19">
        <f t="shared" si="14"/>
        <v>0.47524752475247523</v>
      </c>
      <c r="K137" s="19">
        <f t="shared" si="15"/>
        <v>13.202543126711104</v>
      </c>
      <c r="L137" s="19">
        <f t="shared" si="16"/>
        <v>3.9541737977875649E-2</v>
      </c>
      <c r="M137" s="19">
        <f t="shared" si="17"/>
        <v>45.013049645390062</v>
      </c>
      <c r="AF137" s="12" t="s">
        <v>50</v>
      </c>
      <c r="AG137" s="12" t="e">
        <v>#N/A</v>
      </c>
      <c r="AH137" s="12" t="e">
        <v>#N/A</v>
      </c>
      <c r="AI137" s="12">
        <v>18.5</v>
      </c>
      <c r="AJ137" s="12">
        <v>8.1999999999999993</v>
      </c>
      <c r="AK137" s="12">
        <v>8.1499999999999986</v>
      </c>
      <c r="AL137" s="12" t="e">
        <v>#N/A</v>
      </c>
      <c r="AM137" s="12" t="e">
        <v>#N/A</v>
      </c>
      <c r="AN137" s="12" t="e">
        <v>#N/A</v>
      </c>
      <c r="AO137" s="12">
        <v>52.168109508266987</v>
      </c>
      <c r="AP137" s="12" t="e">
        <v>#N/A</v>
      </c>
      <c r="AQ137" s="12" t="e">
        <v>#N/A</v>
      </c>
    </row>
    <row r="138" spans="1:43">
      <c r="A138">
        <v>17</v>
      </c>
      <c r="B138" t="s">
        <v>33</v>
      </c>
      <c r="C138" s="2">
        <v>19.032463399108849</v>
      </c>
      <c r="D138" s="2">
        <v>19.891788669637176</v>
      </c>
      <c r="E138">
        <v>12.1</v>
      </c>
      <c r="F138">
        <v>7.1</v>
      </c>
      <c r="G138" s="2">
        <v>6.5</v>
      </c>
      <c r="H138" s="18">
        <f t="shared" si="13"/>
        <v>0.19891788669637175</v>
      </c>
      <c r="I138">
        <f t="shared" si="12"/>
        <v>32.6768</v>
      </c>
      <c r="J138" s="19">
        <f t="shared" si="14"/>
        <v>0.58677685950413216</v>
      </c>
      <c r="K138" s="19">
        <f t="shared" si="15"/>
        <v>33.183072403542191</v>
      </c>
      <c r="L138" s="19">
        <f t="shared" si="16"/>
        <v>3.1076890292455462E-2</v>
      </c>
      <c r="M138" s="19">
        <f t="shared" si="17"/>
        <v>60.829119999999996</v>
      </c>
      <c r="AF138" s="12" t="s">
        <v>51</v>
      </c>
      <c r="AG138" s="12">
        <v>15.035277576714119</v>
      </c>
      <c r="AH138" s="12">
        <v>11.804110675603777</v>
      </c>
      <c r="AI138" s="12">
        <v>3.6772668745505475</v>
      </c>
      <c r="AJ138" s="12">
        <v>2.1501065865052627</v>
      </c>
      <c r="AK138" s="12">
        <v>3.4982838054299332</v>
      </c>
      <c r="AL138" s="12">
        <v>0.11804110675603789</v>
      </c>
      <c r="AM138" s="12">
        <v>9.4450723131608445</v>
      </c>
      <c r="AN138" s="12">
        <v>6.2157068879728453E-2</v>
      </c>
      <c r="AO138" s="12">
        <v>54.882101823829629</v>
      </c>
      <c r="AP138" s="12">
        <v>6.0879396557308514E-2</v>
      </c>
      <c r="AQ138" s="12">
        <v>17.471304506949117</v>
      </c>
    </row>
    <row r="139" spans="1:43">
      <c r="A139">
        <v>19</v>
      </c>
      <c r="B139" t="s">
        <v>33</v>
      </c>
      <c r="C139" s="2">
        <v>23.711012094207511</v>
      </c>
      <c r="D139" s="2">
        <v>23.806492679821769</v>
      </c>
      <c r="E139">
        <v>9.3000000000000007</v>
      </c>
      <c r="F139">
        <v>6.4</v>
      </c>
      <c r="G139" s="2">
        <v>6</v>
      </c>
      <c r="H139" s="18">
        <f t="shared" si="13"/>
        <v>0.2380649267982177</v>
      </c>
      <c r="I139">
        <f t="shared" si="12"/>
        <v>25.203208556149733</v>
      </c>
      <c r="J139" s="19">
        <f t="shared" si="14"/>
        <v>0.68817204301075263</v>
      </c>
      <c r="K139" s="19">
        <f t="shared" si="15"/>
        <v>28.274333882308138</v>
      </c>
      <c r="L139" s="19">
        <f t="shared" si="16"/>
        <v>4.4512369731046393E-2</v>
      </c>
      <c r="M139" s="19">
        <f t="shared" si="17"/>
        <v>39.06497326203209</v>
      </c>
      <c r="AF139" s="12" t="s">
        <v>52</v>
      </c>
      <c r="AG139" s="12">
        <v>226.05957180884241</v>
      </c>
      <c r="AH139" s="12">
        <v>139.33702884190305</v>
      </c>
      <c r="AI139" s="12">
        <v>13.522291666666751</v>
      </c>
      <c r="AJ139" s="12">
        <v>4.6229583333333117</v>
      </c>
      <c r="AK139" s="12">
        <v>12.237989583333334</v>
      </c>
      <c r="AL139" s="12">
        <v>1.3933702884190335E-2</v>
      </c>
      <c r="AM139" s="12">
        <v>89.209391000837542</v>
      </c>
      <c r="AN139" s="12">
        <v>3.8635012117193075E-3</v>
      </c>
      <c r="AO139" s="12">
        <v>3012.0451006012036</v>
      </c>
      <c r="AP139" s="12">
        <v>3.7063009251820278E-3</v>
      </c>
      <c r="AQ139" s="12">
        <v>305.24648117454052</v>
      </c>
    </row>
    <row r="140" spans="1:43">
      <c r="A140">
        <v>28</v>
      </c>
      <c r="B140" t="s">
        <v>33</v>
      </c>
      <c r="C140" s="2">
        <v>59.516231699554424</v>
      </c>
      <c r="D140" s="2">
        <v>54.423933800127308</v>
      </c>
      <c r="E140">
        <v>16.100000000000001</v>
      </c>
      <c r="F140">
        <v>8.1</v>
      </c>
      <c r="G140" s="2">
        <v>11.5</v>
      </c>
      <c r="H140" s="18">
        <f t="shared" si="13"/>
        <v>0.54423933800127311</v>
      </c>
      <c r="I140">
        <f t="shared" si="12"/>
        <v>21.130409356725146</v>
      </c>
      <c r="J140" s="19">
        <f t="shared" si="14"/>
        <v>0.50310559006211175</v>
      </c>
      <c r="K140" s="19">
        <f t="shared" si="15"/>
        <v>103.86890710931253</v>
      </c>
      <c r="L140" s="19">
        <f t="shared" si="16"/>
        <v>0.23263215335467269</v>
      </c>
      <c r="M140" s="19">
        <f t="shared" si="17"/>
        <v>29.582573099415207</v>
      </c>
      <c r="AF140" s="12" t="s">
        <v>53</v>
      </c>
      <c r="AG140" s="12">
        <v>1.0973520022782948</v>
      </c>
      <c r="AH140" s="12">
        <v>-0.50068551534861561</v>
      </c>
      <c r="AI140" s="12">
        <v>-0.84037839900388311</v>
      </c>
      <c r="AJ140" s="12">
        <v>-0.8534773544757579</v>
      </c>
      <c r="AK140" s="12">
        <v>-1.2896493900616379</v>
      </c>
      <c r="AL140" s="12">
        <v>-0.50068551534861516</v>
      </c>
      <c r="AM140" s="12">
        <v>-8.3063726575733909E-2</v>
      </c>
      <c r="AN140" s="12">
        <v>-0.96091791165356577</v>
      </c>
      <c r="AO140" s="12">
        <v>-1.4320345561335635</v>
      </c>
      <c r="AP140" s="12">
        <v>0.51499992920969362</v>
      </c>
      <c r="AQ140" s="12">
        <v>-0.73472561675657344</v>
      </c>
    </row>
    <row r="141" spans="1:43">
      <c r="A141">
        <v>30</v>
      </c>
      <c r="B141" t="s">
        <v>33</v>
      </c>
      <c r="C141" s="2">
        <v>38.98790579248886</v>
      </c>
      <c r="D141" s="2">
        <v>29.662635264162954</v>
      </c>
      <c r="E141">
        <v>12.1</v>
      </c>
      <c r="F141">
        <v>7.3</v>
      </c>
      <c r="G141" s="2">
        <v>9.1999999999999993</v>
      </c>
      <c r="H141" s="18">
        <f t="shared" si="13"/>
        <v>0.29662635264162956</v>
      </c>
      <c r="I141">
        <f t="shared" si="12"/>
        <v>31.01545064377682</v>
      </c>
      <c r="J141" s="19">
        <f t="shared" si="14"/>
        <v>0.60330578512396693</v>
      </c>
      <c r="K141" s="19">
        <f t="shared" si="15"/>
        <v>66.476100549960009</v>
      </c>
      <c r="L141" s="19">
        <f t="shared" si="16"/>
        <v>6.9104979848688214E-2</v>
      </c>
      <c r="M141" s="19">
        <f t="shared" si="17"/>
        <v>40.792060085836901</v>
      </c>
      <c r="AF141" s="12" t="s">
        <v>54</v>
      </c>
      <c r="AG141" s="12">
        <v>0.83821084500496656</v>
      </c>
      <c r="AH141" s="12">
        <v>0.1751779321094982</v>
      </c>
      <c r="AI141" s="12">
        <v>-0.25753063825587663</v>
      </c>
      <c r="AJ141" s="12">
        <v>-0.72225862154215903</v>
      </c>
      <c r="AK141" s="12">
        <v>-2.9682735693576764E-2</v>
      </c>
      <c r="AL141" s="12">
        <v>0.17517793210949834</v>
      </c>
      <c r="AM141" s="12">
        <v>0.67163711733239762</v>
      </c>
      <c r="AN141" s="12">
        <v>5.8025822371593726E-2</v>
      </c>
      <c r="AO141" s="12">
        <v>0.34657800544376693</v>
      </c>
      <c r="AP141" s="12">
        <v>0.91947903340308934</v>
      </c>
      <c r="AQ141" s="12">
        <v>0.89944566738208187</v>
      </c>
    </row>
    <row r="142" spans="1:43">
      <c r="A142">
        <v>37</v>
      </c>
      <c r="B142" t="s">
        <v>33</v>
      </c>
      <c r="C142" s="2">
        <v>23.901973265436027</v>
      </c>
      <c r="D142" s="2">
        <v>24.443029917250158</v>
      </c>
      <c r="E142">
        <v>13.2</v>
      </c>
      <c r="F142">
        <v>7.2</v>
      </c>
      <c r="G142" s="2">
        <v>5.35</v>
      </c>
      <c r="H142" s="18">
        <f t="shared" si="13"/>
        <v>0.24443029917250159</v>
      </c>
      <c r="I142">
        <f t="shared" si="12"/>
        <v>21.887630208333331</v>
      </c>
      <c r="J142" s="19">
        <f t="shared" si="14"/>
        <v>0.54545454545454553</v>
      </c>
      <c r="K142" s="19">
        <f t="shared" si="15"/>
        <v>22.480058931843459</v>
      </c>
      <c r="L142" s="19">
        <f t="shared" si="16"/>
        <v>4.6924533094034555E-2</v>
      </c>
      <c r="M142" s="19">
        <f t="shared" si="17"/>
        <v>54.003124999999997</v>
      </c>
      <c r="AF142" s="12" t="s">
        <v>55</v>
      </c>
      <c r="AG142" s="12">
        <v>57.288351368555062</v>
      </c>
      <c r="AH142" s="12">
        <v>40.420114576702744</v>
      </c>
      <c r="AI142" s="12">
        <v>12.700000000000001</v>
      </c>
      <c r="AJ142" s="12">
        <v>6.3000000000000007</v>
      </c>
      <c r="AK142" s="12">
        <v>10.5</v>
      </c>
      <c r="AL142" s="12">
        <v>0.40420114576702737</v>
      </c>
      <c r="AM142" s="12">
        <v>34.233920835138463</v>
      </c>
      <c r="AN142" s="12">
        <v>0.20023419203747073</v>
      </c>
      <c r="AO142" s="12">
        <v>158.33626974092556</v>
      </c>
      <c r="AP142" s="12">
        <v>0.20874282569510519</v>
      </c>
      <c r="AQ142" s="12">
        <v>50.819344102605726</v>
      </c>
    </row>
    <row r="143" spans="1:43">
      <c r="A143">
        <v>38</v>
      </c>
      <c r="B143" t="s">
        <v>33</v>
      </c>
      <c r="C143" s="2">
        <v>28.357733927434754</v>
      </c>
      <c r="D143" s="2">
        <v>28.70782940802037</v>
      </c>
      <c r="E143">
        <v>13.4</v>
      </c>
      <c r="F143">
        <v>8.3000000000000007</v>
      </c>
      <c r="G143" s="2">
        <v>5.65</v>
      </c>
      <c r="H143" s="18">
        <f t="shared" si="13"/>
        <v>0.28707829408020369</v>
      </c>
      <c r="I143">
        <f t="shared" si="12"/>
        <v>19.681042128603107</v>
      </c>
      <c r="J143" s="19">
        <f t="shared" si="14"/>
        <v>0.61940298507462688</v>
      </c>
      <c r="K143" s="19">
        <f t="shared" si="15"/>
        <v>25.071872871055046</v>
      </c>
      <c r="L143" s="19">
        <f t="shared" si="16"/>
        <v>6.4727762558727503E-2</v>
      </c>
      <c r="M143" s="19">
        <f t="shared" si="17"/>
        <v>46.677161862527718</v>
      </c>
      <c r="AF143" s="12" t="s">
        <v>56</v>
      </c>
      <c r="AG143" s="12">
        <v>17.600254614894972</v>
      </c>
      <c r="AH143" s="12">
        <v>12.667091024824952</v>
      </c>
      <c r="AI143" s="12">
        <v>8.1</v>
      </c>
      <c r="AJ143" s="12">
        <v>4.5</v>
      </c>
      <c r="AK143" s="12">
        <v>4.3499999999999996</v>
      </c>
      <c r="AL143" s="12">
        <v>0.12667091024824953</v>
      </c>
      <c r="AM143" s="12">
        <v>19.3711467324291</v>
      </c>
      <c r="AN143" s="12">
        <v>0.44262295081967218</v>
      </c>
      <c r="AO143" s="12">
        <v>14.861696746888212</v>
      </c>
      <c r="AP143" s="12">
        <v>1.2602121548508455E-2</v>
      </c>
      <c r="AQ143" s="12">
        <v>33.399212598425194</v>
      </c>
    </row>
    <row r="144" spans="1:43">
      <c r="A144">
        <v>43</v>
      </c>
      <c r="B144" t="s">
        <v>33</v>
      </c>
      <c r="C144" s="2">
        <v>35.327816677275621</v>
      </c>
      <c r="D144" s="2">
        <v>32.399745385105028</v>
      </c>
      <c r="E144">
        <v>9.1999999999999993</v>
      </c>
      <c r="F144">
        <v>6.3</v>
      </c>
      <c r="G144" s="2">
        <v>7</v>
      </c>
      <c r="H144" s="18">
        <f t="shared" si="13"/>
        <v>0.32399745385105028</v>
      </c>
      <c r="I144">
        <f t="shared" si="12"/>
        <v>21.605108055009826</v>
      </c>
      <c r="J144" s="19">
        <f t="shared" si="14"/>
        <v>0.68478260869565222</v>
      </c>
      <c r="K144" s="19">
        <f t="shared" si="15"/>
        <v>38.484510006474963</v>
      </c>
      <c r="L144" s="19">
        <f t="shared" si="16"/>
        <v>8.2446661773922833E-2</v>
      </c>
      <c r="M144" s="19">
        <f t="shared" si="17"/>
        <v>28.395284872298625</v>
      </c>
      <c r="AF144" s="12" t="s">
        <v>57</v>
      </c>
      <c r="AG144" s="12">
        <v>74.888605983450034</v>
      </c>
      <c r="AH144" s="12">
        <v>53.087205601527693</v>
      </c>
      <c r="AI144" s="12">
        <v>20.8</v>
      </c>
      <c r="AJ144" s="12">
        <v>10.8</v>
      </c>
      <c r="AK144" s="12">
        <v>14.85</v>
      </c>
      <c r="AL144" s="12">
        <v>0.53087205601527687</v>
      </c>
      <c r="AM144" s="12">
        <v>53.605067567567559</v>
      </c>
      <c r="AN144" s="12">
        <v>0.6428571428571429</v>
      </c>
      <c r="AO144" s="12">
        <v>173.19796648781377</v>
      </c>
      <c r="AP144" s="12">
        <v>0.22134494724361364</v>
      </c>
      <c r="AQ144" s="12">
        <v>84.21855670103092</v>
      </c>
    </row>
    <row r="145" spans="1:43">
      <c r="A145">
        <v>44</v>
      </c>
      <c r="B145" t="s">
        <v>33</v>
      </c>
      <c r="C145" s="2">
        <v>34.723106301718651</v>
      </c>
      <c r="D145" s="2">
        <v>28.739656269891789</v>
      </c>
      <c r="E145">
        <v>8.3000000000000007</v>
      </c>
      <c r="F145">
        <v>5.2</v>
      </c>
      <c r="G145" s="2">
        <v>5</v>
      </c>
      <c r="H145" s="18">
        <f t="shared" si="13"/>
        <v>0.28739656269891789</v>
      </c>
      <c r="I145">
        <f t="shared" si="12"/>
        <v>17.397563676633442</v>
      </c>
      <c r="J145" s="19">
        <f t="shared" si="14"/>
        <v>0.62650602409638556</v>
      </c>
      <c r="K145" s="19">
        <f t="shared" si="15"/>
        <v>19.634954084936208</v>
      </c>
      <c r="L145" s="19">
        <f t="shared" si="16"/>
        <v>6.4871362653390871E-2</v>
      </c>
      <c r="M145" s="19">
        <f t="shared" si="17"/>
        <v>28.879955703211518</v>
      </c>
      <c r="AF145" s="12" t="s">
        <v>58</v>
      </c>
      <c r="AG145" s="12">
        <v>611.6486314449395</v>
      </c>
      <c r="AH145" s="12">
        <v>500.7001909611713</v>
      </c>
      <c r="AI145" s="12">
        <v>237.29999999999995</v>
      </c>
      <c r="AJ145" s="12">
        <v>129.30000000000001</v>
      </c>
      <c r="AK145" s="12">
        <v>158.85</v>
      </c>
      <c r="AL145" s="12">
        <v>5.0070019096117129</v>
      </c>
      <c r="AM145" s="12">
        <v>531.59115497282994</v>
      </c>
      <c r="AN145" s="12">
        <v>8.7018813136580064</v>
      </c>
      <c r="AO145" s="12">
        <v>1382.8132398811256</v>
      </c>
      <c r="AP145" s="12">
        <v>1.3947766610647507</v>
      </c>
      <c r="AQ145" s="12">
        <v>831.10974227134011</v>
      </c>
    </row>
    <row r="146" spans="1:43" ht="15.75" thickBot="1">
      <c r="A146">
        <v>35</v>
      </c>
      <c r="B146" t="s">
        <v>33</v>
      </c>
      <c r="C146" s="2">
        <v>11.075747931253979</v>
      </c>
      <c r="D146" s="2">
        <v>8.0203691915977089</v>
      </c>
      <c r="E146">
        <v>6</v>
      </c>
      <c r="F146">
        <v>2.5</v>
      </c>
      <c r="G146" s="2">
        <v>2.25</v>
      </c>
      <c r="H146" s="18">
        <f t="shared" si="13"/>
        <v>8.0203691915977093E-2</v>
      </c>
      <c r="I146">
        <f t="shared" si="12"/>
        <v>28.053571428571427</v>
      </c>
      <c r="J146" s="19">
        <f t="shared" si="14"/>
        <v>0.41666666666666669</v>
      </c>
      <c r="K146" s="19">
        <f t="shared" si="15"/>
        <v>3.9760782021995817</v>
      </c>
      <c r="L146" s="19">
        <f t="shared" si="16"/>
        <v>5.0521775132981546E-3</v>
      </c>
      <c r="M146" s="19">
        <f t="shared" si="17"/>
        <v>74.809523809523796</v>
      </c>
      <c r="AF146" s="13" t="s">
        <v>59</v>
      </c>
      <c r="AG146" s="13">
        <v>16</v>
      </c>
      <c r="AH146" s="13">
        <v>16</v>
      </c>
      <c r="AI146" s="13">
        <v>16</v>
      </c>
      <c r="AJ146" s="13">
        <v>16</v>
      </c>
      <c r="AK146" s="13">
        <v>16</v>
      </c>
      <c r="AL146" s="13">
        <v>16</v>
      </c>
      <c r="AM146" s="13">
        <v>16</v>
      </c>
      <c r="AN146" s="13">
        <v>16</v>
      </c>
      <c r="AO146" s="13">
        <v>16</v>
      </c>
      <c r="AP146" s="13">
        <v>16</v>
      </c>
      <c r="AQ146" s="13">
        <v>16</v>
      </c>
    </row>
    <row r="147" spans="1:43">
      <c r="A147">
        <v>50</v>
      </c>
      <c r="B147" t="s">
        <v>33</v>
      </c>
      <c r="C147" s="2">
        <v>11.394016549968173</v>
      </c>
      <c r="D147" s="2">
        <v>8.3386378103119032</v>
      </c>
      <c r="E147">
        <v>27.1</v>
      </c>
      <c r="F147">
        <v>10</v>
      </c>
      <c r="G147" s="2">
        <v>3.25</v>
      </c>
      <c r="H147" s="18">
        <f t="shared" si="13"/>
        <v>8.3386378103119038E-2</v>
      </c>
      <c r="I147">
        <f t="shared" si="12"/>
        <v>38.975190839694655</v>
      </c>
      <c r="J147" s="19">
        <f t="shared" si="14"/>
        <v>0.36900369003690037</v>
      </c>
      <c r="K147" s="19">
        <f t="shared" si="15"/>
        <v>8.2957681008855477</v>
      </c>
      <c r="L147" s="19">
        <f t="shared" si="16"/>
        <v>5.4610996665224003E-3</v>
      </c>
      <c r="M147" s="19">
        <f t="shared" si="17"/>
        <v>324.99312977099237</v>
      </c>
    </row>
    <row r="148" spans="1:43">
      <c r="A148">
        <v>1</v>
      </c>
      <c r="B148" t="s">
        <v>33</v>
      </c>
      <c r="C148" s="2">
        <v>19.159770846594526</v>
      </c>
      <c r="D148" s="2">
        <v>16.740929344366645</v>
      </c>
      <c r="E148">
        <v>7.1</v>
      </c>
      <c r="F148">
        <v>3.2</v>
      </c>
      <c r="G148" s="2">
        <v>3.3</v>
      </c>
      <c r="H148" s="18">
        <f t="shared" si="13"/>
        <v>0.16740929344366645</v>
      </c>
      <c r="I148">
        <f t="shared" si="12"/>
        <v>19.712167300380226</v>
      </c>
      <c r="J148" s="19">
        <f t="shared" si="14"/>
        <v>0.45070422535211274</v>
      </c>
      <c r="K148" s="19">
        <f t="shared" si="15"/>
        <v>8.55298599939821</v>
      </c>
      <c r="L148" s="19">
        <f t="shared" si="16"/>
        <v>2.2011468028301839E-2</v>
      </c>
      <c r="M148" s="19">
        <f t="shared" si="17"/>
        <v>42.411026615969583</v>
      </c>
    </row>
    <row r="149" spans="1:43">
      <c r="A149">
        <v>2</v>
      </c>
      <c r="B149" t="s">
        <v>33</v>
      </c>
      <c r="C149" s="2">
        <v>16.931890515595164</v>
      </c>
      <c r="D149" s="2">
        <v>12.2533418204965</v>
      </c>
      <c r="E149">
        <v>6.2</v>
      </c>
      <c r="F149">
        <v>3.1</v>
      </c>
      <c r="G149" s="2">
        <v>2.75</v>
      </c>
      <c r="H149" s="18">
        <f t="shared" si="13"/>
        <v>0.12253341820496499</v>
      </c>
      <c r="I149">
        <f t="shared" si="12"/>
        <v>22.442857142857143</v>
      </c>
      <c r="J149" s="19">
        <f t="shared" si="14"/>
        <v>0.5</v>
      </c>
      <c r="K149" s="19">
        <f t="shared" si="15"/>
        <v>5.9395736106932029</v>
      </c>
      <c r="L149" s="19">
        <f t="shared" si="16"/>
        <v>1.1792312482813979E-2</v>
      </c>
      <c r="M149" s="19">
        <f t="shared" si="17"/>
        <v>50.598441558441557</v>
      </c>
    </row>
    <row r="150" spans="1:43">
      <c r="A150">
        <v>3</v>
      </c>
      <c r="B150" t="s">
        <v>33</v>
      </c>
      <c r="C150" s="2">
        <v>46.849140674729469</v>
      </c>
      <c r="D150" s="2">
        <v>30.171865054105666</v>
      </c>
      <c r="E150">
        <v>10.5</v>
      </c>
      <c r="F150">
        <v>6.9</v>
      </c>
      <c r="G150" s="2">
        <v>6.25</v>
      </c>
      <c r="H150" s="18">
        <f t="shared" si="13"/>
        <v>0.30171865054105668</v>
      </c>
      <c r="I150">
        <f t="shared" si="12"/>
        <v>20.714662447257382</v>
      </c>
      <c r="J150" s="19">
        <f t="shared" si="14"/>
        <v>0.65714285714285714</v>
      </c>
      <c r="K150" s="19">
        <f t="shared" si="15"/>
        <v>30.679615757712824</v>
      </c>
      <c r="L150" s="19">
        <f t="shared" si="16"/>
        <v>7.1498049570280678E-2</v>
      </c>
      <c r="M150" s="19">
        <f t="shared" si="17"/>
        <v>34.800632911392405</v>
      </c>
    </row>
    <row r="151" spans="1:43">
      <c r="A151">
        <v>5</v>
      </c>
      <c r="B151" t="s">
        <v>33</v>
      </c>
      <c r="C151" s="2">
        <v>21.737746658179503</v>
      </c>
      <c r="D151" s="2">
        <v>13.940165499681731</v>
      </c>
      <c r="E151">
        <v>7.2</v>
      </c>
      <c r="F151">
        <v>5</v>
      </c>
      <c r="G151" s="2">
        <v>2.95</v>
      </c>
      <c r="H151" s="18">
        <f t="shared" si="13"/>
        <v>0.13940165499681731</v>
      </c>
      <c r="I151">
        <f t="shared" si="12"/>
        <v>21.161872146118725</v>
      </c>
      <c r="J151" s="19">
        <f t="shared" si="14"/>
        <v>0.69444444444444442</v>
      </c>
      <c r="K151" s="19">
        <f t="shared" si="15"/>
        <v>6.8349275169662942</v>
      </c>
      <c r="L151" s="19">
        <f t="shared" si="16"/>
        <v>1.5262502249640509E-2</v>
      </c>
      <c r="M151" s="19">
        <f t="shared" si="17"/>
        <v>51.649315068493152</v>
      </c>
    </row>
    <row r="152" spans="1:43">
      <c r="A152">
        <v>7</v>
      </c>
      <c r="B152" t="s">
        <v>33</v>
      </c>
      <c r="C152" s="2">
        <v>19.98726925525143</v>
      </c>
      <c r="D152" s="2">
        <v>15.531508593252704</v>
      </c>
      <c r="E152">
        <v>10.5</v>
      </c>
      <c r="F152">
        <v>7.2</v>
      </c>
      <c r="G152" s="2">
        <v>4.5999999999999996</v>
      </c>
      <c r="H152" s="18">
        <f t="shared" si="13"/>
        <v>0.15531508593252705</v>
      </c>
      <c r="I152">
        <f t="shared" si="12"/>
        <v>29.617213114754097</v>
      </c>
      <c r="J152" s="19">
        <f t="shared" si="14"/>
        <v>0.68571428571428572</v>
      </c>
      <c r="K152" s="19">
        <f t="shared" si="15"/>
        <v>16.619025137490002</v>
      </c>
      <c r="L152" s="19">
        <f t="shared" si="16"/>
        <v>1.894598390222467E-2</v>
      </c>
      <c r="M152" s="19">
        <f t="shared" si="17"/>
        <v>67.604508196721312</v>
      </c>
    </row>
    <row r="153" spans="1:43">
      <c r="A153">
        <v>8</v>
      </c>
      <c r="B153" t="s">
        <v>33</v>
      </c>
      <c r="C153" s="2">
        <v>25.525143220878423</v>
      </c>
      <c r="D153" s="2">
        <v>20.432845321451307</v>
      </c>
      <c r="E153">
        <v>12.2</v>
      </c>
      <c r="F153">
        <v>10.1</v>
      </c>
      <c r="G153" s="2">
        <v>7.15</v>
      </c>
      <c r="H153" s="18">
        <f t="shared" si="13"/>
        <v>0.20432845321451307</v>
      </c>
      <c r="I153">
        <f t="shared" si="12"/>
        <v>34.992679127725857</v>
      </c>
      <c r="J153" s="19">
        <f t="shared" si="14"/>
        <v>0.82786885245901642</v>
      </c>
      <c r="K153" s="19">
        <f t="shared" si="15"/>
        <v>40.151517608286049</v>
      </c>
      <c r="L153" s="19">
        <f t="shared" si="16"/>
        <v>3.2790465050879007E-2</v>
      </c>
      <c r="M153" s="19">
        <f t="shared" si="17"/>
        <v>59.707788161993761</v>
      </c>
    </row>
    <row r="154" spans="1:43">
      <c r="A154">
        <v>10</v>
      </c>
      <c r="B154" t="s">
        <v>33</v>
      </c>
      <c r="C154" s="2">
        <v>17.886696371737749</v>
      </c>
      <c r="D154" s="2">
        <v>14.258434118395925</v>
      </c>
      <c r="E154">
        <v>10.1</v>
      </c>
      <c r="F154">
        <v>5.0999999999999996</v>
      </c>
      <c r="G154" s="2">
        <v>5.85</v>
      </c>
      <c r="H154" s="18">
        <f t="shared" si="13"/>
        <v>0.14258434118395924</v>
      </c>
      <c r="I154">
        <f t="shared" si="12"/>
        <v>41.028348214285721</v>
      </c>
      <c r="J154" s="19">
        <f t="shared" si="14"/>
        <v>0.50495049504950495</v>
      </c>
      <c r="K154" s="19">
        <f t="shared" si="15"/>
        <v>26.878288646869169</v>
      </c>
      <c r="L154" s="19">
        <f t="shared" si="16"/>
        <v>1.5967375844497863E-2</v>
      </c>
      <c r="M154" s="19">
        <f t="shared" si="17"/>
        <v>70.835267857142867</v>
      </c>
    </row>
    <row r="155" spans="1:43">
      <c r="A155">
        <v>11</v>
      </c>
      <c r="B155" t="s">
        <v>33</v>
      </c>
      <c r="C155" s="2">
        <v>22.692552514322088</v>
      </c>
      <c r="D155" s="2">
        <v>17.600254614894972</v>
      </c>
      <c r="E155">
        <v>10.5</v>
      </c>
      <c r="F155">
        <v>4</v>
      </c>
      <c r="G155" s="2">
        <v>5.6999999999999993</v>
      </c>
      <c r="H155" s="18">
        <f t="shared" si="13"/>
        <v>0.17600254614894972</v>
      </c>
      <c r="I155">
        <f t="shared" si="12"/>
        <v>32.385895117540684</v>
      </c>
      <c r="J155" s="19">
        <f t="shared" si="14"/>
        <v>0.38095238095238093</v>
      </c>
      <c r="K155" s="19">
        <f t="shared" si="15"/>
        <v>25.517586328783089</v>
      </c>
      <c r="L155" s="19">
        <f t="shared" si="16"/>
        <v>2.4329197423220511E-2</v>
      </c>
      <c r="M155" s="19">
        <f t="shared" si="17"/>
        <v>59.658227848101262</v>
      </c>
    </row>
    <row r="156" spans="1:43">
      <c r="A156">
        <v>12</v>
      </c>
      <c r="B156" t="s">
        <v>33</v>
      </c>
      <c r="C156" s="2">
        <v>45.926161680458314</v>
      </c>
      <c r="D156" s="2">
        <v>30.967536600891151</v>
      </c>
      <c r="E156">
        <v>18.2</v>
      </c>
      <c r="F156">
        <v>11.1</v>
      </c>
      <c r="G156" s="2">
        <v>7.1</v>
      </c>
      <c r="H156" s="18">
        <f t="shared" si="13"/>
        <v>0.30967536600891149</v>
      </c>
      <c r="I156">
        <f t="shared" si="12"/>
        <v>22.927235354573487</v>
      </c>
      <c r="J156" s="19">
        <f t="shared" si="14"/>
        <v>0.60989010989010994</v>
      </c>
      <c r="K156" s="19">
        <f t="shared" si="15"/>
        <v>39.591921416865368</v>
      </c>
      <c r="L156" s="19">
        <f t="shared" si="16"/>
        <v>7.5318766770396312E-2</v>
      </c>
      <c r="M156" s="19">
        <f t="shared" si="17"/>
        <v>58.771223021582735</v>
      </c>
    </row>
    <row r="157" spans="1:43">
      <c r="A157">
        <v>23</v>
      </c>
      <c r="B157" t="s">
        <v>33</v>
      </c>
      <c r="C157" s="2">
        <v>26.193507320178231</v>
      </c>
      <c r="D157" s="2">
        <v>17.759388924252068</v>
      </c>
      <c r="E157">
        <v>10.199999999999999</v>
      </c>
      <c r="F157">
        <v>6.5</v>
      </c>
      <c r="G157" s="2">
        <v>5.2</v>
      </c>
      <c r="H157" s="18">
        <f t="shared" si="13"/>
        <v>0.17759388924252067</v>
      </c>
      <c r="I157">
        <f t="shared" si="12"/>
        <v>29.280286738351258</v>
      </c>
      <c r="J157" s="19">
        <f t="shared" si="14"/>
        <v>0.63725490196078438</v>
      </c>
      <c r="K157" s="19">
        <f t="shared" si="15"/>
        <v>21.237166338267002</v>
      </c>
      <c r="L157" s="19">
        <f t="shared" si="16"/>
        <v>2.4771135664691454E-2</v>
      </c>
      <c r="M157" s="19">
        <f t="shared" si="17"/>
        <v>57.43440860215054</v>
      </c>
    </row>
    <row r="158" spans="1:43">
      <c r="A158">
        <v>24</v>
      </c>
      <c r="B158" t="s">
        <v>33</v>
      </c>
      <c r="C158" s="2">
        <v>39.433481858688737</v>
      </c>
      <c r="D158" s="2">
        <v>24.124761298535965</v>
      </c>
      <c r="E158">
        <v>12.3</v>
      </c>
      <c r="F158">
        <v>6.2</v>
      </c>
      <c r="G158" s="2">
        <v>6.8</v>
      </c>
      <c r="H158" s="18">
        <f t="shared" si="13"/>
        <v>0.24124761298535966</v>
      </c>
      <c r="I158">
        <f t="shared" si="12"/>
        <v>28.186807387862796</v>
      </c>
      <c r="J158" s="19">
        <f t="shared" si="14"/>
        <v>0.50406504065040647</v>
      </c>
      <c r="K158" s="19">
        <f t="shared" si="15"/>
        <v>36.316811075498002</v>
      </c>
      <c r="L158" s="19">
        <f t="shared" si="16"/>
        <v>4.5710495728625608E-2</v>
      </c>
      <c r="M158" s="19">
        <f t="shared" si="17"/>
        <v>50.984960422163589</v>
      </c>
    </row>
    <row r="159" spans="1:43">
      <c r="A159">
        <v>42</v>
      </c>
      <c r="B159" t="s">
        <v>23</v>
      </c>
      <c r="C159" s="2">
        <v>16.96371737746658</v>
      </c>
      <c r="D159" s="2">
        <v>14.290260980267346</v>
      </c>
      <c r="E159">
        <v>4.2</v>
      </c>
      <c r="F159">
        <v>2.2000000000000002</v>
      </c>
      <c r="G159" s="2">
        <v>6.25</v>
      </c>
      <c r="H159" s="18">
        <f t="shared" si="13"/>
        <v>0.14290260980267347</v>
      </c>
      <c r="I159">
        <f t="shared" si="12"/>
        <v>43.736080178173715</v>
      </c>
      <c r="J159" s="19">
        <f t="shared" si="14"/>
        <v>0.52380952380952384</v>
      </c>
      <c r="K159" s="19">
        <f t="shared" si="15"/>
        <v>30.679615757712824</v>
      </c>
      <c r="L159" s="19">
        <f t="shared" si="16"/>
        <v>1.6038738329214243E-2</v>
      </c>
      <c r="M159" s="19">
        <f t="shared" si="17"/>
        <v>29.390645879732737</v>
      </c>
    </row>
    <row r="160" spans="1:43">
      <c r="A160">
        <v>43</v>
      </c>
      <c r="B160" t="s">
        <v>23</v>
      </c>
      <c r="C160" s="2">
        <v>14.57670273711012</v>
      </c>
      <c r="D160" s="2">
        <v>12.157861234882242</v>
      </c>
      <c r="E160">
        <v>5.2</v>
      </c>
      <c r="F160">
        <v>2.8</v>
      </c>
      <c r="G160" s="2">
        <v>5.75</v>
      </c>
      <c r="H160" s="18">
        <f t="shared" si="13"/>
        <v>0.12157861234882242</v>
      </c>
      <c r="I160">
        <f t="shared" si="12"/>
        <v>47.294502617801044</v>
      </c>
      <c r="J160" s="19">
        <f t="shared" si="14"/>
        <v>0.53846153846153844</v>
      </c>
      <c r="K160" s="19">
        <f t="shared" si="15"/>
        <v>25.967226777328133</v>
      </c>
      <c r="L160" s="19">
        <f t="shared" si="16"/>
        <v>1.1609252195932854E-2</v>
      </c>
      <c r="M160" s="19">
        <f t="shared" si="17"/>
        <v>42.770680628272245</v>
      </c>
    </row>
    <row r="161" spans="1:13">
      <c r="A161">
        <v>44</v>
      </c>
      <c r="B161" t="s">
        <v>23</v>
      </c>
      <c r="C161" s="2">
        <v>11.903246339910885</v>
      </c>
      <c r="D161" s="2">
        <v>11.203055378739657</v>
      </c>
      <c r="E161">
        <v>4.0999999999999996</v>
      </c>
      <c r="F161">
        <v>2.1</v>
      </c>
      <c r="G161" s="2">
        <v>4.4000000000000004</v>
      </c>
      <c r="H161" s="18">
        <f t="shared" si="13"/>
        <v>0.11203055378739657</v>
      </c>
      <c r="I161">
        <f t="shared" si="12"/>
        <v>39.274999999999999</v>
      </c>
      <c r="J161" s="19">
        <f t="shared" si="14"/>
        <v>0.51219512195121952</v>
      </c>
      <c r="K161" s="19">
        <f t="shared" si="15"/>
        <v>15.205308443374602</v>
      </c>
      <c r="L161" s="19">
        <f t="shared" si="16"/>
        <v>9.8574105978787886E-3</v>
      </c>
      <c r="M161" s="19">
        <f t="shared" si="17"/>
        <v>36.597159090909088</v>
      </c>
    </row>
    <row r="162" spans="1:13">
      <c r="A162">
        <v>45</v>
      </c>
      <c r="B162" t="s">
        <v>23</v>
      </c>
      <c r="C162" s="2">
        <v>15.022278803309995</v>
      </c>
      <c r="D162" s="2">
        <v>11.203055378739657</v>
      </c>
      <c r="E162">
        <v>5.2</v>
      </c>
      <c r="F162">
        <v>3.3</v>
      </c>
      <c r="G162" s="2">
        <v>5.15</v>
      </c>
      <c r="H162" s="18">
        <f t="shared" si="13"/>
        <v>0.11203055378739657</v>
      </c>
      <c r="I162">
        <f t="shared" si="12"/>
        <v>45.969602272727272</v>
      </c>
      <c r="J162" s="19">
        <f t="shared" si="14"/>
        <v>0.63461538461538458</v>
      </c>
      <c r="K162" s="19">
        <f t="shared" si="15"/>
        <v>20.830722788708826</v>
      </c>
      <c r="L162" s="19">
        <f t="shared" si="16"/>
        <v>9.8574105978787886E-3</v>
      </c>
      <c r="M162" s="19">
        <f t="shared" si="17"/>
        <v>46.415909090909089</v>
      </c>
    </row>
    <row r="163" spans="1:13">
      <c r="A163">
        <v>14</v>
      </c>
      <c r="B163" t="s">
        <v>13</v>
      </c>
      <c r="C163" s="2">
        <v>23.520050922978996</v>
      </c>
      <c r="D163" s="2">
        <v>19.796308084022918</v>
      </c>
      <c r="E163">
        <v>13.4</v>
      </c>
      <c r="F163">
        <v>6.1</v>
      </c>
      <c r="G163" s="2">
        <v>6.8000000000000007</v>
      </c>
      <c r="H163" s="18">
        <f t="shared" si="13"/>
        <v>0.19796308084022918</v>
      </c>
      <c r="I163">
        <f t="shared" si="12"/>
        <v>34.349839228295821</v>
      </c>
      <c r="J163" s="19">
        <f t="shared" si="14"/>
        <v>0.45522388059701491</v>
      </c>
      <c r="K163" s="19">
        <f t="shared" si="15"/>
        <v>36.316811075498016</v>
      </c>
      <c r="L163" s="19">
        <f t="shared" si="16"/>
        <v>3.0779268157200227E-2</v>
      </c>
      <c r="M163" s="19">
        <f t="shared" si="17"/>
        <v>67.689389067524104</v>
      </c>
    </row>
    <row r="164" spans="1:13">
      <c r="A164">
        <v>34</v>
      </c>
      <c r="B164" t="s">
        <v>13</v>
      </c>
      <c r="C164" s="2">
        <v>24.252068746021642</v>
      </c>
      <c r="D164" s="2">
        <v>24.379376193507319</v>
      </c>
      <c r="E164">
        <v>12.1</v>
      </c>
      <c r="F164">
        <v>5.2</v>
      </c>
      <c r="G164" s="2">
        <v>7.8</v>
      </c>
      <c r="H164" s="18">
        <f t="shared" si="13"/>
        <v>0.24379376193507318</v>
      </c>
      <c r="I164">
        <f t="shared" si="12"/>
        <v>31.99425587467363</v>
      </c>
      <c r="J164" s="19">
        <f t="shared" si="14"/>
        <v>0.42975206611570249</v>
      </c>
      <c r="K164" s="19">
        <f t="shared" si="15"/>
        <v>47.783624261100748</v>
      </c>
      <c r="L164" s="19">
        <f t="shared" si="16"/>
        <v>4.6680452711526377E-2</v>
      </c>
      <c r="M164" s="19">
        <f t="shared" si="17"/>
        <v>49.632114882506528</v>
      </c>
    </row>
    <row r="165" spans="1:13">
      <c r="A165">
        <v>36</v>
      </c>
      <c r="B165" t="s">
        <v>13</v>
      </c>
      <c r="C165" s="2">
        <v>20.114576702737111</v>
      </c>
      <c r="D165" s="2">
        <v>22.215149586250796</v>
      </c>
      <c r="E165">
        <v>12.5</v>
      </c>
      <c r="F165">
        <v>7.1</v>
      </c>
      <c r="G165" s="15">
        <v>5.0999999999999996</v>
      </c>
      <c r="H165" s="18">
        <f t="shared" si="13"/>
        <v>0.22215149586250796</v>
      </c>
      <c r="I165">
        <f t="shared" si="12"/>
        <v>22.957306590257879</v>
      </c>
      <c r="J165" s="19">
        <f t="shared" si="14"/>
        <v>0.56799999999999995</v>
      </c>
      <c r="K165" s="19">
        <f t="shared" si="15"/>
        <v>20.428206229967628</v>
      </c>
      <c r="L165" s="19">
        <f t="shared" si="16"/>
        <v>3.8760410260596401E-2</v>
      </c>
      <c r="M165" s="19">
        <f t="shared" si="17"/>
        <v>56.267908309455585</v>
      </c>
    </row>
    <row r="166" spans="1:13">
      <c r="A166">
        <v>41</v>
      </c>
      <c r="B166" t="s">
        <v>13</v>
      </c>
      <c r="C166" s="2">
        <v>15.913430935709739</v>
      </c>
      <c r="D166" s="2">
        <v>15.436028007638447</v>
      </c>
      <c r="E166">
        <v>9.5</v>
      </c>
      <c r="F166">
        <v>4.2</v>
      </c>
      <c r="G166" s="2">
        <v>3.15</v>
      </c>
      <c r="H166" s="18">
        <f t="shared" si="13"/>
        <v>0.15436028007638447</v>
      </c>
      <c r="I166">
        <f t="shared" si="12"/>
        <v>20.406804123711339</v>
      </c>
      <c r="J166" s="19">
        <f t="shared" si="14"/>
        <v>0.44210526315789478</v>
      </c>
      <c r="K166" s="19">
        <f t="shared" si="15"/>
        <v>7.7931132763111801</v>
      </c>
      <c r="L166" s="19">
        <f t="shared" si="16"/>
        <v>1.8713757488749656E-2</v>
      </c>
      <c r="M166" s="19">
        <f t="shared" si="17"/>
        <v>61.544329896907215</v>
      </c>
    </row>
    <row r="167" spans="1:13">
      <c r="A167">
        <v>16</v>
      </c>
      <c r="B167" t="s">
        <v>13</v>
      </c>
      <c r="C167" s="2">
        <v>49.045194143857415</v>
      </c>
      <c r="D167" s="2">
        <v>39.338001273074475</v>
      </c>
      <c r="E167">
        <v>18.2</v>
      </c>
      <c r="F167">
        <v>9.5</v>
      </c>
      <c r="G167" s="2">
        <v>11.649999999999999</v>
      </c>
      <c r="H167" s="18">
        <f t="shared" si="13"/>
        <v>0.39338001273074474</v>
      </c>
      <c r="I167">
        <f t="shared" si="12"/>
        <v>29.615129449838186</v>
      </c>
      <c r="J167" s="19">
        <f t="shared" si="14"/>
        <v>0.52197802197802201</v>
      </c>
      <c r="K167" s="19">
        <f t="shared" si="15"/>
        <v>106.59620223171015</v>
      </c>
      <c r="L167" s="19">
        <f t="shared" si="16"/>
        <v>0.12153866494009095</v>
      </c>
      <c r="M167" s="19">
        <f t="shared" si="17"/>
        <v>46.265695792880258</v>
      </c>
    </row>
    <row r="168" spans="1:13">
      <c r="A168">
        <v>17</v>
      </c>
      <c r="B168" t="s">
        <v>13</v>
      </c>
      <c r="C168" s="2">
        <v>31.540420114576701</v>
      </c>
      <c r="D168" s="2">
        <v>29.630808402291532</v>
      </c>
      <c r="E168">
        <v>14.6</v>
      </c>
      <c r="F168">
        <v>5.5</v>
      </c>
      <c r="G168" s="2">
        <v>7.4499999999999993</v>
      </c>
      <c r="H168" s="18">
        <f t="shared" si="13"/>
        <v>0.29630808402291531</v>
      </c>
      <c r="I168">
        <f t="shared" si="12"/>
        <v>25.142749731471536</v>
      </c>
      <c r="J168" s="19">
        <f t="shared" si="14"/>
        <v>0.37671232876712329</v>
      </c>
      <c r="K168" s="19">
        <f t="shared" si="15"/>
        <v>43.591561563966863</v>
      </c>
      <c r="L168" s="19">
        <f t="shared" si="16"/>
        <v>6.8956765457354186E-2</v>
      </c>
      <c r="M168" s="19">
        <f t="shared" si="17"/>
        <v>49.273039742212681</v>
      </c>
    </row>
    <row r="169" spans="1:13">
      <c r="A169">
        <v>18</v>
      </c>
      <c r="B169" t="s">
        <v>13</v>
      </c>
      <c r="C169" s="2">
        <v>39.560789306174414</v>
      </c>
      <c r="D169" s="2">
        <v>36.346276257161044</v>
      </c>
      <c r="E169">
        <v>18.2</v>
      </c>
      <c r="F169">
        <v>10.199999999999999</v>
      </c>
      <c r="G169" s="2">
        <v>13.35</v>
      </c>
      <c r="H169" s="18">
        <f t="shared" si="13"/>
        <v>0.36346276257161042</v>
      </c>
      <c r="I169">
        <f t="shared" si="12"/>
        <v>36.730035026269704</v>
      </c>
      <c r="J169" s="19">
        <f t="shared" si="14"/>
        <v>0.56043956043956045</v>
      </c>
      <c r="K169" s="19">
        <f t="shared" si="15"/>
        <v>139.97562417610172</v>
      </c>
      <c r="L169" s="19">
        <f t="shared" si="16"/>
        <v>0.10375516557150688</v>
      </c>
      <c r="M169" s="19">
        <f t="shared" si="17"/>
        <v>50.073905429071807</v>
      </c>
    </row>
    <row r="170" spans="1:13">
      <c r="A170">
        <v>19</v>
      </c>
      <c r="B170" t="s">
        <v>13</v>
      </c>
      <c r="C170" s="2">
        <v>36.569064290260982</v>
      </c>
      <c r="D170" s="2">
        <v>32.113303628262258</v>
      </c>
      <c r="E170">
        <v>17.5</v>
      </c>
      <c r="F170">
        <v>7.5</v>
      </c>
      <c r="G170" s="2">
        <v>12.55</v>
      </c>
      <c r="H170" s="18">
        <f t="shared" si="13"/>
        <v>0.32113303628262257</v>
      </c>
      <c r="I170">
        <f t="shared" si="12"/>
        <v>39.080376610505446</v>
      </c>
      <c r="J170" s="19">
        <f t="shared" si="14"/>
        <v>0.42857142857142855</v>
      </c>
      <c r="K170" s="19">
        <f t="shared" si="15"/>
        <v>123.70217423050661</v>
      </c>
      <c r="L170" s="19">
        <f t="shared" si="16"/>
        <v>8.0995306357333388E-2</v>
      </c>
      <c r="M170" s="19">
        <f t="shared" si="17"/>
        <v>54.49454905847373</v>
      </c>
    </row>
    <row r="171" spans="1:13">
      <c r="A171">
        <v>20</v>
      </c>
      <c r="B171" t="s">
        <v>13</v>
      </c>
      <c r="C171" s="2">
        <v>29.503500954805858</v>
      </c>
      <c r="D171" s="2">
        <v>28.580521960534693</v>
      </c>
      <c r="E171">
        <v>17.5</v>
      </c>
      <c r="F171">
        <v>9.1999999999999993</v>
      </c>
      <c r="G171" s="2">
        <v>7.1</v>
      </c>
      <c r="H171" s="18">
        <f t="shared" si="13"/>
        <v>0.28580521960534694</v>
      </c>
      <c r="I171">
        <f t="shared" si="12"/>
        <v>24.842093541202669</v>
      </c>
      <c r="J171" s="19">
        <f t="shared" si="14"/>
        <v>0.52571428571428569</v>
      </c>
      <c r="K171" s="19">
        <f t="shared" si="15"/>
        <v>39.591921416865368</v>
      </c>
      <c r="L171" s="19">
        <f t="shared" si="16"/>
        <v>6.4154953316856972E-2</v>
      </c>
      <c r="M171" s="19">
        <f t="shared" si="17"/>
        <v>61.230512249443201</v>
      </c>
    </row>
    <row r="172" spans="1:13">
      <c r="A172">
        <v>21</v>
      </c>
      <c r="B172" t="s">
        <v>13</v>
      </c>
      <c r="C172" s="2">
        <v>24.761298535964354</v>
      </c>
      <c r="D172" s="2">
        <v>22.915340547422026</v>
      </c>
      <c r="E172">
        <v>11.1</v>
      </c>
      <c r="F172">
        <v>5.8</v>
      </c>
      <c r="G172" s="2">
        <v>5.4</v>
      </c>
      <c r="H172" s="18">
        <f t="shared" si="13"/>
        <v>0.22915340547422025</v>
      </c>
      <c r="I172">
        <f t="shared" si="12"/>
        <v>23.565000000000001</v>
      </c>
      <c r="J172" s="19">
        <f t="shared" si="14"/>
        <v>0.52252252252252251</v>
      </c>
      <c r="K172" s="19">
        <f t="shared" si="15"/>
        <v>22.902210444669596</v>
      </c>
      <c r="L172" s="19">
        <f t="shared" si="16"/>
        <v>4.1242265414678812E-2</v>
      </c>
      <c r="M172" s="19">
        <f t="shared" si="17"/>
        <v>48.439166666666665</v>
      </c>
    </row>
    <row r="173" spans="1:13">
      <c r="A173">
        <v>1</v>
      </c>
      <c r="B173" t="s">
        <v>13</v>
      </c>
      <c r="C173" s="2">
        <v>25.206874602164227</v>
      </c>
      <c r="D173" s="2">
        <v>22.374283895607892</v>
      </c>
      <c r="E173">
        <v>15.5</v>
      </c>
      <c r="F173">
        <v>7.2</v>
      </c>
      <c r="G173" s="15">
        <v>5.25</v>
      </c>
      <c r="H173" s="18">
        <f t="shared" si="13"/>
        <v>0.22374283895607891</v>
      </c>
      <c r="I173">
        <f t="shared" si="12"/>
        <v>23.464438122332862</v>
      </c>
      <c r="J173" s="19">
        <f t="shared" si="14"/>
        <v>0.46451612903225808</v>
      </c>
      <c r="K173" s="19">
        <f t="shared" si="15"/>
        <v>21.647536878642168</v>
      </c>
      <c r="L173" s="19">
        <f t="shared" si="16"/>
        <v>3.9317705918832942E-2</v>
      </c>
      <c r="M173" s="19">
        <f t="shared" si="17"/>
        <v>69.275960170697019</v>
      </c>
    </row>
    <row r="174" spans="1:13">
      <c r="A174">
        <v>2</v>
      </c>
      <c r="B174" t="s">
        <v>13</v>
      </c>
      <c r="C174" s="2">
        <v>22.215149586250796</v>
      </c>
      <c r="D174" s="2">
        <v>19.191597708465945</v>
      </c>
      <c r="E174">
        <v>16.2</v>
      </c>
      <c r="F174">
        <v>11</v>
      </c>
      <c r="G174" s="2">
        <v>7.15</v>
      </c>
      <c r="H174" s="18">
        <f t="shared" si="13"/>
        <v>0.19191597708465946</v>
      </c>
      <c r="I174">
        <f t="shared" si="12"/>
        <v>37.255887230514098</v>
      </c>
      <c r="J174" s="19">
        <f t="shared" si="14"/>
        <v>0.67901234567901236</v>
      </c>
      <c r="K174" s="19">
        <f t="shared" si="15"/>
        <v>40.151517608286049</v>
      </c>
      <c r="L174" s="19">
        <f t="shared" si="16"/>
        <v>2.8927582726014558E-2</v>
      </c>
      <c r="M174" s="19">
        <f t="shared" si="17"/>
        <v>84.41194029850746</v>
      </c>
    </row>
    <row r="175" spans="1:13">
      <c r="A175">
        <v>3</v>
      </c>
      <c r="B175" t="s">
        <v>13</v>
      </c>
      <c r="C175" s="2">
        <v>37.173774665817952</v>
      </c>
      <c r="D175" s="2">
        <v>36.218968809675367</v>
      </c>
      <c r="E175">
        <v>15.8</v>
      </c>
      <c r="F175">
        <v>7.2</v>
      </c>
      <c r="G175" s="2">
        <v>10.85</v>
      </c>
      <c r="H175" s="18">
        <f t="shared" si="13"/>
        <v>0.36218968809675367</v>
      </c>
      <c r="I175">
        <f t="shared" si="12"/>
        <v>29.956678383128292</v>
      </c>
      <c r="J175" s="19">
        <f t="shared" si="14"/>
        <v>0.45569620253164556</v>
      </c>
      <c r="K175" s="19">
        <f t="shared" si="15"/>
        <v>92.459035290556102</v>
      </c>
      <c r="L175" s="19">
        <f t="shared" si="16"/>
        <v>0.10302960719847089</v>
      </c>
      <c r="M175" s="19">
        <f t="shared" si="17"/>
        <v>43.623550087873461</v>
      </c>
    </row>
    <row r="176" spans="1:13">
      <c r="A176">
        <v>10</v>
      </c>
      <c r="B176" t="s">
        <v>13</v>
      </c>
      <c r="C176" s="2">
        <v>30.140038192234247</v>
      </c>
      <c r="D176" s="2">
        <v>26.38446849140675</v>
      </c>
      <c r="E176">
        <v>18.5</v>
      </c>
      <c r="F176">
        <v>8.3000000000000007</v>
      </c>
      <c r="G176" s="2">
        <v>11.5</v>
      </c>
      <c r="H176" s="18">
        <f t="shared" si="13"/>
        <v>0.26384468491406748</v>
      </c>
      <c r="I176">
        <f t="shared" si="12"/>
        <v>43.586248492159228</v>
      </c>
      <c r="J176" s="19">
        <f t="shared" si="14"/>
        <v>0.44864864864864867</v>
      </c>
      <c r="K176" s="19">
        <f t="shared" si="15"/>
        <v>103.86890710931253</v>
      </c>
      <c r="L176" s="19">
        <f t="shared" si="16"/>
        <v>5.4674721693382104E-2</v>
      </c>
      <c r="M176" s="19">
        <f t="shared" si="17"/>
        <v>70.117008443908318</v>
      </c>
    </row>
    <row r="177" spans="1:13">
      <c r="A177">
        <v>16</v>
      </c>
      <c r="B177" t="s">
        <v>13</v>
      </c>
      <c r="C177" s="2">
        <v>40.29280712921706</v>
      </c>
      <c r="D177" s="2">
        <v>38.478676002546152</v>
      </c>
      <c r="E177">
        <v>18.2</v>
      </c>
      <c r="F177">
        <v>8.4</v>
      </c>
      <c r="G177" s="2">
        <v>13.3</v>
      </c>
      <c r="H177" s="18">
        <f t="shared" si="13"/>
        <v>0.38478676002546153</v>
      </c>
      <c r="I177">
        <f t="shared" si="12"/>
        <v>34.564598842018192</v>
      </c>
      <c r="J177" s="19">
        <f t="shared" si="14"/>
        <v>0.46153846153846156</v>
      </c>
      <c r="K177" s="19">
        <f t="shared" si="15"/>
        <v>138.92908112337463</v>
      </c>
      <c r="L177" s="19">
        <f t="shared" si="16"/>
        <v>0.11628672020369048</v>
      </c>
      <c r="M177" s="19">
        <f t="shared" si="17"/>
        <v>47.298924731182787</v>
      </c>
    </row>
    <row r="178" spans="1:13">
      <c r="A178">
        <v>17</v>
      </c>
      <c r="B178" t="s">
        <v>13</v>
      </c>
      <c r="C178" s="2">
        <v>45.95798854232973</v>
      </c>
      <c r="D178" s="2">
        <v>40.515595162316998</v>
      </c>
      <c r="E178">
        <v>20.2</v>
      </c>
      <c r="F178">
        <v>11.1</v>
      </c>
      <c r="G178" s="2">
        <v>13.149999999999999</v>
      </c>
      <c r="H178" s="18">
        <f t="shared" si="13"/>
        <v>0.40515595162316997</v>
      </c>
      <c r="I178">
        <f t="shared" si="12"/>
        <v>32.456637863315002</v>
      </c>
      <c r="J178" s="19">
        <f t="shared" si="14"/>
        <v>0.54950495049504955</v>
      </c>
      <c r="K178" s="19">
        <f t="shared" si="15"/>
        <v>135.81301391009521</v>
      </c>
      <c r="L178" s="19">
        <f t="shared" si="16"/>
        <v>0.12892416498878093</v>
      </c>
      <c r="M178" s="19">
        <f t="shared" si="17"/>
        <v>49.857344854673997</v>
      </c>
    </row>
    <row r="179" spans="1:13">
      <c r="A179">
        <v>21</v>
      </c>
      <c r="B179" t="s">
        <v>13</v>
      </c>
      <c r="C179" s="2">
        <v>22.978994271164865</v>
      </c>
      <c r="D179" s="2">
        <v>19.509866327180141</v>
      </c>
      <c r="E179">
        <v>14.8</v>
      </c>
      <c r="F179">
        <v>8.4</v>
      </c>
      <c r="G179" s="2">
        <v>6.3</v>
      </c>
      <c r="H179" s="18">
        <f t="shared" si="13"/>
        <v>0.19509866327180142</v>
      </c>
      <c r="I179">
        <f t="shared" si="12"/>
        <v>32.29135399673735</v>
      </c>
      <c r="J179" s="19">
        <f t="shared" si="14"/>
        <v>0.56756756756756754</v>
      </c>
      <c r="K179" s="19">
        <f t="shared" si="15"/>
        <v>31.17245310524472</v>
      </c>
      <c r="L179" s="19">
        <f t="shared" si="16"/>
        <v>2.9894993890062584E-2</v>
      </c>
      <c r="M179" s="19">
        <f t="shared" si="17"/>
        <v>75.859053833605216</v>
      </c>
    </row>
    <row r="180" spans="1:13">
      <c r="A180">
        <v>26</v>
      </c>
      <c r="B180" t="s">
        <v>13</v>
      </c>
      <c r="C180" s="2">
        <v>27.498408656906431</v>
      </c>
      <c r="D180" s="2">
        <v>23.456397199236157</v>
      </c>
      <c r="E180">
        <v>14.4</v>
      </c>
      <c r="F180">
        <v>9.1</v>
      </c>
      <c r="G180" s="2">
        <v>6.8</v>
      </c>
      <c r="H180" s="18">
        <f t="shared" si="13"/>
        <v>0.23456397199236156</v>
      </c>
      <c r="I180">
        <f t="shared" si="12"/>
        <v>28.989959294436904</v>
      </c>
      <c r="J180" s="19">
        <f t="shared" si="14"/>
        <v>0.63194444444444442</v>
      </c>
      <c r="K180" s="19">
        <f t="shared" si="15"/>
        <v>36.316811075498002</v>
      </c>
      <c r="L180" s="19">
        <f t="shared" si="16"/>
        <v>4.3212808763552615E-2</v>
      </c>
      <c r="M180" s="19">
        <f t="shared" si="17"/>
        <v>61.390502035278153</v>
      </c>
    </row>
    <row r="181" spans="1:13">
      <c r="A181">
        <v>1</v>
      </c>
      <c r="B181" t="s">
        <v>13</v>
      </c>
      <c r="C181" s="2">
        <v>21.514958625079565</v>
      </c>
      <c r="D181" s="2">
        <v>18.332272437937622</v>
      </c>
      <c r="E181">
        <v>7.1</v>
      </c>
      <c r="F181">
        <v>4.5</v>
      </c>
      <c r="G181" s="15">
        <v>4</v>
      </c>
      <c r="H181" s="18">
        <f t="shared" si="13"/>
        <v>0.18332272437937622</v>
      </c>
      <c r="I181">
        <f t="shared" si="12"/>
        <v>21.819444444444443</v>
      </c>
      <c r="J181" s="19">
        <f t="shared" si="14"/>
        <v>0.63380281690140849</v>
      </c>
      <c r="K181" s="19">
        <f t="shared" si="15"/>
        <v>12.566370614359172</v>
      </c>
      <c r="L181" s="19">
        <f t="shared" si="16"/>
        <v>2.6395049865394444E-2</v>
      </c>
      <c r="M181" s="19">
        <f t="shared" si="17"/>
        <v>38.729513888888881</v>
      </c>
    </row>
    <row r="182" spans="1:13">
      <c r="A182">
        <v>4</v>
      </c>
      <c r="B182" t="s">
        <v>13</v>
      </c>
      <c r="C182" s="2">
        <v>30.744748567791216</v>
      </c>
      <c r="D182" s="2">
        <v>27.180140038192238</v>
      </c>
      <c r="E182">
        <v>9.5</v>
      </c>
      <c r="F182">
        <v>3.9</v>
      </c>
      <c r="G182" s="2">
        <v>5.05</v>
      </c>
      <c r="H182" s="18">
        <f t="shared" si="13"/>
        <v>0.27180140038192241</v>
      </c>
      <c r="I182">
        <f t="shared" si="12"/>
        <v>18.579742388758778</v>
      </c>
      <c r="J182" s="19">
        <f t="shared" si="14"/>
        <v>0.41052631578947368</v>
      </c>
      <c r="K182" s="19">
        <f t="shared" si="15"/>
        <v>20.029616662043424</v>
      </c>
      <c r="L182" s="19">
        <f t="shared" si="16"/>
        <v>5.8022075700563086E-2</v>
      </c>
      <c r="M182" s="19">
        <f t="shared" si="17"/>
        <v>34.951990632318491</v>
      </c>
    </row>
    <row r="183" spans="1:13">
      <c r="A183">
        <v>6</v>
      </c>
      <c r="B183" t="s">
        <v>13</v>
      </c>
      <c r="C183" s="2">
        <v>25.716104392106939</v>
      </c>
      <c r="D183" s="2">
        <v>21.674092934436665</v>
      </c>
      <c r="E183">
        <v>10.6</v>
      </c>
      <c r="F183">
        <v>6.3</v>
      </c>
      <c r="G183" s="2">
        <v>4.5999999999999996</v>
      </c>
      <c r="H183" s="18">
        <f t="shared" si="13"/>
        <v>0.21674092934436665</v>
      </c>
      <c r="I183">
        <f t="shared" si="12"/>
        <v>21.223494860499265</v>
      </c>
      <c r="J183" s="19">
        <f t="shared" si="14"/>
        <v>0.59433962264150941</v>
      </c>
      <c r="K183" s="19">
        <f t="shared" si="15"/>
        <v>16.619025137490002</v>
      </c>
      <c r="L183" s="19">
        <f t="shared" si="16"/>
        <v>3.6895359280433755E-2</v>
      </c>
      <c r="M183" s="19">
        <f t="shared" si="17"/>
        <v>48.906314243759176</v>
      </c>
    </row>
    <row r="184" spans="1:13">
      <c r="A184">
        <v>8</v>
      </c>
      <c r="B184" t="s">
        <v>13</v>
      </c>
      <c r="C184" s="2">
        <v>24.633991088478677</v>
      </c>
      <c r="D184" s="2">
        <v>21.387651177593892</v>
      </c>
      <c r="E184">
        <v>9.6</v>
      </c>
      <c r="F184">
        <v>5</v>
      </c>
      <c r="G184" s="2">
        <v>5.65</v>
      </c>
      <c r="H184" s="18">
        <f t="shared" si="13"/>
        <v>0.21387651177593892</v>
      </c>
      <c r="I184">
        <f t="shared" si="12"/>
        <v>26.417113095238093</v>
      </c>
      <c r="J184" s="19">
        <f t="shared" si="14"/>
        <v>0.52083333333333337</v>
      </c>
      <c r="K184" s="19">
        <f t="shared" si="15"/>
        <v>25.071872871055046</v>
      </c>
      <c r="L184" s="19">
        <f t="shared" si="16"/>
        <v>3.5926595650120213E-2</v>
      </c>
      <c r="M184" s="19">
        <f t="shared" si="17"/>
        <v>44.885714285714279</v>
      </c>
    </row>
    <row r="185" spans="1:13">
      <c r="A185">
        <v>9</v>
      </c>
      <c r="B185" t="s">
        <v>13</v>
      </c>
      <c r="C185" s="2">
        <v>36.950986632718013</v>
      </c>
      <c r="D185" s="2">
        <v>33.354551241247613</v>
      </c>
      <c r="E185">
        <v>10.199999999999999</v>
      </c>
      <c r="F185">
        <v>4.8</v>
      </c>
      <c r="G185" s="15">
        <v>5.25</v>
      </c>
      <c r="H185" s="18">
        <f t="shared" si="13"/>
        <v>0.33354551241247615</v>
      </c>
      <c r="I185">
        <f t="shared" si="12"/>
        <v>15.739980916030532</v>
      </c>
      <c r="J185" s="19">
        <f t="shared" si="14"/>
        <v>0.47058823529411764</v>
      </c>
      <c r="K185" s="19">
        <f t="shared" si="15"/>
        <v>21.647536878642168</v>
      </c>
      <c r="L185" s="19">
        <f t="shared" si="16"/>
        <v>8.7377594664358404E-2</v>
      </c>
      <c r="M185" s="19">
        <f t="shared" si="17"/>
        <v>30.580534351145033</v>
      </c>
    </row>
    <row r="186" spans="1:13">
      <c r="A186">
        <v>10</v>
      </c>
      <c r="B186" t="s">
        <v>13</v>
      </c>
      <c r="C186" s="2">
        <v>36.791852323360914</v>
      </c>
      <c r="D186" s="2">
        <v>32.686187141947805</v>
      </c>
      <c r="E186">
        <v>10.199999999999999</v>
      </c>
      <c r="F186">
        <v>4.8</v>
      </c>
      <c r="G186" s="15">
        <v>5.75</v>
      </c>
      <c r="H186" s="18">
        <f t="shared" si="13"/>
        <v>0.32686187141947803</v>
      </c>
      <c r="I186">
        <f t="shared" si="12"/>
        <v>17.591528724440117</v>
      </c>
      <c r="J186" s="19">
        <f t="shared" si="14"/>
        <v>0.47058823529411764</v>
      </c>
      <c r="K186" s="19">
        <f t="shared" si="15"/>
        <v>25.967226777328133</v>
      </c>
      <c r="L186" s="19">
        <f t="shared" si="16"/>
        <v>8.3910905398454402E-2</v>
      </c>
      <c r="M186" s="19">
        <f t="shared" si="17"/>
        <v>31.205842259006815</v>
      </c>
    </row>
    <row r="187" spans="1:13">
      <c r="A187">
        <v>11</v>
      </c>
      <c r="B187" t="s">
        <v>13</v>
      </c>
      <c r="C187" s="2">
        <v>19.032463399108849</v>
      </c>
      <c r="D187" s="2">
        <v>17.441120305537872</v>
      </c>
      <c r="E187">
        <v>8.8000000000000007</v>
      </c>
      <c r="F187">
        <v>6.5</v>
      </c>
      <c r="G187" s="15">
        <v>4</v>
      </c>
      <c r="H187" s="18">
        <f t="shared" si="13"/>
        <v>0.17441120305537872</v>
      </c>
      <c r="I187">
        <f t="shared" si="12"/>
        <v>22.934306569343068</v>
      </c>
      <c r="J187" s="19">
        <f t="shared" si="14"/>
        <v>0.73863636363636354</v>
      </c>
      <c r="K187" s="19">
        <f t="shared" si="15"/>
        <v>12.566370614359172</v>
      </c>
      <c r="L187" s="19">
        <f t="shared" si="16"/>
        <v>2.3891237023706987E-2</v>
      </c>
      <c r="M187" s="19">
        <f t="shared" si="17"/>
        <v>50.455474452554753</v>
      </c>
    </row>
    <row r="188" spans="1:13">
      <c r="A188">
        <v>12</v>
      </c>
      <c r="B188" t="s">
        <v>13</v>
      </c>
      <c r="C188" s="2">
        <v>27.466581795035008</v>
      </c>
      <c r="D188" s="2">
        <v>25.970719287078293</v>
      </c>
      <c r="E188">
        <v>4.5999999999999996</v>
      </c>
      <c r="F188">
        <v>2.2000000000000002</v>
      </c>
      <c r="G188" s="2">
        <v>4.1500000000000004</v>
      </c>
      <c r="H188" s="18">
        <f t="shared" si="13"/>
        <v>0.25970719287078292</v>
      </c>
      <c r="I188">
        <f t="shared" si="12"/>
        <v>15.979534313725493</v>
      </c>
      <c r="J188" s="19">
        <f t="shared" si="14"/>
        <v>0.47826086956521746</v>
      </c>
      <c r="K188" s="19">
        <f t="shared" si="15"/>
        <v>13.526519869112557</v>
      </c>
      <c r="L188" s="19">
        <f t="shared" si="16"/>
        <v>5.2973398688187442E-2</v>
      </c>
      <c r="M188" s="19">
        <f t="shared" si="17"/>
        <v>17.712254901960783</v>
      </c>
    </row>
    <row r="189" spans="1:13">
      <c r="A189">
        <v>13</v>
      </c>
      <c r="B189" t="s">
        <v>13</v>
      </c>
      <c r="C189" s="2">
        <v>30.299172501591347</v>
      </c>
      <c r="D189" s="2">
        <v>22.788033099936346</v>
      </c>
      <c r="E189">
        <v>10.199999999999999</v>
      </c>
      <c r="F189">
        <v>4.3</v>
      </c>
      <c r="G189" s="15">
        <v>5.5</v>
      </c>
      <c r="H189" s="18">
        <f t="shared" si="13"/>
        <v>0.22788033099936345</v>
      </c>
      <c r="I189">
        <f t="shared" si="12"/>
        <v>24.135474860335197</v>
      </c>
      <c r="J189" s="19">
        <f t="shared" si="14"/>
        <v>0.42156862745098039</v>
      </c>
      <c r="K189" s="19">
        <f t="shared" si="15"/>
        <v>23.758294442772812</v>
      </c>
      <c r="L189" s="19">
        <f t="shared" si="16"/>
        <v>4.0785290930608745E-2</v>
      </c>
      <c r="M189" s="19">
        <f t="shared" si="17"/>
        <v>44.760335195530729</v>
      </c>
    </row>
    <row r="190" spans="1:13">
      <c r="A190">
        <v>14</v>
      </c>
      <c r="B190" t="s">
        <v>13</v>
      </c>
      <c r="C190" s="2">
        <v>40.038192234245706</v>
      </c>
      <c r="D190" s="2">
        <v>29.535327816677274</v>
      </c>
      <c r="E190">
        <v>9.1999999999999993</v>
      </c>
      <c r="F190">
        <v>5.4</v>
      </c>
      <c r="G190" s="2">
        <v>4.5</v>
      </c>
      <c r="H190" s="18">
        <f t="shared" si="13"/>
        <v>0.29535327816677276</v>
      </c>
      <c r="I190">
        <f t="shared" si="12"/>
        <v>15.235991379310345</v>
      </c>
      <c r="J190" s="19">
        <f t="shared" si="14"/>
        <v>0.58695652173913049</v>
      </c>
      <c r="K190" s="19">
        <f t="shared" si="15"/>
        <v>15.904312808798327</v>
      </c>
      <c r="L190" s="19">
        <f t="shared" si="16"/>
        <v>6.8513076965421985E-2</v>
      </c>
      <c r="M190" s="19">
        <f t="shared" si="17"/>
        <v>31.149137931034481</v>
      </c>
    </row>
    <row r="191" spans="1:13">
      <c r="A191">
        <v>15</v>
      </c>
      <c r="B191" t="s">
        <v>13</v>
      </c>
      <c r="C191" s="2">
        <v>18.873329089751749</v>
      </c>
      <c r="D191" s="2">
        <v>18.96880967536601</v>
      </c>
      <c r="E191">
        <v>8.8000000000000007</v>
      </c>
      <c r="F191">
        <v>4.5999999999999996</v>
      </c>
      <c r="G191" s="2">
        <v>4.95</v>
      </c>
      <c r="H191" s="18">
        <f t="shared" si="13"/>
        <v>0.18968809675366011</v>
      </c>
      <c r="I191">
        <f t="shared" si="12"/>
        <v>26.095469798657717</v>
      </c>
      <c r="J191" s="19">
        <f t="shared" si="14"/>
        <v>0.5227272727272726</v>
      </c>
      <c r="K191" s="19">
        <f t="shared" si="15"/>
        <v>19.244218498645978</v>
      </c>
      <c r="L191" s="19">
        <f t="shared" si="16"/>
        <v>2.8259862175039639E-2</v>
      </c>
      <c r="M191" s="19">
        <f t="shared" si="17"/>
        <v>46.391946308724833</v>
      </c>
    </row>
    <row r="192" spans="1:13">
      <c r="A192">
        <v>16</v>
      </c>
      <c r="B192" t="s">
        <v>13</v>
      </c>
      <c r="C192" s="2">
        <v>30.808402291534055</v>
      </c>
      <c r="D192" s="2">
        <v>25.238701464035646</v>
      </c>
      <c r="E192">
        <v>10.199999999999999</v>
      </c>
      <c r="F192">
        <v>5</v>
      </c>
      <c r="G192" s="2">
        <v>5.0500000000000007</v>
      </c>
      <c r="H192" s="18">
        <f t="shared" si="13"/>
        <v>0.25238701464035646</v>
      </c>
      <c r="I192">
        <f t="shared" si="12"/>
        <v>20.008953341740231</v>
      </c>
      <c r="J192" s="19">
        <f t="shared" si="14"/>
        <v>0.49019607843137258</v>
      </c>
      <c r="K192" s="19">
        <f t="shared" si="15"/>
        <v>20.029616662043431</v>
      </c>
      <c r="L192" s="19">
        <f t="shared" si="16"/>
        <v>5.0029238741812018E-2</v>
      </c>
      <c r="M192" s="19">
        <f t="shared" si="17"/>
        <v>40.414123581336696</v>
      </c>
    </row>
    <row r="193" spans="1:13">
      <c r="A193">
        <v>17</v>
      </c>
      <c r="B193" t="s">
        <v>13</v>
      </c>
      <c r="C193" s="2">
        <v>29.85359643539147</v>
      </c>
      <c r="D193" s="2">
        <v>24.952259707192873</v>
      </c>
      <c r="E193">
        <v>13.5</v>
      </c>
      <c r="F193">
        <v>5.6</v>
      </c>
      <c r="G193" s="2">
        <v>5.5</v>
      </c>
      <c r="H193" s="18">
        <f t="shared" si="13"/>
        <v>0.24952259707192873</v>
      </c>
      <c r="I193">
        <f t="shared" si="12"/>
        <v>22.042091836734691</v>
      </c>
      <c r="J193" s="19">
        <f t="shared" si="14"/>
        <v>0.4148148148148148</v>
      </c>
      <c r="K193" s="19">
        <f t="shared" si="15"/>
        <v>23.758294442772812</v>
      </c>
      <c r="L193" s="19">
        <f t="shared" si="16"/>
        <v>4.8900088523774726E-2</v>
      </c>
      <c r="M193" s="19">
        <f t="shared" si="17"/>
        <v>54.10331632653061</v>
      </c>
    </row>
    <row r="194" spans="1:13">
      <c r="A194">
        <v>18</v>
      </c>
      <c r="B194" t="s">
        <v>13</v>
      </c>
      <c r="C194" s="2">
        <v>25.875238701464035</v>
      </c>
      <c r="D194" s="2">
        <v>23.615531508593254</v>
      </c>
      <c r="E194">
        <v>12.4</v>
      </c>
      <c r="F194">
        <v>6.5</v>
      </c>
      <c r="G194" s="15">
        <v>4.25</v>
      </c>
      <c r="H194" s="18">
        <f t="shared" si="13"/>
        <v>0.23615531508593254</v>
      </c>
      <c r="I194">
        <f t="shared" ref="I194:I257" si="18">G194/H194</f>
        <v>17.996630727762803</v>
      </c>
      <c r="J194" s="19">
        <f t="shared" si="14"/>
        <v>0.52419354838709675</v>
      </c>
      <c r="K194" s="19">
        <f t="shared" si="15"/>
        <v>14.186254326366409</v>
      </c>
      <c r="L194" s="19">
        <f t="shared" si="16"/>
        <v>4.380113158905715E-2</v>
      </c>
      <c r="M194" s="19">
        <f t="shared" si="17"/>
        <v>52.507816711590294</v>
      </c>
    </row>
    <row r="195" spans="1:13">
      <c r="A195">
        <v>19</v>
      </c>
      <c r="B195" t="s">
        <v>13</v>
      </c>
      <c r="C195" s="2">
        <v>30.617441120305539</v>
      </c>
      <c r="D195" s="2">
        <v>22.02418841502228</v>
      </c>
      <c r="E195">
        <v>11.5</v>
      </c>
      <c r="F195">
        <v>5.2</v>
      </c>
      <c r="G195" s="2">
        <v>3.95</v>
      </c>
      <c r="H195" s="18">
        <f t="shared" ref="H195:H258" si="19">D195/100</f>
        <v>0.22024188415022281</v>
      </c>
      <c r="I195">
        <f t="shared" si="18"/>
        <v>17.934826589595374</v>
      </c>
      <c r="J195" s="19">
        <f t="shared" ref="J195:J258" si="20">F195/E195</f>
        <v>0.45217391304347826</v>
      </c>
      <c r="K195" s="19">
        <f t="shared" ref="K195:K258" si="21">PI()*((G195^2)/4)</f>
        <v>12.254174844408688</v>
      </c>
      <c r="L195" s="19">
        <f t="shared" ref="L195:L258" si="22">PI()*((H195^2)/4)</f>
        <v>3.8096906222096362E-2</v>
      </c>
      <c r="M195" s="19">
        <f t="shared" ref="M195:M258" si="23">E195/H195</f>
        <v>52.21531791907514</v>
      </c>
    </row>
    <row r="196" spans="1:13">
      <c r="A196">
        <v>22</v>
      </c>
      <c r="B196" t="s">
        <v>13</v>
      </c>
      <c r="C196" s="2">
        <v>36.823679185232336</v>
      </c>
      <c r="D196" s="2">
        <v>31.858688733290897</v>
      </c>
      <c r="E196">
        <v>13.2</v>
      </c>
      <c r="F196">
        <v>9.1</v>
      </c>
      <c r="G196" s="2">
        <v>6.1</v>
      </c>
      <c r="H196" s="18">
        <f t="shared" si="19"/>
        <v>0.31858688733290896</v>
      </c>
      <c r="I196">
        <f t="shared" si="18"/>
        <v>19.147052947052945</v>
      </c>
      <c r="J196" s="19">
        <f t="shared" si="20"/>
        <v>0.68939393939393945</v>
      </c>
      <c r="K196" s="19">
        <f t="shared" si="21"/>
        <v>29.224665660019046</v>
      </c>
      <c r="L196" s="19">
        <f t="shared" si="22"/>
        <v>7.971603238382248E-2</v>
      </c>
      <c r="M196" s="19">
        <f t="shared" si="23"/>
        <v>41.432967032967035</v>
      </c>
    </row>
    <row r="197" spans="1:13">
      <c r="A197">
        <v>23</v>
      </c>
      <c r="B197" t="s">
        <v>13</v>
      </c>
      <c r="C197" s="2">
        <v>23.297262889879061</v>
      </c>
      <c r="D197" s="2">
        <v>21.45130490133673</v>
      </c>
      <c r="E197">
        <v>5.2</v>
      </c>
      <c r="F197">
        <v>2.4</v>
      </c>
      <c r="G197" s="15">
        <v>5.4</v>
      </c>
      <c r="H197" s="18">
        <f t="shared" si="19"/>
        <v>0.21451304901336729</v>
      </c>
      <c r="I197">
        <f t="shared" si="18"/>
        <v>25.173293768545996</v>
      </c>
      <c r="J197" s="19">
        <f t="shared" si="20"/>
        <v>0.46153846153846151</v>
      </c>
      <c r="K197" s="19">
        <f t="shared" si="21"/>
        <v>22.902210444669596</v>
      </c>
      <c r="L197" s="19">
        <f t="shared" si="22"/>
        <v>3.6140762661108466E-2</v>
      </c>
      <c r="M197" s="19">
        <f t="shared" si="23"/>
        <v>24.240949554896144</v>
      </c>
    </row>
    <row r="198" spans="1:13">
      <c r="A198">
        <v>27</v>
      </c>
      <c r="B198" t="s">
        <v>13</v>
      </c>
      <c r="C198" s="2">
        <v>34.118395926161682</v>
      </c>
      <c r="D198" s="2">
        <v>30.617441120305539</v>
      </c>
      <c r="E198">
        <v>10.5</v>
      </c>
      <c r="F198">
        <v>7.5</v>
      </c>
      <c r="G198" s="2">
        <v>7</v>
      </c>
      <c r="H198" s="18">
        <f t="shared" si="19"/>
        <v>0.30617441120305539</v>
      </c>
      <c r="I198">
        <f t="shared" si="18"/>
        <v>22.862785862785863</v>
      </c>
      <c r="J198" s="19">
        <f t="shared" si="20"/>
        <v>0.7142857142857143</v>
      </c>
      <c r="K198" s="19">
        <f t="shared" si="21"/>
        <v>38.484510006474963</v>
      </c>
      <c r="L198" s="19">
        <f t="shared" si="22"/>
        <v>7.3625399449116544E-2</v>
      </c>
      <c r="M198" s="19">
        <f t="shared" si="23"/>
        <v>34.294178794178791</v>
      </c>
    </row>
    <row r="199" spans="1:13">
      <c r="A199">
        <v>28</v>
      </c>
      <c r="B199" t="s">
        <v>13</v>
      </c>
      <c r="C199" s="2">
        <v>39.30617441120306</v>
      </c>
      <c r="D199" s="2">
        <v>34.277530235518782</v>
      </c>
      <c r="E199">
        <v>18.5</v>
      </c>
      <c r="F199">
        <v>13.5</v>
      </c>
      <c r="G199" s="2">
        <v>7.55</v>
      </c>
      <c r="H199" s="18">
        <f t="shared" si="19"/>
        <v>0.34277530235518783</v>
      </c>
      <c r="I199">
        <f t="shared" si="18"/>
        <v>22.026090993500461</v>
      </c>
      <c r="J199" s="19">
        <f t="shared" si="20"/>
        <v>0.72972972972972971</v>
      </c>
      <c r="K199" s="19">
        <f t="shared" si="21"/>
        <v>44.769658809063046</v>
      </c>
      <c r="L199" s="19">
        <f t="shared" si="22"/>
        <v>9.2280284876896185E-2</v>
      </c>
      <c r="M199" s="19">
        <f t="shared" si="23"/>
        <v>53.971216341689875</v>
      </c>
    </row>
    <row r="200" spans="1:13">
      <c r="A200">
        <v>34</v>
      </c>
      <c r="B200" t="s">
        <v>13</v>
      </c>
      <c r="C200" s="2">
        <v>15.690642902609802</v>
      </c>
      <c r="D200" s="2">
        <v>14.417568427753023</v>
      </c>
      <c r="E200">
        <v>8.1999999999999993</v>
      </c>
      <c r="F200">
        <v>4.3</v>
      </c>
      <c r="G200" s="2">
        <v>2.7</v>
      </c>
      <c r="H200" s="18">
        <f t="shared" si="19"/>
        <v>0.14417568427753025</v>
      </c>
      <c r="I200">
        <f t="shared" si="18"/>
        <v>18.727152317880794</v>
      </c>
      <c r="J200" s="19">
        <f t="shared" si="20"/>
        <v>0.52439024390243905</v>
      </c>
      <c r="K200" s="19">
        <f t="shared" si="21"/>
        <v>5.7255526111673989</v>
      </c>
      <c r="L200" s="19">
        <f t="shared" si="22"/>
        <v>1.6325779404862701E-2</v>
      </c>
      <c r="M200" s="19">
        <f t="shared" si="23"/>
        <v>56.875055187637962</v>
      </c>
    </row>
    <row r="201" spans="1:13">
      <c r="A201">
        <v>35</v>
      </c>
      <c r="B201" t="s">
        <v>13</v>
      </c>
      <c r="C201" s="2">
        <v>30.744748567791216</v>
      </c>
      <c r="D201" s="2">
        <v>23.997453851050288</v>
      </c>
      <c r="E201">
        <v>12.5</v>
      </c>
      <c r="F201">
        <v>8.5</v>
      </c>
      <c r="G201" s="2">
        <v>7.6499999999999995</v>
      </c>
      <c r="H201" s="18">
        <f t="shared" si="19"/>
        <v>0.23997453851050288</v>
      </c>
      <c r="I201">
        <f t="shared" si="18"/>
        <v>31.878381962864719</v>
      </c>
      <c r="J201" s="19">
        <f t="shared" si="20"/>
        <v>0.68</v>
      </c>
      <c r="K201" s="19">
        <f t="shared" si="21"/>
        <v>45.963464017427164</v>
      </c>
      <c r="L201" s="19">
        <f t="shared" si="22"/>
        <v>4.5229335965454358E-2</v>
      </c>
      <c r="M201" s="19">
        <f t="shared" si="23"/>
        <v>52.088859416445622</v>
      </c>
    </row>
    <row r="202" spans="1:13">
      <c r="A202">
        <v>36</v>
      </c>
      <c r="B202" t="s">
        <v>13</v>
      </c>
      <c r="C202" s="2">
        <v>31.349458943348186</v>
      </c>
      <c r="D202" s="2">
        <v>25.684277530235519</v>
      </c>
      <c r="E202">
        <v>10.5</v>
      </c>
      <c r="F202">
        <v>6.5</v>
      </c>
      <c r="G202" s="2">
        <v>5.85</v>
      </c>
      <c r="H202" s="18">
        <f t="shared" si="19"/>
        <v>0.25684277530235522</v>
      </c>
      <c r="I202">
        <f t="shared" si="18"/>
        <v>22.776579925650552</v>
      </c>
      <c r="J202" s="19">
        <f t="shared" si="20"/>
        <v>0.61904761904761907</v>
      </c>
      <c r="K202" s="19">
        <f t="shared" si="21"/>
        <v>26.878288646869169</v>
      </c>
      <c r="L202" s="19">
        <f t="shared" si="22"/>
        <v>5.1811311938742603E-2</v>
      </c>
      <c r="M202" s="19">
        <f t="shared" si="23"/>
        <v>40.881040892193305</v>
      </c>
    </row>
    <row r="203" spans="1:13">
      <c r="A203">
        <v>37</v>
      </c>
      <c r="B203" t="s">
        <v>13</v>
      </c>
      <c r="C203" s="2">
        <v>31.349458943348186</v>
      </c>
      <c r="D203" s="2">
        <v>21.928707829408022</v>
      </c>
      <c r="E203">
        <v>7.2</v>
      </c>
      <c r="F203">
        <v>5.2</v>
      </c>
      <c r="G203" s="2">
        <v>6.1</v>
      </c>
      <c r="H203" s="18">
        <f t="shared" si="19"/>
        <v>0.21928707829408023</v>
      </c>
      <c r="I203">
        <f t="shared" si="18"/>
        <v>27.817416545718427</v>
      </c>
      <c r="J203" s="19">
        <f t="shared" si="20"/>
        <v>0.72222222222222221</v>
      </c>
      <c r="K203" s="19">
        <f t="shared" si="21"/>
        <v>29.224665660019046</v>
      </c>
      <c r="L203" s="19">
        <f t="shared" si="22"/>
        <v>3.776730223750336E-2</v>
      </c>
      <c r="M203" s="19">
        <f t="shared" si="23"/>
        <v>32.833671988388964</v>
      </c>
    </row>
    <row r="204" spans="1:13">
      <c r="A204">
        <v>38</v>
      </c>
      <c r="B204" t="s">
        <v>13</v>
      </c>
      <c r="C204" s="2">
        <v>21.705919796308084</v>
      </c>
      <c r="D204" s="2">
        <v>19.955442393380014</v>
      </c>
      <c r="E204">
        <v>8.5</v>
      </c>
      <c r="F204">
        <v>4.0999999999999996</v>
      </c>
      <c r="G204" s="2">
        <v>5.8000000000000007</v>
      </c>
      <c r="H204" s="18">
        <f t="shared" si="19"/>
        <v>0.19955442393380016</v>
      </c>
      <c r="I204">
        <f t="shared" si="18"/>
        <v>29.064752791068578</v>
      </c>
      <c r="J204" s="19">
        <f t="shared" si="20"/>
        <v>0.48235294117647054</v>
      </c>
      <c r="K204" s="19">
        <f t="shared" si="21"/>
        <v>26.420794216690165</v>
      </c>
      <c r="L204" s="19">
        <f t="shared" si="22"/>
        <v>3.1276100617683773E-2</v>
      </c>
      <c r="M204" s="19">
        <f t="shared" si="23"/>
        <v>42.594896331738433</v>
      </c>
    </row>
    <row r="205" spans="1:13">
      <c r="A205">
        <v>40</v>
      </c>
      <c r="B205" t="s">
        <v>13</v>
      </c>
      <c r="C205" s="2">
        <v>20.019096117122853</v>
      </c>
      <c r="D205" s="2">
        <v>14.863144493952898</v>
      </c>
      <c r="E205">
        <v>9.1999999999999993</v>
      </c>
      <c r="F205">
        <v>7.1</v>
      </c>
      <c r="G205" s="2">
        <v>2.25</v>
      </c>
      <c r="H205" s="18">
        <f t="shared" si="19"/>
        <v>0.14863144493952898</v>
      </c>
      <c r="I205">
        <f t="shared" si="18"/>
        <v>15.138115631691647</v>
      </c>
      <c r="J205" s="19">
        <f t="shared" si="20"/>
        <v>0.77173913043478259</v>
      </c>
      <c r="K205" s="19">
        <f t="shared" si="21"/>
        <v>3.9760782021995817</v>
      </c>
      <c r="L205" s="19">
        <f t="shared" si="22"/>
        <v>1.7350471493097781E-2</v>
      </c>
      <c r="M205" s="19">
        <f t="shared" si="23"/>
        <v>61.898072805139172</v>
      </c>
    </row>
    <row r="206" spans="1:13">
      <c r="A206">
        <v>46</v>
      </c>
      <c r="B206" t="s">
        <v>13</v>
      </c>
      <c r="C206" s="2">
        <v>20.56015276893698</v>
      </c>
      <c r="D206" s="2">
        <v>17.918523233609164</v>
      </c>
      <c r="E206">
        <v>7.8</v>
      </c>
      <c r="F206">
        <v>4.5999999999999996</v>
      </c>
      <c r="G206" s="15">
        <v>3.7</v>
      </c>
      <c r="H206" s="18">
        <f t="shared" si="19"/>
        <v>0.17918523233609165</v>
      </c>
      <c r="I206">
        <f t="shared" si="18"/>
        <v>20.649023090586148</v>
      </c>
      <c r="J206" s="19">
        <f t="shared" si="20"/>
        <v>0.58974358974358976</v>
      </c>
      <c r="K206" s="19">
        <f t="shared" si="21"/>
        <v>10.752100856911069</v>
      </c>
      <c r="L206" s="19">
        <f t="shared" si="22"/>
        <v>2.5217051748119845E-2</v>
      </c>
      <c r="M206" s="19">
        <f t="shared" si="23"/>
        <v>43.530373001776198</v>
      </c>
    </row>
    <row r="207" spans="1:13">
      <c r="A207">
        <v>3</v>
      </c>
      <c r="B207" t="s">
        <v>13</v>
      </c>
      <c r="C207" s="2">
        <v>30.967536600891151</v>
      </c>
      <c r="D207" s="2">
        <v>21.610439210693826</v>
      </c>
      <c r="E207">
        <v>16.2</v>
      </c>
      <c r="F207">
        <v>11.2</v>
      </c>
      <c r="G207" s="2">
        <v>6.85</v>
      </c>
      <c r="H207" s="18">
        <f t="shared" si="19"/>
        <v>0.21610439210693827</v>
      </c>
      <c r="I207">
        <f t="shared" si="18"/>
        <v>31.697643593519878</v>
      </c>
      <c r="J207" s="19">
        <f t="shared" si="20"/>
        <v>0.69135802469135799</v>
      </c>
      <c r="K207" s="19">
        <f t="shared" si="21"/>
        <v>36.852845322016762</v>
      </c>
      <c r="L207" s="19">
        <f t="shared" si="22"/>
        <v>3.6678964677949337E-2</v>
      </c>
      <c r="M207" s="19">
        <f t="shared" si="23"/>
        <v>74.963770250368185</v>
      </c>
    </row>
    <row r="208" spans="1:13">
      <c r="A208">
        <v>8</v>
      </c>
      <c r="B208" t="s">
        <v>13</v>
      </c>
      <c r="C208" s="2">
        <v>17.918523233609164</v>
      </c>
      <c r="D208" s="2">
        <v>14.417568427753023</v>
      </c>
      <c r="E208">
        <v>10.4</v>
      </c>
      <c r="F208">
        <v>8.1</v>
      </c>
      <c r="G208" s="2">
        <v>3.9499999999999997</v>
      </c>
      <c r="H208" s="18">
        <f t="shared" si="19"/>
        <v>0.14417568427753025</v>
      </c>
      <c r="I208">
        <f t="shared" si="18"/>
        <v>27.397130242825604</v>
      </c>
      <c r="J208" s="19">
        <f t="shared" si="20"/>
        <v>0.77884615384615374</v>
      </c>
      <c r="K208" s="19">
        <f t="shared" si="21"/>
        <v>12.254174844408684</v>
      </c>
      <c r="L208" s="19">
        <f t="shared" si="22"/>
        <v>1.6325779404862701E-2</v>
      </c>
      <c r="M208" s="19">
        <f t="shared" si="23"/>
        <v>72.134216335540842</v>
      </c>
    </row>
    <row r="209" spans="1:13">
      <c r="A209">
        <v>9</v>
      </c>
      <c r="B209" t="s">
        <v>13</v>
      </c>
      <c r="C209" s="2">
        <v>17.027371101209422</v>
      </c>
      <c r="D209" s="2">
        <v>11.871419478039465</v>
      </c>
      <c r="E209">
        <v>8.1999999999999993</v>
      </c>
      <c r="F209">
        <v>4.4000000000000004</v>
      </c>
      <c r="G209" s="2">
        <v>3.25</v>
      </c>
      <c r="H209" s="18">
        <f t="shared" si="19"/>
        <v>0.11871419478039465</v>
      </c>
      <c r="I209">
        <f t="shared" si="18"/>
        <v>27.376675603217159</v>
      </c>
      <c r="J209" s="19">
        <f t="shared" si="20"/>
        <v>0.53658536585365868</v>
      </c>
      <c r="K209" s="19">
        <f t="shared" si="21"/>
        <v>8.2957681008855477</v>
      </c>
      <c r="L209" s="19">
        <f t="shared" si="22"/>
        <v>1.106866347391753E-2</v>
      </c>
      <c r="M209" s="19">
        <f t="shared" si="23"/>
        <v>69.073458445040217</v>
      </c>
    </row>
    <row r="210" spans="1:13">
      <c r="A210">
        <v>10</v>
      </c>
      <c r="B210" t="s">
        <v>13</v>
      </c>
      <c r="C210" s="2">
        <v>24.283895607893061</v>
      </c>
      <c r="D210" s="2">
        <v>18.905155951623168</v>
      </c>
      <c r="E210">
        <v>10.3</v>
      </c>
      <c r="F210">
        <v>6.1</v>
      </c>
      <c r="G210" s="2">
        <v>4.9000000000000004</v>
      </c>
      <c r="H210" s="18">
        <f t="shared" si="19"/>
        <v>0.18905155951623168</v>
      </c>
      <c r="I210">
        <f t="shared" si="18"/>
        <v>25.918855218855224</v>
      </c>
      <c r="J210" s="19">
        <f t="shared" si="20"/>
        <v>0.59223300970873782</v>
      </c>
      <c r="K210" s="19">
        <f t="shared" si="21"/>
        <v>18.857409903172737</v>
      </c>
      <c r="L210" s="19">
        <f t="shared" si="22"/>
        <v>2.8070516897865758E-2</v>
      </c>
      <c r="M210" s="19">
        <f t="shared" si="23"/>
        <v>54.482491582491591</v>
      </c>
    </row>
    <row r="211" spans="1:13">
      <c r="A211">
        <v>11</v>
      </c>
      <c r="B211" t="s">
        <v>13</v>
      </c>
      <c r="C211" s="2">
        <v>16.327180140038191</v>
      </c>
      <c r="D211" s="2">
        <v>15.531508593252704</v>
      </c>
      <c r="E211">
        <v>10.3</v>
      </c>
      <c r="F211">
        <v>4.5</v>
      </c>
      <c r="G211" s="2">
        <v>3.75</v>
      </c>
      <c r="H211" s="18">
        <f t="shared" si="19"/>
        <v>0.15531508593252705</v>
      </c>
      <c r="I211">
        <f t="shared" si="18"/>
        <v>24.144467213114755</v>
      </c>
      <c r="J211" s="19">
        <f t="shared" si="20"/>
        <v>0.43689320388349512</v>
      </c>
      <c r="K211" s="19">
        <f t="shared" si="21"/>
        <v>11.044661672776616</v>
      </c>
      <c r="L211" s="19">
        <f t="shared" si="22"/>
        <v>1.894598390222467E-2</v>
      </c>
      <c r="M211" s="19">
        <f t="shared" si="23"/>
        <v>66.316803278688525</v>
      </c>
    </row>
    <row r="212" spans="1:13">
      <c r="A212">
        <v>14</v>
      </c>
      <c r="B212" t="s">
        <v>13</v>
      </c>
      <c r="C212" s="2">
        <v>19.191597708465945</v>
      </c>
      <c r="D212" s="2">
        <v>18.014003819223426</v>
      </c>
      <c r="E212">
        <v>8.3000000000000007</v>
      </c>
      <c r="F212">
        <v>4.3</v>
      </c>
      <c r="G212" s="2">
        <v>5.7</v>
      </c>
      <c r="H212" s="18">
        <f t="shared" si="19"/>
        <v>0.18014003819223426</v>
      </c>
      <c r="I212">
        <f t="shared" si="18"/>
        <v>31.642049469964665</v>
      </c>
      <c r="J212" s="19">
        <f t="shared" si="20"/>
        <v>0.5180722891566264</v>
      </c>
      <c r="K212" s="19">
        <f t="shared" si="21"/>
        <v>25.517586328783096</v>
      </c>
      <c r="L212" s="19">
        <f t="shared" si="22"/>
        <v>2.5486510762316446E-2</v>
      </c>
      <c r="M212" s="19">
        <f t="shared" si="23"/>
        <v>46.075265017667846</v>
      </c>
    </row>
    <row r="213" spans="1:13">
      <c r="A213">
        <v>15</v>
      </c>
      <c r="B213" t="s">
        <v>13</v>
      </c>
      <c r="C213" s="2">
        <v>20.496499045194145</v>
      </c>
      <c r="D213" s="2">
        <v>19.98726925525143</v>
      </c>
      <c r="E213">
        <v>10.8</v>
      </c>
      <c r="F213">
        <v>6.1</v>
      </c>
      <c r="G213" s="15">
        <v>5.25</v>
      </c>
      <c r="H213" s="18">
        <f t="shared" si="19"/>
        <v>0.1998726925525143</v>
      </c>
      <c r="I213">
        <f t="shared" si="18"/>
        <v>26.266719745222932</v>
      </c>
      <c r="J213" s="19">
        <f t="shared" si="20"/>
        <v>0.56481481481481477</v>
      </c>
      <c r="K213" s="19">
        <f t="shared" si="21"/>
        <v>21.647536878642168</v>
      </c>
      <c r="L213" s="19">
        <f t="shared" si="22"/>
        <v>3.137594445081536E-2</v>
      </c>
      <c r="M213" s="19">
        <f t="shared" si="23"/>
        <v>54.034394904458608</v>
      </c>
    </row>
    <row r="214" spans="1:13">
      <c r="A214">
        <v>16</v>
      </c>
      <c r="B214" t="s">
        <v>13</v>
      </c>
      <c r="C214" s="2">
        <v>12.507956715467854</v>
      </c>
      <c r="D214" s="2">
        <v>11.553150859325269</v>
      </c>
      <c r="E214">
        <v>6.4</v>
      </c>
      <c r="F214">
        <v>3.4</v>
      </c>
      <c r="G214" s="2">
        <v>2.5499999999999998</v>
      </c>
      <c r="H214" s="18">
        <f t="shared" si="19"/>
        <v>0.11553150859325269</v>
      </c>
      <c r="I214">
        <f t="shared" si="18"/>
        <v>22.071900826446281</v>
      </c>
      <c r="J214" s="19">
        <f t="shared" si="20"/>
        <v>0.53125</v>
      </c>
      <c r="K214" s="19">
        <f t="shared" si="21"/>
        <v>5.1070515574919071</v>
      </c>
      <c r="L214" s="19">
        <f t="shared" si="22"/>
        <v>1.0483125137783199E-2</v>
      </c>
      <c r="M214" s="19">
        <f t="shared" si="23"/>
        <v>55.396143250688716</v>
      </c>
    </row>
    <row r="215" spans="1:13">
      <c r="A215">
        <v>17</v>
      </c>
      <c r="B215" t="s">
        <v>13</v>
      </c>
      <c r="C215" s="2">
        <v>15.690642902609802</v>
      </c>
      <c r="D215" s="2">
        <v>12.858052196053469</v>
      </c>
      <c r="E215">
        <v>10.199999999999999</v>
      </c>
      <c r="F215">
        <v>3.3</v>
      </c>
      <c r="G215" s="2">
        <v>3.75</v>
      </c>
      <c r="H215" s="18">
        <f t="shared" si="19"/>
        <v>0.12858052196053468</v>
      </c>
      <c r="I215">
        <f t="shared" si="18"/>
        <v>29.164603960396043</v>
      </c>
      <c r="J215" s="19">
        <f t="shared" si="20"/>
        <v>0.3235294117647059</v>
      </c>
      <c r="K215" s="19">
        <f t="shared" si="21"/>
        <v>11.044661672776616</v>
      </c>
      <c r="L215" s="19">
        <f t="shared" si="22"/>
        <v>1.2984949058491927E-2</v>
      </c>
      <c r="M215" s="19">
        <f t="shared" si="23"/>
        <v>79.327722772277227</v>
      </c>
    </row>
    <row r="216" spans="1:13">
      <c r="A216">
        <v>18</v>
      </c>
      <c r="B216" t="s">
        <v>13</v>
      </c>
      <c r="C216" s="2">
        <v>26.9573520050923</v>
      </c>
      <c r="D216" s="2">
        <v>24.252068746021642</v>
      </c>
      <c r="E216">
        <v>12.5</v>
      </c>
      <c r="F216">
        <v>5.4</v>
      </c>
      <c r="G216" s="2">
        <v>8.15</v>
      </c>
      <c r="H216" s="18">
        <f t="shared" si="19"/>
        <v>0.24252068746021643</v>
      </c>
      <c r="I216">
        <f t="shared" si="18"/>
        <v>33.605380577427823</v>
      </c>
      <c r="J216" s="19">
        <f t="shared" si="20"/>
        <v>0.43200000000000005</v>
      </c>
      <c r="K216" s="19">
        <f t="shared" si="21"/>
        <v>52.168109508267008</v>
      </c>
      <c r="L216" s="19">
        <f t="shared" si="22"/>
        <v>4.6194201310649621E-2</v>
      </c>
      <c r="M216" s="19">
        <f t="shared" si="23"/>
        <v>51.541994750656166</v>
      </c>
    </row>
    <row r="217" spans="1:13">
      <c r="A217">
        <v>19</v>
      </c>
      <c r="B217" t="s">
        <v>13</v>
      </c>
      <c r="C217" s="2">
        <v>14.099299809038829</v>
      </c>
      <c r="D217" s="2">
        <v>12.444302991725017</v>
      </c>
      <c r="E217">
        <v>10.199999999999999</v>
      </c>
      <c r="F217">
        <v>4.5</v>
      </c>
      <c r="G217" s="2">
        <v>3.8</v>
      </c>
      <c r="H217" s="18">
        <f t="shared" si="19"/>
        <v>0.12444302991725018</v>
      </c>
      <c r="I217">
        <f t="shared" si="18"/>
        <v>30.536061381074163</v>
      </c>
      <c r="J217" s="19">
        <f t="shared" si="20"/>
        <v>0.44117647058823534</v>
      </c>
      <c r="K217" s="19">
        <f t="shared" si="21"/>
        <v>11.341149479459153</v>
      </c>
      <c r="L217" s="19">
        <f t="shared" si="22"/>
        <v>1.2162729125890262E-2</v>
      </c>
      <c r="M217" s="19">
        <f t="shared" si="23"/>
        <v>81.965217391304336</v>
      </c>
    </row>
    <row r="218" spans="1:13">
      <c r="A218">
        <v>20</v>
      </c>
      <c r="B218" t="s">
        <v>13</v>
      </c>
      <c r="C218" s="2">
        <v>17.886696371737749</v>
      </c>
      <c r="D218" s="2">
        <v>14.513049013367283</v>
      </c>
      <c r="E218">
        <v>10.6</v>
      </c>
      <c r="F218">
        <v>4.4000000000000004</v>
      </c>
      <c r="G218" s="2">
        <v>3.5</v>
      </c>
      <c r="H218" s="18">
        <f t="shared" si="19"/>
        <v>0.14513049013367282</v>
      </c>
      <c r="I218">
        <f t="shared" si="18"/>
        <v>24.116228070175438</v>
      </c>
      <c r="J218" s="19">
        <f t="shared" si="20"/>
        <v>0.41509433962264158</v>
      </c>
      <c r="K218" s="19">
        <f t="shared" si="21"/>
        <v>9.6211275016187408</v>
      </c>
      <c r="L218" s="19">
        <f t="shared" si="22"/>
        <v>1.6542730905221167E-2</v>
      </c>
      <c r="M218" s="19">
        <f t="shared" si="23"/>
        <v>73.037719298245605</v>
      </c>
    </row>
    <row r="219" spans="1:13">
      <c r="A219">
        <v>22</v>
      </c>
      <c r="B219" t="s">
        <v>13</v>
      </c>
      <c r="C219" s="2">
        <v>23.265436028007638</v>
      </c>
      <c r="D219" s="2">
        <v>18.714194780394653</v>
      </c>
      <c r="E219">
        <v>10.199999999999999</v>
      </c>
      <c r="F219">
        <v>7.2</v>
      </c>
      <c r="G219" s="2">
        <v>7.5</v>
      </c>
      <c r="H219" s="18">
        <f t="shared" si="19"/>
        <v>0.18714194780394652</v>
      </c>
      <c r="I219">
        <f t="shared" si="18"/>
        <v>40.076530612244902</v>
      </c>
      <c r="J219" s="19">
        <f t="shared" si="20"/>
        <v>0.70588235294117652</v>
      </c>
      <c r="K219" s="19">
        <f t="shared" si="21"/>
        <v>44.178646691106465</v>
      </c>
      <c r="L219" s="19">
        <f t="shared" si="22"/>
        <v>2.7506299794623278E-2</v>
      </c>
      <c r="M219" s="19">
        <f t="shared" si="23"/>
        <v>54.504081632653062</v>
      </c>
    </row>
    <row r="220" spans="1:13">
      <c r="A220">
        <v>23</v>
      </c>
      <c r="B220" t="s">
        <v>13</v>
      </c>
      <c r="C220" s="2">
        <v>19.541693189051561</v>
      </c>
      <c r="D220" s="2">
        <v>17.09102482495226</v>
      </c>
      <c r="E220">
        <v>10.5</v>
      </c>
      <c r="F220">
        <v>7.5</v>
      </c>
      <c r="G220" s="2">
        <v>3.95</v>
      </c>
      <c r="H220" s="18">
        <f t="shared" si="19"/>
        <v>0.17091024824952261</v>
      </c>
      <c r="I220">
        <f t="shared" si="18"/>
        <v>23.111545623836125</v>
      </c>
      <c r="J220" s="19">
        <f t="shared" si="20"/>
        <v>0.7142857142857143</v>
      </c>
      <c r="K220" s="19">
        <f t="shared" si="21"/>
        <v>12.254174844408688</v>
      </c>
      <c r="L220" s="19">
        <f t="shared" si="22"/>
        <v>2.2941726148467428E-2</v>
      </c>
      <c r="M220" s="19">
        <f t="shared" si="23"/>
        <v>61.435754189944127</v>
      </c>
    </row>
    <row r="221" spans="1:13">
      <c r="A221">
        <v>24</v>
      </c>
      <c r="B221" t="s">
        <v>13</v>
      </c>
      <c r="C221" s="2">
        <v>23.106301718650538</v>
      </c>
      <c r="D221" s="2">
        <v>19.350732017823042</v>
      </c>
      <c r="E221">
        <v>5.5</v>
      </c>
      <c r="F221">
        <v>3.1</v>
      </c>
      <c r="G221" s="2">
        <v>3.75</v>
      </c>
      <c r="H221" s="18">
        <f t="shared" si="19"/>
        <v>0.19350732017823041</v>
      </c>
      <c r="I221">
        <f t="shared" si="18"/>
        <v>19.379111842105264</v>
      </c>
      <c r="J221" s="19">
        <f t="shared" si="20"/>
        <v>0.5636363636363636</v>
      </c>
      <c r="K221" s="19">
        <f t="shared" si="21"/>
        <v>11.044661672776616</v>
      </c>
      <c r="L221" s="19">
        <f t="shared" si="22"/>
        <v>2.9409299387059849E-2</v>
      </c>
      <c r="M221" s="19">
        <f t="shared" si="23"/>
        <v>28.422697368421055</v>
      </c>
    </row>
    <row r="222" spans="1:13">
      <c r="A222">
        <v>8</v>
      </c>
      <c r="B222" t="s">
        <v>13</v>
      </c>
      <c r="C222" s="2">
        <v>27.912157861234885</v>
      </c>
      <c r="D222" s="2">
        <v>22.215149586250796</v>
      </c>
      <c r="E222">
        <v>10.199999999999999</v>
      </c>
      <c r="F222">
        <v>5.5</v>
      </c>
      <c r="G222" s="15">
        <v>5.0500000000000007</v>
      </c>
      <c r="H222" s="18">
        <f t="shared" si="19"/>
        <v>0.22215149586250796</v>
      </c>
      <c r="I222">
        <f t="shared" si="18"/>
        <v>22.732234957020061</v>
      </c>
      <c r="J222" s="19">
        <f t="shared" si="20"/>
        <v>0.53921568627450989</v>
      </c>
      <c r="K222" s="19">
        <f t="shared" si="21"/>
        <v>20.029616662043431</v>
      </c>
      <c r="L222" s="19">
        <f t="shared" si="22"/>
        <v>3.8760410260596401E-2</v>
      </c>
      <c r="M222" s="19">
        <f t="shared" si="23"/>
        <v>45.914613180515758</v>
      </c>
    </row>
    <row r="223" spans="1:13">
      <c r="A223">
        <v>9</v>
      </c>
      <c r="B223" t="s">
        <v>13</v>
      </c>
      <c r="C223" s="2">
        <v>27.912157861234885</v>
      </c>
      <c r="D223" s="2">
        <v>22.978994271164865</v>
      </c>
      <c r="E223">
        <v>12.1</v>
      </c>
      <c r="F223">
        <v>8.6</v>
      </c>
      <c r="G223" s="2">
        <v>6.8</v>
      </c>
      <c r="H223" s="18">
        <f t="shared" si="19"/>
        <v>0.22978994271164865</v>
      </c>
      <c r="I223">
        <f t="shared" si="18"/>
        <v>29.592243767313015</v>
      </c>
      <c r="J223" s="19">
        <f t="shared" si="20"/>
        <v>0.71074380165289253</v>
      </c>
      <c r="K223" s="19">
        <f t="shared" si="21"/>
        <v>36.316811075498002</v>
      </c>
      <c r="L223" s="19">
        <f t="shared" si="22"/>
        <v>4.1471707338783623E-2</v>
      </c>
      <c r="M223" s="19">
        <f t="shared" si="23"/>
        <v>52.656786703601099</v>
      </c>
    </row>
    <row r="224" spans="1:13">
      <c r="A224">
        <v>10</v>
      </c>
      <c r="B224" t="s">
        <v>13</v>
      </c>
      <c r="C224" s="2">
        <v>37.014640356460852</v>
      </c>
      <c r="D224" s="2">
        <v>36.855506047103759</v>
      </c>
      <c r="E224">
        <v>9.6</v>
      </c>
      <c r="F224">
        <v>6</v>
      </c>
      <c r="G224" s="2">
        <v>8.1999999999999993</v>
      </c>
      <c r="H224" s="18">
        <f t="shared" si="19"/>
        <v>0.36855506047103759</v>
      </c>
      <c r="I224">
        <f t="shared" si="18"/>
        <v>22.249050086355783</v>
      </c>
      <c r="J224" s="19">
        <f t="shared" si="20"/>
        <v>0.625</v>
      </c>
      <c r="K224" s="19">
        <f t="shared" si="21"/>
        <v>52.810172506844417</v>
      </c>
      <c r="L224" s="19">
        <f t="shared" si="22"/>
        <v>0.10668285725217856</v>
      </c>
      <c r="M224" s="19">
        <f t="shared" si="23"/>
        <v>26.047668393782381</v>
      </c>
    </row>
    <row r="225" spans="1:13">
      <c r="A225">
        <v>11</v>
      </c>
      <c r="B225" t="s">
        <v>13</v>
      </c>
      <c r="C225" s="2">
        <v>24.602164226607258</v>
      </c>
      <c r="D225" s="2">
        <v>22.056015276893699</v>
      </c>
      <c r="E225">
        <v>12.5</v>
      </c>
      <c r="F225">
        <v>6.1</v>
      </c>
      <c r="G225" s="15">
        <v>5.15</v>
      </c>
      <c r="H225" s="18">
        <f t="shared" si="19"/>
        <v>0.22056015276893701</v>
      </c>
      <c r="I225">
        <f t="shared" si="18"/>
        <v>23.34963924963925</v>
      </c>
      <c r="J225" s="19">
        <f t="shared" si="20"/>
        <v>0.48799999999999999</v>
      </c>
      <c r="K225" s="19">
        <f t="shared" si="21"/>
        <v>20.830722788708826</v>
      </c>
      <c r="L225" s="19">
        <f t="shared" si="22"/>
        <v>3.8207092444317296E-2</v>
      </c>
      <c r="M225" s="19">
        <f t="shared" si="23"/>
        <v>56.673881673881667</v>
      </c>
    </row>
    <row r="226" spans="1:13">
      <c r="A226">
        <v>13</v>
      </c>
      <c r="B226" t="s">
        <v>13</v>
      </c>
      <c r="C226" s="2">
        <v>40.674729471674091</v>
      </c>
      <c r="D226" s="2">
        <v>33.48185868873329</v>
      </c>
      <c r="E226">
        <v>12.1</v>
      </c>
      <c r="F226">
        <v>5.5</v>
      </c>
      <c r="G226" s="2">
        <v>4.3499999999999996</v>
      </c>
      <c r="H226" s="18">
        <f t="shared" si="19"/>
        <v>0.3348185868873329</v>
      </c>
      <c r="I226">
        <f t="shared" si="18"/>
        <v>12.992110266159695</v>
      </c>
      <c r="J226" s="19">
        <f t="shared" si="20"/>
        <v>0.45454545454545459</v>
      </c>
      <c r="K226" s="19">
        <f t="shared" si="21"/>
        <v>14.861696746888212</v>
      </c>
      <c r="L226" s="19">
        <f t="shared" si="22"/>
        <v>8.8045872113207357E-2</v>
      </c>
      <c r="M226" s="19">
        <f t="shared" si="23"/>
        <v>36.138973384030415</v>
      </c>
    </row>
    <row r="227" spans="1:13">
      <c r="A227">
        <v>17</v>
      </c>
      <c r="B227" t="s">
        <v>13</v>
      </c>
      <c r="C227" s="2">
        <v>37.937619350732021</v>
      </c>
      <c r="D227" s="2">
        <v>34.150222788033098</v>
      </c>
      <c r="E227">
        <v>16.100000000000001</v>
      </c>
      <c r="F227">
        <v>8.9</v>
      </c>
      <c r="G227" s="2">
        <v>7.15</v>
      </c>
      <c r="H227" s="18">
        <f t="shared" si="19"/>
        <v>0.34150222788033097</v>
      </c>
      <c r="I227">
        <f t="shared" si="18"/>
        <v>20.936905871388632</v>
      </c>
      <c r="J227" s="19">
        <f t="shared" si="20"/>
        <v>0.55279503105590055</v>
      </c>
      <c r="K227" s="19">
        <f t="shared" si="21"/>
        <v>40.151517608286049</v>
      </c>
      <c r="L227" s="19">
        <f t="shared" si="22"/>
        <v>9.1596096060217458E-2</v>
      </c>
      <c r="M227" s="19">
        <f t="shared" si="23"/>
        <v>47.144641192917064</v>
      </c>
    </row>
    <row r="228" spans="1:13">
      <c r="A228">
        <v>18</v>
      </c>
      <c r="B228" t="s">
        <v>13</v>
      </c>
      <c r="C228" s="2">
        <v>15.658816040738385</v>
      </c>
      <c r="D228" s="2">
        <v>12.82622533418205</v>
      </c>
      <c r="E228">
        <v>7.1</v>
      </c>
      <c r="F228">
        <v>3.1</v>
      </c>
      <c r="G228" s="15">
        <v>3</v>
      </c>
      <c r="H228" s="18">
        <f t="shared" si="19"/>
        <v>0.12826225334182051</v>
      </c>
      <c r="I228">
        <f t="shared" si="18"/>
        <v>23.389578163771709</v>
      </c>
      <c r="J228" s="19">
        <f t="shared" si="20"/>
        <v>0.43661971830985918</v>
      </c>
      <c r="K228" s="19">
        <f t="shared" si="21"/>
        <v>7.0685834705770345</v>
      </c>
      <c r="L228" s="19">
        <f t="shared" si="22"/>
        <v>1.2920746689298943E-2</v>
      </c>
      <c r="M228" s="19">
        <f t="shared" si="23"/>
        <v>55.355334987593046</v>
      </c>
    </row>
    <row r="229" spans="1:13">
      <c r="A229">
        <v>10</v>
      </c>
      <c r="B229" t="s">
        <v>11</v>
      </c>
      <c r="C229" s="2">
        <v>18.650541056651814</v>
      </c>
      <c r="D229" s="2">
        <v>10.757479312539783</v>
      </c>
      <c r="E229">
        <v>6.2</v>
      </c>
      <c r="F229">
        <v>3.1</v>
      </c>
      <c r="G229" s="2">
        <v>2.95</v>
      </c>
      <c r="H229" s="18">
        <f t="shared" si="19"/>
        <v>0.10757479312539782</v>
      </c>
      <c r="I229">
        <f t="shared" si="18"/>
        <v>27.422781065088763</v>
      </c>
      <c r="J229" s="19">
        <f t="shared" si="20"/>
        <v>0.5</v>
      </c>
      <c r="K229" s="19">
        <f t="shared" si="21"/>
        <v>6.8349275169662942</v>
      </c>
      <c r="L229" s="19">
        <f t="shared" si="22"/>
        <v>9.0888915317024772E-3</v>
      </c>
      <c r="M229" s="19">
        <f t="shared" si="23"/>
        <v>57.63431952662723</v>
      </c>
    </row>
    <row r="230" spans="1:13">
      <c r="A230">
        <v>12</v>
      </c>
      <c r="B230" t="s">
        <v>25</v>
      </c>
      <c r="C230" s="2">
        <v>128.83513685550605</v>
      </c>
      <c r="D230" s="2">
        <v>74.95225970719288</v>
      </c>
      <c r="E230">
        <v>23.2</v>
      </c>
      <c r="F230">
        <v>10.3</v>
      </c>
      <c r="G230" s="2">
        <v>16.850000000000001</v>
      </c>
      <c r="H230" s="18">
        <f t="shared" si="19"/>
        <v>0.74952259707192881</v>
      </c>
      <c r="I230">
        <f t="shared" si="18"/>
        <v>22.480976645435241</v>
      </c>
      <c r="J230" s="19">
        <f t="shared" si="20"/>
        <v>0.44396551724137934</v>
      </c>
      <c r="K230" s="19">
        <f t="shared" si="21"/>
        <v>222.99221004721207</v>
      </c>
      <c r="L230" s="19">
        <f t="shared" si="22"/>
        <v>0.44122421883959118</v>
      </c>
      <c r="M230" s="19">
        <f t="shared" si="23"/>
        <v>30.953036093418255</v>
      </c>
    </row>
    <row r="231" spans="1:13">
      <c r="A231">
        <v>1</v>
      </c>
      <c r="B231" t="s">
        <v>25</v>
      </c>
      <c r="C231" s="2">
        <v>73.93380012730745</v>
      </c>
      <c r="D231" s="2">
        <v>59.898154042011456</v>
      </c>
      <c r="E231">
        <v>20.399999999999999</v>
      </c>
      <c r="F231">
        <v>10.1</v>
      </c>
      <c r="G231" s="2">
        <v>14.85</v>
      </c>
      <c r="H231" s="18">
        <f t="shared" si="19"/>
        <v>0.59898154042011453</v>
      </c>
      <c r="I231">
        <f t="shared" si="18"/>
        <v>24.792082890541977</v>
      </c>
      <c r="J231" s="19">
        <f t="shared" si="20"/>
        <v>0.49509803921568629</v>
      </c>
      <c r="K231" s="19">
        <f t="shared" si="21"/>
        <v>173.19796648781377</v>
      </c>
      <c r="L231" s="19">
        <f t="shared" si="22"/>
        <v>0.28178427794487038</v>
      </c>
      <c r="M231" s="19">
        <f t="shared" si="23"/>
        <v>34.057810839532415</v>
      </c>
    </row>
    <row r="232" spans="1:13">
      <c r="A232">
        <v>3</v>
      </c>
      <c r="B232" t="s">
        <v>25</v>
      </c>
      <c r="C232" s="2">
        <v>61.171228516868233</v>
      </c>
      <c r="D232" s="2">
        <v>41.152132399745391</v>
      </c>
      <c r="E232">
        <v>24.6</v>
      </c>
      <c r="F232">
        <v>10.1</v>
      </c>
      <c r="G232" s="2">
        <v>6.4</v>
      </c>
      <c r="H232" s="18">
        <f t="shared" si="19"/>
        <v>0.41152132399745389</v>
      </c>
      <c r="I232">
        <f t="shared" si="18"/>
        <v>15.552049497293115</v>
      </c>
      <c r="J232" s="19">
        <f t="shared" si="20"/>
        <v>0.41056910569105687</v>
      </c>
      <c r="K232" s="19">
        <f t="shared" si="21"/>
        <v>32.169908772759484</v>
      </c>
      <c r="L232" s="19">
        <f t="shared" si="22"/>
        <v>0.13300702197389153</v>
      </c>
      <c r="M232" s="19">
        <f t="shared" si="23"/>
        <v>59.778190255220416</v>
      </c>
    </row>
    <row r="233" spans="1:13">
      <c r="A233">
        <v>6</v>
      </c>
      <c r="B233" t="s">
        <v>25</v>
      </c>
      <c r="C233" s="2">
        <v>89.815404201145768</v>
      </c>
      <c r="D233" s="2">
        <v>53.564608529598985</v>
      </c>
      <c r="E233">
        <v>21.2</v>
      </c>
      <c r="F233">
        <v>9.8000000000000007</v>
      </c>
      <c r="G233" s="2">
        <v>11.85</v>
      </c>
      <c r="H233" s="18">
        <f t="shared" si="19"/>
        <v>0.53564608529598989</v>
      </c>
      <c r="I233">
        <f t="shared" si="18"/>
        <v>22.122816399286982</v>
      </c>
      <c r="J233" s="19">
        <f t="shared" si="20"/>
        <v>0.46226415094339629</v>
      </c>
      <c r="K233" s="19">
        <f t="shared" si="21"/>
        <v>110.28757359967817</v>
      </c>
      <c r="L233" s="19">
        <f t="shared" si="22"/>
        <v>0.22534387176342247</v>
      </c>
      <c r="M233" s="19">
        <f t="shared" si="23"/>
        <v>39.578371954842538</v>
      </c>
    </row>
    <row r="234" spans="1:13">
      <c r="A234">
        <v>7</v>
      </c>
      <c r="B234" t="s">
        <v>25</v>
      </c>
      <c r="C234" s="2">
        <v>89.815404201145768</v>
      </c>
      <c r="D234" s="2">
        <v>32.558879694462128</v>
      </c>
      <c r="E234">
        <v>18.5</v>
      </c>
      <c r="F234">
        <v>4.2</v>
      </c>
      <c r="G234" s="2">
        <v>6</v>
      </c>
      <c r="H234" s="18">
        <f t="shared" si="19"/>
        <v>0.32558879694462128</v>
      </c>
      <c r="I234">
        <f t="shared" si="18"/>
        <v>18.42815249266862</v>
      </c>
      <c r="J234" s="19">
        <f t="shared" si="20"/>
        <v>0.22702702702702704</v>
      </c>
      <c r="K234" s="19">
        <f t="shared" si="21"/>
        <v>28.274333882308138</v>
      </c>
      <c r="L234" s="19">
        <f t="shared" si="22"/>
        <v>8.3258539317435182E-2</v>
      </c>
      <c r="M234" s="19">
        <f t="shared" si="23"/>
        <v>56.82013685239491</v>
      </c>
    </row>
    <row r="235" spans="1:13">
      <c r="A235">
        <v>14</v>
      </c>
      <c r="B235" t="s">
        <v>25</v>
      </c>
      <c r="C235" s="2">
        <v>80.617441120305543</v>
      </c>
      <c r="D235" s="2">
        <v>64.990451941438579</v>
      </c>
      <c r="E235">
        <v>20.100000000000001</v>
      </c>
      <c r="F235">
        <v>10.1</v>
      </c>
      <c r="G235" s="2">
        <v>8</v>
      </c>
      <c r="H235" s="18">
        <f t="shared" si="19"/>
        <v>0.64990451941438576</v>
      </c>
      <c r="I235">
        <f t="shared" si="18"/>
        <v>12.309500489715964</v>
      </c>
      <c r="J235" s="19">
        <f t="shared" si="20"/>
        <v>0.50248756218905466</v>
      </c>
      <c r="K235" s="19">
        <f t="shared" si="21"/>
        <v>50.26548245743669</v>
      </c>
      <c r="L235" s="19">
        <f t="shared" si="22"/>
        <v>0.33173324383598141</v>
      </c>
      <c r="M235" s="19">
        <f t="shared" si="23"/>
        <v>30.927619980411361</v>
      </c>
    </row>
    <row r="236" spans="1:13">
      <c r="A236">
        <v>21</v>
      </c>
      <c r="B236" t="s">
        <v>25</v>
      </c>
      <c r="C236" s="2">
        <v>96.530872056015284</v>
      </c>
      <c r="D236" s="2">
        <v>78.13494589433482</v>
      </c>
      <c r="E236">
        <v>21.1</v>
      </c>
      <c r="F236">
        <v>12.9</v>
      </c>
      <c r="G236" s="2">
        <v>12</v>
      </c>
      <c r="H236" s="18">
        <f t="shared" si="19"/>
        <v>0.78134945894334817</v>
      </c>
      <c r="I236">
        <f t="shared" si="18"/>
        <v>15.358044806517311</v>
      </c>
      <c r="J236" s="19">
        <f t="shared" si="20"/>
        <v>0.61137440758293837</v>
      </c>
      <c r="K236" s="19">
        <f t="shared" si="21"/>
        <v>113.09733552923255</v>
      </c>
      <c r="L236" s="19">
        <f t="shared" si="22"/>
        <v>0.47949105847010903</v>
      </c>
      <c r="M236" s="19">
        <f t="shared" si="23"/>
        <v>27.004562118126277</v>
      </c>
    </row>
    <row r="237" spans="1:13">
      <c r="A237">
        <v>31</v>
      </c>
      <c r="B237" t="s">
        <v>24</v>
      </c>
      <c r="C237" s="2">
        <v>29.630808402291532</v>
      </c>
      <c r="D237" s="2">
        <v>26.161680458306812</v>
      </c>
      <c r="E237">
        <v>15.1</v>
      </c>
      <c r="F237">
        <v>4.8</v>
      </c>
      <c r="G237" s="2">
        <v>5.0999999999999996</v>
      </c>
      <c r="H237" s="18">
        <f t="shared" si="19"/>
        <v>0.26161680458306813</v>
      </c>
      <c r="I237">
        <f t="shared" si="18"/>
        <v>19.494160583941603</v>
      </c>
      <c r="J237" s="19">
        <f t="shared" si="20"/>
        <v>0.31788079470198677</v>
      </c>
      <c r="K237" s="19">
        <f t="shared" si="21"/>
        <v>20.428206229967628</v>
      </c>
      <c r="L237" s="19">
        <f t="shared" si="22"/>
        <v>5.3755283303340742E-2</v>
      </c>
      <c r="M237" s="19">
        <f t="shared" si="23"/>
        <v>57.718004866180046</v>
      </c>
    </row>
    <row r="238" spans="1:13">
      <c r="A238">
        <v>20</v>
      </c>
      <c r="B238" t="s">
        <v>24</v>
      </c>
      <c r="C238" s="2">
        <v>40.547422024188421</v>
      </c>
      <c r="D238" s="2">
        <v>28.548695098663273</v>
      </c>
      <c r="E238">
        <v>14.2</v>
      </c>
      <c r="F238">
        <v>7.2</v>
      </c>
      <c r="G238" s="2">
        <v>8.15</v>
      </c>
      <c r="H238" s="18">
        <f t="shared" si="19"/>
        <v>0.28548695098663274</v>
      </c>
      <c r="I238">
        <f t="shared" si="18"/>
        <v>28.547714604236344</v>
      </c>
      <c r="J238" s="19">
        <f t="shared" si="20"/>
        <v>0.50704225352112675</v>
      </c>
      <c r="K238" s="19">
        <f t="shared" si="21"/>
        <v>52.168109508267008</v>
      </c>
      <c r="L238" s="19">
        <f t="shared" si="22"/>
        <v>6.4012148790585074E-2</v>
      </c>
      <c r="M238" s="19">
        <f t="shared" si="23"/>
        <v>49.739576365663318</v>
      </c>
    </row>
    <row r="239" spans="1:13">
      <c r="A239">
        <v>25</v>
      </c>
      <c r="B239" t="s">
        <v>24</v>
      </c>
      <c r="C239" s="2">
        <v>21.101209420751115</v>
      </c>
      <c r="D239" s="2">
        <v>17.154678548695099</v>
      </c>
      <c r="E239">
        <v>8.4</v>
      </c>
      <c r="F239">
        <v>4.2</v>
      </c>
      <c r="G239" s="2">
        <v>2.5</v>
      </c>
      <c r="H239" s="18">
        <f t="shared" si="19"/>
        <v>0.17154678548695099</v>
      </c>
      <c r="I239">
        <f t="shared" si="18"/>
        <v>14.573283858998145</v>
      </c>
      <c r="J239" s="19">
        <f t="shared" si="20"/>
        <v>0.5</v>
      </c>
      <c r="K239" s="19">
        <f t="shared" si="21"/>
        <v>4.908738521234052</v>
      </c>
      <c r="L239" s="19">
        <f t="shared" si="22"/>
        <v>2.3112932466315395E-2</v>
      </c>
      <c r="M239" s="19">
        <f t="shared" si="23"/>
        <v>48.966233766233771</v>
      </c>
    </row>
    <row r="240" spans="1:13">
      <c r="A240">
        <v>33</v>
      </c>
      <c r="B240" t="s">
        <v>14</v>
      </c>
      <c r="C240" s="2">
        <v>23.329089751750477</v>
      </c>
      <c r="D240" s="2">
        <v>18.841502227880333</v>
      </c>
      <c r="E240">
        <v>14.5</v>
      </c>
      <c r="F240">
        <v>9.1999999999999993</v>
      </c>
      <c r="G240" s="2">
        <v>10.1</v>
      </c>
      <c r="H240" s="18">
        <f t="shared" si="19"/>
        <v>0.18841502227880333</v>
      </c>
      <c r="I240">
        <f t="shared" si="18"/>
        <v>53.605067567567559</v>
      </c>
      <c r="J240" s="19">
        <f t="shared" si="20"/>
        <v>0.63448275862068959</v>
      </c>
      <c r="K240" s="19">
        <f t="shared" si="21"/>
        <v>80.118466648173694</v>
      </c>
      <c r="L240" s="19">
        <f t="shared" si="22"/>
        <v>2.7881808075405082E-2</v>
      </c>
      <c r="M240" s="19">
        <f t="shared" si="23"/>
        <v>76.95777027027026</v>
      </c>
    </row>
    <row r="241" spans="1:13">
      <c r="A241">
        <v>55</v>
      </c>
      <c r="B241" t="s">
        <v>14</v>
      </c>
      <c r="C241" s="2">
        <v>17.600254614894972</v>
      </c>
      <c r="D241" s="2">
        <v>15.436028007638447</v>
      </c>
      <c r="E241">
        <v>13</v>
      </c>
      <c r="F241">
        <v>8.1999999999999993</v>
      </c>
      <c r="G241" s="2">
        <v>5.6</v>
      </c>
      <c r="H241" s="18">
        <f t="shared" si="19"/>
        <v>0.15436028007638447</v>
      </c>
      <c r="I241">
        <f t="shared" si="18"/>
        <v>36.278762886597939</v>
      </c>
      <c r="J241" s="19">
        <f t="shared" si="20"/>
        <v>0.63076923076923075</v>
      </c>
      <c r="K241" s="19">
        <f t="shared" si="21"/>
        <v>24.630086404143974</v>
      </c>
      <c r="L241" s="19">
        <f t="shared" si="22"/>
        <v>1.8713757488749656E-2</v>
      </c>
      <c r="M241" s="19">
        <f t="shared" si="23"/>
        <v>84.21855670103092</v>
      </c>
    </row>
    <row r="242" spans="1:13">
      <c r="A242">
        <v>58</v>
      </c>
      <c r="B242" t="s">
        <v>14</v>
      </c>
      <c r="C242" s="2">
        <v>29.85359643539147</v>
      </c>
      <c r="D242" s="2">
        <v>17.568427753023553</v>
      </c>
      <c r="E242">
        <v>13.2</v>
      </c>
      <c r="F242">
        <v>7.5</v>
      </c>
      <c r="G242" s="2">
        <v>8.35</v>
      </c>
      <c r="H242" s="18">
        <f t="shared" si="19"/>
        <v>0.17568427753023552</v>
      </c>
      <c r="I242">
        <f t="shared" si="18"/>
        <v>47.528442028985502</v>
      </c>
      <c r="J242" s="19">
        <f t="shared" si="20"/>
        <v>0.56818181818181823</v>
      </c>
      <c r="K242" s="19">
        <f t="shared" si="21"/>
        <v>54.759923447478585</v>
      </c>
      <c r="L242" s="19">
        <f t="shared" si="22"/>
        <v>2.4241287115961213E-2</v>
      </c>
      <c r="M242" s="19">
        <f t="shared" si="23"/>
        <v>75.134782608695645</v>
      </c>
    </row>
    <row r="243" spans="1:13">
      <c r="A243">
        <v>14</v>
      </c>
      <c r="B243" t="s">
        <v>14</v>
      </c>
      <c r="C243" s="2">
        <v>44.589433481858691</v>
      </c>
      <c r="D243" s="2">
        <v>36.028007638446852</v>
      </c>
      <c r="E243">
        <v>20.8</v>
      </c>
      <c r="F243">
        <v>10.1</v>
      </c>
      <c r="G243" s="2">
        <v>14.85</v>
      </c>
      <c r="H243" s="18">
        <f t="shared" si="19"/>
        <v>0.36028007638446852</v>
      </c>
      <c r="I243">
        <f t="shared" si="18"/>
        <v>41.217932862190807</v>
      </c>
      <c r="J243" s="19">
        <f t="shared" si="20"/>
        <v>0.48557692307692302</v>
      </c>
      <c r="K243" s="19">
        <f t="shared" si="21"/>
        <v>173.19796648781377</v>
      </c>
      <c r="L243" s="19">
        <f t="shared" si="22"/>
        <v>0.10194604304926579</v>
      </c>
      <c r="M243" s="19">
        <f t="shared" si="23"/>
        <v>57.732862190812718</v>
      </c>
    </row>
    <row r="244" spans="1:13">
      <c r="A244">
        <v>22</v>
      </c>
      <c r="B244" t="s">
        <v>14</v>
      </c>
      <c r="C244" s="2">
        <v>74.888605983450034</v>
      </c>
      <c r="D244" s="2">
        <v>53.087205601527693</v>
      </c>
      <c r="E244">
        <v>18.5</v>
      </c>
      <c r="F244">
        <v>9.1</v>
      </c>
      <c r="G244" s="2">
        <v>12.649999999999999</v>
      </c>
      <c r="H244" s="18">
        <f t="shared" si="19"/>
        <v>0.53087205601527687</v>
      </c>
      <c r="I244">
        <f t="shared" si="18"/>
        <v>23.828717026378897</v>
      </c>
      <c r="J244" s="19">
        <f t="shared" si="20"/>
        <v>0.49189189189189186</v>
      </c>
      <c r="K244" s="19">
        <f t="shared" si="21"/>
        <v>125.68137760226813</v>
      </c>
      <c r="L244" s="19">
        <f t="shared" si="22"/>
        <v>0.22134494724361364</v>
      </c>
      <c r="M244" s="19">
        <f t="shared" si="23"/>
        <v>34.848321342925658</v>
      </c>
    </row>
    <row r="245" spans="1:13">
      <c r="A245">
        <v>4</v>
      </c>
      <c r="B245" t="s">
        <v>14</v>
      </c>
      <c r="C245" s="2">
        <v>46.785486950986638</v>
      </c>
      <c r="D245" s="2">
        <v>40.324633991088483</v>
      </c>
      <c r="E245">
        <v>17.2</v>
      </c>
      <c r="F245">
        <v>9.5</v>
      </c>
      <c r="G245" s="2">
        <v>14.65</v>
      </c>
      <c r="H245" s="18">
        <f t="shared" si="19"/>
        <v>0.40324633991088482</v>
      </c>
      <c r="I245">
        <f t="shared" si="18"/>
        <v>36.330149960536701</v>
      </c>
      <c r="J245" s="19">
        <f t="shared" si="20"/>
        <v>0.55232558139534882</v>
      </c>
      <c r="K245" s="19">
        <f t="shared" si="21"/>
        <v>168.56411732376884</v>
      </c>
      <c r="L245" s="19">
        <f t="shared" si="22"/>
        <v>0.12771171876015497</v>
      </c>
      <c r="M245" s="19">
        <f t="shared" si="23"/>
        <v>42.65382794001578</v>
      </c>
    </row>
    <row r="246" spans="1:13">
      <c r="A246">
        <v>5</v>
      </c>
      <c r="B246" t="s">
        <v>14</v>
      </c>
      <c r="C246" s="2">
        <v>39.815404201145768</v>
      </c>
      <c r="D246" s="2">
        <v>33.163590070019097</v>
      </c>
      <c r="E246">
        <v>14.2</v>
      </c>
      <c r="F246">
        <v>8.1</v>
      </c>
      <c r="G246" s="2">
        <v>8.1499999999999986</v>
      </c>
      <c r="H246" s="18">
        <f t="shared" si="19"/>
        <v>0.331635900700191</v>
      </c>
      <c r="I246">
        <f t="shared" si="18"/>
        <v>24.575143953934734</v>
      </c>
      <c r="J246" s="19">
        <f t="shared" si="20"/>
        <v>0.57042253521126762</v>
      </c>
      <c r="K246" s="19">
        <f t="shared" si="21"/>
        <v>52.168109508266987</v>
      </c>
      <c r="L246" s="19">
        <f t="shared" si="22"/>
        <v>8.6379951901433882E-2</v>
      </c>
      <c r="M246" s="19">
        <f t="shared" si="23"/>
        <v>42.818042226487513</v>
      </c>
    </row>
    <row r="247" spans="1:13">
      <c r="A247">
        <v>6</v>
      </c>
      <c r="B247" t="s">
        <v>14</v>
      </c>
      <c r="C247" s="2">
        <v>26.38446849140675</v>
      </c>
      <c r="D247" s="2">
        <v>24.252068746021642</v>
      </c>
      <c r="E247">
        <v>8.1</v>
      </c>
      <c r="F247">
        <v>4.5</v>
      </c>
      <c r="G247" s="2">
        <v>7.5</v>
      </c>
      <c r="H247" s="18">
        <f t="shared" si="19"/>
        <v>0.24252068746021643</v>
      </c>
      <c r="I247">
        <f t="shared" si="18"/>
        <v>30.9251968503937</v>
      </c>
      <c r="J247" s="19">
        <f t="shared" si="20"/>
        <v>0.55555555555555558</v>
      </c>
      <c r="K247" s="19">
        <f t="shared" si="21"/>
        <v>44.178646691106465</v>
      </c>
      <c r="L247" s="19">
        <f t="shared" si="22"/>
        <v>4.6194201310649621E-2</v>
      </c>
      <c r="M247" s="19">
        <f t="shared" si="23"/>
        <v>33.399212598425194</v>
      </c>
    </row>
    <row r="248" spans="1:13">
      <c r="A248">
        <v>7</v>
      </c>
      <c r="B248" t="s">
        <v>14</v>
      </c>
      <c r="C248" s="2">
        <v>35.741565881604075</v>
      </c>
      <c r="D248" s="2">
        <v>35.423297262889882</v>
      </c>
      <c r="E248">
        <v>18.2</v>
      </c>
      <c r="F248">
        <v>10.1</v>
      </c>
      <c r="G248" s="2">
        <v>10.050000000000001</v>
      </c>
      <c r="H248" s="18">
        <f t="shared" si="19"/>
        <v>0.3542329726288988</v>
      </c>
      <c r="I248">
        <f t="shared" si="18"/>
        <v>28.371159029649597</v>
      </c>
      <c r="J248" s="19">
        <f t="shared" si="20"/>
        <v>0.55494505494505497</v>
      </c>
      <c r="K248" s="19">
        <f t="shared" si="21"/>
        <v>79.327177998550781</v>
      </c>
      <c r="L248" s="19">
        <f t="shared" si="22"/>
        <v>9.8552546075378569E-2</v>
      </c>
      <c r="M248" s="19">
        <f t="shared" si="23"/>
        <v>51.378616352201256</v>
      </c>
    </row>
    <row r="249" spans="1:13">
      <c r="A249">
        <v>14</v>
      </c>
      <c r="B249" t="s">
        <v>14</v>
      </c>
      <c r="C249" s="2">
        <v>39.528962444302991</v>
      </c>
      <c r="D249" s="2">
        <v>30.42647994907702</v>
      </c>
      <c r="E249">
        <v>12.2</v>
      </c>
      <c r="F249">
        <v>5.4</v>
      </c>
      <c r="G249" s="2">
        <v>8.8000000000000007</v>
      </c>
      <c r="H249" s="18">
        <f t="shared" si="19"/>
        <v>0.30426479949077018</v>
      </c>
      <c r="I249">
        <f t="shared" si="18"/>
        <v>28.922175732217578</v>
      </c>
      <c r="J249" s="19">
        <f t="shared" si="20"/>
        <v>0.44262295081967218</v>
      </c>
      <c r="K249" s="19">
        <f t="shared" si="21"/>
        <v>60.821233773498406</v>
      </c>
      <c r="L249" s="19">
        <f t="shared" si="22"/>
        <v>7.2709859344193439E-2</v>
      </c>
      <c r="M249" s="19">
        <f t="shared" si="23"/>
        <v>40.096652719665272</v>
      </c>
    </row>
    <row r="250" spans="1:13">
      <c r="A250">
        <v>22</v>
      </c>
      <c r="B250" t="s">
        <v>14</v>
      </c>
      <c r="C250" s="2">
        <v>38.605983450031829</v>
      </c>
      <c r="D250" s="2">
        <v>32.017823042647997</v>
      </c>
      <c r="E250">
        <v>14.1</v>
      </c>
      <c r="F250">
        <v>8.1999999999999993</v>
      </c>
      <c r="G250" s="2">
        <v>13.8</v>
      </c>
      <c r="H250" s="18">
        <f t="shared" si="19"/>
        <v>0.32017823042647997</v>
      </c>
      <c r="I250">
        <f t="shared" si="18"/>
        <v>43.100994035785284</v>
      </c>
      <c r="J250" s="19">
        <f t="shared" si="20"/>
        <v>0.58156028368794321</v>
      </c>
      <c r="K250" s="19">
        <f t="shared" si="21"/>
        <v>149.57122623741006</v>
      </c>
      <c r="L250" s="19">
        <f t="shared" si="22"/>
        <v>8.0514385264679564E-2</v>
      </c>
      <c r="M250" s="19">
        <f t="shared" si="23"/>
        <v>44.03797216699801</v>
      </c>
    </row>
    <row r="251" spans="1:13">
      <c r="A251">
        <v>24</v>
      </c>
      <c r="B251" t="s">
        <v>14</v>
      </c>
      <c r="C251" s="2">
        <v>47.931253978357731</v>
      </c>
      <c r="D251" s="2">
        <v>40.547422024188421</v>
      </c>
      <c r="E251">
        <v>18.2</v>
      </c>
      <c r="F251">
        <v>9.1</v>
      </c>
      <c r="G251" s="2">
        <v>13.3</v>
      </c>
      <c r="H251" s="18">
        <f t="shared" si="19"/>
        <v>0.40547422024188423</v>
      </c>
      <c r="I251">
        <f t="shared" si="18"/>
        <v>32.801098901098896</v>
      </c>
      <c r="J251" s="19">
        <f t="shared" si="20"/>
        <v>0.5</v>
      </c>
      <c r="K251" s="19">
        <f t="shared" si="21"/>
        <v>138.92908112337463</v>
      </c>
      <c r="L251" s="19">
        <f t="shared" si="22"/>
        <v>0.12912679625809267</v>
      </c>
      <c r="M251" s="19">
        <f t="shared" si="23"/>
        <v>44.885714285714272</v>
      </c>
    </row>
    <row r="252" spans="1:13">
      <c r="A252">
        <v>28</v>
      </c>
      <c r="B252" t="s">
        <v>14</v>
      </c>
      <c r="C252" s="2">
        <v>59.675366008911524</v>
      </c>
      <c r="D252" s="2">
        <v>50.572883513685554</v>
      </c>
      <c r="E252">
        <v>18.5</v>
      </c>
      <c r="F252">
        <v>10.199999999999999</v>
      </c>
      <c r="G252" s="2">
        <v>13.55</v>
      </c>
      <c r="H252" s="18">
        <f t="shared" si="19"/>
        <v>0.50572883513685551</v>
      </c>
      <c r="I252">
        <f t="shared" si="18"/>
        <v>26.793014474512272</v>
      </c>
      <c r="J252" s="19">
        <f t="shared" si="20"/>
        <v>0.55135135135135127</v>
      </c>
      <c r="K252" s="19">
        <f t="shared" si="21"/>
        <v>144.20106629518003</v>
      </c>
      <c r="L252" s="19">
        <f t="shared" si="22"/>
        <v>0.20087473386013935</v>
      </c>
      <c r="M252" s="19">
        <f t="shared" si="23"/>
        <v>36.580868470736313</v>
      </c>
    </row>
    <row r="253" spans="1:13">
      <c r="A253">
        <v>32</v>
      </c>
      <c r="B253" t="s">
        <v>14</v>
      </c>
      <c r="C253" s="2">
        <v>40.515595162316998</v>
      </c>
      <c r="D253" s="2">
        <v>34.532145130490136</v>
      </c>
      <c r="E253">
        <v>16.8</v>
      </c>
      <c r="F253">
        <v>10.8</v>
      </c>
      <c r="G253" s="2">
        <v>8.1499999999999986</v>
      </c>
      <c r="H253" s="18">
        <f t="shared" si="19"/>
        <v>0.34532145130490138</v>
      </c>
      <c r="I253">
        <f t="shared" si="18"/>
        <v>23.60119815668202</v>
      </c>
      <c r="J253" s="19">
        <f t="shared" si="20"/>
        <v>0.6428571428571429</v>
      </c>
      <c r="K253" s="19">
        <f t="shared" si="21"/>
        <v>52.168109508266987</v>
      </c>
      <c r="L253" s="19">
        <f t="shared" si="22"/>
        <v>9.3656299966811865E-2</v>
      </c>
      <c r="M253" s="19">
        <f t="shared" si="23"/>
        <v>48.65032258064516</v>
      </c>
    </row>
    <row r="254" spans="1:13">
      <c r="A254">
        <v>7</v>
      </c>
      <c r="B254" t="s">
        <v>14</v>
      </c>
      <c r="C254" s="2">
        <v>18.014003819223426</v>
      </c>
      <c r="D254" s="2">
        <v>12.667091024824952</v>
      </c>
      <c r="E254">
        <v>10.199999999999999</v>
      </c>
      <c r="F254">
        <v>4.8</v>
      </c>
      <c r="G254" s="2">
        <v>4.3499999999999996</v>
      </c>
      <c r="H254" s="18">
        <f t="shared" si="19"/>
        <v>0.12667091024824953</v>
      </c>
      <c r="I254">
        <f t="shared" si="18"/>
        <v>34.340954773869342</v>
      </c>
      <c r="J254" s="19">
        <f t="shared" si="20"/>
        <v>0.47058823529411764</v>
      </c>
      <c r="K254" s="19">
        <f t="shared" si="21"/>
        <v>14.861696746888212</v>
      </c>
      <c r="L254" s="19">
        <f t="shared" si="22"/>
        <v>1.2602121548508455E-2</v>
      </c>
      <c r="M254" s="19">
        <f t="shared" si="23"/>
        <v>80.523618090452246</v>
      </c>
    </row>
    <row r="255" spans="1:13">
      <c r="A255">
        <v>12</v>
      </c>
      <c r="B255" t="s">
        <v>14</v>
      </c>
      <c r="C255" s="2">
        <v>28.389560789306177</v>
      </c>
      <c r="D255" s="2">
        <v>25.811584977721196</v>
      </c>
      <c r="E255">
        <v>9.6</v>
      </c>
      <c r="F255">
        <v>4.5</v>
      </c>
      <c r="G255" s="2">
        <v>5</v>
      </c>
      <c r="H255" s="18">
        <f t="shared" si="19"/>
        <v>0.25811584977721197</v>
      </c>
      <c r="I255">
        <f t="shared" si="18"/>
        <v>19.3711467324291</v>
      </c>
      <c r="J255" s="19">
        <f t="shared" si="20"/>
        <v>0.46875</v>
      </c>
      <c r="K255" s="19">
        <f t="shared" si="21"/>
        <v>19.634954084936208</v>
      </c>
      <c r="L255" s="19">
        <f t="shared" si="22"/>
        <v>5.2326203801712885E-2</v>
      </c>
      <c r="M255" s="19">
        <f t="shared" si="23"/>
        <v>37.192601726263867</v>
      </c>
    </row>
    <row r="256" spans="1:13">
      <c r="A256">
        <v>29</v>
      </c>
      <c r="B256" t="s">
        <v>41</v>
      </c>
      <c r="C256" s="2">
        <v>37.778485041374921</v>
      </c>
      <c r="D256" s="2">
        <v>34.118395926161682</v>
      </c>
      <c r="E256">
        <v>18.2</v>
      </c>
      <c r="F256">
        <v>13.2</v>
      </c>
      <c r="G256" s="2">
        <v>9.6999999999999993</v>
      </c>
      <c r="H256" s="18">
        <f t="shared" si="19"/>
        <v>0.34118395926161682</v>
      </c>
      <c r="I256">
        <f t="shared" si="18"/>
        <v>28.43041044776119</v>
      </c>
      <c r="J256" s="19">
        <f t="shared" si="20"/>
        <v>0.72527472527472525</v>
      </c>
      <c r="K256" s="19">
        <f t="shared" si="21"/>
        <v>73.8981131940659</v>
      </c>
      <c r="L256" s="19">
        <f t="shared" si="22"/>
        <v>9.1425446640243546E-2</v>
      </c>
      <c r="M256" s="19">
        <f t="shared" si="23"/>
        <v>53.343656716417904</v>
      </c>
    </row>
    <row r="257" spans="1:13">
      <c r="A257">
        <v>1</v>
      </c>
      <c r="B257" t="s">
        <v>41</v>
      </c>
      <c r="C257" s="2">
        <v>28.803309993634628</v>
      </c>
      <c r="D257" s="2">
        <v>24.761298535964354</v>
      </c>
      <c r="E257">
        <v>8.1999999999999993</v>
      </c>
      <c r="F257">
        <v>4.4000000000000004</v>
      </c>
      <c r="G257" s="2">
        <v>8.6499999999999986</v>
      </c>
      <c r="H257" s="18">
        <f t="shared" si="19"/>
        <v>0.24761298535964354</v>
      </c>
      <c r="I257">
        <f t="shared" si="18"/>
        <v>34.933547557840612</v>
      </c>
      <c r="J257" s="19">
        <f t="shared" si="20"/>
        <v>0.53658536585365868</v>
      </c>
      <c r="K257" s="19">
        <f t="shared" si="21"/>
        <v>58.765454080805554</v>
      </c>
      <c r="L257" s="19">
        <f t="shared" si="22"/>
        <v>4.8154481827273242E-2</v>
      </c>
      <c r="M257" s="19">
        <f t="shared" si="23"/>
        <v>33.116195372750639</v>
      </c>
    </row>
    <row r="258" spans="1:13">
      <c r="A258">
        <v>21</v>
      </c>
      <c r="B258" t="s">
        <v>41</v>
      </c>
      <c r="C258" s="2">
        <v>32.367918523233612</v>
      </c>
      <c r="D258" s="2">
        <v>25.875238701464035</v>
      </c>
      <c r="E258">
        <v>14.5</v>
      </c>
      <c r="F258">
        <v>6.4</v>
      </c>
      <c r="G258" s="2">
        <v>11.75</v>
      </c>
      <c r="H258" s="18">
        <f t="shared" si="19"/>
        <v>0.25875238701464037</v>
      </c>
      <c r="I258">
        <f t="shared" ref="I258:I259" si="24">G258/H258</f>
        <v>45.410209102091017</v>
      </c>
      <c r="J258" s="19">
        <f t="shared" si="20"/>
        <v>0.44137931034482764</v>
      </c>
      <c r="K258" s="19">
        <f t="shared" si="21"/>
        <v>108.43403393406021</v>
      </c>
      <c r="L258" s="19">
        <f t="shared" si="22"/>
        <v>5.258460441526782E-2</v>
      </c>
      <c r="M258" s="19">
        <f t="shared" si="23"/>
        <v>56.038130381303809</v>
      </c>
    </row>
    <row r="259" spans="1:13">
      <c r="A259">
        <v>9</v>
      </c>
      <c r="B259" s="3" t="s">
        <v>37</v>
      </c>
      <c r="C259" s="2">
        <v>37.332908975175044</v>
      </c>
      <c r="D259" s="2">
        <v>22.660725652450669</v>
      </c>
      <c r="E259">
        <v>10.199999999999999</v>
      </c>
      <c r="F259">
        <v>6.1</v>
      </c>
      <c r="G259" s="2">
        <v>8.35</v>
      </c>
      <c r="H259" s="18">
        <f>D259/100</f>
        <v>0.22660725652450669</v>
      </c>
      <c r="I259">
        <f t="shared" si="24"/>
        <v>36.847893258426964</v>
      </c>
      <c r="J259" s="19">
        <f t="shared" ref="J259" si="25">F259/E259</f>
        <v>0.59803921568627449</v>
      </c>
      <c r="K259" s="19">
        <f t="shared" ref="K259:L259" si="26">PI()*((G259^2)/4)</f>
        <v>54.759923447478585</v>
      </c>
      <c r="L259" s="19">
        <f t="shared" si="26"/>
        <v>4.0330862265391461E-2</v>
      </c>
      <c r="M259" s="19">
        <f t="shared" ref="M259" si="27">E259/H259</f>
        <v>45.011797752808981</v>
      </c>
    </row>
  </sheetData>
  <sortState ref="A2:G259">
    <sortCondition ref="B2:B259"/>
  </sortState>
  <mergeCells count="2">
    <mergeCell ref="BG2:BH2"/>
    <mergeCell ref="BI2:BJ2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7"/>
  <sheetViews>
    <sheetView topLeftCell="L1" zoomScale="80" zoomScaleNormal="80" workbookViewId="0">
      <selection activeCell="Y16" sqref="Y16"/>
    </sheetView>
  </sheetViews>
  <sheetFormatPr defaultRowHeight="15"/>
  <cols>
    <col min="2" max="2" width="27" bestFit="1" customWidth="1"/>
    <col min="4" max="4" width="9.7109375" bestFit="1" customWidth="1"/>
    <col min="5" max="5" width="9.140625" style="18"/>
    <col min="14" max="14" width="61.140625" customWidth="1"/>
    <col min="17" max="17" width="9.140625" customWidth="1"/>
    <col min="19" max="19" width="9.140625" customWidth="1"/>
    <col min="22" max="22" width="25.140625" customWidth="1"/>
  </cols>
  <sheetData>
    <row r="1" spans="1:27">
      <c r="A1" s="1" t="s">
        <v>1</v>
      </c>
      <c r="B1" s="1" t="s">
        <v>9</v>
      </c>
      <c r="C1" s="1" t="s">
        <v>74</v>
      </c>
      <c r="D1" s="1" t="s">
        <v>75</v>
      </c>
      <c r="E1" s="17" t="s">
        <v>73</v>
      </c>
      <c r="F1" s="1" t="s">
        <v>80</v>
      </c>
      <c r="G1" s="1"/>
      <c r="H1" s="1"/>
      <c r="I1" s="1"/>
      <c r="J1" s="1"/>
      <c r="K1" s="1"/>
    </row>
    <row r="2" spans="1:27">
      <c r="A2">
        <v>35</v>
      </c>
      <c r="B2" t="s">
        <v>15</v>
      </c>
      <c r="C2" s="2">
        <v>24.856779121578612</v>
      </c>
      <c r="D2" s="2">
        <v>6.5</v>
      </c>
      <c r="E2" s="18">
        <f>C2/100</f>
        <v>0.24856779121578612</v>
      </c>
      <c r="F2">
        <f t="shared" ref="F2:F65" si="0">D2/E2</f>
        <v>26.149807938540334</v>
      </c>
      <c r="G2" s="19"/>
      <c r="H2" s="19"/>
    </row>
    <row r="3" spans="1:27">
      <c r="A3">
        <v>22</v>
      </c>
      <c r="B3" t="s">
        <v>15</v>
      </c>
      <c r="C3" s="2">
        <v>19.127943984723107</v>
      </c>
      <c r="D3" s="2">
        <v>3.9</v>
      </c>
      <c r="E3" s="18">
        <f t="shared" ref="E3:E66" si="1">C3/100</f>
        <v>0.19127943984723106</v>
      </c>
      <c r="F3">
        <f t="shared" si="0"/>
        <v>20.389018302828617</v>
      </c>
      <c r="G3" s="19"/>
      <c r="H3" s="19"/>
      <c r="N3" s="9"/>
      <c r="O3" s="21" t="s">
        <v>66</v>
      </c>
      <c r="P3" s="21"/>
      <c r="Q3" s="21"/>
      <c r="R3" s="21"/>
      <c r="S3" s="21"/>
      <c r="V3" t="s">
        <v>204</v>
      </c>
    </row>
    <row r="4" spans="1:27" ht="15.75" thickBot="1">
      <c r="A4">
        <v>26</v>
      </c>
      <c r="B4" t="s">
        <v>15</v>
      </c>
      <c r="C4" s="2">
        <v>19.98726925525143</v>
      </c>
      <c r="D4" s="2">
        <v>6</v>
      </c>
      <c r="E4" s="18">
        <f t="shared" si="1"/>
        <v>0.1998726925525143</v>
      </c>
      <c r="F4">
        <f t="shared" si="0"/>
        <v>30.01910828025478</v>
      </c>
      <c r="G4" s="19"/>
      <c r="H4" s="19"/>
      <c r="N4" s="10" t="s">
        <v>9</v>
      </c>
      <c r="O4" s="11" t="s">
        <v>89</v>
      </c>
      <c r="P4" s="11" t="s">
        <v>90</v>
      </c>
      <c r="Q4" s="11" t="s">
        <v>91</v>
      </c>
      <c r="R4" s="11" t="s">
        <v>92</v>
      </c>
      <c r="S4" s="10" t="s">
        <v>65</v>
      </c>
      <c r="V4" s="84" t="s">
        <v>9</v>
      </c>
      <c r="W4" s="136" t="s">
        <v>66</v>
      </c>
      <c r="X4" s="136"/>
      <c r="Y4" s="136"/>
      <c r="Z4" s="136"/>
      <c r="AA4" s="136"/>
    </row>
    <row r="5" spans="1:27">
      <c r="A5">
        <v>56</v>
      </c>
      <c r="B5" t="s">
        <v>15</v>
      </c>
      <c r="C5" s="2">
        <v>15.786123488224062</v>
      </c>
      <c r="D5" s="2">
        <v>6.55</v>
      </c>
      <c r="E5" s="18">
        <f t="shared" si="1"/>
        <v>0.15786123488224063</v>
      </c>
      <c r="F5">
        <f t="shared" si="0"/>
        <v>41.492137096774186</v>
      </c>
      <c r="G5" s="19"/>
      <c r="H5" s="19"/>
      <c r="N5" s="5" t="s">
        <v>15</v>
      </c>
      <c r="O5" s="5">
        <v>13</v>
      </c>
      <c r="P5" s="5">
        <v>3</v>
      </c>
      <c r="Q5" s="5">
        <v>0</v>
      </c>
      <c r="R5" s="16">
        <v>0</v>
      </c>
      <c r="S5" s="5">
        <v>16</v>
      </c>
      <c r="V5" s="26"/>
      <c r="W5" s="85" t="s">
        <v>89</v>
      </c>
      <c r="X5" s="85" t="s">
        <v>90</v>
      </c>
      <c r="Y5" s="85" t="s">
        <v>91</v>
      </c>
      <c r="Z5" s="85" t="s">
        <v>92</v>
      </c>
      <c r="AA5" s="26" t="s">
        <v>65</v>
      </c>
    </row>
    <row r="6" spans="1:27">
      <c r="A6">
        <v>57</v>
      </c>
      <c r="B6" t="s">
        <v>15</v>
      </c>
      <c r="C6" s="2">
        <v>10.884786760025463</v>
      </c>
      <c r="D6" s="2">
        <v>4.8499999999999996</v>
      </c>
      <c r="E6" s="18">
        <f t="shared" si="1"/>
        <v>0.10884786760025462</v>
      </c>
      <c r="F6">
        <f t="shared" si="0"/>
        <v>44.55760233918128</v>
      </c>
      <c r="G6" s="19"/>
      <c r="H6" s="19"/>
      <c r="N6" s="5" t="s">
        <v>16</v>
      </c>
      <c r="O6" s="5">
        <v>2</v>
      </c>
      <c r="P6" s="5">
        <v>7</v>
      </c>
      <c r="Q6" s="5">
        <v>0</v>
      </c>
      <c r="R6" s="5">
        <v>1</v>
      </c>
      <c r="S6" s="5">
        <v>10</v>
      </c>
      <c r="V6" t="s">
        <v>17</v>
      </c>
      <c r="W6">
        <v>45</v>
      </c>
      <c r="X6">
        <v>21</v>
      </c>
      <c r="Y6">
        <v>0</v>
      </c>
      <c r="Z6">
        <v>0</v>
      </c>
      <c r="AA6" s="16">
        <v>66</v>
      </c>
    </row>
    <row r="7" spans="1:27">
      <c r="A7">
        <v>60</v>
      </c>
      <c r="B7" t="s">
        <v>15</v>
      </c>
      <c r="C7" s="2">
        <v>9.579885423297263</v>
      </c>
      <c r="D7" s="2">
        <v>2.75</v>
      </c>
      <c r="E7" s="18">
        <f t="shared" si="1"/>
        <v>9.579885423297263E-2</v>
      </c>
      <c r="F7">
        <f t="shared" si="0"/>
        <v>28.705980066445182</v>
      </c>
      <c r="G7" s="19"/>
      <c r="H7" s="19"/>
      <c r="N7" s="5" t="s">
        <v>26</v>
      </c>
      <c r="O7">
        <v>1</v>
      </c>
      <c r="P7">
        <v>0</v>
      </c>
      <c r="Q7">
        <v>0</v>
      </c>
      <c r="R7">
        <v>0</v>
      </c>
      <c r="S7" s="5">
        <v>1</v>
      </c>
      <c r="V7" s="5" t="s">
        <v>13</v>
      </c>
      <c r="W7" s="16">
        <v>25</v>
      </c>
      <c r="X7" s="16">
        <v>41</v>
      </c>
      <c r="Y7" s="16">
        <v>0</v>
      </c>
      <c r="Z7" s="16">
        <v>0</v>
      </c>
      <c r="AA7" s="5">
        <v>66</v>
      </c>
    </row>
    <row r="8" spans="1:27">
      <c r="A8">
        <v>27</v>
      </c>
      <c r="B8" t="s">
        <v>15</v>
      </c>
      <c r="C8" s="2">
        <v>33.577339274347551</v>
      </c>
      <c r="D8" s="2">
        <v>7.8</v>
      </c>
      <c r="E8" s="18">
        <f t="shared" si="1"/>
        <v>0.33577339274347551</v>
      </c>
      <c r="F8">
        <f t="shared" si="0"/>
        <v>23.22995260663507</v>
      </c>
      <c r="G8" s="19"/>
      <c r="H8" s="19"/>
      <c r="N8" t="s">
        <v>17</v>
      </c>
      <c r="O8">
        <v>45</v>
      </c>
      <c r="P8">
        <v>21</v>
      </c>
      <c r="Q8">
        <v>0</v>
      </c>
      <c r="R8">
        <v>0</v>
      </c>
      <c r="S8" s="16">
        <v>66</v>
      </c>
      <c r="V8" s="5"/>
      <c r="W8" s="138" t="s">
        <v>67</v>
      </c>
      <c r="X8" s="138"/>
      <c r="Y8" s="138"/>
      <c r="Z8" s="138"/>
      <c r="AA8" s="138"/>
    </row>
    <row r="9" spans="1:27">
      <c r="A9">
        <v>31</v>
      </c>
      <c r="B9" t="s">
        <v>15</v>
      </c>
      <c r="C9" s="2">
        <v>12.635264162953534</v>
      </c>
      <c r="D9" s="2">
        <v>6.25</v>
      </c>
      <c r="E9" s="18">
        <f t="shared" si="1"/>
        <v>0.12635264162953536</v>
      </c>
      <c r="F9">
        <f t="shared" si="0"/>
        <v>49.464735516372784</v>
      </c>
      <c r="G9" s="19"/>
      <c r="H9" s="19"/>
      <c r="N9" s="6" t="s">
        <v>36</v>
      </c>
      <c r="O9" s="5">
        <v>0</v>
      </c>
      <c r="P9" s="5">
        <v>0</v>
      </c>
      <c r="Q9" s="5">
        <v>1</v>
      </c>
      <c r="R9" s="5">
        <v>0</v>
      </c>
      <c r="S9" s="5">
        <v>1</v>
      </c>
      <c r="V9" s="26"/>
      <c r="W9" s="85" t="s">
        <v>93</v>
      </c>
      <c r="X9" s="85" t="s">
        <v>94</v>
      </c>
      <c r="Y9" s="85" t="s">
        <v>95</v>
      </c>
      <c r="Z9" s="85" t="s">
        <v>96</v>
      </c>
      <c r="AA9" s="26" t="s">
        <v>65</v>
      </c>
    </row>
    <row r="10" spans="1:27">
      <c r="A10">
        <v>32</v>
      </c>
      <c r="B10" t="s">
        <v>15</v>
      </c>
      <c r="C10" s="2">
        <v>12.476129853596436</v>
      </c>
      <c r="D10" s="2">
        <v>6.05</v>
      </c>
      <c r="E10" s="18">
        <f t="shared" si="1"/>
        <v>0.12476129853596436</v>
      </c>
      <c r="F10">
        <f t="shared" si="0"/>
        <v>48.492602040816323</v>
      </c>
      <c r="G10" s="19"/>
      <c r="H10" s="19"/>
      <c r="N10" s="5" t="s">
        <v>20</v>
      </c>
      <c r="O10" s="16">
        <v>4</v>
      </c>
      <c r="P10" s="16">
        <v>0</v>
      </c>
      <c r="Q10" s="16">
        <v>0</v>
      </c>
      <c r="R10" s="16">
        <v>0</v>
      </c>
      <c r="S10" s="5">
        <v>4</v>
      </c>
      <c r="V10" t="s">
        <v>17</v>
      </c>
      <c r="W10" s="16">
        <v>47</v>
      </c>
      <c r="X10" s="16">
        <v>16</v>
      </c>
      <c r="Y10" s="16">
        <v>3</v>
      </c>
      <c r="Z10" s="16">
        <v>0</v>
      </c>
      <c r="AA10" s="16">
        <v>66</v>
      </c>
    </row>
    <row r="11" spans="1:27" ht="15.75" thickBot="1">
      <c r="A11">
        <v>39</v>
      </c>
      <c r="B11" t="s">
        <v>15</v>
      </c>
      <c r="C11" s="2">
        <v>8.2113303628262262</v>
      </c>
      <c r="D11" s="2">
        <v>2.2000000000000002</v>
      </c>
      <c r="E11" s="18">
        <f t="shared" si="1"/>
        <v>8.211330362826226E-2</v>
      </c>
      <c r="F11">
        <f t="shared" si="0"/>
        <v>26.792248062015503</v>
      </c>
      <c r="G11" s="19"/>
      <c r="H11" s="19"/>
      <c r="N11" s="5" t="s">
        <v>22</v>
      </c>
      <c r="O11" s="16">
        <v>11</v>
      </c>
      <c r="P11" s="16">
        <v>2</v>
      </c>
      <c r="Q11" s="16">
        <v>0</v>
      </c>
      <c r="R11" s="16">
        <v>0</v>
      </c>
      <c r="S11" s="5">
        <v>13</v>
      </c>
      <c r="V11" s="47" t="s">
        <v>13</v>
      </c>
      <c r="W11" s="83">
        <v>42</v>
      </c>
      <c r="X11" s="83">
        <v>17</v>
      </c>
      <c r="Y11" s="83">
        <v>7</v>
      </c>
      <c r="Z11" s="83">
        <v>0</v>
      </c>
      <c r="AA11" s="47">
        <v>66</v>
      </c>
    </row>
    <row r="12" spans="1:27">
      <c r="A12">
        <v>41</v>
      </c>
      <c r="B12" t="s">
        <v>15</v>
      </c>
      <c r="C12" s="2">
        <v>13.112667091024827</v>
      </c>
      <c r="D12" s="2">
        <v>4.95</v>
      </c>
      <c r="E12" s="18">
        <f t="shared" si="1"/>
        <v>0.13112667091024827</v>
      </c>
      <c r="F12">
        <f t="shared" si="0"/>
        <v>37.749757281553393</v>
      </c>
      <c r="G12" s="19"/>
      <c r="H12" s="19"/>
      <c r="N12" s="5" t="s">
        <v>12</v>
      </c>
      <c r="O12" s="16">
        <v>0</v>
      </c>
      <c r="P12" s="16">
        <v>0</v>
      </c>
      <c r="Q12" s="16">
        <v>2</v>
      </c>
      <c r="R12" s="16">
        <v>0</v>
      </c>
      <c r="S12" s="5">
        <v>2</v>
      </c>
    </row>
    <row r="13" spans="1:27">
      <c r="A13">
        <v>4</v>
      </c>
      <c r="B13" t="s">
        <v>15</v>
      </c>
      <c r="C13" s="2">
        <v>22.851686823679184</v>
      </c>
      <c r="D13" s="2">
        <v>7.8999999999999995</v>
      </c>
      <c r="E13" s="18">
        <f t="shared" si="1"/>
        <v>0.22851686823679185</v>
      </c>
      <c r="F13">
        <f t="shared" si="0"/>
        <v>34.570752089136491</v>
      </c>
      <c r="G13" s="19"/>
      <c r="H13" s="19"/>
      <c r="N13" s="5" t="s">
        <v>10</v>
      </c>
      <c r="O13" s="16">
        <v>1</v>
      </c>
      <c r="P13" s="16">
        <v>2</v>
      </c>
      <c r="Q13" s="16">
        <v>7</v>
      </c>
      <c r="R13" s="16">
        <v>1</v>
      </c>
      <c r="S13" s="5">
        <v>11</v>
      </c>
    </row>
    <row r="14" spans="1:27">
      <c r="A14">
        <v>5</v>
      </c>
      <c r="B14" t="s">
        <v>15</v>
      </c>
      <c r="C14" s="2">
        <v>18.746021642266072</v>
      </c>
      <c r="D14" s="2">
        <v>8.35</v>
      </c>
      <c r="E14" s="18">
        <f t="shared" si="1"/>
        <v>0.18746021642266072</v>
      </c>
      <c r="F14">
        <f t="shared" si="0"/>
        <v>44.542784380305598</v>
      </c>
      <c r="G14" s="19"/>
      <c r="H14" s="19"/>
      <c r="N14" s="5" t="s">
        <v>21</v>
      </c>
      <c r="O14" s="16">
        <v>1</v>
      </c>
      <c r="P14" s="16">
        <v>0</v>
      </c>
      <c r="Q14" s="16">
        <v>0</v>
      </c>
      <c r="R14" s="16">
        <v>0</v>
      </c>
      <c r="S14" s="5">
        <v>1</v>
      </c>
    </row>
    <row r="15" spans="1:27">
      <c r="A15">
        <v>7</v>
      </c>
      <c r="B15" t="s">
        <v>15</v>
      </c>
      <c r="C15" s="2">
        <v>8.5295989815404205</v>
      </c>
      <c r="D15" s="2">
        <v>2.6</v>
      </c>
      <c r="E15" s="18">
        <f t="shared" si="1"/>
        <v>8.5295989815404205E-2</v>
      </c>
      <c r="F15">
        <f t="shared" si="0"/>
        <v>30.482089552238804</v>
      </c>
      <c r="G15" s="19"/>
      <c r="H15" s="19"/>
      <c r="N15" s="5" t="s">
        <v>33</v>
      </c>
      <c r="O15" s="16">
        <v>15</v>
      </c>
      <c r="P15" s="16">
        <v>16</v>
      </c>
      <c r="Q15" s="16">
        <v>1</v>
      </c>
      <c r="R15" s="16">
        <v>0</v>
      </c>
      <c r="S15" s="5">
        <v>32</v>
      </c>
    </row>
    <row r="16" spans="1:27">
      <c r="A16">
        <v>12</v>
      </c>
      <c r="B16" t="s">
        <v>15</v>
      </c>
      <c r="C16" s="2">
        <v>9.7708465945257803</v>
      </c>
      <c r="D16" s="2">
        <v>4.95</v>
      </c>
      <c r="E16" s="18">
        <f t="shared" si="1"/>
        <v>9.7708465945257797E-2</v>
      </c>
      <c r="F16">
        <f t="shared" si="0"/>
        <v>50.660912052117268</v>
      </c>
      <c r="G16" s="19"/>
      <c r="H16" s="19"/>
      <c r="N16" s="5" t="s">
        <v>23</v>
      </c>
      <c r="O16" s="16">
        <v>4</v>
      </c>
      <c r="P16" s="16">
        <v>0</v>
      </c>
      <c r="Q16" s="16">
        <v>0</v>
      </c>
      <c r="R16" s="16">
        <v>0</v>
      </c>
      <c r="S16" s="5">
        <v>4</v>
      </c>
    </row>
    <row r="17" spans="1:19">
      <c r="A17">
        <v>13</v>
      </c>
      <c r="B17" t="s">
        <v>15</v>
      </c>
      <c r="C17" s="2">
        <v>18.873329089751749</v>
      </c>
      <c r="D17" s="2">
        <v>8.1499999999999986</v>
      </c>
      <c r="E17" s="18">
        <f t="shared" si="1"/>
        <v>0.1887332908975175</v>
      </c>
      <c r="F17">
        <f t="shared" si="0"/>
        <v>43.182630691399659</v>
      </c>
      <c r="G17" s="19"/>
      <c r="H17" s="19"/>
      <c r="N17" s="5" t="s">
        <v>13</v>
      </c>
      <c r="O17" s="16">
        <v>25</v>
      </c>
      <c r="P17" s="16">
        <v>41</v>
      </c>
      <c r="Q17" s="16">
        <v>0</v>
      </c>
      <c r="R17" s="16">
        <v>0</v>
      </c>
      <c r="S17" s="5">
        <v>66</v>
      </c>
    </row>
    <row r="18" spans="1:19">
      <c r="A18">
        <v>5</v>
      </c>
      <c r="B18" t="s">
        <v>16</v>
      </c>
      <c r="C18" s="2">
        <v>63.399108847867602</v>
      </c>
      <c r="D18" s="2">
        <v>8.1999999999999993</v>
      </c>
      <c r="E18" s="18">
        <f t="shared" si="1"/>
        <v>0.63399108847867602</v>
      </c>
      <c r="F18">
        <f t="shared" si="0"/>
        <v>12.933935742971887</v>
      </c>
      <c r="G18" s="19"/>
      <c r="H18" s="19"/>
      <c r="N18" s="5" t="s">
        <v>11</v>
      </c>
      <c r="O18" s="16">
        <v>1</v>
      </c>
      <c r="P18" s="16">
        <v>0</v>
      </c>
      <c r="Q18" s="16">
        <v>0</v>
      </c>
      <c r="R18" s="16">
        <v>0</v>
      </c>
      <c r="S18" s="5">
        <v>1</v>
      </c>
    </row>
    <row r="19" spans="1:19">
      <c r="A19">
        <v>15</v>
      </c>
      <c r="B19" t="s">
        <v>16</v>
      </c>
      <c r="C19" s="2">
        <v>25.206874602164227</v>
      </c>
      <c r="D19" s="2">
        <v>6.65</v>
      </c>
      <c r="E19" s="18">
        <f t="shared" si="1"/>
        <v>0.25206874602164225</v>
      </c>
      <c r="F19">
        <f t="shared" si="0"/>
        <v>26.381691919191923</v>
      </c>
      <c r="G19" s="19"/>
      <c r="H19" s="19"/>
      <c r="N19" s="5" t="s">
        <v>25</v>
      </c>
      <c r="O19" s="16">
        <v>0</v>
      </c>
      <c r="P19" s="16">
        <v>0</v>
      </c>
      <c r="Q19" s="16">
        <v>4</v>
      </c>
      <c r="R19" s="16">
        <v>3</v>
      </c>
      <c r="S19" s="5">
        <v>7</v>
      </c>
    </row>
    <row r="20" spans="1:19">
      <c r="A20">
        <v>25</v>
      </c>
      <c r="B20" t="s">
        <v>16</v>
      </c>
      <c r="C20" s="2">
        <v>17.823042647994907</v>
      </c>
      <c r="D20" s="2">
        <v>8.35</v>
      </c>
      <c r="E20" s="18">
        <f t="shared" si="1"/>
        <v>0.17823042647994908</v>
      </c>
      <c r="F20">
        <f t="shared" si="0"/>
        <v>46.849464285714284</v>
      </c>
      <c r="G20" s="19"/>
      <c r="H20" s="19"/>
      <c r="N20" s="5" t="s">
        <v>24</v>
      </c>
      <c r="O20" s="16">
        <v>1</v>
      </c>
      <c r="P20" s="16">
        <v>2</v>
      </c>
      <c r="Q20" s="16">
        <v>0</v>
      </c>
      <c r="R20" s="16">
        <v>0</v>
      </c>
      <c r="S20" s="5">
        <v>3</v>
      </c>
    </row>
    <row r="21" spans="1:19">
      <c r="A21">
        <v>9</v>
      </c>
      <c r="B21" t="s">
        <v>16</v>
      </c>
      <c r="C21" s="2">
        <v>24.793125397835777</v>
      </c>
      <c r="D21" s="15">
        <v>8.4</v>
      </c>
      <c r="E21" s="18">
        <f t="shared" si="1"/>
        <v>0.24793125397835777</v>
      </c>
      <c r="F21">
        <f t="shared" si="0"/>
        <v>33.880359435173297</v>
      </c>
      <c r="G21" s="19"/>
      <c r="H21" s="19"/>
      <c r="N21" s="5" t="s">
        <v>14</v>
      </c>
      <c r="O21" s="16">
        <v>4</v>
      </c>
      <c r="P21" s="16">
        <v>8</v>
      </c>
      <c r="Q21" s="16">
        <v>4</v>
      </c>
      <c r="R21" s="16">
        <v>0</v>
      </c>
      <c r="S21" s="5">
        <v>16</v>
      </c>
    </row>
    <row r="22" spans="1:19">
      <c r="A22">
        <v>15</v>
      </c>
      <c r="B22" t="s">
        <v>16</v>
      </c>
      <c r="C22" s="2">
        <v>26.066199872692554</v>
      </c>
      <c r="D22" s="2">
        <v>7.65</v>
      </c>
      <c r="E22" s="18">
        <f t="shared" si="1"/>
        <v>0.26066199872692553</v>
      </c>
      <c r="F22">
        <f t="shared" si="0"/>
        <v>29.348351648351649</v>
      </c>
      <c r="G22" s="19"/>
      <c r="H22" s="19"/>
      <c r="N22" t="s">
        <v>41</v>
      </c>
      <c r="O22" s="16">
        <v>0</v>
      </c>
      <c r="P22" s="16">
        <v>3</v>
      </c>
      <c r="Q22" s="16">
        <v>0</v>
      </c>
      <c r="R22" s="16">
        <v>0</v>
      </c>
      <c r="S22" s="16">
        <v>3</v>
      </c>
    </row>
    <row r="23" spans="1:19">
      <c r="A23">
        <v>23</v>
      </c>
      <c r="B23" t="s">
        <v>16</v>
      </c>
      <c r="C23" s="2">
        <v>25.875238701464035</v>
      </c>
      <c r="D23" s="15">
        <v>6.9</v>
      </c>
      <c r="E23" s="18">
        <f t="shared" si="1"/>
        <v>0.25875238701464037</v>
      </c>
      <c r="F23">
        <f t="shared" si="0"/>
        <v>26.66642066420664</v>
      </c>
      <c r="G23" s="19"/>
      <c r="H23" s="19"/>
      <c r="N23" s="6" t="s">
        <v>37</v>
      </c>
      <c r="O23" s="16">
        <v>0</v>
      </c>
      <c r="P23" s="16">
        <v>1</v>
      </c>
      <c r="Q23" s="16">
        <v>0</v>
      </c>
      <c r="R23" s="16">
        <v>0</v>
      </c>
      <c r="S23" s="5">
        <v>1</v>
      </c>
    </row>
    <row r="24" spans="1:19" ht="15.75" thickBot="1">
      <c r="A24">
        <v>25</v>
      </c>
      <c r="B24" t="s">
        <v>16</v>
      </c>
      <c r="C24" s="2">
        <v>21.8968809675366</v>
      </c>
      <c r="D24" s="2">
        <v>8.1</v>
      </c>
      <c r="E24" s="18">
        <f t="shared" si="1"/>
        <v>0.218968809675366</v>
      </c>
      <c r="F24">
        <f t="shared" si="0"/>
        <v>36.99156976744186</v>
      </c>
      <c r="G24" s="19"/>
      <c r="H24" s="19"/>
      <c r="N24" s="7" t="s">
        <v>65</v>
      </c>
      <c r="O24" s="7"/>
      <c r="P24" s="7"/>
      <c r="Q24" s="7"/>
      <c r="R24" s="7"/>
      <c r="S24" s="7">
        <f>SUM(S5:S23)</f>
        <v>258</v>
      </c>
    </row>
    <row r="25" spans="1:19">
      <c r="A25">
        <v>16</v>
      </c>
      <c r="B25" t="s">
        <v>16</v>
      </c>
      <c r="C25" s="2">
        <v>30.744748567791216</v>
      </c>
      <c r="D25" s="2">
        <v>7.35</v>
      </c>
      <c r="E25" s="18">
        <f t="shared" si="1"/>
        <v>0.30744748567791214</v>
      </c>
      <c r="F25">
        <f t="shared" si="0"/>
        <v>23.906521739130437</v>
      </c>
      <c r="G25" s="19"/>
      <c r="H25" s="19"/>
    </row>
    <row r="26" spans="1:19">
      <c r="A26">
        <v>19</v>
      </c>
      <c r="B26" t="s">
        <v>16</v>
      </c>
      <c r="C26" s="2">
        <v>23.392743475493319</v>
      </c>
      <c r="D26" s="2">
        <v>6.45</v>
      </c>
      <c r="E26" s="18">
        <f t="shared" si="1"/>
        <v>0.23392743475493319</v>
      </c>
      <c r="F26">
        <f t="shared" si="0"/>
        <v>27.572653061224489</v>
      </c>
      <c r="G26" s="19"/>
      <c r="H26" s="19"/>
    </row>
    <row r="27" spans="1:19">
      <c r="A27">
        <v>22</v>
      </c>
      <c r="B27" t="s">
        <v>16</v>
      </c>
      <c r="C27" s="2">
        <v>10.630171865054105</v>
      </c>
      <c r="D27" s="2">
        <v>4.6500000000000004</v>
      </c>
      <c r="E27" s="18">
        <f t="shared" si="1"/>
        <v>0.10630171865054105</v>
      </c>
      <c r="F27">
        <f t="shared" si="0"/>
        <v>43.743413173652698</v>
      </c>
      <c r="G27" s="19"/>
      <c r="H27" s="19"/>
      <c r="N27" s="9"/>
      <c r="O27" s="136" t="s">
        <v>67</v>
      </c>
      <c r="P27" s="136"/>
      <c r="Q27" s="136"/>
      <c r="R27" s="136"/>
      <c r="S27" s="136"/>
    </row>
    <row r="28" spans="1:19" ht="15.75" thickBot="1">
      <c r="A28">
        <v>6</v>
      </c>
      <c r="B28" s="3" t="s">
        <v>36</v>
      </c>
      <c r="C28" s="2">
        <v>55.124124761298532</v>
      </c>
      <c r="D28" s="2">
        <v>16.100000000000001</v>
      </c>
      <c r="E28" s="18">
        <f t="shared" si="1"/>
        <v>0.55124124761298532</v>
      </c>
      <c r="F28">
        <f t="shared" si="0"/>
        <v>29.206812933025407</v>
      </c>
      <c r="G28" s="19"/>
      <c r="H28" s="19"/>
      <c r="N28" s="10" t="s">
        <v>9</v>
      </c>
      <c r="O28" s="11" t="s">
        <v>93</v>
      </c>
      <c r="P28" s="11" t="s">
        <v>94</v>
      </c>
      <c r="Q28" s="11" t="s">
        <v>95</v>
      </c>
      <c r="R28" s="11" t="s">
        <v>96</v>
      </c>
      <c r="S28" s="10" t="s">
        <v>65</v>
      </c>
    </row>
    <row r="29" spans="1:19">
      <c r="A29">
        <v>29</v>
      </c>
      <c r="B29" t="s">
        <v>26</v>
      </c>
      <c r="C29" s="2">
        <v>13.494589433481858</v>
      </c>
      <c r="D29" s="2">
        <v>3.65</v>
      </c>
      <c r="E29" s="18">
        <f t="shared" si="1"/>
        <v>0.13494589433481857</v>
      </c>
      <c r="F29">
        <f t="shared" si="0"/>
        <v>27.047877358490567</v>
      </c>
      <c r="G29" s="19"/>
      <c r="H29" s="19"/>
      <c r="N29" s="5" t="s">
        <v>15</v>
      </c>
      <c r="O29" s="5">
        <v>8</v>
      </c>
      <c r="P29" s="5">
        <v>8</v>
      </c>
      <c r="Q29" s="5">
        <v>0</v>
      </c>
      <c r="R29" s="16">
        <v>0</v>
      </c>
      <c r="S29" s="5">
        <v>16</v>
      </c>
    </row>
    <row r="30" spans="1:19">
      <c r="A30">
        <v>15</v>
      </c>
      <c r="B30" t="s">
        <v>17</v>
      </c>
      <c r="C30" s="2">
        <v>17.66390833863781</v>
      </c>
      <c r="D30" s="2">
        <v>4.8</v>
      </c>
      <c r="E30" s="18">
        <f t="shared" si="1"/>
        <v>0.1766390833863781</v>
      </c>
      <c r="F30">
        <f t="shared" si="0"/>
        <v>27.174054054054054</v>
      </c>
      <c r="G30" s="19"/>
      <c r="H30" s="19"/>
      <c r="N30" s="5" t="s">
        <v>16</v>
      </c>
      <c r="O30" s="5">
        <v>1</v>
      </c>
      <c r="P30" s="5">
        <v>9</v>
      </c>
      <c r="Q30" s="5">
        <v>0</v>
      </c>
      <c r="R30" s="16">
        <v>0</v>
      </c>
      <c r="S30" s="5">
        <v>10</v>
      </c>
    </row>
    <row r="31" spans="1:19">
      <c r="A31">
        <v>21</v>
      </c>
      <c r="B31" t="s">
        <v>17</v>
      </c>
      <c r="C31" s="2">
        <v>26.575429662635266</v>
      </c>
      <c r="D31" s="2">
        <v>6.2</v>
      </c>
      <c r="E31" s="18">
        <f t="shared" si="1"/>
        <v>0.26575429662635264</v>
      </c>
      <c r="F31">
        <f t="shared" si="0"/>
        <v>23.329820359281438</v>
      </c>
      <c r="G31" s="19"/>
      <c r="H31" s="19"/>
      <c r="N31" s="5" t="s">
        <v>26</v>
      </c>
      <c r="O31" s="5">
        <v>1</v>
      </c>
      <c r="P31" s="5">
        <v>0</v>
      </c>
      <c r="Q31" s="5">
        <v>0</v>
      </c>
      <c r="R31" s="16">
        <v>0</v>
      </c>
      <c r="S31" s="5">
        <v>1</v>
      </c>
    </row>
    <row r="32" spans="1:19">
      <c r="A32">
        <v>22</v>
      </c>
      <c r="B32" t="s">
        <v>17</v>
      </c>
      <c r="C32" s="2">
        <v>12.094207511139402</v>
      </c>
      <c r="D32" s="2">
        <v>2.8</v>
      </c>
      <c r="E32" s="18">
        <f t="shared" si="1"/>
        <v>0.12094207511139402</v>
      </c>
      <c r="F32">
        <f t="shared" si="0"/>
        <v>23.151578947368421</v>
      </c>
      <c r="G32" s="19"/>
      <c r="H32" s="19"/>
      <c r="N32" t="s">
        <v>17</v>
      </c>
      <c r="O32" s="16">
        <v>47</v>
      </c>
      <c r="P32" s="16">
        <v>16</v>
      </c>
      <c r="Q32" s="16">
        <v>3</v>
      </c>
      <c r="R32" s="16">
        <v>0</v>
      </c>
      <c r="S32" s="16">
        <v>66</v>
      </c>
    </row>
    <row r="33" spans="1:19">
      <c r="A33">
        <v>23</v>
      </c>
      <c r="B33" t="s">
        <v>17</v>
      </c>
      <c r="C33" s="2">
        <v>8.8160407383831956</v>
      </c>
      <c r="D33" s="2">
        <v>2.5</v>
      </c>
      <c r="E33" s="18">
        <f t="shared" si="1"/>
        <v>8.8160407383831962E-2</v>
      </c>
      <c r="F33">
        <f t="shared" si="0"/>
        <v>28.357400722021659</v>
      </c>
      <c r="G33" s="19"/>
      <c r="H33" s="19"/>
      <c r="N33" s="6" t="s">
        <v>36</v>
      </c>
      <c r="O33" s="5">
        <v>0</v>
      </c>
      <c r="P33" s="5">
        <v>0</v>
      </c>
      <c r="Q33" s="5">
        <v>0</v>
      </c>
      <c r="R33" s="5">
        <v>1</v>
      </c>
      <c r="S33" s="5">
        <v>1</v>
      </c>
    </row>
    <row r="34" spans="1:19">
      <c r="A34">
        <v>24</v>
      </c>
      <c r="B34" t="s">
        <v>17</v>
      </c>
      <c r="C34" s="2">
        <v>14.322087842138766</v>
      </c>
      <c r="D34" s="2">
        <v>3.1</v>
      </c>
      <c r="E34" s="18">
        <f t="shared" si="1"/>
        <v>0.14322087842138764</v>
      </c>
      <c r="F34">
        <f t="shared" si="0"/>
        <v>21.64488888888889</v>
      </c>
      <c r="G34" s="19"/>
      <c r="H34" s="19"/>
      <c r="N34" s="5" t="s">
        <v>20</v>
      </c>
      <c r="O34" s="16">
        <v>3</v>
      </c>
      <c r="P34" s="16">
        <v>1</v>
      </c>
      <c r="Q34" s="16">
        <v>0</v>
      </c>
      <c r="R34" s="16">
        <v>0</v>
      </c>
      <c r="S34" s="5">
        <v>4</v>
      </c>
    </row>
    <row r="35" spans="1:19">
      <c r="A35">
        <v>25</v>
      </c>
      <c r="B35" t="s">
        <v>17</v>
      </c>
      <c r="C35" s="2">
        <v>9.8981540420114591</v>
      </c>
      <c r="D35" s="2">
        <v>2.2000000000000002</v>
      </c>
      <c r="E35" s="18">
        <f t="shared" si="1"/>
        <v>9.8981540420114589E-2</v>
      </c>
      <c r="F35">
        <f t="shared" si="0"/>
        <v>22.22636655948553</v>
      </c>
      <c r="G35" s="19"/>
      <c r="H35" s="19"/>
      <c r="N35" s="5" t="s">
        <v>22</v>
      </c>
      <c r="O35" s="16">
        <v>9</v>
      </c>
      <c r="P35" s="16">
        <v>4</v>
      </c>
      <c r="Q35" s="16">
        <v>0</v>
      </c>
      <c r="R35" s="16">
        <v>0</v>
      </c>
      <c r="S35" s="5">
        <v>13</v>
      </c>
    </row>
    <row r="36" spans="1:19">
      <c r="A36">
        <v>26</v>
      </c>
      <c r="B36" t="s">
        <v>17</v>
      </c>
      <c r="C36" s="2">
        <v>11.744112030553786</v>
      </c>
      <c r="D36" s="2">
        <v>3.5</v>
      </c>
      <c r="E36" s="18">
        <f t="shared" si="1"/>
        <v>0.11744112030553787</v>
      </c>
      <c r="F36">
        <f t="shared" si="0"/>
        <v>29.802168021680217</v>
      </c>
      <c r="G36" s="19"/>
      <c r="H36" s="19"/>
      <c r="N36" s="5" t="s">
        <v>12</v>
      </c>
      <c r="O36" s="16">
        <v>1</v>
      </c>
      <c r="P36" s="16">
        <v>1</v>
      </c>
      <c r="Q36" s="16">
        <v>0</v>
      </c>
      <c r="R36" s="16">
        <v>0</v>
      </c>
      <c r="S36" s="5">
        <v>2</v>
      </c>
    </row>
    <row r="37" spans="1:19">
      <c r="A37">
        <v>27</v>
      </c>
      <c r="B37" t="s">
        <v>17</v>
      </c>
      <c r="C37" s="2">
        <v>8.9433481858688744</v>
      </c>
      <c r="D37" s="2">
        <v>2.1</v>
      </c>
      <c r="E37" s="18">
        <f t="shared" si="1"/>
        <v>8.943348185868874E-2</v>
      </c>
      <c r="F37">
        <f t="shared" si="0"/>
        <v>23.481138790035587</v>
      </c>
      <c r="G37" s="19"/>
      <c r="H37" s="19"/>
      <c r="N37" s="5" t="s">
        <v>10</v>
      </c>
      <c r="O37" s="16">
        <v>1</v>
      </c>
      <c r="P37" s="16">
        <v>5</v>
      </c>
      <c r="Q37" s="16">
        <v>4</v>
      </c>
      <c r="R37" s="16">
        <v>1</v>
      </c>
      <c r="S37" s="5">
        <v>11</v>
      </c>
    </row>
    <row r="38" spans="1:19">
      <c r="A38">
        <v>29</v>
      </c>
      <c r="B38" t="s">
        <v>17</v>
      </c>
      <c r="C38" s="2">
        <v>12.476129853596436</v>
      </c>
      <c r="D38" s="2">
        <v>3.9</v>
      </c>
      <c r="E38" s="18">
        <f t="shared" si="1"/>
        <v>0.12476129853596436</v>
      </c>
      <c r="F38">
        <f t="shared" si="0"/>
        <v>31.259693877551019</v>
      </c>
      <c r="G38" s="19"/>
      <c r="H38" s="19"/>
      <c r="N38" s="5" t="s">
        <v>21</v>
      </c>
      <c r="O38" s="16">
        <v>1</v>
      </c>
      <c r="P38" s="16">
        <v>0</v>
      </c>
      <c r="Q38" s="16">
        <v>0</v>
      </c>
      <c r="R38" s="16">
        <v>0</v>
      </c>
      <c r="S38" s="5">
        <v>1</v>
      </c>
    </row>
    <row r="39" spans="1:19">
      <c r="A39">
        <v>32</v>
      </c>
      <c r="B39" t="s">
        <v>17</v>
      </c>
      <c r="C39" s="2">
        <v>16.168045830681095</v>
      </c>
      <c r="D39" s="2">
        <v>5.7</v>
      </c>
      <c r="E39" s="18">
        <f t="shared" si="1"/>
        <v>0.16168045830681094</v>
      </c>
      <c r="F39">
        <f t="shared" si="0"/>
        <v>35.254724409448819</v>
      </c>
      <c r="G39" s="19"/>
      <c r="H39" s="19"/>
      <c r="N39" s="5" t="s">
        <v>33</v>
      </c>
      <c r="O39" s="16">
        <v>21</v>
      </c>
      <c r="P39" s="16">
        <v>10</v>
      </c>
      <c r="Q39" s="16">
        <v>1</v>
      </c>
      <c r="R39" s="16">
        <v>0</v>
      </c>
      <c r="S39" s="5">
        <v>32</v>
      </c>
    </row>
    <row r="40" spans="1:19">
      <c r="A40">
        <v>42</v>
      </c>
      <c r="B40" t="s">
        <v>17</v>
      </c>
      <c r="C40" s="2">
        <v>25.270528325907069</v>
      </c>
      <c r="D40" s="2">
        <v>7.2</v>
      </c>
      <c r="E40" s="18">
        <f t="shared" si="1"/>
        <v>0.25270528325907071</v>
      </c>
      <c r="F40">
        <f t="shared" si="0"/>
        <v>28.491687657430724</v>
      </c>
      <c r="G40" s="19"/>
      <c r="H40" s="19"/>
      <c r="N40" s="5" t="s">
        <v>23</v>
      </c>
      <c r="O40" s="16">
        <v>3</v>
      </c>
      <c r="P40" s="16">
        <v>1</v>
      </c>
      <c r="Q40" s="16">
        <v>0</v>
      </c>
      <c r="R40" s="16">
        <v>0</v>
      </c>
      <c r="S40" s="5">
        <v>4</v>
      </c>
    </row>
    <row r="41" spans="1:19">
      <c r="A41">
        <v>45</v>
      </c>
      <c r="B41" t="s">
        <v>17</v>
      </c>
      <c r="C41" s="2">
        <v>22.533418204964992</v>
      </c>
      <c r="D41" s="2">
        <v>5.2</v>
      </c>
      <c r="E41" s="18">
        <f t="shared" si="1"/>
        <v>0.22533418204964992</v>
      </c>
      <c r="F41">
        <f t="shared" si="0"/>
        <v>23.076836158192091</v>
      </c>
      <c r="G41" s="19"/>
      <c r="H41" s="19"/>
      <c r="N41" s="5" t="s">
        <v>13</v>
      </c>
      <c r="O41" s="16">
        <v>42</v>
      </c>
      <c r="P41" s="16">
        <v>17</v>
      </c>
      <c r="Q41" s="16">
        <v>7</v>
      </c>
      <c r="R41" s="16">
        <v>0</v>
      </c>
      <c r="S41" s="5">
        <v>66</v>
      </c>
    </row>
    <row r="42" spans="1:19">
      <c r="A42">
        <v>1</v>
      </c>
      <c r="B42" t="s">
        <v>17</v>
      </c>
      <c r="C42" s="2">
        <v>12.030553787396562</v>
      </c>
      <c r="D42" s="2">
        <v>3.45</v>
      </c>
      <c r="E42" s="18">
        <f t="shared" si="1"/>
        <v>0.12030553787396561</v>
      </c>
      <c r="F42">
        <f t="shared" si="0"/>
        <v>28.676984126984131</v>
      </c>
      <c r="G42" s="19"/>
      <c r="H42" s="19"/>
      <c r="N42" s="5" t="s">
        <v>11</v>
      </c>
      <c r="O42" s="16">
        <v>3</v>
      </c>
      <c r="P42" s="16">
        <v>0</v>
      </c>
      <c r="Q42" s="16">
        <v>0</v>
      </c>
      <c r="R42" s="16">
        <v>0</v>
      </c>
      <c r="S42" s="5">
        <v>1</v>
      </c>
    </row>
    <row r="43" spans="1:19">
      <c r="A43">
        <v>2</v>
      </c>
      <c r="B43" t="s">
        <v>17</v>
      </c>
      <c r="C43" s="2">
        <v>10.757479312539783</v>
      </c>
      <c r="D43" s="2">
        <v>3</v>
      </c>
      <c r="E43" s="18">
        <f t="shared" si="1"/>
        <v>0.10757479312539782</v>
      </c>
      <c r="F43">
        <f t="shared" si="0"/>
        <v>27.887573964497047</v>
      </c>
      <c r="G43" s="19"/>
      <c r="H43" s="19"/>
      <c r="N43" s="5" t="s">
        <v>25</v>
      </c>
      <c r="O43" s="16">
        <v>1</v>
      </c>
      <c r="P43" s="16">
        <v>2</v>
      </c>
      <c r="Q43" s="16">
        <v>2</v>
      </c>
      <c r="R43" s="16">
        <v>2</v>
      </c>
      <c r="S43" s="5">
        <v>7</v>
      </c>
    </row>
    <row r="44" spans="1:19">
      <c r="A44">
        <v>3</v>
      </c>
      <c r="B44" t="s">
        <v>17</v>
      </c>
      <c r="C44" s="2">
        <v>13.558243157224698</v>
      </c>
      <c r="D44" s="2">
        <v>3.4</v>
      </c>
      <c r="E44" s="18">
        <f t="shared" si="1"/>
        <v>0.13558243157224698</v>
      </c>
      <c r="F44">
        <f t="shared" si="0"/>
        <v>25.076995305164317</v>
      </c>
      <c r="G44" s="19"/>
      <c r="H44" s="19"/>
      <c r="N44" s="5" t="s">
        <v>24</v>
      </c>
      <c r="O44" s="16">
        <v>2</v>
      </c>
      <c r="P44" s="16">
        <v>1</v>
      </c>
      <c r="Q44" s="16">
        <v>0</v>
      </c>
      <c r="R44" s="16">
        <v>0</v>
      </c>
      <c r="S44" s="5">
        <v>3</v>
      </c>
    </row>
    <row r="45" spans="1:19">
      <c r="A45">
        <v>4</v>
      </c>
      <c r="B45" t="s">
        <v>17</v>
      </c>
      <c r="C45" s="2">
        <v>5.7288351368555066</v>
      </c>
      <c r="D45" s="2">
        <v>2.2000000000000002</v>
      </c>
      <c r="E45" s="18">
        <f t="shared" si="1"/>
        <v>5.7288351368555063E-2</v>
      </c>
      <c r="F45">
        <f t="shared" si="0"/>
        <v>38.402222222222221</v>
      </c>
      <c r="G45" s="19"/>
      <c r="H45" s="19"/>
      <c r="N45" s="5" t="s">
        <v>14</v>
      </c>
      <c r="O45" s="16">
        <v>3</v>
      </c>
      <c r="P45" s="16">
        <v>5</v>
      </c>
      <c r="Q45" s="16">
        <v>6</v>
      </c>
      <c r="R45" s="16">
        <v>2</v>
      </c>
      <c r="S45" s="5">
        <v>16</v>
      </c>
    </row>
    <row r="46" spans="1:19">
      <c r="A46">
        <v>6</v>
      </c>
      <c r="B46" t="s">
        <v>17</v>
      </c>
      <c r="C46" s="2">
        <v>24.538510502864415</v>
      </c>
      <c r="D46" s="2">
        <v>5.8000000000000007</v>
      </c>
      <c r="E46" s="18">
        <f t="shared" si="1"/>
        <v>0.24538510502864416</v>
      </c>
      <c r="F46">
        <f t="shared" si="0"/>
        <v>23.636316472114142</v>
      </c>
      <c r="G46" s="19"/>
      <c r="H46" s="19"/>
      <c r="N46" t="s">
        <v>41</v>
      </c>
      <c r="O46" s="16">
        <v>0</v>
      </c>
      <c r="P46" s="16">
        <v>2</v>
      </c>
      <c r="Q46" s="16">
        <v>1</v>
      </c>
      <c r="R46" s="16">
        <v>0</v>
      </c>
      <c r="S46" s="16">
        <v>3</v>
      </c>
    </row>
    <row r="47" spans="1:19">
      <c r="A47">
        <v>7</v>
      </c>
      <c r="B47" t="s">
        <v>17</v>
      </c>
      <c r="C47" s="2">
        <v>11.489497135582432</v>
      </c>
      <c r="D47" s="2">
        <v>3.65</v>
      </c>
      <c r="E47" s="18">
        <f t="shared" si="1"/>
        <v>0.11489497135582433</v>
      </c>
      <c r="F47">
        <f t="shared" si="0"/>
        <v>31.768144044321325</v>
      </c>
      <c r="G47" s="19"/>
      <c r="H47" s="19"/>
      <c r="N47" s="6" t="s">
        <v>37</v>
      </c>
      <c r="O47" s="16">
        <v>0</v>
      </c>
      <c r="P47" s="16">
        <v>1</v>
      </c>
      <c r="Q47" s="16">
        <v>0</v>
      </c>
      <c r="R47" s="16">
        <v>0</v>
      </c>
      <c r="S47" s="5">
        <v>1</v>
      </c>
    </row>
    <row r="48" spans="1:19" ht="15.75" thickBot="1">
      <c r="A48">
        <v>8</v>
      </c>
      <c r="B48" t="s">
        <v>17</v>
      </c>
      <c r="C48" s="2">
        <v>7.2565245066836415</v>
      </c>
      <c r="D48" s="2">
        <v>2.9</v>
      </c>
      <c r="E48" s="18">
        <f t="shared" si="1"/>
        <v>7.2565245066836412E-2</v>
      </c>
      <c r="F48">
        <f t="shared" si="0"/>
        <v>39.964035087719296</v>
      </c>
      <c r="G48" s="19"/>
      <c r="H48" s="19"/>
      <c r="N48" s="7" t="s">
        <v>65</v>
      </c>
      <c r="O48" s="7"/>
      <c r="P48" s="7"/>
      <c r="Q48" s="7"/>
      <c r="R48" s="7"/>
      <c r="S48" s="7">
        <f>SUM(S29:S47)</f>
        <v>258</v>
      </c>
    </row>
    <row r="49" spans="1:8">
      <c r="A49">
        <v>9</v>
      </c>
      <c r="B49" t="s">
        <v>17</v>
      </c>
      <c r="C49" s="2">
        <v>6.8746021642266077</v>
      </c>
      <c r="D49" s="2">
        <v>3</v>
      </c>
      <c r="E49" s="18">
        <f t="shared" si="1"/>
        <v>6.8746021642266078E-2</v>
      </c>
      <c r="F49">
        <f t="shared" si="0"/>
        <v>43.638888888888886</v>
      </c>
      <c r="G49" s="19"/>
      <c r="H49" s="19"/>
    </row>
    <row r="50" spans="1:8">
      <c r="A50">
        <v>10</v>
      </c>
      <c r="B50" t="s">
        <v>17</v>
      </c>
      <c r="C50" s="2">
        <v>7.893061744112031</v>
      </c>
      <c r="D50" s="2">
        <v>2.7</v>
      </c>
      <c r="E50" s="18">
        <f t="shared" si="1"/>
        <v>7.8930617441120315E-2</v>
      </c>
      <c r="F50">
        <f t="shared" si="0"/>
        <v>34.207258064516125</v>
      </c>
      <c r="G50" s="19"/>
      <c r="H50" s="19"/>
    </row>
    <row r="51" spans="1:8">
      <c r="A51">
        <v>11</v>
      </c>
      <c r="B51" t="s">
        <v>17</v>
      </c>
      <c r="C51" s="2">
        <v>10.120942075111394</v>
      </c>
      <c r="D51" s="2">
        <v>3</v>
      </c>
      <c r="E51" s="18">
        <f t="shared" si="1"/>
        <v>0.10120942075111394</v>
      </c>
      <c r="F51">
        <f t="shared" si="0"/>
        <v>29.641509433962263</v>
      </c>
      <c r="G51" s="19"/>
      <c r="H51" s="19"/>
    </row>
    <row r="52" spans="1:8">
      <c r="A52">
        <v>12</v>
      </c>
      <c r="B52" t="s">
        <v>17</v>
      </c>
      <c r="C52" s="2">
        <v>21.705919796308084</v>
      </c>
      <c r="D52" s="2">
        <v>5.05</v>
      </c>
      <c r="E52" s="18">
        <f t="shared" si="1"/>
        <v>0.21705919796308085</v>
      </c>
      <c r="F52">
        <f t="shared" si="0"/>
        <v>23.265542521994135</v>
      </c>
      <c r="G52" s="19"/>
      <c r="H52" s="19"/>
    </row>
    <row r="53" spans="1:8">
      <c r="A53">
        <v>13</v>
      </c>
      <c r="B53" t="s">
        <v>17</v>
      </c>
      <c r="C53" s="2">
        <v>7.606619987269255</v>
      </c>
      <c r="D53" s="2">
        <v>4.0999999999999996</v>
      </c>
      <c r="E53" s="18">
        <f t="shared" si="1"/>
        <v>7.6066199872692544E-2</v>
      </c>
      <c r="F53">
        <f t="shared" si="0"/>
        <v>53.900418410041844</v>
      </c>
      <c r="G53" s="19"/>
      <c r="H53" s="19"/>
    </row>
    <row r="54" spans="1:8">
      <c r="A54">
        <v>14</v>
      </c>
      <c r="B54" t="s">
        <v>17</v>
      </c>
      <c r="C54" s="2">
        <v>12.444302991725017</v>
      </c>
      <c r="D54" s="2">
        <v>4.55</v>
      </c>
      <c r="E54" s="18">
        <f t="shared" si="1"/>
        <v>0.12444302991725018</v>
      </c>
      <c r="F54">
        <f t="shared" si="0"/>
        <v>36.562915601023015</v>
      </c>
      <c r="G54" s="19"/>
      <c r="H54" s="19"/>
    </row>
    <row r="55" spans="1:8">
      <c r="A55">
        <v>15</v>
      </c>
      <c r="B55" t="s">
        <v>17</v>
      </c>
      <c r="C55" s="2">
        <v>16.390833863781033</v>
      </c>
      <c r="D55" s="2">
        <v>5.2</v>
      </c>
      <c r="E55" s="18">
        <f t="shared" si="1"/>
        <v>0.16390833863781032</v>
      </c>
      <c r="F55">
        <f t="shared" si="0"/>
        <v>31.725048543689319</v>
      </c>
      <c r="G55" s="19"/>
      <c r="H55" s="19"/>
    </row>
    <row r="56" spans="1:8">
      <c r="A56">
        <v>16</v>
      </c>
      <c r="B56" t="s">
        <v>17</v>
      </c>
      <c r="C56" s="2">
        <v>17.536600891152133</v>
      </c>
      <c r="D56" s="2">
        <v>5.6</v>
      </c>
      <c r="E56" s="18">
        <f t="shared" si="1"/>
        <v>0.17536600891152132</v>
      </c>
      <c r="F56">
        <f t="shared" si="0"/>
        <v>31.933212341197819</v>
      </c>
      <c r="G56" s="19"/>
      <c r="H56" s="19"/>
    </row>
    <row r="57" spans="1:8">
      <c r="A57">
        <v>17</v>
      </c>
      <c r="B57" t="s">
        <v>17</v>
      </c>
      <c r="C57" s="2">
        <v>9.8345003182686188</v>
      </c>
      <c r="D57" s="2">
        <v>3.5</v>
      </c>
      <c r="E57" s="18">
        <f t="shared" si="1"/>
        <v>9.8345003182686186E-2</v>
      </c>
      <c r="F57">
        <f t="shared" si="0"/>
        <v>35.588996763754047</v>
      </c>
      <c r="G57" s="19"/>
      <c r="H57" s="19"/>
    </row>
    <row r="58" spans="1:8">
      <c r="A58">
        <v>18</v>
      </c>
      <c r="B58" t="s">
        <v>17</v>
      </c>
      <c r="C58" s="2">
        <v>16.199872692552514</v>
      </c>
      <c r="D58" s="2">
        <v>5.25</v>
      </c>
      <c r="E58" s="18">
        <f t="shared" si="1"/>
        <v>0.16199872692552514</v>
      </c>
      <c r="F58">
        <f t="shared" si="0"/>
        <v>32.407662082514733</v>
      </c>
      <c r="G58" s="19"/>
      <c r="H58" s="19"/>
    </row>
    <row r="59" spans="1:8">
      <c r="A59">
        <v>19</v>
      </c>
      <c r="B59" t="s">
        <v>17</v>
      </c>
      <c r="C59" s="2">
        <v>8.5295989815404205</v>
      </c>
      <c r="D59" s="2">
        <v>2.9</v>
      </c>
      <c r="E59" s="18">
        <f t="shared" si="1"/>
        <v>8.5295989815404205E-2</v>
      </c>
      <c r="F59">
        <f t="shared" si="0"/>
        <v>33.999253731343281</v>
      </c>
      <c r="G59" s="19"/>
      <c r="H59" s="19"/>
    </row>
    <row r="60" spans="1:8">
      <c r="A60">
        <v>20</v>
      </c>
      <c r="B60" t="s">
        <v>17</v>
      </c>
      <c r="C60" s="2">
        <v>27.307447485677912</v>
      </c>
      <c r="D60" s="2">
        <v>7</v>
      </c>
      <c r="E60" s="18">
        <f t="shared" si="1"/>
        <v>0.2730744748567791</v>
      </c>
      <c r="F60">
        <f t="shared" si="0"/>
        <v>25.634032634032636</v>
      </c>
      <c r="G60" s="19"/>
      <c r="H60" s="19"/>
    </row>
    <row r="61" spans="1:8">
      <c r="A61">
        <v>21</v>
      </c>
      <c r="B61" t="s">
        <v>17</v>
      </c>
      <c r="C61" s="2">
        <v>13.399108847867602</v>
      </c>
      <c r="D61" s="2">
        <v>3.5</v>
      </c>
      <c r="E61" s="18">
        <f t="shared" si="1"/>
        <v>0.13399108847867602</v>
      </c>
      <c r="F61">
        <f t="shared" si="0"/>
        <v>26.12114014251781</v>
      </c>
      <c r="G61" s="19"/>
      <c r="H61" s="19"/>
    </row>
    <row r="62" spans="1:8">
      <c r="A62">
        <v>23</v>
      </c>
      <c r="B62" t="s">
        <v>17</v>
      </c>
      <c r="C62" s="2">
        <v>18.109484404837684</v>
      </c>
      <c r="D62" s="2">
        <v>4</v>
      </c>
      <c r="E62" s="18">
        <f t="shared" si="1"/>
        <v>0.18109484404837684</v>
      </c>
      <c r="F62">
        <f t="shared" si="0"/>
        <v>22.087873462214411</v>
      </c>
      <c r="G62" s="19"/>
      <c r="H62" s="19"/>
    </row>
    <row r="63" spans="1:8">
      <c r="A63">
        <v>24</v>
      </c>
      <c r="B63" t="s">
        <v>17</v>
      </c>
      <c r="C63" s="2">
        <v>14.06747294716741</v>
      </c>
      <c r="D63" s="2">
        <v>5</v>
      </c>
      <c r="E63" s="18">
        <f t="shared" si="1"/>
        <v>0.14067472947167409</v>
      </c>
      <c r="F63">
        <f t="shared" si="0"/>
        <v>35.542986425339365</v>
      </c>
      <c r="G63" s="19"/>
      <c r="H63" s="19"/>
    </row>
    <row r="64" spans="1:8">
      <c r="A64">
        <v>25</v>
      </c>
      <c r="B64" t="s">
        <v>17</v>
      </c>
      <c r="C64" s="2">
        <v>34.882240611075744</v>
      </c>
      <c r="D64" s="2">
        <v>5.55</v>
      </c>
      <c r="E64" s="18">
        <f t="shared" si="1"/>
        <v>0.34882240611075743</v>
      </c>
      <c r="F64">
        <f t="shared" si="0"/>
        <v>15.910675182481754</v>
      </c>
      <c r="G64" s="19"/>
      <c r="H64" s="19"/>
    </row>
    <row r="65" spans="1:11">
      <c r="A65">
        <v>27</v>
      </c>
      <c r="B65" t="s">
        <v>17</v>
      </c>
      <c r="C65" s="2">
        <v>13.144493952896244</v>
      </c>
      <c r="D65" s="2">
        <v>4.5</v>
      </c>
      <c r="E65" s="18">
        <f t="shared" si="1"/>
        <v>0.13144493952896244</v>
      </c>
      <c r="F65">
        <f t="shared" si="0"/>
        <v>34.234866828087171</v>
      </c>
      <c r="G65" s="19"/>
      <c r="H65" s="19"/>
    </row>
    <row r="66" spans="1:11">
      <c r="A66">
        <v>28</v>
      </c>
      <c r="B66" t="s">
        <v>17</v>
      </c>
      <c r="C66" s="2">
        <v>29.344366645448762</v>
      </c>
      <c r="D66" s="2">
        <v>7.5</v>
      </c>
      <c r="E66" s="18">
        <f t="shared" si="1"/>
        <v>0.29344366645448761</v>
      </c>
      <c r="F66">
        <f t="shared" ref="F66:F129" si="2">D66/E66</f>
        <v>25.558568329718003</v>
      </c>
      <c r="G66" s="19"/>
      <c r="H66" s="19"/>
    </row>
    <row r="67" spans="1:11">
      <c r="A67">
        <v>29</v>
      </c>
      <c r="B67" t="s">
        <v>17</v>
      </c>
      <c r="C67" s="2">
        <v>16.613621896880968</v>
      </c>
      <c r="D67" s="2">
        <v>4.5</v>
      </c>
      <c r="E67" s="18">
        <f t="shared" ref="E67:E130" si="3">C67/100</f>
        <v>0.16613621896880967</v>
      </c>
      <c r="F67">
        <f t="shared" si="2"/>
        <v>27.086206896551726</v>
      </c>
      <c r="G67" s="19"/>
      <c r="H67" s="19"/>
    </row>
    <row r="68" spans="1:11">
      <c r="A68">
        <v>30</v>
      </c>
      <c r="B68" t="s">
        <v>17</v>
      </c>
      <c r="C68" s="2">
        <v>10.884786760025463</v>
      </c>
      <c r="D68" s="2">
        <v>3.9</v>
      </c>
      <c r="E68" s="18">
        <f t="shared" si="3"/>
        <v>0.10884786760025462</v>
      </c>
      <c r="F68">
        <f t="shared" si="2"/>
        <v>35.829824561403505</v>
      </c>
      <c r="G68" s="19"/>
      <c r="H68" s="19"/>
    </row>
    <row r="69" spans="1:11">
      <c r="A69">
        <v>31</v>
      </c>
      <c r="B69" t="s">
        <v>17</v>
      </c>
      <c r="C69" s="2">
        <v>12.667091024824952</v>
      </c>
      <c r="D69" s="2">
        <v>4.3499999999999996</v>
      </c>
      <c r="E69" s="18">
        <f t="shared" si="3"/>
        <v>0.12667091024824953</v>
      </c>
      <c r="F69">
        <f t="shared" si="2"/>
        <v>34.340954773869342</v>
      </c>
      <c r="G69" s="19"/>
      <c r="H69" s="19"/>
      <c r="I69" s="19"/>
      <c r="J69" s="19"/>
      <c r="K69" s="19"/>
    </row>
    <row r="70" spans="1:11">
      <c r="A70">
        <v>32</v>
      </c>
      <c r="B70" t="s">
        <v>17</v>
      </c>
      <c r="C70" s="2">
        <v>6.747294716740929</v>
      </c>
      <c r="D70" s="2">
        <v>2.25</v>
      </c>
      <c r="E70" s="18">
        <f t="shared" si="3"/>
        <v>6.7472947167409286E-2</v>
      </c>
      <c r="F70">
        <f t="shared" si="2"/>
        <v>33.346698113207552</v>
      </c>
      <c r="G70" s="19"/>
      <c r="H70" s="19"/>
      <c r="I70" s="19"/>
      <c r="J70" s="19"/>
      <c r="K70" s="19"/>
    </row>
    <row r="71" spans="1:11">
      <c r="A71">
        <v>33</v>
      </c>
      <c r="B71" t="s">
        <v>17</v>
      </c>
      <c r="C71" s="2">
        <v>7.5747931253978367</v>
      </c>
      <c r="D71" s="2">
        <v>3.25</v>
      </c>
      <c r="E71" s="18">
        <f t="shared" si="3"/>
        <v>7.5747931253978371E-2</v>
      </c>
      <c r="F71">
        <f t="shared" si="2"/>
        <v>42.90546218487394</v>
      </c>
      <c r="G71" s="19"/>
      <c r="H71" s="19"/>
      <c r="I71" s="19"/>
      <c r="J71" s="19"/>
      <c r="K71" s="19"/>
    </row>
    <row r="72" spans="1:11">
      <c r="A72">
        <v>34</v>
      </c>
      <c r="B72" t="s">
        <v>17</v>
      </c>
      <c r="C72" s="2">
        <v>16.168045830681095</v>
      </c>
      <c r="D72" s="2">
        <v>4.75</v>
      </c>
      <c r="E72" s="18">
        <f t="shared" si="3"/>
        <v>0.16168045830681094</v>
      </c>
      <c r="F72">
        <f t="shared" si="2"/>
        <v>29.378937007874018</v>
      </c>
      <c r="G72" s="19"/>
      <c r="H72" s="19"/>
      <c r="I72" s="19"/>
      <c r="J72" s="19"/>
      <c r="K72" s="19"/>
    </row>
    <row r="73" spans="1:11">
      <c r="A73">
        <v>36</v>
      </c>
      <c r="B73" t="s">
        <v>17</v>
      </c>
      <c r="C73" s="2">
        <v>9.4844048376830052</v>
      </c>
      <c r="D73" s="2">
        <v>3.1</v>
      </c>
      <c r="E73" s="18">
        <f t="shared" si="3"/>
        <v>9.4844048376830054E-2</v>
      </c>
      <c r="F73">
        <f t="shared" si="2"/>
        <v>32.685234899328854</v>
      </c>
      <c r="G73" s="19"/>
      <c r="H73" s="19"/>
      <c r="I73" s="19"/>
      <c r="J73" s="19"/>
      <c r="K73" s="19"/>
    </row>
    <row r="74" spans="1:11">
      <c r="A74">
        <v>37</v>
      </c>
      <c r="B74" t="s">
        <v>17</v>
      </c>
      <c r="C74" s="2">
        <v>38.574156588160406</v>
      </c>
      <c r="D74" s="2">
        <v>8.25</v>
      </c>
      <c r="E74" s="18">
        <f t="shared" si="3"/>
        <v>0.38574156588160408</v>
      </c>
      <c r="F74">
        <f t="shared" si="2"/>
        <v>21.387376237623762</v>
      </c>
      <c r="G74" s="19"/>
      <c r="H74" s="19"/>
      <c r="I74" s="19"/>
      <c r="J74" s="19"/>
      <c r="K74" s="19"/>
    </row>
    <row r="75" spans="1:11">
      <c r="A75">
        <v>38</v>
      </c>
      <c r="B75" t="s">
        <v>17</v>
      </c>
      <c r="C75" s="2">
        <v>19.478039465308722</v>
      </c>
      <c r="D75" s="2">
        <v>6.35</v>
      </c>
      <c r="E75" s="18">
        <f t="shared" si="3"/>
        <v>0.19478039465308722</v>
      </c>
      <c r="F75">
        <f t="shared" si="2"/>
        <v>32.600816993464051</v>
      </c>
      <c r="G75" s="19"/>
      <c r="H75" s="19"/>
      <c r="I75" s="19"/>
      <c r="J75" s="19"/>
      <c r="K75" s="19"/>
    </row>
    <row r="76" spans="1:11">
      <c r="A76">
        <v>39</v>
      </c>
      <c r="B76" t="s">
        <v>17</v>
      </c>
      <c r="C76" s="2">
        <v>17.886696371737749</v>
      </c>
      <c r="D76" s="2">
        <v>4.3</v>
      </c>
      <c r="E76" s="18">
        <f t="shared" si="3"/>
        <v>0.17886696371737748</v>
      </c>
      <c r="F76">
        <f t="shared" si="2"/>
        <v>24.040213523131669</v>
      </c>
      <c r="G76" s="19"/>
      <c r="H76" s="19"/>
      <c r="I76" s="19"/>
      <c r="J76" s="19"/>
      <c r="K76" s="19"/>
    </row>
    <row r="77" spans="1:11">
      <c r="A77">
        <v>40</v>
      </c>
      <c r="B77" t="s">
        <v>17</v>
      </c>
      <c r="C77" s="2">
        <v>19.478039465308722</v>
      </c>
      <c r="D77" s="2">
        <v>5.15</v>
      </c>
      <c r="E77" s="18">
        <f t="shared" si="3"/>
        <v>0.19478039465308722</v>
      </c>
      <c r="F77">
        <f t="shared" si="2"/>
        <v>26.440032679738561</v>
      </c>
      <c r="G77" s="19"/>
      <c r="H77" s="19"/>
      <c r="I77" s="19"/>
      <c r="J77" s="19"/>
      <c r="K77" s="19"/>
    </row>
    <row r="78" spans="1:11">
      <c r="A78">
        <v>41</v>
      </c>
      <c r="B78" t="s">
        <v>17</v>
      </c>
      <c r="C78" s="2">
        <v>19.541693189051561</v>
      </c>
      <c r="D78" s="2">
        <v>5</v>
      </c>
      <c r="E78" s="18">
        <f t="shared" si="3"/>
        <v>0.19541693189051559</v>
      </c>
      <c r="F78">
        <f t="shared" si="2"/>
        <v>25.586319218241041</v>
      </c>
      <c r="G78" s="19"/>
      <c r="H78" s="19"/>
      <c r="I78" s="19"/>
      <c r="J78" s="19"/>
      <c r="K78" s="19"/>
    </row>
    <row r="79" spans="1:11">
      <c r="A79">
        <v>42</v>
      </c>
      <c r="B79" t="s">
        <v>17</v>
      </c>
      <c r="C79" s="2">
        <v>21.578612348822407</v>
      </c>
      <c r="D79" s="2">
        <v>6.05</v>
      </c>
      <c r="E79" s="18">
        <f t="shared" si="3"/>
        <v>0.21578612348822407</v>
      </c>
      <c r="F79">
        <f t="shared" si="2"/>
        <v>28.037020648967548</v>
      </c>
      <c r="G79" s="19"/>
      <c r="H79" s="19"/>
      <c r="I79" s="19"/>
      <c r="J79" s="19"/>
      <c r="K79" s="19"/>
    </row>
    <row r="80" spans="1:11">
      <c r="A80">
        <v>43</v>
      </c>
      <c r="B80" t="s">
        <v>17</v>
      </c>
      <c r="C80" s="2">
        <v>13.749204328453215</v>
      </c>
      <c r="D80" s="2">
        <v>2.8</v>
      </c>
      <c r="E80" s="18">
        <f t="shared" si="3"/>
        <v>0.13749204328453216</v>
      </c>
      <c r="F80">
        <f t="shared" si="2"/>
        <v>20.36481481481481</v>
      </c>
      <c r="G80" s="19"/>
      <c r="H80" s="19"/>
      <c r="I80" s="19"/>
      <c r="J80" s="19"/>
      <c r="K80" s="19"/>
    </row>
    <row r="81" spans="1:11">
      <c r="A81">
        <v>44</v>
      </c>
      <c r="B81" t="s">
        <v>17</v>
      </c>
      <c r="C81" s="2">
        <v>20.814767663908341</v>
      </c>
      <c r="D81" s="2">
        <v>5.55</v>
      </c>
      <c r="E81" s="18">
        <f t="shared" si="3"/>
        <v>0.2081476766390834</v>
      </c>
      <c r="F81">
        <f t="shared" si="2"/>
        <v>26.663761467889906</v>
      </c>
      <c r="G81" s="19"/>
      <c r="H81" s="19"/>
      <c r="I81" s="19"/>
      <c r="J81" s="19"/>
      <c r="K81" s="19"/>
    </row>
    <row r="82" spans="1:11">
      <c r="A82">
        <v>45</v>
      </c>
      <c r="B82" t="s">
        <v>17</v>
      </c>
      <c r="C82" s="2">
        <v>10.852959898154042</v>
      </c>
      <c r="D82" s="2">
        <v>3.75</v>
      </c>
      <c r="E82" s="18">
        <f t="shared" si="3"/>
        <v>0.10852959898154042</v>
      </c>
      <c r="F82">
        <f t="shared" si="2"/>
        <v>34.552785923753667</v>
      </c>
      <c r="G82" s="19"/>
      <c r="H82" s="19"/>
      <c r="I82" s="19"/>
      <c r="J82" s="19"/>
      <c r="K82" s="19"/>
    </row>
    <row r="83" spans="1:11">
      <c r="A83">
        <v>46</v>
      </c>
      <c r="B83" t="s">
        <v>17</v>
      </c>
      <c r="C83" s="2">
        <v>12.348822406110758</v>
      </c>
      <c r="D83" s="2">
        <v>5.85</v>
      </c>
      <c r="E83" s="18">
        <f t="shared" si="3"/>
        <v>0.12348822406110757</v>
      </c>
      <c r="F83">
        <f t="shared" si="2"/>
        <v>47.372938144329893</v>
      </c>
      <c r="G83" s="19"/>
      <c r="H83" s="19"/>
      <c r="I83" s="19"/>
      <c r="J83" s="19"/>
      <c r="K83" s="19"/>
    </row>
    <row r="84" spans="1:11">
      <c r="A84">
        <v>47</v>
      </c>
      <c r="B84" t="s">
        <v>17</v>
      </c>
      <c r="C84" s="2">
        <v>24.061107574793123</v>
      </c>
      <c r="D84" s="2">
        <v>7.15</v>
      </c>
      <c r="E84" s="18">
        <f t="shared" si="3"/>
        <v>0.24061107574793122</v>
      </c>
      <c r="F84">
        <f t="shared" si="2"/>
        <v>29.716005291005295</v>
      </c>
      <c r="G84" s="19"/>
      <c r="H84" s="19"/>
      <c r="I84" s="19"/>
      <c r="J84" s="19"/>
      <c r="K84" s="19"/>
    </row>
    <row r="85" spans="1:11">
      <c r="A85">
        <v>48</v>
      </c>
      <c r="B85" t="s">
        <v>17</v>
      </c>
      <c r="C85" s="2">
        <v>27.307447485677912</v>
      </c>
      <c r="D85" s="2">
        <v>8</v>
      </c>
      <c r="E85" s="18">
        <f t="shared" si="3"/>
        <v>0.2730744748567791</v>
      </c>
      <c r="F85">
        <f t="shared" si="2"/>
        <v>29.296037296037298</v>
      </c>
      <c r="G85" s="19"/>
      <c r="H85" s="19"/>
      <c r="I85" s="19"/>
      <c r="J85" s="19"/>
      <c r="K85" s="19"/>
    </row>
    <row r="86" spans="1:11">
      <c r="A86">
        <v>49</v>
      </c>
      <c r="B86" t="s">
        <v>17</v>
      </c>
      <c r="C86" s="2">
        <v>24.888605983450034</v>
      </c>
      <c r="D86" s="2">
        <v>7.6</v>
      </c>
      <c r="E86" s="18">
        <f t="shared" si="3"/>
        <v>0.24888605983450035</v>
      </c>
      <c r="F86">
        <f t="shared" si="2"/>
        <v>30.536061381074163</v>
      </c>
      <c r="G86" s="19"/>
      <c r="H86" s="19"/>
      <c r="I86" s="19"/>
      <c r="J86" s="19"/>
      <c r="K86" s="19"/>
    </row>
    <row r="87" spans="1:11">
      <c r="A87">
        <v>51</v>
      </c>
      <c r="B87" t="s">
        <v>17</v>
      </c>
      <c r="C87" s="2">
        <v>19.032463399108849</v>
      </c>
      <c r="D87" s="2">
        <v>6.5</v>
      </c>
      <c r="E87" s="18">
        <f t="shared" si="3"/>
        <v>0.19032463399108848</v>
      </c>
      <c r="F87">
        <f t="shared" si="2"/>
        <v>34.152173913043477</v>
      </c>
      <c r="G87" s="19"/>
      <c r="H87" s="19"/>
      <c r="I87" s="19"/>
      <c r="J87" s="19"/>
      <c r="K87" s="19"/>
    </row>
    <row r="88" spans="1:11">
      <c r="A88">
        <v>52</v>
      </c>
      <c r="B88" t="s">
        <v>17</v>
      </c>
      <c r="C88" s="2">
        <v>34.62762571610439</v>
      </c>
      <c r="D88" s="2">
        <v>10.55</v>
      </c>
      <c r="E88" s="18">
        <f t="shared" si="3"/>
        <v>0.34627625716104388</v>
      </c>
      <c r="F88">
        <f t="shared" si="2"/>
        <v>30.467003676470593</v>
      </c>
      <c r="G88" s="19"/>
      <c r="H88" s="19"/>
      <c r="I88" s="19"/>
      <c r="J88" s="19"/>
      <c r="K88" s="19"/>
    </row>
    <row r="89" spans="1:11">
      <c r="A89">
        <v>53</v>
      </c>
      <c r="B89" t="s">
        <v>17</v>
      </c>
      <c r="C89" s="2">
        <v>18.173138128580522</v>
      </c>
      <c r="D89" s="2">
        <v>8.5500000000000007</v>
      </c>
      <c r="E89" s="18">
        <f t="shared" si="3"/>
        <v>0.18173138128580521</v>
      </c>
      <c r="F89">
        <f t="shared" si="2"/>
        <v>47.047460595446594</v>
      </c>
      <c r="G89" s="19"/>
      <c r="H89" s="19"/>
      <c r="I89" s="19"/>
      <c r="J89" s="19"/>
      <c r="K89" s="19"/>
    </row>
    <row r="90" spans="1:11">
      <c r="A90">
        <v>54</v>
      </c>
      <c r="B90" t="s">
        <v>17</v>
      </c>
      <c r="C90" s="2">
        <v>22.02418841502228</v>
      </c>
      <c r="D90" s="2">
        <v>8.6499999999999986</v>
      </c>
      <c r="E90" s="18">
        <f t="shared" si="3"/>
        <v>0.22024188415022281</v>
      </c>
      <c r="F90">
        <f t="shared" si="2"/>
        <v>39.274999999999991</v>
      </c>
      <c r="G90" s="19"/>
      <c r="H90" s="19"/>
      <c r="I90" s="19"/>
      <c r="J90" s="19"/>
      <c r="K90" s="19"/>
    </row>
    <row r="91" spans="1:11">
      <c r="A91">
        <v>61</v>
      </c>
      <c r="B91" t="s">
        <v>17</v>
      </c>
      <c r="C91" s="2">
        <v>26.129853596435389</v>
      </c>
      <c r="D91" s="2">
        <v>8.9</v>
      </c>
      <c r="E91" s="18">
        <f t="shared" si="3"/>
        <v>0.26129853596435387</v>
      </c>
      <c r="F91">
        <f t="shared" si="2"/>
        <v>34.060657734470162</v>
      </c>
      <c r="G91" s="19"/>
      <c r="H91" s="19"/>
      <c r="I91" s="19"/>
      <c r="J91" s="19"/>
      <c r="K91" s="19"/>
    </row>
    <row r="92" spans="1:11">
      <c r="A92">
        <v>4</v>
      </c>
      <c r="B92" t="s">
        <v>17</v>
      </c>
      <c r="C92" s="2">
        <v>23.742838956078931</v>
      </c>
      <c r="D92" s="2">
        <v>9.9499999999999993</v>
      </c>
      <c r="E92" s="18">
        <f t="shared" si="3"/>
        <v>0.23742838956078929</v>
      </c>
      <c r="F92">
        <f t="shared" si="2"/>
        <v>41.907372654155495</v>
      </c>
      <c r="G92" s="19"/>
      <c r="H92" s="19"/>
      <c r="I92" s="19"/>
      <c r="J92" s="19"/>
      <c r="K92" s="19"/>
    </row>
    <row r="93" spans="1:11">
      <c r="A93">
        <v>18</v>
      </c>
      <c r="B93" t="s">
        <v>17</v>
      </c>
      <c r="C93" s="2">
        <v>30.012730744748566</v>
      </c>
      <c r="D93" s="2">
        <v>13.649999999999999</v>
      </c>
      <c r="E93" s="18">
        <f t="shared" si="3"/>
        <v>0.30012730744748567</v>
      </c>
      <c r="F93">
        <f t="shared" si="2"/>
        <v>45.48069989395546</v>
      </c>
      <c r="G93" s="19"/>
      <c r="H93" s="19"/>
      <c r="I93" s="19"/>
      <c r="J93" s="19"/>
      <c r="K93" s="19"/>
    </row>
    <row r="94" spans="1:11">
      <c r="A94">
        <v>19</v>
      </c>
      <c r="B94" t="s">
        <v>17</v>
      </c>
      <c r="C94" s="2">
        <v>27.307447485677912</v>
      </c>
      <c r="D94" s="2">
        <v>9.3000000000000007</v>
      </c>
      <c r="E94" s="18">
        <f t="shared" si="3"/>
        <v>0.2730744748567791</v>
      </c>
      <c r="F94">
        <f t="shared" si="2"/>
        <v>34.056643356643363</v>
      </c>
      <c r="G94" s="19"/>
      <c r="H94" s="19"/>
      <c r="I94" s="19"/>
      <c r="J94" s="19"/>
      <c r="K94" s="19"/>
    </row>
    <row r="95" spans="1:11">
      <c r="A95">
        <v>30</v>
      </c>
      <c r="B95" t="s">
        <v>17</v>
      </c>
      <c r="C95" s="2">
        <v>31.094844048376832</v>
      </c>
      <c r="D95" s="2">
        <v>11.25</v>
      </c>
      <c r="E95" s="18">
        <f t="shared" si="3"/>
        <v>0.3109484404837683</v>
      </c>
      <c r="F95">
        <f t="shared" si="2"/>
        <v>36.179631525076765</v>
      </c>
      <c r="G95" s="19"/>
      <c r="H95" s="19"/>
      <c r="I95" s="19"/>
      <c r="J95" s="19"/>
      <c r="K95" s="19"/>
    </row>
    <row r="96" spans="1:11">
      <c r="A96">
        <v>11</v>
      </c>
      <c r="B96" t="s">
        <v>20</v>
      </c>
      <c r="C96" s="2">
        <v>15.372374283895608</v>
      </c>
      <c r="D96" s="2">
        <v>4.8</v>
      </c>
      <c r="E96" s="18">
        <f t="shared" si="3"/>
        <v>0.15372374283895607</v>
      </c>
      <c r="F96">
        <f t="shared" si="2"/>
        <v>31.224844720496897</v>
      </c>
      <c r="G96" s="19"/>
      <c r="H96" s="19"/>
    </row>
    <row r="97" spans="1:8">
      <c r="A97">
        <v>13</v>
      </c>
      <c r="B97" t="s">
        <v>20</v>
      </c>
      <c r="C97" s="2">
        <v>19.223424570337365</v>
      </c>
      <c r="D97" s="2">
        <v>4.75</v>
      </c>
      <c r="E97" s="18">
        <f t="shared" si="3"/>
        <v>0.19223424570337364</v>
      </c>
      <c r="F97">
        <f t="shared" si="2"/>
        <v>24.709437086092716</v>
      </c>
      <c r="G97" s="19"/>
      <c r="H97" s="19"/>
    </row>
    <row r="98" spans="1:8">
      <c r="A98">
        <v>31</v>
      </c>
      <c r="B98" t="s">
        <v>20</v>
      </c>
      <c r="C98" s="2">
        <v>18.045830681094845</v>
      </c>
      <c r="D98" s="2">
        <v>9.8000000000000007</v>
      </c>
      <c r="E98" s="18">
        <f t="shared" si="3"/>
        <v>0.18045830681094846</v>
      </c>
      <c r="F98">
        <f t="shared" si="2"/>
        <v>54.306172839506168</v>
      </c>
      <c r="G98" s="19"/>
      <c r="H98" s="19"/>
    </row>
    <row r="99" spans="1:8">
      <c r="A99">
        <v>6</v>
      </c>
      <c r="B99" t="s">
        <v>20</v>
      </c>
      <c r="C99" s="2">
        <v>14.06747294716741</v>
      </c>
      <c r="D99" s="2">
        <v>3.05</v>
      </c>
      <c r="E99" s="18">
        <f t="shared" si="3"/>
        <v>0.14067472947167409</v>
      </c>
      <c r="F99">
        <f t="shared" si="2"/>
        <v>21.681221719457014</v>
      </c>
      <c r="G99" s="19"/>
      <c r="H99" s="19"/>
    </row>
    <row r="100" spans="1:8">
      <c r="A100">
        <v>59</v>
      </c>
      <c r="B100" t="s">
        <v>22</v>
      </c>
      <c r="C100" s="2">
        <v>10.216422660725653</v>
      </c>
      <c r="D100" s="2">
        <v>3.35</v>
      </c>
      <c r="E100" s="18">
        <f t="shared" si="3"/>
        <v>0.10216422660725653</v>
      </c>
      <c r="F100">
        <f t="shared" si="2"/>
        <v>32.790342679127725</v>
      </c>
      <c r="G100" s="19"/>
      <c r="H100" s="19"/>
    </row>
    <row r="101" spans="1:8">
      <c r="A101">
        <v>30</v>
      </c>
      <c r="B101" t="s">
        <v>22</v>
      </c>
      <c r="C101" s="2">
        <v>14.990451941438575</v>
      </c>
      <c r="D101" s="2">
        <v>6</v>
      </c>
      <c r="E101" s="18">
        <f t="shared" si="3"/>
        <v>0.14990451941438576</v>
      </c>
      <c r="F101">
        <f t="shared" si="2"/>
        <v>40.025477707006367</v>
      </c>
      <c r="G101" s="19"/>
      <c r="H101" s="19"/>
    </row>
    <row r="102" spans="1:8">
      <c r="A102">
        <v>2</v>
      </c>
      <c r="B102" t="s">
        <v>22</v>
      </c>
      <c r="C102" s="2">
        <v>14.06747294716741</v>
      </c>
      <c r="D102" s="2">
        <v>4.95</v>
      </c>
      <c r="E102" s="18">
        <f t="shared" si="3"/>
        <v>0.14067472947167409</v>
      </c>
      <c r="F102">
        <f t="shared" si="2"/>
        <v>35.187556561085977</v>
      </c>
      <c r="G102" s="19"/>
      <c r="H102" s="19"/>
    </row>
    <row r="103" spans="1:8">
      <c r="A103">
        <v>3</v>
      </c>
      <c r="B103" t="s">
        <v>22</v>
      </c>
      <c r="C103" s="2">
        <v>13.335455124124762</v>
      </c>
      <c r="D103" s="2">
        <v>6.25</v>
      </c>
      <c r="E103" s="18">
        <f t="shared" si="3"/>
        <v>0.13335455124124762</v>
      </c>
      <c r="F103">
        <f t="shared" si="2"/>
        <v>46.867541766109781</v>
      </c>
      <c r="G103" s="19"/>
      <c r="H103" s="19"/>
    </row>
    <row r="104" spans="1:8">
      <c r="A104">
        <v>20</v>
      </c>
      <c r="B104" t="s">
        <v>22</v>
      </c>
      <c r="C104" s="2">
        <v>14.767663908338637</v>
      </c>
      <c r="D104" s="2">
        <v>6.65</v>
      </c>
      <c r="E104" s="18">
        <f t="shared" si="3"/>
        <v>0.14767663908338638</v>
      </c>
      <c r="F104">
        <f t="shared" si="2"/>
        <v>45.030818965517241</v>
      </c>
      <c r="G104" s="19"/>
      <c r="H104" s="19"/>
    </row>
    <row r="105" spans="1:8">
      <c r="A105">
        <v>21</v>
      </c>
      <c r="B105" t="s">
        <v>22</v>
      </c>
      <c r="C105" s="2">
        <v>11.903246339910885</v>
      </c>
      <c r="D105" s="2">
        <v>3.75</v>
      </c>
      <c r="E105" s="18">
        <f t="shared" si="3"/>
        <v>0.11903246339910885</v>
      </c>
      <c r="F105">
        <f t="shared" si="2"/>
        <v>31.504010695187166</v>
      </c>
      <c r="G105" s="19"/>
      <c r="H105" s="19"/>
    </row>
    <row r="106" spans="1:8">
      <c r="A106">
        <v>24</v>
      </c>
      <c r="B106" t="s">
        <v>22</v>
      </c>
      <c r="C106" s="2">
        <v>8.8796944621260341</v>
      </c>
      <c r="D106" s="2">
        <v>4</v>
      </c>
      <c r="E106" s="18">
        <f t="shared" si="3"/>
        <v>8.8796944621260337E-2</v>
      </c>
      <c r="F106">
        <f t="shared" si="2"/>
        <v>45.046594982078858</v>
      </c>
      <c r="G106" s="19"/>
      <c r="H106" s="19"/>
    </row>
    <row r="107" spans="1:8">
      <c r="A107">
        <v>25</v>
      </c>
      <c r="B107" t="s">
        <v>22</v>
      </c>
      <c r="C107" s="2">
        <v>12.126034373010821</v>
      </c>
      <c r="D107" s="2">
        <v>3.35</v>
      </c>
      <c r="E107" s="18">
        <f t="shared" si="3"/>
        <v>0.12126034373010822</v>
      </c>
      <c r="F107">
        <f t="shared" si="2"/>
        <v>27.626509186351704</v>
      </c>
      <c r="G107" s="19"/>
      <c r="H107" s="19"/>
    </row>
    <row r="108" spans="1:8">
      <c r="A108">
        <v>26</v>
      </c>
      <c r="B108" t="s">
        <v>22</v>
      </c>
      <c r="C108" s="2">
        <v>14.131126670910248</v>
      </c>
      <c r="D108" s="2">
        <v>4.75</v>
      </c>
      <c r="E108" s="18">
        <f t="shared" si="3"/>
        <v>0.14131126670910249</v>
      </c>
      <c r="F108">
        <f t="shared" si="2"/>
        <v>33.613738738738739</v>
      </c>
      <c r="G108" s="19"/>
      <c r="H108" s="19"/>
    </row>
    <row r="109" spans="1:8">
      <c r="A109">
        <v>33</v>
      </c>
      <c r="B109" t="s">
        <v>22</v>
      </c>
      <c r="C109" s="2">
        <v>20.623806492679822</v>
      </c>
      <c r="D109" s="2">
        <v>9.6499999999999986</v>
      </c>
      <c r="E109" s="18">
        <f t="shared" si="3"/>
        <v>0.20623806492679822</v>
      </c>
      <c r="F109">
        <f t="shared" si="2"/>
        <v>46.790586419753076</v>
      </c>
      <c r="G109" s="19"/>
      <c r="H109" s="19"/>
    </row>
    <row r="110" spans="1:8">
      <c r="A110">
        <v>47</v>
      </c>
      <c r="B110" t="s">
        <v>22</v>
      </c>
      <c r="C110" s="2">
        <v>11.648631444939531</v>
      </c>
      <c r="D110" s="2">
        <v>4.5</v>
      </c>
      <c r="E110" s="18">
        <f t="shared" si="3"/>
        <v>0.11648631444939531</v>
      </c>
      <c r="F110">
        <f t="shared" si="2"/>
        <v>38.631147540983598</v>
      </c>
      <c r="G110" s="19"/>
      <c r="H110" s="19"/>
    </row>
    <row r="111" spans="1:8">
      <c r="A111">
        <v>4</v>
      </c>
      <c r="B111" t="s">
        <v>22</v>
      </c>
      <c r="C111" s="2">
        <v>21.069382558879695</v>
      </c>
      <c r="D111" s="2">
        <v>7.25</v>
      </c>
      <c r="E111" s="18">
        <f t="shared" si="3"/>
        <v>0.21069382558879696</v>
      </c>
      <c r="F111">
        <f t="shared" si="2"/>
        <v>34.410120845921448</v>
      </c>
      <c r="G111" s="19"/>
      <c r="H111" s="19"/>
    </row>
    <row r="112" spans="1:8">
      <c r="A112">
        <v>5</v>
      </c>
      <c r="B112" t="s">
        <v>22</v>
      </c>
      <c r="C112" s="2">
        <v>15.022278803309995</v>
      </c>
      <c r="D112" s="2">
        <v>5.5</v>
      </c>
      <c r="E112" s="18">
        <f t="shared" si="3"/>
        <v>0.15022278803309994</v>
      </c>
      <c r="F112">
        <f t="shared" si="2"/>
        <v>36.612288135593218</v>
      </c>
      <c r="G112" s="19"/>
      <c r="H112" s="19"/>
    </row>
    <row r="113" spans="1:8">
      <c r="A113">
        <v>11</v>
      </c>
      <c r="B113" t="s">
        <v>12</v>
      </c>
      <c r="C113" s="2">
        <v>53.150859325270531</v>
      </c>
      <c r="D113" s="2">
        <v>7.5</v>
      </c>
      <c r="E113" s="18">
        <f t="shared" si="3"/>
        <v>0.53150859325270527</v>
      </c>
      <c r="F113">
        <f t="shared" si="2"/>
        <v>14.110778443113773</v>
      </c>
      <c r="G113" s="19"/>
      <c r="H113" s="19"/>
    </row>
    <row r="114" spans="1:8">
      <c r="A114">
        <v>18</v>
      </c>
      <c r="B114" t="s">
        <v>12</v>
      </c>
      <c r="C114" s="2">
        <v>48.313176320814776</v>
      </c>
      <c r="D114" s="2">
        <v>4.4000000000000004</v>
      </c>
      <c r="E114" s="18">
        <f t="shared" si="3"/>
        <v>0.48313176320814777</v>
      </c>
      <c r="F114">
        <f t="shared" si="2"/>
        <v>9.1072463768115934</v>
      </c>
      <c r="G114" s="19"/>
      <c r="H114" s="19"/>
    </row>
    <row r="115" spans="1:8">
      <c r="A115">
        <v>9</v>
      </c>
      <c r="B115" t="s">
        <v>10</v>
      </c>
      <c r="C115" s="2">
        <v>49.904519414385746</v>
      </c>
      <c r="D115" s="2">
        <v>11.1</v>
      </c>
      <c r="E115" s="18">
        <f t="shared" si="3"/>
        <v>0.49904519414385745</v>
      </c>
      <c r="F115">
        <f t="shared" si="2"/>
        <v>22.242474489795917</v>
      </c>
      <c r="G115" s="19"/>
      <c r="H115" s="19"/>
    </row>
    <row r="116" spans="1:8">
      <c r="A116">
        <v>20</v>
      </c>
      <c r="B116" t="s">
        <v>10</v>
      </c>
      <c r="C116" s="2">
        <v>42.202418841502229</v>
      </c>
      <c r="D116" s="2">
        <v>10.5</v>
      </c>
      <c r="E116" s="18">
        <f t="shared" si="3"/>
        <v>0.42202418841502232</v>
      </c>
      <c r="F116">
        <f t="shared" si="2"/>
        <v>24.880090497737555</v>
      </c>
      <c r="G116" s="19"/>
      <c r="H116" s="19"/>
    </row>
    <row r="117" spans="1:8">
      <c r="A117">
        <v>39</v>
      </c>
      <c r="B117" t="s">
        <v>10</v>
      </c>
      <c r="C117" s="2">
        <v>54.134309357097393</v>
      </c>
      <c r="D117" s="2">
        <v>13.5</v>
      </c>
      <c r="E117" s="18">
        <f t="shared" si="3"/>
        <v>0.54134309357097399</v>
      </c>
      <c r="F117">
        <f t="shared" si="2"/>
        <v>24.937974013757419</v>
      </c>
      <c r="G117" s="19"/>
      <c r="H117" s="19"/>
    </row>
    <row r="118" spans="1:8">
      <c r="A118">
        <v>40</v>
      </c>
      <c r="B118" t="s">
        <v>10</v>
      </c>
      <c r="C118" s="2">
        <v>41.088478676002545</v>
      </c>
      <c r="D118" s="2">
        <v>7.8999999999999995</v>
      </c>
      <c r="E118" s="18">
        <f t="shared" si="3"/>
        <v>0.41088478676002543</v>
      </c>
      <c r="F118">
        <f t="shared" si="2"/>
        <v>19.226800929512006</v>
      </c>
      <c r="G118" s="19"/>
      <c r="H118" s="19"/>
    </row>
    <row r="119" spans="1:8">
      <c r="A119">
        <v>13</v>
      </c>
      <c r="B119" t="s">
        <v>10</v>
      </c>
      <c r="C119" s="2">
        <v>50.541056651814138</v>
      </c>
      <c r="D119" s="2">
        <v>16.100000000000001</v>
      </c>
      <c r="E119" s="18">
        <f t="shared" si="3"/>
        <v>0.50541056651814142</v>
      </c>
      <c r="F119">
        <f t="shared" si="2"/>
        <v>31.855289672544075</v>
      </c>
      <c r="G119" s="19"/>
      <c r="H119" s="19"/>
    </row>
    <row r="120" spans="1:8">
      <c r="A120">
        <v>8</v>
      </c>
      <c r="B120" t="s">
        <v>10</v>
      </c>
      <c r="C120" s="2">
        <v>64.608529598981548</v>
      </c>
      <c r="D120" s="2">
        <v>12.55</v>
      </c>
      <c r="E120" s="18">
        <f t="shared" si="3"/>
        <v>0.64608529598981546</v>
      </c>
      <c r="F120">
        <f t="shared" si="2"/>
        <v>19.424679802955666</v>
      </c>
      <c r="G120" s="19"/>
      <c r="H120" s="19"/>
    </row>
    <row r="121" spans="1:8">
      <c r="A121">
        <v>5</v>
      </c>
      <c r="B121" t="s">
        <v>10</v>
      </c>
      <c r="C121" s="2">
        <v>35.232336091661367</v>
      </c>
      <c r="D121" s="2">
        <v>8.6499999999999986</v>
      </c>
      <c r="E121" s="18">
        <f t="shared" si="3"/>
        <v>0.35232336091661365</v>
      </c>
      <c r="F121">
        <f t="shared" si="2"/>
        <v>24.551309846431792</v>
      </c>
      <c r="G121" s="19"/>
      <c r="H121" s="19"/>
    </row>
    <row r="122" spans="1:8">
      <c r="A122">
        <v>2</v>
      </c>
      <c r="B122" t="s">
        <v>10</v>
      </c>
      <c r="C122" s="2">
        <v>40.547422024188421</v>
      </c>
      <c r="D122" s="2">
        <v>9.1499999999999986</v>
      </c>
      <c r="E122" s="18">
        <f t="shared" si="3"/>
        <v>0.40547422024188423</v>
      </c>
      <c r="F122">
        <f t="shared" si="2"/>
        <v>22.566169544740966</v>
      </c>
      <c r="G122" s="19"/>
      <c r="H122" s="19"/>
    </row>
    <row r="123" spans="1:8">
      <c r="A123">
        <v>15</v>
      </c>
      <c r="B123" t="s">
        <v>10</v>
      </c>
      <c r="C123" s="2">
        <v>43.18905155951623</v>
      </c>
      <c r="D123" s="2">
        <v>8.8000000000000007</v>
      </c>
      <c r="E123" s="18">
        <f t="shared" si="3"/>
        <v>0.43189051559516228</v>
      </c>
      <c r="F123">
        <f t="shared" si="2"/>
        <v>20.375534266764927</v>
      </c>
      <c r="G123" s="19"/>
      <c r="H123" s="19"/>
    </row>
    <row r="124" spans="1:8">
      <c r="A124">
        <v>20</v>
      </c>
      <c r="B124" t="s">
        <v>10</v>
      </c>
      <c r="C124" s="2">
        <v>11.107574793125398</v>
      </c>
      <c r="D124" s="2">
        <v>3</v>
      </c>
      <c r="E124" s="18">
        <f t="shared" si="3"/>
        <v>0.11107574793125398</v>
      </c>
      <c r="F124">
        <f t="shared" si="2"/>
        <v>27.008595988538683</v>
      </c>
      <c r="G124" s="19"/>
      <c r="H124" s="19"/>
    </row>
    <row r="125" spans="1:8">
      <c r="A125">
        <v>23</v>
      </c>
      <c r="B125" t="s">
        <v>10</v>
      </c>
      <c r="C125" s="2">
        <v>33.322724379376197</v>
      </c>
      <c r="D125" s="2">
        <v>6.5</v>
      </c>
      <c r="E125" s="18">
        <f t="shared" si="3"/>
        <v>0.33322724379376195</v>
      </c>
      <c r="F125">
        <f t="shared" si="2"/>
        <v>19.506208213944603</v>
      </c>
      <c r="G125" s="19"/>
      <c r="H125" s="19"/>
    </row>
    <row r="126" spans="1:8">
      <c r="A126">
        <v>2</v>
      </c>
      <c r="B126" t="s">
        <v>21</v>
      </c>
      <c r="C126" s="2">
        <v>13.303628262253341</v>
      </c>
      <c r="D126" s="2">
        <v>3.7</v>
      </c>
      <c r="E126" s="18">
        <f t="shared" si="3"/>
        <v>0.13303628262253342</v>
      </c>
      <c r="F126">
        <f t="shared" si="2"/>
        <v>27.811961722488039</v>
      </c>
      <c r="G126" s="19"/>
      <c r="H126" s="19"/>
    </row>
    <row r="127" spans="1:8">
      <c r="A127">
        <v>1</v>
      </c>
      <c r="B127" t="s">
        <v>33</v>
      </c>
      <c r="C127" s="2">
        <v>30.649267982176958</v>
      </c>
      <c r="D127" s="2">
        <v>7.25</v>
      </c>
      <c r="E127" s="18">
        <f t="shared" si="3"/>
        <v>0.30649267982176959</v>
      </c>
      <c r="F127">
        <f t="shared" si="2"/>
        <v>23.654724818276218</v>
      </c>
      <c r="G127" s="19"/>
      <c r="H127" s="19"/>
    </row>
    <row r="128" spans="1:8">
      <c r="A128">
        <v>2</v>
      </c>
      <c r="B128" t="s">
        <v>33</v>
      </c>
      <c r="C128" s="2">
        <v>13.239974538510504</v>
      </c>
      <c r="D128" s="2">
        <v>4.2</v>
      </c>
      <c r="E128" s="18">
        <f t="shared" si="3"/>
        <v>0.13239974538510504</v>
      </c>
      <c r="F128">
        <f t="shared" si="2"/>
        <v>31.722115384615382</v>
      </c>
      <c r="G128" s="19"/>
      <c r="H128" s="19"/>
    </row>
    <row r="129" spans="1:11">
      <c r="A129">
        <v>3</v>
      </c>
      <c r="B129" t="s">
        <v>33</v>
      </c>
      <c r="C129" s="2">
        <v>24.984086569064292</v>
      </c>
      <c r="D129" s="2">
        <v>4.1500000000000004</v>
      </c>
      <c r="E129" s="18">
        <f t="shared" si="3"/>
        <v>0.24984086569064293</v>
      </c>
      <c r="F129">
        <f t="shared" si="2"/>
        <v>16.610573248407643</v>
      </c>
      <c r="G129" s="19"/>
      <c r="H129" s="19"/>
    </row>
    <row r="130" spans="1:11">
      <c r="A130">
        <v>4</v>
      </c>
      <c r="B130" t="s">
        <v>33</v>
      </c>
      <c r="C130" s="2">
        <v>17.059197963080841</v>
      </c>
      <c r="D130" s="2">
        <v>4.25</v>
      </c>
      <c r="E130" s="18">
        <f t="shared" si="3"/>
        <v>0.17059197963080841</v>
      </c>
      <c r="F130">
        <f t="shared" ref="F130:F193" si="4">D130/E130</f>
        <v>24.913246268656714</v>
      </c>
      <c r="G130" s="19"/>
      <c r="H130" s="19"/>
    </row>
    <row r="131" spans="1:11">
      <c r="A131">
        <v>5</v>
      </c>
      <c r="B131" t="s">
        <v>33</v>
      </c>
      <c r="C131" s="2">
        <v>22.246976448122219</v>
      </c>
      <c r="D131" s="2">
        <v>3.6999999999999997</v>
      </c>
      <c r="E131" s="18">
        <f t="shared" ref="E131:E194" si="5">C131/100</f>
        <v>0.22246976448122219</v>
      </c>
      <c r="F131">
        <f t="shared" si="4"/>
        <v>16.631473533619452</v>
      </c>
      <c r="G131" s="19"/>
      <c r="H131" s="19"/>
    </row>
    <row r="132" spans="1:11">
      <c r="A132">
        <v>6</v>
      </c>
      <c r="B132" t="s">
        <v>33</v>
      </c>
      <c r="C132" s="2">
        <v>19.318905155951626</v>
      </c>
      <c r="D132" s="2">
        <v>4.55</v>
      </c>
      <c r="E132" s="18">
        <f t="shared" si="5"/>
        <v>0.19318905155951627</v>
      </c>
      <c r="F132">
        <f t="shared" si="4"/>
        <v>23.552059308072483</v>
      </c>
      <c r="G132" s="19"/>
      <c r="H132" s="19"/>
    </row>
    <row r="133" spans="1:11">
      <c r="A133">
        <v>7</v>
      </c>
      <c r="B133" t="s">
        <v>33</v>
      </c>
      <c r="C133" s="2">
        <v>34.818586887332913</v>
      </c>
      <c r="D133" s="2">
        <v>6.2</v>
      </c>
      <c r="E133" s="18">
        <f t="shared" si="5"/>
        <v>0.34818586887332914</v>
      </c>
      <c r="F133">
        <f t="shared" si="4"/>
        <v>17.806581352833636</v>
      </c>
      <c r="G133" s="19"/>
      <c r="H133" s="19"/>
    </row>
    <row r="134" spans="1:11">
      <c r="A134">
        <v>8</v>
      </c>
      <c r="B134" t="s">
        <v>33</v>
      </c>
      <c r="C134" s="2">
        <v>23.520050922978996</v>
      </c>
      <c r="D134" s="2">
        <v>5.4</v>
      </c>
      <c r="E134" s="18">
        <f t="shared" si="5"/>
        <v>0.23520050922978997</v>
      </c>
      <c r="F134">
        <f t="shared" si="4"/>
        <v>22.959133964817319</v>
      </c>
      <c r="G134" s="19"/>
      <c r="H134" s="19"/>
    </row>
    <row r="135" spans="1:11">
      <c r="A135">
        <v>12</v>
      </c>
      <c r="B135" t="s">
        <v>33</v>
      </c>
      <c r="C135" s="2">
        <v>15.658816040738385</v>
      </c>
      <c r="D135" s="2">
        <v>2.8</v>
      </c>
      <c r="E135" s="18">
        <f t="shared" si="5"/>
        <v>0.15658816040738385</v>
      </c>
      <c r="F135">
        <f t="shared" si="4"/>
        <v>17.881300813008128</v>
      </c>
      <c r="G135" s="19"/>
      <c r="H135" s="19"/>
    </row>
    <row r="136" spans="1:11">
      <c r="A136">
        <v>13</v>
      </c>
      <c r="B136" t="s">
        <v>33</v>
      </c>
      <c r="C136" s="2">
        <v>19.509866327180141</v>
      </c>
      <c r="D136" s="2">
        <v>8.1999999999999993</v>
      </c>
      <c r="E136" s="18">
        <f t="shared" si="5"/>
        <v>0.19509866327180142</v>
      </c>
      <c r="F136">
        <f t="shared" si="4"/>
        <v>42.030016313213693</v>
      </c>
      <c r="G136" s="19"/>
      <c r="H136" s="19"/>
    </row>
    <row r="137" spans="1:11">
      <c r="A137">
        <v>16</v>
      </c>
      <c r="B137" t="s">
        <v>33</v>
      </c>
      <c r="C137" s="2">
        <v>22.437937619350734</v>
      </c>
      <c r="D137" s="2">
        <v>4.0999999999999996</v>
      </c>
      <c r="E137" s="18">
        <f t="shared" si="5"/>
        <v>0.22437937619350734</v>
      </c>
      <c r="F137">
        <f t="shared" si="4"/>
        <v>18.272624113475175</v>
      </c>
      <c r="G137" s="19"/>
      <c r="H137" s="19"/>
    </row>
    <row r="138" spans="1:11">
      <c r="A138">
        <v>17</v>
      </c>
      <c r="B138" t="s">
        <v>33</v>
      </c>
      <c r="C138" s="2">
        <v>19.891788669637176</v>
      </c>
      <c r="D138" s="2">
        <v>6.5</v>
      </c>
      <c r="E138" s="18">
        <f t="shared" si="5"/>
        <v>0.19891788669637175</v>
      </c>
      <c r="F138">
        <f t="shared" si="4"/>
        <v>32.6768</v>
      </c>
      <c r="G138" s="19"/>
      <c r="H138" s="19"/>
    </row>
    <row r="139" spans="1:11">
      <c r="A139">
        <v>19</v>
      </c>
      <c r="B139" t="s">
        <v>33</v>
      </c>
      <c r="C139" s="2">
        <v>23.806492679821769</v>
      </c>
      <c r="D139" s="2">
        <v>6</v>
      </c>
      <c r="E139" s="18">
        <f t="shared" si="5"/>
        <v>0.2380649267982177</v>
      </c>
      <c r="F139">
        <f t="shared" si="4"/>
        <v>25.203208556149733</v>
      </c>
      <c r="G139" s="19"/>
      <c r="H139" s="19"/>
    </row>
    <row r="140" spans="1:11">
      <c r="A140">
        <v>28</v>
      </c>
      <c r="B140" t="s">
        <v>33</v>
      </c>
      <c r="C140" s="2">
        <v>54.423933800127308</v>
      </c>
      <c r="D140" s="2">
        <v>11.5</v>
      </c>
      <c r="E140" s="18">
        <f t="shared" si="5"/>
        <v>0.54423933800127311</v>
      </c>
      <c r="F140">
        <f t="shared" si="4"/>
        <v>21.130409356725146</v>
      </c>
      <c r="G140" s="19"/>
      <c r="H140" s="19"/>
    </row>
    <row r="141" spans="1:11">
      <c r="A141">
        <v>30</v>
      </c>
      <c r="B141" t="s">
        <v>33</v>
      </c>
      <c r="C141" s="2">
        <v>29.662635264162954</v>
      </c>
      <c r="D141" s="2">
        <v>9.1999999999999993</v>
      </c>
      <c r="E141" s="18">
        <f t="shared" si="5"/>
        <v>0.29662635264162956</v>
      </c>
      <c r="F141">
        <f t="shared" si="4"/>
        <v>31.01545064377682</v>
      </c>
      <c r="G141" s="19"/>
      <c r="H141" s="19"/>
    </row>
    <row r="142" spans="1:11">
      <c r="A142">
        <v>37</v>
      </c>
      <c r="B142" t="s">
        <v>33</v>
      </c>
      <c r="C142" s="2">
        <v>24.443029917250158</v>
      </c>
      <c r="D142" s="2">
        <v>5.35</v>
      </c>
      <c r="E142" s="18">
        <f t="shared" si="5"/>
        <v>0.24443029917250159</v>
      </c>
      <c r="F142">
        <f t="shared" si="4"/>
        <v>21.887630208333331</v>
      </c>
      <c r="G142" s="19"/>
      <c r="H142" s="19"/>
      <c r="K142" s="19"/>
    </row>
    <row r="143" spans="1:11">
      <c r="A143">
        <v>38</v>
      </c>
      <c r="B143" t="s">
        <v>33</v>
      </c>
      <c r="C143" s="2">
        <v>28.70782940802037</v>
      </c>
      <c r="D143" s="2">
        <v>5.65</v>
      </c>
      <c r="E143" s="18">
        <f t="shared" si="5"/>
        <v>0.28707829408020369</v>
      </c>
      <c r="F143">
        <f t="shared" si="4"/>
        <v>19.681042128603107</v>
      </c>
      <c r="G143" s="19"/>
      <c r="H143" s="19"/>
      <c r="K143" s="19"/>
    </row>
    <row r="144" spans="1:11">
      <c r="A144">
        <v>43</v>
      </c>
      <c r="B144" t="s">
        <v>33</v>
      </c>
      <c r="C144" s="2">
        <v>32.399745385105028</v>
      </c>
      <c r="D144" s="2">
        <v>7</v>
      </c>
      <c r="E144" s="18">
        <f t="shared" si="5"/>
        <v>0.32399745385105028</v>
      </c>
      <c r="F144">
        <f t="shared" si="4"/>
        <v>21.605108055009826</v>
      </c>
      <c r="G144" s="19"/>
      <c r="H144" s="19"/>
      <c r="K144" s="19"/>
    </row>
    <row r="145" spans="1:11">
      <c r="A145">
        <v>44</v>
      </c>
      <c r="B145" t="s">
        <v>33</v>
      </c>
      <c r="C145" s="2">
        <v>28.739656269891789</v>
      </c>
      <c r="D145" s="2">
        <v>5</v>
      </c>
      <c r="E145" s="18">
        <f t="shared" si="5"/>
        <v>0.28739656269891789</v>
      </c>
      <c r="F145">
        <f t="shared" si="4"/>
        <v>17.397563676633442</v>
      </c>
      <c r="G145" s="19"/>
      <c r="H145" s="19"/>
      <c r="K145" s="19"/>
    </row>
    <row r="146" spans="1:11">
      <c r="A146">
        <v>35</v>
      </c>
      <c r="B146" t="s">
        <v>33</v>
      </c>
      <c r="C146" s="2">
        <v>8.0203691915977089</v>
      </c>
      <c r="D146" s="2">
        <v>2.25</v>
      </c>
      <c r="E146" s="18">
        <f t="shared" si="5"/>
        <v>8.0203691915977093E-2</v>
      </c>
      <c r="F146">
        <f t="shared" si="4"/>
        <v>28.053571428571427</v>
      </c>
      <c r="G146" s="19"/>
      <c r="H146" s="19"/>
      <c r="K146" s="19"/>
    </row>
    <row r="147" spans="1:11">
      <c r="A147">
        <v>50</v>
      </c>
      <c r="B147" t="s">
        <v>33</v>
      </c>
      <c r="C147" s="2">
        <v>8.3386378103119032</v>
      </c>
      <c r="D147" s="2">
        <v>3.25</v>
      </c>
      <c r="E147" s="18">
        <f t="shared" si="5"/>
        <v>8.3386378103119038E-2</v>
      </c>
      <c r="F147">
        <f t="shared" si="4"/>
        <v>38.975190839694655</v>
      </c>
      <c r="G147" s="19"/>
      <c r="H147" s="19"/>
      <c r="I147" s="2"/>
      <c r="J147" s="2"/>
      <c r="K147" s="19"/>
    </row>
    <row r="148" spans="1:11">
      <c r="A148">
        <v>1</v>
      </c>
      <c r="B148" t="s">
        <v>33</v>
      </c>
      <c r="C148" s="2">
        <v>16.740929344366645</v>
      </c>
      <c r="D148" s="2">
        <v>3.3</v>
      </c>
      <c r="E148" s="18">
        <f t="shared" si="5"/>
        <v>0.16740929344366645</v>
      </c>
      <c r="F148">
        <f t="shared" si="4"/>
        <v>19.712167300380226</v>
      </c>
      <c r="G148" s="19"/>
      <c r="H148" s="19"/>
      <c r="I148" s="2"/>
      <c r="J148" s="2"/>
      <c r="K148" s="19"/>
    </row>
    <row r="149" spans="1:11">
      <c r="A149">
        <v>2</v>
      </c>
      <c r="B149" t="s">
        <v>33</v>
      </c>
      <c r="C149" s="2">
        <v>12.2533418204965</v>
      </c>
      <c r="D149" s="2">
        <v>2.75</v>
      </c>
      <c r="E149" s="18">
        <f t="shared" si="5"/>
        <v>0.12253341820496499</v>
      </c>
      <c r="F149">
        <f t="shared" si="4"/>
        <v>22.442857142857143</v>
      </c>
      <c r="G149" s="19"/>
      <c r="H149" s="19"/>
      <c r="I149" s="2"/>
      <c r="J149" s="2"/>
      <c r="K149" s="19"/>
    </row>
    <row r="150" spans="1:11">
      <c r="A150">
        <v>3</v>
      </c>
      <c r="B150" t="s">
        <v>33</v>
      </c>
      <c r="C150" s="2">
        <v>30.171865054105666</v>
      </c>
      <c r="D150" s="2">
        <v>6.25</v>
      </c>
      <c r="E150" s="18">
        <f t="shared" si="5"/>
        <v>0.30171865054105668</v>
      </c>
      <c r="F150">
        <f t="shared" si="4"/>
        <v>20.714662447257382</v>
      </c>
      <c r="G150" s="19"/>
      <c r="H150" s="19"/>
      <c r="I150" s="2"/>
      <c r="J150" s="2"/>
      <c r="K150" s="19"/>
    </row>
    <row r="151" spans="1:11">
      <c r="A151">
        <v>5</v>
      </c>
      <c r="B151" t="s">
        <v>33</v>
      </c>
      <c r="C151" s="2">
        <v>13.940165499681731</v>
      </c>
      <c r="D151" s="2">
        <v>2.95</v>
      </c>
      <c r="E151" s="18">
        <f t="shared" si="5"/>
        <v>0.13940165499681731</v>
      </c>
      <c r="F151">
        <f t="shared" si="4"/>
        <v>21.161872146118725</v>
      </c>
      <c r="G151" s="19"/>
      <c r="H151" s="19"/>
      <c r="I151" s="2"/>
      <c r="J151" s="2"/>
      <c r="K151" s="19"/>
    </row>
    <row r="152" spans="1:11">
      <c r="A152">
        <v>7</v>
      </c>
      <c r="B152" t="s">
        <v>33</v>
      </c>
      <c r="C152" s="2">
        <v>15.531508593252704</v>
      </c>
      <c r="D152" s="2">
        <v>4.5999999999999996</v>
      </c>
      <c r="E152" s="18">
        <f t="shared" si="5"/>
        <v>0.15531508593252705</v>
      </c>
      <c r="F152">
        <f t="shared" si="4"/>
        <v>29.617213114754097</v>
      </c>
      <c r="G152" s="19"/>
      <c r="H152" s="19"/>
      <c r="I152" s="2"/>
      <c r="J152" s="2"/>
      <c r="K152" s="19"/>
    </row>
    <row r="153" spans="1:11">
      <c r="A153">
        <v>8</v>
      </c>
      <c r="B153" t="s">
        <v>33</v>
      </c>
      <c r="C153" s="2">
        <v>20.432845321451307</v>
      </c>
      <c r="D153" s="2">
        <v>7.15</v>
      </c>
      <c r="E153" s="18">
        <f t="shared" si="5"/>
        <v>0.20432845321451307</v>
      </c>
      <c r="F153">
        <f t="shared" si="4"/>
        <v>34.992679127725857</v>
      </c>
      <c r="G153" s="19"/>
      <c r="H153" s="19"/>
      <c r="I153" s="2"/>
      <c r="J153" s="2"/>
      <c r="K153" s="19"/>
    </row>
    <row r="154" spans="1:11">
      <c r="A154">
        <v>10</v>
      </c>
      <c r="B154" t="s">
        <v>33</v>
      </c>
      <c r="C154" s="2">
        <v>14.258434118395925</v>
      </c>
      <c r="D154" s="2">
        <v>5.85</v>
      </c>
      <c r="E154" s="18">
        <f t="shared" si="5"/>
        <v>0.14258434118395924</v>
      </c>
      <c r="F154">
        <f t="shared" si="4"/>
        <v>41.028348214285721</v>
      </c>
      <c r="G154" s="19"/>
      <c r="H154" s="19"/>
      <c r="I154" s="2"/>
      <c r="J154" s="2"/>
      <c r="K154" s="19"/>
    </row>
    <row r="155" spans="1:11">
      <c r="A155">
        <v>11</v>
      </c>
      <c r="B155" t="s">
        <v>33</v>
      </c>
      <c r="C155" s="2">
        <v>17.600254614894972</v>
      </c>
      <c r="D155" s="2">
        <v>5.6999999999999993</v>
      </c>
      <c r="E155" s="18">
        <f t="shared" si="5"/>
        <v>0.17600254614894972</v>
      </c>
      <c r="F155">
        <f t="shared" si="4"/>
        <v>32.385895117540684</v>
      </c>
      <c r="G155" s="19"/>
      <c r="H155" s="19"/>
      <c r="I155" s="2"/>
      <c r="J155" s="2"/>
      <c r="K155" s="19"/>
    </row>
    <row r="156" spans="1:11">
      <c r="A156">
        <v>12</v>
      </c>
      <c r="B156" t="s">
        <v>33</v>
      </c>
      <c r="C156" s="2">
        <v>30.967536600891151</v>
      </c>
      <c r="D156" s="2">
        <v>7.1</v>
      </c>
      <c r="E156" s="18">
        <f t="shared" si="5"/>
        <v>0.30967536600891149</v>
      </c>
      <c r="F156">
        <f t="shared" si="4"/>
        <v>22.927235354573487</v>
      </c>
      <c r="G156" s="19"/>
      <c r="H156" s="19"/>
      <c r="I156" s="2"/>
      <c r="J156" s="2"/>
      <c r="K156" s="19"/>
    </row>
    <row r="157" spans="1:11">
      <c r="A157">
        <v>23</v>
      </c>
      <c r="B157" t="s">
        <v>33</v>
      </c>
      <c r="C157" s="2">
        <v>17.759388924252068</v>
      </c>
      <c r="D157" s="2">
        <v>5.2</v>
      </c>
      <c r="E157" s="18">
        <f t="shared" si="5"/>
        <v>0.17759388924252067</v>
      </c>
      <c r="F157">
        <f t="shared" si="4"/>
        <v>29.280286738351258</v>
      </c>
      <c r="G157" s="19"/>
      <c r="H157" s="19"/>
    </row>
    <row r="158" spans="1:11">
      <c r="A158">
        <v>24</v>
      </c>
      <c r="B158" t="s">
        <v>33</v>
      </c>
      <c r="C158" s="2">
        <v>24.124761298535965</v>
      </c>
      <c r="D158" s="2">
        <v>6.8</v>
      </c>
      <c r="E158" s="18">
        <f t="shared" si="5"/>
        <v>0.24124761298535966</v>
      </c>
      <c r="F158">
        <f t="shared" si="4"/>
        <v>28.186807387862796</v>
      </c>
      <c r="G158" s="19"/>
      <c r="H158" s="19"/>
    </row>
    <row r="159" spans="1:11">
      <c r="A159">
        <v>42</v>
      </c>
      <c r="B159" t="s">
        <v>23</v>
      </c>
      <c r="C159" s="2">
        <v>14.290260980267346</v>
      </c>
      <c r="D159" s="2">
        <v>6.25</v>
      </c>
      <c r="E159" s="18">
        <f t="shared" si="5"/>
        <v>0.14290260980267347</v>
      </c>
      <c r="F159">
        <f t="shared" si="4"/>
        <v>43.736080178173715</v>
      </c>
      <c r="G159" s="19"/>
      <c r="H159" s="19"/>
    </row>
    <row r="160" spans="1:11">
      <c r="A160">
        <v>43</v>
      </c>
      <c r="B160" t="s">
        <v>23</v>
      </c>
      <c r="C160" s="2">
        <v>12.157861234882242</v>
      </c>
      <c r="D160" s="2">
        <v>5.75</v>
      </c>
      <c r="E160" s="18">
        <f t="shared" si="5"/>
        <v>0.12157861234882242</v>
      </c>
      <c r="F160">
        <f t="shared" si="4"/>
        <v>47.294502617801044</v>
      </c>
      <c r="G160" s="19"/>
      <c r="H160" s="19"/>
    </row>
    <row r="161" spans="1:8">
      <c r="A161">
        <v>44</v>
      </c>
      <c r="B161" t="s">
        <v>23</v>
      </c>
      <c r="C161" s="2">
        <v>11.203055378739657</v>
      </c>
      <c r="D161" s="2">
        <v>4.4000000000000004</v>
      </c>
      <c r="E161" s="18">
        <f t="shared" si="5"/>
        <v>0.11203055378739657</v>
      </c>
      <c r="F161">
        <f t="shared" si="4"/>
        <v>39.274999999999999</v>
      </c>
      <c r="G161" s="19"/>
      <c r="H161" s="19"/>
    </row>
    <row r="162" spans="1:8">
      <c r="A162">
        <v>45</v>
      </c>
      <c r="B162" t="s">
        <v>23</v>
      </c>
      <c r="C162" s="2">
        <v>11.203055378739657</v>
      </c>
      <c r="D162" s="2">
        <v>5.15</v>
      </c>
      <c r="E162" s="18">
        <f t="shared" si="5"/>
        <v>0.11203055378739657</v>
      </c>
      <c r="F162">
        <f t="shared" si="4"/>
        <v>45.969602272727272</v>
      </c>
      <c r="G162" s="19"/>
      <c r="H162" s="19"/>
    </row>
    <row r="163" spans="1:8">
      <c r="A163">
        <v>14</v>
      </c>
      <c r="B163" t="s">
        <v>13</v>
      </c>
      <c r="C163" s="2">
        <v>19.796308084022918</v>
      </c>
      <c r="D163" s="2">
        <v>6.8000000000000007</v>
      </c>
      <c r="E163" s="18">
        <f t="shared" si="5"/>
        <v>0.19796308084022918</v>
      </c>
      <c r="F163">
        <f t="shared" si="4"/>
        <v>34.349839228295821</v>
      </c>
      <c r="G163" s="19"/>
      <c r="H163" s="19"/>
    </row>
    <row r="164" spans="1:8">
      <c r="A164">
        <v>34</v>
      </c>
      <c r="B164" t="s">
        <v>13</v>
      </c>
      <c r="C164" s="2">
        <v>24.379376193507319</v>
      </c>
      <c r="D164" s="2">
        <v>4.0999999999999996</v>
      </c>
      <c r="E164" s="18">
        <f t="shared" si="5"/>
        <v>0.24379376193507318</v>
      </c>
      <c r="F164">
        <f t="shared" si="4"/>
        <v>16.817493472584857</v>
      </c>
      <c r="G164" s="19"/>
      <c r="H164" s="19"/>
    </row>
    <row r="165" spans="1:8">
      <c r="A165">
        <v>36</v>
      </c>
      <c r="B165" t="s">
        <v>13</v>
      </c>
      <c r="C165" s="2">
        <v>22.215149586250796</v>
      </c>
      <c r="D165" s="2">
        <v>3.1</v>
      </c>
      <c r="E165" s="18">
        <f t="shared" si="5"/>
        <v>0.22215149586250796</v>
      </c>
      <c r="F165">
        <f t="shared" si="4"/>
        <v>13.954441260744986</v>
      </c>
      <c r="G165" s="19"/>
      <c r="H165" s="19"/>
    </row>
    <row r="166" spans="1:8">
      <c r="A166">
        <v>41</v>
      </c>
      <c r="B166" t="s">
        <v>13</v>
      </c>
      <c r="C166" s="2">
        <v>15.436028007638447</v>
      </c>
      <c r="D166" s="2">
        <v>3.15</v>
      </c>
      <c r="E166" s="18">
        <f t="shared" si="5"/>
        <v>0.15436028007638447</v>
      </c>
      <c r="F166">
        <f t="shared" si="4"/>
        <v>20.406804123711339</v>
      </c>
      <c r="G166" s="19"/>
      <c r="H166" s="19"/>
    </row>
    <row r="167" spans="1:8">
      <c r="A167">
        <v>16</v>
      </c>
      <c r="B167" t="s">
        <v>13</v>
      </c>
      <c r="C167" s="2">
        <v>39.338001273074475</v>
      </c>
      <c r="D167" s="2">
        <v>11.649999999999999</v>
      </c>
      <c r="E167" s="18">
        <f t="shared" si="5"/>
        <v>0.39338001273074474</v>
      </c>
      <c r="F167">
        <f t="shared" si="4"/>
        <v>29.615129449838186</v>
      </c>
      <c r="G167" s="19"/>
      <c r="H167" s="19"/>
    </row>
    <row r="168" spans="1:8">
      <c r="A168">
        <v>17</v>
      </c>
      <c r="B168" t="s">
        <v>13</v>
      </c>
      <c r="C168" s="2">
        <v>29.630808402291532</v>
      </c>
      <c r="D168" s="2">
        <v>7.4499999999999993</v>
      </c>
      <c r="E168" s="18">
        <f t="shared" si="5"/>
        <v>0.29630808402291531</v>
      </c>
      <c r="F168">
        <f t="shared" si="4"/>
        <v>25.142749731471536</v>
      </c>
      <c r="G168" s="19"/>
      <c r="H168" s="19"/>
    </row>
    <row r="169" spans="1:8">
      <c r="A169">
        <v>18</v>
      </c>
      <c r="B169" t="s">
        <v>13</v>
      </c>
      <c r="C169" s="2">
        <v>36.346276257161044</v>
      </c>
      <c r="D169" s="2">
        <v>13.35</v>
      </c>
      <c r="E169" s="18">
        <f t="shared" si="5"/>
        <v>0.36346276257161042</v>
      </c>
      <c r="F169">
        <f t="shared" si="4"/>
        <v>36.730035026269704</v>
      </c>
      <c r="G169" s="19"/>
      <c r="H169" s="19"/>
    </row>
    <row r="170" spans="1:8">
      <c r="A170">
        <v>19</v>
      </c>
      <c r="B170" t="s">
        <v>13</v>
      </c>
      <c r="C170" s="2">
        <v>32.113303628262258</v>
      </c>
      <c r="D170" s="2">
        <v>12.55</v>
      </c>
      <c r="E170" s="18">
        <f t="shared" si="5"/>
        <v>0.32113303628262257</v>
      </c>
      <c r="F170">
        <f t="shared" si="4"/>
        <v>39.080376610505446</v>
      </c>
      <c r="G170" s="19"/>
      <c r="H170" s="19"/>
    </row>
    <row r="171" spans="1:8">
      <c r="A171">
        <v>20</v>
      </c>
      <c r="B171" t="s">
        <v>13</v>
      </c>
      <c r="C171" s="2">
        <v>28.580521960534693</v>
      </c>
      <c r="D171" s="2">
        <v>7.1</v>
      </c>
      <c r="E171" s="18">
        <f t="shared" si="5"/>
        <v>0.28580521960534694</v>
      </c>
      <c r="F171">
        <f t="shared" si="4"/>
        <v>24.842093541202669</v>
      </c>
      <c r="G171" s="19"/>
      <c r="H171" s="19"/>
    </row>
    <row r="172" spans="1:8">
      <c r="A172">
        <v>21</v>
      </c>
      <c r="B172" t="s">
        <v>13</v>
      </c>
      <c r="C172" s="2">
        <v>22.915340547422026</v>
      </c>
      <c r="D172" s="2">
        <v>5.4</v>
      </c>
      <c r="E172" s="18">
        <f t="shared" si="5"/>
        <v>0.22915340547422025</v>
      </c>
      <c r="F172">
        <f t="shared" si="4"/>
        <v>23.565000000000001</v>
      </c>
      <c r="G172" s="19"/>
      <c r="H172" s="19"/>
    </row>
    <row r="173" spans="1:8">
      <c r="A173">
        <v>1</v>
      </c>
      <c r="B173" t="s">
        <v>13</v>
      </c>
      <c r="C173" s="2">
        <v>22.374283895607892</v>
      </c>
      <c r="D173" s="2">
        <v>4.25</v>
      </c>
      <c r="E173" s="18">
        <f t="shared" si="5"/>
        <v>0.22374283895607891</v>
      </c>
      <c r="F173">
        <f t="shared" si="4"/>
        <v>18.995021337126602</v>
      </c>
      <c r="G173" s="19"/>
      <c r="H173" s="19"/>
    </row>
    <row r="174" spans="1:8">
      <c r="A174">
        <v>2</v>
      </c>
      <c r="B174" t="s">
        <v>13</v>
      </c>
      <c r="C174" s="2">
        <v>19.191597708465945</v>
      </c>
      <c r="D174" s="2">
        <v>7.15</v>
      </c>
      <c r="E174" s="18">
        <f t="shared" si="5"/>
        <v>0.19191597708465946</v>
      </c>
      <c r="F174">
        <f t="shared" si="4"/>
        <v>37.255887230514098</v>
      </c>
      <c r="G174" s="19"/>
      <c r="H174" s="19"/>
    </row>
    <row r="175" spans="1:8">
      <c r="A175">
        <v>3</v>
      </c>
      <c r="B175" t="s">
        <v>13</v>
      </c>
      <c r="C175" s="2">
        <v>36.218968809675367</v>
      </c>
      <c r="D175" s="2">
        <v>10.85</v>
      </c>
      <c r="E175" s="18">
        <f t="shared" si="5"/>
        <v>0.36218968809675367</v>
      </c>
      <c r="F175">
        <f t="shared" si="4"/>
        <v>29.956678383128292</v>
      </c>
      <c r="G175" s="19"/>
      <c r="H175" s="19"/>
    </row>
    <row r="176" spans="1:8">
      <c r="A176">
        <v>10</v>
      </c>
      <c r="B176" t="s">
        <v>13</v>
      </c>
      <c r="C176" s="2">
        <v>26.38446849140675</v>
      </c>
      <c r="D176" s="2">
        <v>11.5</v>
      </c>
      <c r="E176" s="18">
        <f t="shared" si="5"/>
        <v>0.26384468491406748</v>
      </c>
      <c r="F176">
        <f t="shared" si="4"/>
        <v>43.586248492159228</v>
      </c>
      <c r="G176" s="19"/>
      <c r="H176" s="19"/>
    </row>
    <row r="177" spans="1:8">
      <c r="A177">
        <v>16</v>
      </c>
      <c r="B177" t="s">
        <v>13</v>
      </c>
      <c r="C177" s="2">
        <v>38.478676002546152</v>
      </c>
      <c r="D177" s="2">
        <v>13.3</v>
      </c>
      <c r="E177" s="18">
        <f t="shared" si="5"/>
        <v>0.38478676002546153</v>
      </c>
      <c r="F177">
        <f t="shared" si="4"/>
        <v>34.564598842018192</v>
      </c>
      <c r="G177" s="19"/>
      <c r="H177" s="19"/>
    </row>
    <row r="178" spans="1:8">
      <c r="A178">
        <v>17</v>
      </c>
      <c r="B178" t="s">
        <v>13</v>
      </c>
      <c r="C178" s="2">
        <v>40.515595162316998</v>
      </c>
      <c r="D178" s="2">
        <v>13.149999999999999</v>
      </c>
      <c r="E178" s="18">
        <f t="shared" si="5"/>
        <v>0.40515595162316997</v>
      </c>
      <c r="F178">
        <f t="shared" si="4"/>
        <v>32.456637863315002</v>
      </c>
      <c r="G178" s="19"/>
      <c r="H178" s="19"/>
    </row>
    <row r="179" spans="1:8">
      <c r="A179">
        <v>21</v>
      </c>
      <c r="B179" t="s">
        <v>13</v>
      </c>
      <c r="C179" s="2">
        <v>19.509866327180141</v>
      </c>
      <c r="D179" s="2">
        <v>6.3</v>
      </c>
      <c r="E179" s="18">
        <f t="shared" si="5"/>
        <v>0.19509866327180142</v>
      </c>
      <c r="F179">
        <f t="shared" si="4"/>
        <v>32.29135399673735</v>
      </c>
      <c r="G179" s="19"/>
      <c r="H179" s="19"/>
    </row>
    <row r="180" spans="1:8">
      <c r="A180">
        <v>26</v>
      </c>
      <c r="B180" t="s">
        <v>13</v>
      </c>
      <c r="C180" s="2">
        <v>23.456397199236157</v>
      </c>
      <c r="D180" s="2">
        <v>6.8</v>
      </c>
      <c r="E180" s="18">
        <f t="shared" si="5"/>
        <v>0.23456397199236156</v>
      </c>
      <c r="F180">
        <f t="shared" si="4"/>
        <v>28.989959294436904</v>
      </c>
      <c r="G180" s="19"/>
      <c r="H180" s="19"/>
    </row>
    <row r="181" spans="1:8">
      <c r="A181">
        <v>1</v>
      </c>
      <c r="B181" t="s">
        <v>13</v>
      </c>
      <c r="C181" s="2">
        <v>18.332272437937622</v>
      </c>
      <c r="D181" s="2">
        <v>3</v>
      </c>
      <c r="E181" s="18">
        <f t="shared" si="5"/>
        <v>0.18332272437937622</v>
      </c>
      <c r="F181">
        <f t="shared" si="4"/>
        <v>16.364583333333332</v>
      </c>
      <c r="G181" s="19"/>
      <c r="H181" s="19"/>
    </row>
    <row r="182" spans="1:8">
      <c r="A182">
        <v>4</v>
      </c>
      <c r="B182" t="s">
        <v>13</v>
      </c>
      <c r="C182" s="2">
        <v>27.180140038192238</v>
      </c>
      <c r="D182" s="2">
        <v>5.05</v>
      </c>
      <c r="E182" s="18">
        <f t="shared" si="5"/>
        <v>0.27180140038192241</v>
      </c>
      <c r="F182">
        <f t="shared" si="4"/>
        <v>18.579742388758778</v>
      </c>
      <c r="G182" s="19"/>
      <c r="H182" s="19"/>
    </row>
    <row r="183" spans="1:8">
      <c r="A183">
        <v>6</v>
      </c>
      <c r="B183" t="s">
        <v>13</v>
      </c>
      <c r="C183" s="2">
        <v>21.674092934436665</v>
      </c>
      <c r="D183" s="2">
        <v>4.5999999999999996</v>
      </c>
      <c r="E183" s="18">
        <f t="shared" si="5"/>
        <v>0.21674092934436665</v>
      </c>
      <c r="F183">
        <f t="shared" si="4"/>
        <v>21.223494860499265</v>
      </c>
      <c r="G183" s="19"/>
      <c r="H183" s="19"/>
    </row>
    <row r="184" spans="1:8">
      <c r="A184">
        <v>8</v>
      </c>
      <c r="B184" t="s">
        <v>13</v>
      </c>
      <c r="C184" s="2">
        <v>21.387651177593892</v>
      </c>
      <c r="D184" s="2">
        <v>5.65</v>
      </c>
      <c r="E184" s="18">
        <f t="shared" si="5"/>
        <v>0.21387651177593892</v>
      </c>
      <c r="F184">
        <f t="shared" si="4"/>
        <v>26.417113095238093</v>
      </c>
      <c r="G184" s="19"/>
      <c r="H184" s="19"/>
    </row>
    <row r="185" spans="1:8">
      <c r="A185">
        <v>9</v>
      </c>
      <c r="B185" t="s">
        <v>13</v>
      </c>
      <c r="C185" s="2">
        <v>33.354551241247613</v>
      </c>
      <c r="D185" s="2">
        <v>4.25</v>
      </c>
      <c r="E185" s="18">
        <f t="shared" si="5"/>
        <v>0.33354551241247615</v>
      </c>
      <c r="F185">
        <f t="shared" si="4"/>
        <v>12.741889312977099</v>
      </c>
      <c r="G185" s="19"/>
      <c r="H185" s="19"/>
    </row>
    <row r="186" spans="1:8">
      <c r="A186">
        <v>10</v>
      </c>
      <c r="B186" t="s">
        <v>13</v>
      </c>
      <c r="C186" s="2">
        <v>32.686187141947805</v>
      </c>
      <c r="D186" s="2">
        <v>4.75</v>
      </c>
      <c r="E186" s="18">
        <f t="shared" si="5"/>
        <v>0.32686187141947803</v>
      </c>
      <c r="F186">
        <f t="shared" si="4"/>
        <v>14.532132424537489</v>
      </c>
      <c r="G186" s="19"/>
      <c r="H186" s="19"/>
    </row>
    <row r="187" spans="1:8">
      <c r="A187">
        <v>11</v>
      </c>
      <c r="B187" t="s">
        <v>13</v>
      </c>
      <c r="C187" s="2">
        <v>17.441120305537872</v>
      </c>
      <c r="D187" s="2">
        <v>3.5</v>
      </c>
      <c r="E187" s="18">
        <f t="shared" si="5"/>
        <v>0.17441120305537872</v>
      </c>
      <c r="F187">
        <f t="shared" si="4"/>
        <v>20.067518248175187</v>
      </c>
      <c r="G187" s="19"/>
      <c r="H187" s="19"/>
    </row>
    <row r="188" spans="1:8">
      <c r="A188">
        <v>12</v>
      </c>
      <c r="B188" t="s">
        <v>13</v>
      </c>
      <c r="C188" s="2">
        <v>25.970719287078293</v>
      </c>
      <c r="D188" s="2">
        <v>4.1500000000000004</v>
      </c>
      <c r="E188" s="18">
        <f t="shared" si="5"/>
        <v>0.25970719287078292</v>
      </c>
      <c r="F188">
        <f t="shared" si="4"/>
        <v>15.979534313725493</v>
      </c>
      <c r="G188" s="19"/>
      <c r="H188" s="19"/>
    </row>
    <row r="189" spans="1:8">
      <c r="A189">
        <v>13</v>
      </c>
      <c r="B189" t="s">
        <v>13</v>
      </c>
      <c r="C189" s="2">
        <v>22.788033099936346</v>
      </c>
      <c r="D189" s="2">
        <v>2.5</v>
      </c>
      <c r="E189" s="18">
        <f t="shared" si="5"/>
        <v>0.22788033099936345</v>
      </c>
      <c r="F189">
        <f t="shared" si="4"/>
        <v>10.970670391061454</v>
      </c>
      <c r="G189" s="19"/>
      <c r="H189" s="19"/>
    </row>
    <row r="190" spans="1:8">
      <c r="A190">
        <v>14</v>
      </c>
      <c r="B190" t="s">
        <v>13</v>
      </c>
      <c r="C190" s="2">
        <v>29.535327816677274</v>
      </c>
      <c r="D190" s="2">
        <v>4.5</v>
      </c>
      <c r="E190" s="18">
        <f t="shared" si="5"/>
        <v>0.29535327816677276</v>
      </c>
      <c r="F190">
        <f t="shared" si="4"/>
        <v>15.235991379310345</v>
      </c>
      <c r="G190" s="19"/>
      <c r="H190" s="19"/>
    </row>
    <row r="191" spans="1:8">
      <c r="A191">
        <v>15</v>
      </c>
      <c r="B191" t="s">
        <v>13</v>
      </c>
      <c r="C191" s="2">
        <v>18.96880967536601</v>
      </c>
      <c r="D191" s="2">
        <v>4.95</v>
      </c>
      <c r="E191" s="18">
        <f t="shared" si="5"/>
        <v>0.18968809675366011</v>
      </c>
      <c r="F191">
        <f t="shared" si="4"/>
        <v>26.095469798657717</v>
      </c>
      <c r="G191" s="19"/>
      <c r="H191" s="19"/>
    </row>
    <row r="192" spans="1:8">
      <c r="A192">
        <v>16</v>
      </c>
      <c r="B192" t="s">
        <v>13</v>
      </c>
      <c r="C192" s="2">
        <v>25.238701464035646</v>
      </c>
      <c r="D192" s="2">
        <v>5.0500000000000007</v>
      </c>
      <c r="E192" s="18">
        <f t="shared" si="5"/>
        <v>0.25238701464035646</v>
      </c>
      <c r="F192">
        <f t="shared" si="4"/>
        <v>20.008953341740231</v>
      </c>
      <c r="G192" s="19"/>
      <c r="H192" s="19"/>
    </row>
    <row r="193" spans="1:8">
      <c r="A193">
        <v>17</v>
      </c>
      <c r="B193" t="s">
        <v>13</v>
      </c>
      <c r="C193" s="2">
        <v>24.952259707192873</v>
      </c>
      <c r="D193" s="2">
        <v>5.5</v>
      </c>
      <c r="E193" s="18">
        <f t="shared" si="5"/>
        <v>0.24952259707192873</v>
      </c>
      <c r="F193">
        <f t="shared" si="4"/>
        <v>22.042091836734691</v>
      </c>
      <c r="G193" s="19"/>
      <c r="H193" s="19"/>
    </row>
    <row r="194" spans="1:8">
      <c r="A194">
        <v>18</v>
      </c>
      <c r="B194" t="s">
        <v>13</v>
      </c>
      <c r="C194" s="2">
        <v>23.615531508593254</v>
      </c>
      <c r="D194" s="2">
        <v>2.75</v>
      </c>
      <c r="E194" s="18">
        <f t="shared" si="5"/>
        <v>0.23615531508593254</v>
      </c>
      <c r="F194">
        <f t="shared" ref="F194:F257" si="6">D194/E194</f>
        <v>11.64487870619946</v>
      </c>
      <c r="G194" s="19"/>
      <c r="H194" s="19"/>
    </row>
    <row r="195" spans="1:8">
      <c r="A195">
        <v>19</v>
      </c>
      <c r="B195" t="s">
        <v>13</v>
      </c>
      <c r="C195" s="2">
        <v>22.02418841502228</v>
      </c>
      <c r="D195" s="2">
        <v>3.95</v>
      </c>
      <c r="E195" s="18">
        <f t="shared" ref="E195:E258" si="7">C195/100</f>
        <v>0.22024188415022281</v>
      </c>
      <c r="F195">
        <f t="shared" si="6"/>
        <v>17.934826589595374</v>
      </c>
      <c r="G195" s="19"/>
      <c r="H195" s="19"/>
    </row>
    <row r="196" spans="1:8">
      <c r="A196">
        <v>22</v>
      </c>
      <c r="B196" t="s">
        <v>13</v>
      </c>
      <c r="C196" s="2">
        <v>31.858688733290897</v>
      </c>
      <c r="D196" s="2">
        <v>6.1</v>
      </c>
      <c r="E196" s="18">
        <f t="shared" si="7"/>
        <v>0.31858688733290896</v>
      </c>
      <c r="F196">
        <f t="shared" si="6"/>
        <v>19.147052947052945</v>
      </c>
      <c r="G196" s="19"/>
      <c r="H196" s="19"/>
    </row>
    <row r="197" spans="1:8">
      <c r="A197">
        <v>23</v>
      </c>
      <c r="B197" t="s">
        <v>13</v>
      </c>
      <c r="C197" s="2">
        <v>21.45130490133673</v>
      </c>
      <c r="D197" s="2">
        <v>3.9000000000000004</v>
      </c>
      <c r="E197" s="18">
        <f t="shared" si="7"/>
        <v>0.21451304901336729</v>
      </c>
      <c r="F197">
        <f t="shared" si="6"/>
        <v>18.180712166172107</v>
      </c>
      <c r="G197" s="19"/>
      <c r="H197" s="19"/>
    </row>
    <row r="198" spans="1:8">
      <c r="A198">
        <v>27</v>
      </c>
      <c r="B198" t="s">
        <v>13</v>
      </c>
      <c r="C198" s="2">
        <v>30.617441120305539</v>
      </c>
      <c r="D198" s="2">
        <v>7</v>
      </c>
      <c r="E198" s="18">
        <f t="shared" si="7"/>
        <v>0.30617441120305539</v>
      </c>
      <c r="F198">
        <f t="shared" si="6"/>
        <v>22.862785862785863</v>
      </c>
      <c r="G198" s="19"/>
      <c r="H198" s="19"/>
    </row>
    <row r="199" spans="1:8">
      <c r="A199">
        <v>28</v>
      </c>
      <c r="B199" t="s">
        <v>13</v>
      </c>
      <c r="C199" s="2">
        <v>34.277530235518782</v>
      </c>
      <c r="D199" s="2">
        <v>7.55</v>
      </c>
      <c r="E199" s="18">
        <f t="shared" si="7"/>
        <v>0.34277530235518783</v>
      </c>
      <c r="F199">
        <f t="shared" si="6"/>
        <v>22.026090993500461</v>
      </c>
      <c r="G199" s="19"/>
      <c r="H199" s="19"/>
    </row>
    <row r="200" spans="1:8">
      <c r="A200">
        <v>34</v>
      </c>
      <c r="B200" t="s">
        <v>13</v>
      </c>
      <c r="C200" s="2">
        <v>14.417568427753023</v>
      </c>
      <c r="D200" s="2">
        <v>2.7</v>
      </c>
      <c r="E200" s="18">
        <f t="shared" si="7"/>
        <v>0.14417568427753025</v>
      </c>
      <c r="F200">
        <f t="shared" si="6"/>
        <v>18.727152317880794</v>
      </c>
      <c r="G200" s="19"/>
      <c r="H200" s="19"/>
    </row>
    <row r="201" spans="1:8">
      <c r="A201">
        <v>35</v>
      </c>
      <c r="B201" t="s">
        <v>13</v>
      </c>
      <c r="C201" s="2">
        <v>23.997453851050288</v>
      </c>
      <c r="D201" s="2">
        <v>7.6499999999999995</v>
      </c>
      <c r="E201" s="18">
        <f t="shared" si="7"/>
        <v>0.23997453851050288</v>
      </c>
      <c r="F201">
        <f t="shared" si="6"/>
        <v>31.878381962864719</v>
      </c>
      <c r="G201" s="19"/>
      <c r="H201" s="19"/>
    </row>
    <row r="202" spans="1:8">
      <c r="A202">
        <v>36</v>
      </c>
      <c r="B202" t="s">
        <v>13</v>
      </c>
      <c r="C202" s="2">
        <v>25.684277530235519</v>
      </c>
      <c r="D202" s="2">
        <v>5.85</v>
      </c>
      <c r="E202" s="18">
        <f t="shared" si="7"/>
        <v>0.25684277530235522</v>
      </c>
      <c r="F202">
        <f t="shared" si="6"/>
        <v>22.776579925650552</v>
      </c>
      <c r="G202" s="19"/>
      <c r="H202" s="19"/>
    </row>
    <row r="203" spans="1:8">
      <c r="A203">
        <v>37</v>
      </c>
      <c r="B203" t="s">
        <v>13</v>
      </c>
      <c r="C203" s="2">
        <v>21.928707829408022</v>
      </c>
      <c r="D203" s="2">
        <v>6.1</v>
      </c>
      <c r="E203" s="18">
        <f t="shared" si="7"/>
        <v>0.21928707829408023</v>
      </c>
      <c r="F203">
        <f t="shared" si="6"/>
        <v>27.817416545718427</v>
      </c>
      <c r="G203" s="19"/>
      <c r="H203" s="19"/>
    </row>
    <row r="204" spans="1:8">
      <c r="A204">
        <v>38</v>
      </c>
      <c r="B204" t="s">
        <v>13</v>
      </c>
      <c r="C204" s="2">
        <v>19.955442393380014</v>
      </c>
      <c r="D204" s="2">
        <v>5.8000000000000007</v>
      </c>
      <c r="E204" s="18">
        <f t="shared" si="7"/>
        <v>0.19955442393380016</v>
      </c>
      <c r="F204">
        <f t="shared" si="6"/>
        <v>29.064752791068578</v>
      </c>
      <c r="G204" s="19"/>
      <c r="H204" s="19"/>
    </row>
    <row r="205" spans="1:8">
      <c r="A205">
        <v>40</v>
      </c>
      <c r="B205" t="s">
        <v>13</v>
      </c>
      <c r="C205" s="2">
        <v>14.863144493952898</v>
      </c>
      <c r="D205" s="2">
        <v>2.25</v>
      </c>
      <c r="E205" s="18">
        <f t="shared" si="7"/>
        <v>0.14863144493952898</v>
      </c>
      <c r="F205">
        <f t="shared" si="6"/>
        <v>15.138115631691647</v>
      </c>
      <c r="G205" s="19"/>
      <c r="H205" s="19"/>
    </row>
    <row r="206" spans="1:8">
      <c r="A206">
        <v>46</v>
      </c>
      <c r="B206" t="s">
        <v>13</v>
      </c>
      <c r="C206" s="2">
        <v>17.918523233609164</v>
      </c>
      <c r="D206" s="2">
        <v>2.7</v>
      </c>
      <c r="E206" s="18">
        <f t="shared" si="7"/>
        <v>0.17918523233609165</v>
      </c>
      <c r="F206">
        <f t="shared" si="6"/>
        <v>15.068206039076378</v>
      </c>
      <c r="G206" s="19"/>
      <c r="H206" s="19"/>
    </row>
    <row r="207" spans="1:8">
      <c r="A207">
        <v>3</v>
      </c>
      <c r="B207" t="s">
        <v>13</v>
      </c>
      <c r="C207" s="2">
        <v>21.610439210693826</v>
      </c>
      <c r="D207" s="2">
        <v>6.85</v>
      </c>
      <c r="E207" s="18">
        <f t="shared" si="7"/>
        <v>0.21610439210693827</v>
      </c>
      <c r="F207">
        <f t="shared" si="6"/>
        <v>31.697643593519878</v>
      </c>
      <c r="G207" s="19"/>
      <c r="H207" s="19"/>
    </row>
    <row r="208" spans="1:8">
      <c r="A208">
        <v>8</v>
      </c>
      <c r="B208" t="s">
        <v>13</v>
      </c>
      <c r="C208" s="2">
        <v>14.417568427753023</v>
      </c>
      <c r="D208" s="2">
        <v>3.9499999999999997</v>
      </c>
      <c r="E208" s="18">
        <f t="shared" si="7"/>
        <v>0.14417568427753025</v>
      </c>
      <c r="F208">
        <f t="shared" si="6"/>
        <v>27.397130242825604</v>
      </c>
      <c r="G208" s="19"/>
      <c r="H208" s="19"/>
    </row>
    <row r="209" spans="1:11">
      <c r="A209">
        <v>9</v>
      </c>
      <c r="B209" t="s">
        <v>13</v>
      </c>
      <c r="C209" s="2">
        <v>11.871419478039465</v>
      </c>
      <c r="D209" s="2">
        <v>3.25</v>
      </c>
      <c r="E209" s="18">
        <f t="shared" si="7"/>
        <v>0.11871419478039465</v>
      </c>
      <c r="F209">
        <f t="shared" si="6"/>
        <v>27.376675603217159</v>
      </c>
      <c r="G209" s="19"/>
      <c r="H209" s="19"/>
    </row>
    <row r="210" spans="1:11">
      <c r="A210">
        <v>10</v>
      </c>
      <c r="B210" t="s">
        <v>13</v>
      </c>
      <c r="C210" s="2">
        <v>18.905155951623168</v>
      </c>
      <c r="D210" s="2">
        <v>4.9000000000000004</v>
      </c>
      <c r="E210" s="18">
        <f t="shared" si="7"/>
        <v>0.18905155951623168</v>
      </c>
      <c r="F210">
        <f t="shared" si="6"/>
        <v>25.918855218855224</v>
      </c>
      <c r="G210" s="19"/>
      <c r="H210" s="19"/>
      <c r="I210" s="2"/>
      <c r="J210" s="2"/>
      <c r="K210" s="19"/>
    </row>
    <row r="211" spans="1:11">
      <c r="A211">
        <v>11</v>
      </c>
      <c r="B211" t="s">
        <v>13</v>
      </c>
      <c r="C211" s="2">
        <v>15.531508593252704</v>
      </c>
      <c r="D211" s="2">
        <v>3.75</v>
      </c>
      <c r="E211" s="18">
        <f t="shared" si="7"/>
        <v>0.15531508593252705</v>
      </c>
      <c r="F211">
        <f t="shared" si="6"/>
        <v>24.144467213114755</v>
      </c>
      <c r="G211" s="19"/>
      <c r="H211" s="19"/>
      <c r="I211" s="2"/>
      <c r="J211" s="2"/>
      <c r="K211" s="19"/>
    </row>
    <row r="212" spans="1:11">
      <c r="A212">
        <v>14</v>
      </c>
      <c r="B212" t="s">
        <v>13</v>
      </c>
      <c r="C212" s="2">
        <v>18.014003819223426</v>
      </c>
      <c r="D212" s="2">
        <v>5.7</v>
      </c>
      <c r="E212" s="18">
        <f t="shared" si="7"/>
        <v>0.18014003819223426</v>
      </c>
      <c r="F212">
        <f t="shared" si="6"/>
        <v>31.642049469964665</v>
      </c>
      <c r="G212" s="19"/>
      <c r="H212" s="19"/>
      <c r="I212" s="2"/>
      <c r="J212" s="2"/>
      <c r="K212" s="19"/>
    </row>
    <row r="213" spans="1:11">
      <c r="A213">
        <v>15</v>
      </c>
      <c r="B213" t="s">
        <v>13</v>
      </c>
      <c r="C213" s="2">
        <v>19.98726925525143</v>
      </c>
      <c r="D213" s="2">
        <v>4.5</v>
      </c>
      <c r="E213" s="18">
        <f t="shared" si="7"/>
        <v>0.1998726925525143</v>
      </c>
      <c r="F213">
        <f t="shared" si="6"/>
        <v>22.514331210191084</v>
      </c>
      <c r="G213" s="19"/>
      <c r="H213" s="19"/>
      <c r="I213" s="2"/>
      <c r="J213" s="2"/>
      <c r="K213" s="19"/>
    </row>
    <row r="214" spans="1:11">
      <c r="A214">
        <v>16</v>
      </c>
      <c r="B214" t="s">
        <v>13</v>
      </c>
      <c r="C214" s="2">
        <v>11.553150859325269</v>
      </c>
      <c r="D214" s="2">
        <v>2.5499999999999998</v>
      </c>
      <c r="E214" s="18">
        <f t="shared" si="7"/>
        <v>0.11553150859325269</v>
      </c>
      <c r="F214">
        <f t="shared" si="6"/>
        <v>22.071900826446281</v>
      </c>
      <c r="G214" s="19"/>
      <c r="H214" s="19"/>
      <c r="I214" s="2"/>
      <c r="J214" s="2"/>
      <c r="K214" s="19"/>
    </row>
    <row r="215" spans="1:11">
      <c r="A215">
        <v>17</v>
      </c>
      <c r="B215" t="s">
        <v>13</v>
      </c>
      <c r="C215" s="2">
        <v>12.858052196053469</v>
      </c>
      <c r="D215" s="2">
        <v>3.75</v>
      </c>
      <c r="E215" s="18">
        <f t="shared" si="7"/>
        <v>0.12858052196053468</v>
      </c>
      <c r="F215">
        <f t="shared" si="6"/>
        <v>29.164603960396043</v>
      </c>
      <c r="G215" s="19"/>
      <c r="H215" s="19"/>
      <c r="I215" s="2"/>
      <c r="J215" s="2"/>
      <c r="K215" s="19"/>
    </row>
    <row r="216" spans="1:11">
      <c r="A216">
        <v>18</v>
      </c>
      <c r="B216" t="s">
        <v>13</v>
      </c>
      <c r="C216" s="2">
        <v>24.252068746021642</v>
      </c>
      <c r="D216" s="2">
        <v>8.15</v>
      </c>
      <c r="E216" s="18">
        <f t="shared" si="7"/>
        <v>0.24252068746021643</v>
      </c>
      <c r="F216">
        <f t="shared" si="6"/>
        <v>33.605380577427823</v>
      </c>
      <c r="G216" s="19"/>
      <c r="H216" s="19"/>
      <c r="I216" s="2"/>
      <c r="J216" s="2"/>
      <c r="K216" s="19"/>
    </row>
    <row r="217" spans="1:11">
      <c r="A217">
        <v>19</v>
      </c>
      <c r="B217" t="s">
        <v>13</v>
      </c>
      <c r="C217" s="2">
        <v>12.444302991725017</v>
      </c>
      <c r="D217" s="2">
        <v>3.8</v>
      </c>
      <c r="E217" s="18">
        <f t="shared" si="7"/>
        <v>0.12444302991725018</v>
      </c>
      <c r="F217">
        <f t="shared" si="6"/>
        <v>30.536061381074163</v>
      </c>
      <c r="G217" s="19"/>
      <c r="H217" s="19"/>
      <c r="I217" s="2"/>
      <c r="J217" s="2"/>
      <c r="K217" s="19"/>
    </row>
    <row r="218" spans="1:11">
      <c r="A218">
        <v>20</v>
      </c>
      <c r="B218" t="s">
        <v>13</v>
      </c>
      <c r="C218" s="2">
        <v>14.513049013367283</v>
      </c>
      <c r="D218" s="2">
        <v>3.5</v>
      </c>
      <c r="E218" s="18">
        <f t="shared" si="7"/>
        <v>0.14513049013367282</v>
      </c>
      <c r="F218">
        <f t="shared" si="6"/>
        <v>24.116228070175438</v>
      </c>
      <c r="G218" s="19"/>
      <c r="H218" s="19"/>
      <c r="I218" s="2"/>
      <c r="J218" s="2"/>
      <c r="K218" s="19"/>
    </row>
    <row r="219" spans="1:11">
      <c r="A219">
        <v>22</v>
      </c>
      <c r="B219" t="s">
        <v>13</v>
      </c>
      <c r="C219" s="2">
        <v>18.714194780394653</v>
      </c>
      <c r="D219" s="2">
        <v>7.5</v>
      </c>
      <c r="E219" s="18">
        <f t="shared" si="7"/>
        <v>0.18714194780394652</v>
      </c>
      <c r="F219">
        <f t="shared" si="6"/>
        <v>40.076530612244902</v>
      </c>
      <c r="G219" s="19"/>
      <c r="H219" s="19"/>
      <c r="I219" s="2"/>
      <c r="J219" s="2"/>
      <c r="K219" s="19"/>
    </row>
    <row r="220" spans="1:11">
      <c r="A220">
        <v>23</v>
      </c>
      <c r="B220" t="s">
        <v>13</v>
      </c>
      <c r="C220" s="2">
        <v>17.09102482495226</v>
      </c>
      <c r="D220" s="2">
        <v>3.95</v>
      </c>
      <c r="E220" s="18">
        <f t="shared" si="7"/>
        <v>0.17091024824952261</v>
      </c>
      <c r="F220">
        <f t="shared" si="6"/>
        <v>23.111545623836125</v>
      </c>
      <c r="G220" s="19"/>
      <c r="H220" s="19"/>
      <c r="I220" s="2"/>
      <c r="J220" s="2"/>
      <c r="K220" s="19"/>
    </row>
    <row r="221" spans="1:11">
      <c r="A221">
        <v>24</v>
      </c>
      <c r="B221" t="s">
        <v>13</v>
      </c>
      <c r="C221" s="2">
        <v>19.350732017823042</v>
      </c>
      <c r="D221" s="2">
        <v>3.75</v>
      </c>
      <c r="E221" s="18">
        <f t="shared" si="7"/>
        <v>0.19350732017823041</v>
      </c>
      <c r="F221">
        <f t="shared" si="6"/>
        <v>19.379111842105264</v>
      </c>
      <c r="G221" s="19"/>
      <c r="H221" s="19"/>
      <c r="I221" s="2"/>
      <c r="J221" s="2"/>
      <c r="K221" s="19"/>
    </row>
    <row r="222" spans="1:11">
      <c r="A222">
        <v>8</v>
      </c>
      <c r="B222" t="s">
        <v>13</v>
      </c>
      <c r="C222" s="2">
        <v>22.215149586250796</v>
      </c>
      <c r="D222" s="2">
        <v>4.55</v>
      </c>
      <c r="E222" s="18">
        <f t="shared" si="7"/>
        <v>0.22215149586250796</v>
      </c>
      <c r="F222">
        <f t="shared" si="6"/>
        <v>20.481518624641833</v>
      </c>
      <c r="G222" s="19"/>
      <c r="H222" s="19"/>
      <c r="I222" s="2"/>
      <c r="J222" s="2"/>
      <c r="K222" s="19"/>
    </row>
    <row r="223" spans="1:11">
      <c r="A223">
        <v>9</v>
      </c>
      <c r="B223" t="s">
        <v>13</v>
      </c>
      <c r="C223" s="2">
        <v>22.978994271164865</v>
      </c>
      <c r="D223" s="2">
        <v>6.8</v>
      </c>
      <c r="E223" s="18">
        <f t="shared" si="7"/>
        <v>0.22978994271164865</v>
      </c>
      <c r="F223">
        <f t="shared" si="6"/>
        <v>29.592243767313015</v>
      </c>
      <c r="G223" s="19"/>
      <c r="H223" s="19"/>
      <c r="I223" s="2"/>
      <c r="J223" s="2"/>
      <c r="K223" s="19"/>
    </row>
    <row r="224" spans="1:11">
      <c r="A224">
        <v>10</v>
      </c>
      <c r="B224" t="s">
        <v>13</v>
      </c>
      <c r="C224" s="2">
        <v>36.855506047103759</v>
      </c>
      <c r="D224" s="2">
        <v>8.1999999999999993</v>
      </c>
      <c r="E224" s="18">
        <f t="shared" si="7"/>
        <v>0.36855506047103759</v>
      </c>
      <c r="F224">
        <f t="shared" si="6"/>
        <v>22.249050086355783</v>
      </c>
      <c r="G224" s="19"/>
      <c r="H224" s="19"/>
      <c r="I224" s="2"/>
      <c r="J224" s="2"/>
      <c r="K224" s="19"/>
    </row>
    <row r="225" spans="1:11">
      <c r="A225">
        <v>11</v>
      </c>
      <c r="B225" t="s">
        <v>13</v>
      </c>
      <c r="C225" s="2">
        <v>22.056015276893699</v>
      </c>
      <c r="D225" s="2">
        <v>4.6500000000000004</v>
      </c>
      <c r="E225" s="18">
        <f t="shared" si="7"/>
        <v>0.22056015276893701</v>
      </c>
      <c r="F225">
        <f t="shared" si="6"/>
        <v>21.082683982683982</v>
      </c>
      <c r="G225" s="19"/>
      <c r="H225" s="19"/>
      <c r="I225" s="2"/>
      <c r="J225" s="2"/>
      <c r="K225" s="19"/>
    </row>
    <row r="226" spans="1:11">
      <c r="A226">
        <v>13</v>
      </c>
      <c r="B226" t="s">
        <v>13</v>
      </c>
      <c r="C226" s="2">
        <v>33.48185868873329</v>
      </c>
      <c r="D226" s="2">
        <v>4.3499999999999996</v>
      </c>
      <c r="E226" s="18">
        <f t="shared" si="7"/>
        <v>0.3348185868873329</v>
      </c>
      <c r="F226">
        <f t="shared" si="6"/>
        <v>12.992110266159695</v>
      </c>
      <c r="G226" s="19"/>
      <c r="H226" s="19"/>
      <c r="I226" s="2"/>
      <c r="J226" s="2"/>
      <c r="K226" s="19"/>
    </row>
    <row r="227" spans="1:11">
      <c r="A227">
        <v>17</v>
      </c>
      <c r="B227" t="s">
        <v>13</v>
      </c>
      <c r="C227" s="2">
        <v>34.150222788033098</v>
      </c>
      <c r="D227" s="2">
        <v>7.15</v>
      </c>
      <c r="E227" s="18">
        <f t="shared" si="7"/>
        <v>0.34150222788033097</v>
      </c>
      <c r="F227">
        <f t="shared" si="6"/>
        <v>20.936905871388632</v>
      </c>
      <c r="G227" s="19"/>
      <c r="H227" s="19"/>
      <c r="I227" s="2"/>
      <c r="J227" s="2"/>
      <c r="K227" s="19"/>
    </row>
    <row r="228" spans="1:11">
      <c r="A228">
        <v>18</v>
      </c>
      <c r="B228" t="s">
        <v>13</v>
      </c>
      <c r="C228" s="2">
        <v>12.82622533418205</v>
      </c>
      <c r="D228" s="2">
        <v>2.5</v>
      </c>
      <c r="E228" s="18">
        <f t="shared" si="7"/>
        <v>0.12826225334182051</v>
      </c>
      <c r="F228">
        <f t="shared" si="6"/>
        <v>19.491315136476423</v>
      </c>
      <c r="G228" s="19"/>
      <c r="H228" s="19"/>
      <c r="I228" s="2"/>
      <c r="J228" s="2"/>
      <c r="K228" s="19"/>
    </row>
    <row r="229" spans="1:11">
      <c r="A229">
        <v>10</v>
      </c>
      <c r="B229" t="s">
        <v>11</v>
      </c>
      <c r="C229" s="2">
        <v>10.757479312539783</v>
      </c>
      <c r="D229" s="2">
        <v>2.95</v>
      </c>
      <c r="E229" s="18">
        <f t="shared" si="7"/>
        <v>0.10757479312539782</v>
      </c>
      <c r="F229">
        <f t="shared" si="6"/>
        <v>27.422781065088763</v>
      </c>
      <c r="G229" s="19"/>
      <c r="H229" s="19"/>
      <c r="I229" s="2"/>
      <c r="J229" s="2"/>
      <c r="K229" s="19"/>
    </row>
    <row r="230" spans="1:11">
      <c r="A230">
        <v>12</v>
      </c>
      <c r="B230" t="s">
        <v>25</v>
      </c>
      <c r="C230" s="2">
        <v>74.95225970719288</v>
      </c>
      <c r="D230" s="2">
        <v>16.850000000000001</v>
      </c>
      <c r="E230" s="18">
        <f t="shared" si="7"/>
        <v>0.74952259707192881</v>
      </c>
      <c r="F230">
        <f t="shared" si="6"/>
        <v>22.480976645435241</v>
      </c>
      <c r="G230" s="19"/>
      <c r="H230" s="19"/>
      <c r="I230" s="2"/>
      <c r="J230" s="2"/>
      <c r="K230" s="19"/>
    </row>
    <row r="231" spans="1:11">
      <c r="A231">
        <v>1</v>
      </c>
      <c r="B231" t="s">
        <v>25</v>
      </c>
      <c r="C231" s="2">
        <v>59.898154042011456</v>
      </c>
      <c r="D231" s="2">
        <v>14.85</v>
      </c>
      <c r="E231" s="18">
        <f t="shared" si="7"/>
        <v>0.59898154042011453</v>
      </c>
      <c r="F231">
        <f t="shared" si="6"/>
        <v>24.792082890541977</v>
      </c>
      <c r="G231" s="19"/>
      <c r="H231" s="19"/>
      <c r="I231" s="2"/>
      <c r="J231" s="2"/>
      <c r="K231" s="19"/>
    </row>
    <row r="232" spans="1:11">
      <c r="A232">
        <v>3</v>
      </c>
      <c r="B232" t="s">
        <v>25</v>
      </c>
      <c r="C232" s="2">
        <v>41.152132399745391</v>
      </c>
      <c r="D232" s="2">
        <v>6.4</v>
      </c>
      <c r="E232" s="18">
        <f t="shared" si="7"/>
        <v>0.41152132399745389</v>
      </c>
      <c r="F232">
        <f t="shared" si="6"/>
        <v>15.552049497293115</v>
      </c>
      <c r="G232" s="19"/>
      <c r="H232" s="19"/>
      <c r="I232" s="2"/>
      <c r="J232" s="2"/>
      <c r="K232" s="19"/>
    </row>
    <row r="233" spans="1:11">
      <c r="A233">
        <v>6</v>
      </c>
      <c r="B233" t="s">
        <v>25</v>
      </c>
      <c r="C233" s="2">
        <v>53.564608529598985</v>
      </c>
      <c r="D233" s="2">
        <v>11.85</v>
      </c>
      <c r="E233" s="18">
        <f t="shared" si="7"/>
        <v>0.53564608529598989</v>
      </c>
      <c r="F233">
        <f t="shared" si="6"/>
        <v>22.122816399286982</v>
      </c>
      <c r="G233" s="19"/>
      <c r="H233" s="19"/>
      <c r="I233" s="2"/>
      <c r="J233" s="2"/>
      <c r="K233" s="19"/>
    </row>
    <row r="234" spans="1:11">
      <c r="A234">
        <v>7</v>
      </c>
      <c r="B234" t="s">
        <v>25</v>
      </c>
      <c r="C234" s="2">
        <v>32.558879694462128</v>
      </c>
      <c r="D234" s="2">
        <v>6</v>
      </c>
      <c r="E234" s="18">
        <f t="shared" si="7"/>
        <v>0.32558879694462128</v>
      </c>
      <c r="F234">
        <f t="shared" si="6"/>
        <v>18.42815249266862</v>
      </c>
      <c r="G234" s="19"/>
      <c r="H234" s="19"/>
      <c r="I234" s="2"/>
      <c r="J234" s="2"/>
      <c r="K234" s="19"/>
    </row>
    <row r="235" spans="1:11">
      <c r="A235">
        <v>14</v>
      </c>
      <c r="B235" t="s">
        <v>25</v>
      </c>
      <c r="C235" s="2">
        <v>64.990451941438579</v>
      </c>
      <c r="D235" s="2">
        <v>8</v>
      </c>
      <c r="E235" s="18">
        <f t="shared" si="7"/>
        <v>0.64990451941438576</v>
      </c>
      <c r="F235">
        <f t="shared" si="6"/>
        <v>12.309500489715964</v>
      </c>
      <c r="G235" s="19"/>
      <c r="H235" s="19"/>
      <c r="I235" s="2"/>
      <c r="J235" s="2"/>
      <c r="K235" s="19"/>
    </row>
    <row r="236" spans="1:11">
      <c r="A236">
        <v>21</v>
      </c>
      <c r="B236" t="s">
        <v>25</v>
      </c>
      <c r="C236" s="2">
        <v>78.13494589433482</v>
      </c>
      <c r="D236" s="2">
        <v>12</v>
      </c>
      <c r="E236" s="18">
        <f t="shared" si="7"/>
        <v>0.78134945894334817</v>
      </c>
      <c r="F236">
        <f t="shared" si="6"/>
        <v>15.358044806517311</v>
      </c>
      <c r="G236" s="19"/>
      <c r="H236" s="19"/>
      <c r="I236" s="2"/>
      <c r="J236" s="2"/>
      <c r="K236" s="19"/>
    </row>
    <row r="237" spans="1:11">
      <c r="A237">
        <v>31</v>
      </c>
      <c r="B237" t="s">
        <v>24</v>
      </c>
      <c r="C237" s="2">
        <v>26.161680458306812</v>
      </c>
      <c r="D237" s="2">
        <v>5.0999999999999996</v>
      </c>
      <c r="E237" s="18">
        <f t="shared" si="7"/>
        <v>0.26161680458306813</v>
      </c>
      <c r="F237">
        <f t="shared" si="6"/>
        <v>19.494160583941603</v>
      </c>
      <c r="G237" s="19"/>
      <c r="H237" s="19"/>
      <c r="K237" s="19"/>
    </row>
    <row r="238" spans="1:11">
      <c r="A238">
        <v>20</v>
      </c>
      <c r="B238" t="s">
        <v>24</v>
      </c>
      <c r="C238" s="2">
        <v>28.548695098663273</v>
      </c>
      <c r="D238" s="2">
        <v>8.15</v>
      </c>
      <c r="E238" s="18">
        <f t="shared" si="7"/>
        <v>0.28548695098663274</v>
      </c>
      <c r="F238">
        <f t="shared" si="6"/>
        <v>28.547714604236344</v>
      </c>
      <c r="G238" s="19"/>
      <c r="H238" s="19"/>
      <c r="K238" s="19"/>
    </row>
    <row r="239" spans="1:11">
      <c r="A239">
        <v>25</v>
      </c>
      <c r="B239" t="s">
        <v>24</v>
      </c>
      <c r="C239" s="2">
        <v>17.154678548695099</v>
      </c>
      <c r="D239" s="2">
        <v>2.5</v>
      </c>
      <c r="E239" s="18">
        <f t="shared" si="7"/>
        <v>0.17154678548695099</v>
      </c>
      <c r="F239">
        <f t="shared" si="6"/>
        <v>14.573283858998145</v>
      </c>
      <c r="G239" s="19"/>
      <c r="H239" s="19"/>
      <c r="K239" s="19"/>
    </row>
    <row r="240" spans="1:11">
      <c r="A240">
        <v>33</v>
      </c>
      <c r="B240" t="s">
        <v>14</v>
      </c>
      <c r="C240" s="2">
        <v>18.841502227880333</v>
      </c>
      <c r="D240" s="2">
        <v>10.1</v>
      </c>
      <c r="E240" s="18">
        <f t="shared" si="7"/>
        <v>0.18841502227880333</v>
      </c>
      <c r="F240">
        <f t="shared" si="6"/>
        <v>53.605067567567559</v>
      </c>
      <c r="G240" s="19"/>
      <c r="H240" s="19"/>
      <c r="K240" s="19"/>
    </row>
    <row r="241" spans="1:11">
      <c r="A241">
        <v>55</v>
      </c>
      <c r="B241" t="s">
        <v>14</v>
      </c>
      <c r="C241" s="2">
        <v>15.436028007638447</v>
      </c>
      <c r="D241" s="2">
        <v>5.6</v>
      </c>
      <c r="E241" s="18">
        <f t="shared" si="7"/>
        <v>0.15436028007638447</v>
      </c>
      <c r="F241">
        <f t="shared" si="6"/>
        <v>36.278762886597939</v>
      </c>
      <c r="G241" s="19"/>
      <c r="H241" s="19"/>
      <c r="K241" s="19"/>
    </row>
    <row r="242" spans="1:11">
      <c r="A242">
        <v>58</v>
      </c>
      <c r="B242" t="s">
        <v>14</v>
      </c>
      <c r="C242" s="2">
        <v>17.568427753023553</v>
      </c>
      <c r="D242" s="2">
        <v>8.35</v>
      </c>
      <c r="E242" s="18">
        <f t="shared" si="7"/>
        <v>0.17568427753023552</v>
      </c>
      <c r="F242">
        <f t="shared" si="6"/>
        <v>47.528442028985502</v>
      </c>
      <c r="G242" s="19"/>
      <c r="H242" s="19"/>
      <c r="K242" s="19"/>
    </row>
    <row r="243" spans="1:11">
      <c r="A243">
        <v>14</v>
      </c>
      <c r="B243" t="s">
        <v>14</v>
      </c>
      <c r="C243" s="2">
        <v>36.028007638446852</v>
      </c>
      <c r="D243" s="2">
        <v>14.85</v>
      </c>
      <c r="E243" s="18">
        <f t="shared" si="7"/>
        <v>0.36028007638446852</v>
      </c>
      <c r="F243">
        <f t="shared" si="6"/>
        <v>41.217932862190807</v>
      </c>
      <c r="G243" s="19"/>
      <c r="H243" s="19"/>
      <c r="I243" s="2"/>
      <c r="J243" s="2"/>
      <c r="K243" s="19"/>
    </row>
    <row r="244" spans="1:11">
      <c r="A244">
        <v>22</v>
      </c>
      <c r="B244" t="s">
        <v>14</v>
      </c>
      <c r="C244" s="2">
        <v>53.087205601527693</v>
      </c>
      <c r="D244" s="2">
        <v>12.649999999999999</v>
      </c>
      <c r="E244" s="18">
        <f t="shared" si="7"/>
        <v>0.53087205601527687</v>
      </c>
      <c r="F244">
        <f t="shared" si="6"/>
        <v>23.828717026378897</v>
      </c>
      <c r="G244" s="19"/>
      <c r="H244" s="19"/>
      <c r="I244" s="2"/>
      <c r="J244" s="2"/>
      <c r="K244" s="19"/>
    </row>
    <row r="245" spans="1:11">
      <c r="A245">
        <v>4</v>
      </c>
      <c r="B245" t="s">
        <v>14</v>
      </c>
      <c r="C245" s="2">
        <v>40.324633991088483</v>
      </c>
      <c r="D245" s="2">
        <v>14.65</v>
      </c>
      <c r="E245" s="18">
        <f t="shared" si="7"/>
        <v>0.40324633991088482</v>
      </c>
      <c r="F245">
        <f t="shared" si="6"/>
        <v>36.330149960536701</v>
      </c>
      <c r="G245" s="19"/>
      <c r="H245" s="19"/>
      <c r="I245" s="2"/>
      <c r="J245" s="2"/>
      <c r="K245" s="19"/>
    </row>
    <row r="246" spans="1:11">
      <c r="A246">
        <v>5</v>
      </c>
      <c r="B246" t="s">
        <v>14</v>
      </c>
      <c r="C246" s="2">
        <v>33.163590070019097</v>
      </c>
      <c r="D246" s="2">
        <v>8.1499999999999986</v>
      </c>
      <c r="E246" s="18">
        <f t="shared" si="7"/>
        <v>0.331635900700191</v>
      </c>
      <c r="F246">
        <f t="shared" si="6"/>
        <v>24.575143953934734</v>
      </c>
      <c r="G246" s="19"/>
      <c r="H246" s="19"/>
      <c r="I246" s="2"/>
      <c r="J246" s="2"/>
      <c r="K246" s="19"/>
    </row>
    <row r="247" spans="1:11">
      <c r="A247">
        <v>6</v>
      </c>
      <c r="B247" t="s">
        <v>14</v>
      </c>
      <c r="C247" s="2">
        <v>24.252068746021642</v>
      </c>
      <c r="D247" s="2">
        <v>7.5</v>
      </c>
      <c r="E247" s="18">
        <f t="shared" si="7"/>
        <v>0.24252068746021643</v>
      </c>
      <c r="F247">
        <f t="shared" si="6"/>
        <v>30.9251968503937</v>
      </c>
      <c r="G247" s="19"/>
      <c r="H247" s="19"/>
      <c r="I247" s="2"/>
      <c r="J247" s="2"/>
      <c r="K247" s="19"/>
    </row>
    <row r="248" spans="1:11">
      <c r="A248">
        <v>7</v>
      </c>
      <c r="B248" t="s">
        <v>14</v>
      </c>
      <c r="C248" s="2">
        <v>35.423297262889882</v>
      </c>
      <c r="D248" s="2">
        <v>10.050000000000001</v>
      </c>
      <c r="E248" s="18">
        <f t="shared" si="7"/>
        <v>0.3542329726288988</v>
      </c>
      <c r="F248">
        <f t="shared" si="6"/>
        <v>28.371159029649597</v>
      </c>
      <c r="G248" s="19"/>
      <c r="H248" s="19"/>
      <c r="I248" s="2"/>
      <c r="J248" s="2"/>
      <c r="K248" s="19"/>
    </row>
    <row r="249" spans="1:11">
      <c r="A249">
        <v>14</v>
      </c>
      <c r="B249" t="s">
        <v>14</v>
      </c>
      <c r="C249" s="2">
        <v>30.42647994907702</v>
      </c>
      <c r="D249" s="2">
        <v>8.8000000000000007</v>
      </c>
      <c r="E249" s="18">
        <f t="shared" si="7"/>
        <v>0.30426479949077018</v>
      </c>
      <c r="F249">
        <f t="shared" si="6"/>
        <v>28.922175732217578</v>
      </c>
      <c r="G249" s="19"/>
      <c r="H249" s="19"/>
      <c r="I249" s="2"/>
      <c r="J249" s="2"/>
      <c r="K249" s="19"/>
    </row>
    <row r="250" spans="1:11">
      <c r="A250">
        <v>22</v>
      </c>
      <c r="B250" t="s">
        <v>14</v>
      </c>
      <c r="C250" s="2">
        <v>32.017823042647997</v>
      </c>
      <c r="D250" s="2">
        <v>13.8</v>
      </c>
      <c r="E250" s="18">
        <f t="shared" si="7"/>
        <v>0.32017823042647997</v>
      </c>
      <c r="F250">
        <f t="shared" si="6"/>
        <v>43.100994035785284</v>
      </c>
      <c r="G250" s="19"/>
      <c r="H250" s="19"/>
      <c r="I250" s="2"/>
      <c r="J250" s="2"/>
      <c r="K250" s="19"/>
    </row>
    <row r="251" spans="1:11">
      <c r="A251">
        <v>24</v>
      </c>
      <c r="B251" t="s">
        <v>14</v>
      </c>
      <c r="C251" s="2">
        <v>40.547422024188421</v>
      </c>
      <c r="D251" s="2">
        <v>13.3</v>
      </c>
      <c r="E251" s="18">
        <f t="shared" si="7"/>
        <v>0.40547422024188423</v>
      </c>
      <c r="F251">
        <f t="shared" si="6"/>
        <v>32.801098901098896</v>
      </c>
      <c r="G251" s="19"/>
      <c r="H251" s="19"/>
      <c r="I251" s="2"/>
      <c r="J251" s="2"/>
      <c r="K251" s="19"/>
    </row>
    <row r="252" spans="1:11">
      <c r="A252">
        <v>28</v>
      </c>
      <c r="B252" t="s">
        <v>14</v>
      </c>
      <c r="C252" s="2">
        <v>50.572883513685554</v>
      </c>
      <c r="D252" s="2">
        <v>13.55</v>
      </c>
      <c r="E252" s="18">
        <f t="shared" si="7"/>
        <v>0.50572883513685551</v>
      </c>
      <c r="F252">
        <f t="shared" si="6"/>
        <v>26.793014474512272</v>
      </c>
      <c r="G252" s="19"/>
      <c r="H252" s="19"/>
      <c r="I252" s="2"/>
      <c r="J252" s="2"/>
      <c r="K252" s="19"/>
    </row>
    <row r="253" spans="1:11">
      <c r="A253">
        <v>32</v>
      </c>
      <c r="B253" t="s">
        <v>14</v>
      </c>
      <c r="C253" s="2">
        <v>34.532145130490136</v>
      </c>
      <c r="D253" s="2">
        <v>8.1499999999999986</v>
      </c>
      <c r="E253" s="18">
        <f t="shared" si="7"/>
        <v>0.34532145130490138</v>
      </c>
      <c r="F253">
        <f t="shared" si="6"/>
        <v>23.60119815668202</v>
      </c>
      <c r="G253" s="19"/>
      <c r="H253" s="19"/>
      <c r="I253" s="2"/>
      <c r="J253" s="2"/>
      <c r="K253" s="19"/>
    </row>
    <row r="254" spans="1:11">
      <c r="A254">
        <v>7</v>
      </c>
      <c r="B254" t="s">
        <v>14</v>
      </c>
      <c r="C254" s="2">
        <v>12.667091024824952</v>
      </c>
      <c r="D254" s="2">
        <v>4.3499999999999996</v>
      </c>
      <c r="E254" s="18">
        <f t="shared" si="7"/>
        <v>0.12667091024824953</v>
      </c>
      <c r="F254">
        <f t="shared" si="6"/>
        <v>34.340954773869342</v>
      </c>
      <c r="G254" s="19"/>
      <c r="H254" s="19"/>
      <c r="I254" s="2"/>
      <c r="J254" s="2"/>
      <c r="K254" s="19"/>
    </row>
    <row r="255" spans="1:11">
      <c r="A255">
        <v>12</v>
      </c>
      <c r="B255" t="s">
        <v>14</v>
      </c>
      <c r="C255" s="2">
        <v>25.811584977721196</v>
      </c>
      <c r="D255" s="2">
        <v>5</v>
      </c>
      <c r="E255" s="18">
        <f t="shared" si="7"/>
        <v>0.25811584977721197</v>
      </c>
      <c r="F255">
        <f t="shared" si="6"/>
        <v>19.3711467324291</v>
      </c>
      <c r="G255" s="19"/>
      <c r="H255" s="19"/>
      <c r="I255" s="2"/>
      <c r="J255" s="2"/>
      <c r="K255" s="19"/>
    </row>
    <row r="256" spans="1:11">
      <c r="A256">
        <v>29</v>
      </c>
      <c r="B256" t="s">
        <v>41</v>
      </c>
      <c r="C256" s="2">
        <v>34.118395926161682</v>
      </c>
      <c r="D256" s="2">
        <v>9.6999999999999993</v>
      </c>
      <c r="E256" s="18">
        <f t="shared" si="7"/>
        <v>0.34118395926161682</v>
      </c>
      <c r="F256">
        <f t="shared" si="6"/>
        <v>28.43041044776119</v>
      </c>
      <c r="G256" s="19"/>
      <c r="H256" s="19"/>
      <c r="I256" s="1"/>
      <c r="J256" s="1"/>
      <c r="K256" s="19"/>
    </row>
    <row r="257" spans="1:11">
      <c r="A257">
        <v>1</v>
      </c>
      <c r="B257" t="s">
        <v>41</v>
      </c>
      <c r="C257" s="2">
        <v>24.761298535964354</v>
      </c>
      <c r="D257" s="2">
        <v>8.6499999999999986</v>
      </c>
      <c r="E257" s="18">
        <f t="shared" si="7"/>
        <v>0.24761298535964354</v>
      </c>
      <c r="F257">
        <f t="shared" si="6"/>
        <v>34.933547557840612</v>
      </c>
      <c r="G257" s="19"/>
      <c r="H257" s="19"/>
      <c r="I257" s="2"/>
      <c r="J257" s="2"/>
      <c r="K257" s="19"/>
    </row>
    <row r="258" spans="1:11">
      <c r="A258">
        <v>21</v>
      </c>
      <c r="B258" t="s">
        <v>41</v>
      </c>
      <c r="C258" s="2">
        <v>25.875238701464035</v>
      </c>
      <c r="D258" s="2">
        <v>11.75</v>
      </c>
      <c r="E258" s="18">
        <f t="shared" si="7"/>
        <v>0.25875238701464037</v>
      </c>
      <c r="F258">
        <f t="shared" ref="F258:F259" si="8">D258/E258</f>
        <v>45.410209102091017</v>
      </c>
      <c r="G258" s="19"/>
      <c r="H258" s="19"/>
      <c r="I258" s="2"/>
      <c r="J258" s="2"/>
      <c r="K258" s="19"/>
    </row>
    <row r="259" spans="1:11">
      <c r="A259">
        <v>9</v>
      </c>
      <c r="B259" s="3" t="s">
        <v>37</v>
      </c>
      <c r="C259" s="2">
        <v>22.660725652450669</v>
      </c>
      <c r="D259" s="2">
        <v>8.35</v>
      </c>
      <c r="E259" s="18">
        <f>C259/100</f>
        <v>0.22660725652450669</v>
      </c>
      <c r="F259">
        <f t="shared" si="8"/>
        <v>36.847893258426964</v>
      </c>
      <c r="G259" s="19"/>
      <c r="H259" s="19"/>
      <c r="I259" s="2"/>
      <c r="J259" s="2"/>
      <c r="K259" s="19"/>
    </row>
    <row r="260" spans="1:11">
      <c r="I260" s="2"/>
      <c r="J260" s="2"/>
      <c r="K260" s="19"/>
    </row>
    <row r="261" spans="1:11">
      <c r="I261" s="2"/>
      <c r="J261" s="2"/>
      <c r="K261" s="19"/>
    </row>
    <row r="262" spans="1:11">
      <c r="I262" s="2"/>
      <c r="J262" s="2"/>
      <c r="K262" s="19"/>
    </row>
    <row r="263" spans="1:11">
      <c r="I263" s="2"/>
      <c r="J263" s="2"/>
      <c r="K263" s="19"/>
    </row>
    <row r="264" spans="1:11">
      <c r="I264" s="2"/>
      <c r="J264" s="2"/>
      <c r="K264" s="19"/>
    </row>
    <row r="265" spans="1:11">
      <c r="I265" s="2"/>
      <c r="J265" s="2"/>
      <c r="K265" s="19"/>
    </row>
    <row r="266" spans="1:11">
      <c r="I266" s="2"/>
      <c r="J266" s="2"/>
      <c r="K266" s="19"/>
    </row>
    <row r="267" spans="1:11">
      <c r="I267" s="2"/>
      <c r="J267" s="2"/>
      <c r="K267" s="19"/>
    </row>
    <row r="268" spans="1:11">
      <c r="I268" s="2"/>
      <c r="J268" s="2"/>
      <c r="K268" s="2"/>
    </row>
    <row r="269" spans="1:11">
      <c r="I269" s="2"/>
      <c r="J269" s="2"/>
      <c r="K269" s="2"/>
    </row>
    <row r="270" spans="1:11">
      <c r="I270" s="2"/>
      <c r="J270" s="2"/>
      <c r="K270" s="2"/>
    </row>
    <row r="271" spans="1:11">
      <c r="I271" s="2"/>
      <c r="J271" s="2"/>
      <c r="K271" s="19"/>
    </row>
    <row r="272" spans="1:11">
      <c r="I272" s="2"/>
      <c r="J272" s="2"/>
      <c r="K272" s="19"/>
    </row>
    <row r="273" spans="9:11">
      <c r="I273" s="2"/>
      <c r="J273" s="2"/>
      <c r="K273" s="19"/>
    </row>
    <row r="274" spans="9:11">
      <c r="I274" s="2"/>
      <c r="J274" s="2"/>
      <c r="K274" s="19"/>
    </row>
    <row r="275" spans="9:11">
      <c r="I275" s="2"/>
      <c r="J275" s="2"/>
      <c r="K275" s="19"/>
    </row>
    <row r="276" spans="9:11">
      <c r="I276" s="2"/>
      <c r="J276" s="2"/>
      <c r="K276" s="19"/>
    </row>
    <row r="277" spans="9:11">
      <c r="I277" s="2"/>
      <c r="J277" s="2"/>
      <c r="K277" s="19"/>
    </row>
    <row r="278" spans="9:11">
      <c r="I278" s="2"/>
      <c r="J278" s="2"/>
      <c r="K278" s="19"/>
    </row>
    <row r="279" spans="9:11">
      <c r="I279" s="2"/>
      <c r="J279" s="2"/>
      <c r="K279" s="19"/>
    </row>
    <row r="280" spans="9:11">
      <c r="I280" s="2"/>
      <c r="J280" s="2"/>
      <c r="K280" s="19"/>
    </row>
    <row r="281" spans="9:11">
      <c r="I281" s="2"/>
      <c r="J281" s="2"/>
      <c r="K281" s="19"/>
    </row>
    <row r="282" spans="9:11">
      <c r="I282" s="2"/>
      <c r="J282" s="2"/>
      <c r="K282" s="19"/>
    </row>
    <row r="283" spans="9:11">
      <c r="I283" s="2"/>
      <c r="J283" s="2"/>
      <c r="K283" s="19"/>
    </row>
    <row r="284" spans="9:11">
      <c r="I284" s="2"/>
      <c r="J284" s="2"/>
      <c r="K284" s="19"/>
    </row>
    <row r="285" spans="9:11">
      <c r="I285" s="2"/>
      <c r="J285" s="2"/>
      <c r="K285" s="19"/>
    </row>
    <row r="286" spans="9:11">
      <c r="I286" s="2"/>
      <c r="J286" s="2"/>
      <c r="K286" s="19"/>
    </row>
    <row r="287" spans="9:11">
      <c r="I287" s="2"/>
      <c r="J287" s="2"/>
      <c r="K287" s="19"/>
    </row>
  </sheetData>
  <sortState ref="A2:Q260">
    <sortCondition ref="J2:J260"/>
  </sortState>
  <mergeCells count="3">
    <mergeCell ref="O27:S27"/>
    <mergeCell ref="W4:AA4"/>
    <mergeCell ref="W8:A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S77"/>
  <sheetViews>
    <sheetView zoomScale="80" zoomScaleNormal="80" workbookViewId="0">
      <selection activeCell="A15" sqref="A15"/>
    </sheetView>
  </sheetViews>
  <sheetFormatPr defaultRowHeight="15"/>
  <cols>
    <col min="2" max="2" width="27" bestFit="1" customWidth="1"/>
    <col min="3" max="3" width="9.7109375" bestFit="1" customWidth="1"/>
    <col min="5" max="5" width="9.7109375" bestFit="1" customWidth="1"/>
    <col min="6" max="6" width="9.140625" style="18"/>
    <col min="7" max="7" width="10.85546875" bestFit="1" customWidth="1"/>
    <col min="8" max="8" width="10.85546875" customWidth="1"/>
    <col min="10" max="10" width="18" bestFit="1" customWidth="1"/>
    <col min="20" max="20" width="19.28515625" bestFit="1" customWidth="1"/>
  </cols>
  <sheetData>
    <row r="2" spans="1:20" ht="15.75" thickBot="1">
      <c r="B2" s="4" t="s">
        <v>9</v>
      </c>
      <c r="C2" s="4" t="s">
        <v>45</v>
      </c>
      <c r="E2" s="26"/>
      <c r="F2" s="18" t="s">
        <v>121</v>
      </c>
      <c r="G2" s="28" t="s">
        <v>125</v>
      </c>
      <c r="H2" s="28"/>
    </row>
    <row r="3" spans="1:20">
      <c r="A3">
        <v>1</v>
      </c>
      <c r="B3" s="5" t="s">
        <v>15</v>
      </c>
      <c r="C3" s="5">
        <v>16</v>
      </c>
      <c r="E3" s="5"/>
      <c r="F3" s="18" t="s">
        <v>122</v>
      </c>
      <c r="G3" t="s">
        <v>126</v>
      </c>
    </row>
    <row r="4" spans="1:20">
      <c r="A4">
        <v>2</v>
      </c>
      <c r="B4" s="5" t="s">
        <v>16</v>
      </c>
      <c r="C4" s="5">
        <v>10</v>
      </c>
      <c r="E4" s="5"/>
      <c r="F4" s="18" t="s">
        <v>123</v>
      </c>
      <c r="G4" t="s">
        <v>127</v>
      </c>
    </row>
    <row r="5" spans="1:20">
      <c r="A5">
        <v>3</v>
      </c>
      <c r="B5" t="s">
        <v>17</v>
      </c>
      <c r="C5" s="16">
        <v>66</v>
      </c>
      <c r="E5" s="16"/>
      <c r="F5" s="18" t="s">
        <v>124</v>
      </c>
      <c r="G5" t="s">
        <v>128</v>
      </c>
    </row>
    <row r="6" spans="1:20">
      <c r="A6">
        <v>4</v>
      </c>
      <c r="B6" s="5" t="s">
        <v>22</v>
      </c>
      <c r="C6" s="5">
        <v>13</v>
      </c>
      <c r="E6" s="5"/>
    </row>
    <row r="7" spans="1:20">
      <c r="A7">
        <v>5</v>
      </c>
      <c r="B7" s="5" t="s">
        <v>10</v>
      </c>
      <c r="C7" s="5">
        <v>11</v>
      </c>
      <c r="E7" s="5"/>
    </row>
    <row r="8" spans="1:20">
      <c r="A8">
        <v>6</v>
      </c>
      <c r="B8" s="5" t="s">
        <v>33</v>
      </c>
      <c r="C8" s="5">
        <v>32</v>
      </c>
      <c r="E8" s="5"/>
    </row>
    <row r="9" spans="1:20">
      <c r="A9">
        <v>7</v>
      </c>
      <c r="B9" s="5" t="s">
        <v>13</v>
      </c>
      <c r="C9" s="5">
        <v>66</v>
      </c>
      <c r="E9" s="5"/>
    </row>
    <row r="10" spans="1:20">
      <c r="A10">
        <v>8</v>
      </c>
      <c r="B10" s="5" t="s">
        <v>14</v>
      </c>
      <c r="C10" s="5">
        <v>16</v>
      </c>
      <c r="E10" s="5"/>
    </row>
    <row r="11" spans="1:20" ht="15.75" thickBot="1">
      <c r="B11" s="7"/>
      <c r="C11" s="7">
        <f>SUM(C3:C10)</f>
        <v>230</v>
      </c>
      <c r="E11" s="5"/>
    </row>
    <row r="14" spans="1:20">
      <c r="J14" s="1" t="s">
        <v>121</v>
      </c>
      <c r="T14" s="1" t="s">
        <v>122</v>
      </c>
    </row>
    <row r="15" spans="1:20">
      <c r="A15" s="1" t="s">
        <v>1</v>
      </c>
      <c r="B15" s="1" t="s">
        <v>9</v>
      </c>
      <c r="C15" s="1" t="s">
        <v>75</v>
      </c>
      <c r="D15" s="1" t="s">
        <v>74</v>
      </c>
      <c r="E15" s="1" t="s">
        <v>98</v>
      </c>
      <c r="F15" s="17" t="s">
        <v>73</v>
      </c>
      <c r="G15" s="1" t="s">
        <v>97</v>
      </c>
      <c r="J15" t="s">
        <v>99</v>
      </c>
      <c r="T15" t="s">
        <v>99</v>
      </c>
    </row>
    <row r="16" spans="1:20" ht="15.75" thickBot="1">
      <c r="A16">
        <v>35</v>
      </c>
      <c r="B16" t="s">
        <v>15</v>
      </c>
      <c r="C16" s="2">
        <v>6.5</v>
      </c>
      <c r="D16" s="2">
        <v>24.856779121578612</v>
      </c>
      <c r="E16" s="2">
        <f t="shared" ref="E16:E31" si="0">D16^2</f>
        <v>617.85946829894635</v>
      </c>
      <c r="F16" s="18">
        <v>0.24856779121578612</v>
      </c>
      <c r="G16">
        <f t="shared" ref="G16:G31" si="1">LN(D16)</f>
        <v>3.2131305170122109</v>
      </c>
    </row>
    <row r="17" spans="1:28">
      <c r="A17">
        <v>22</v>
      </c>
      <c r="B17" t="s">
        <v>15</v>
      </c>
      <c r="C17" s="2">
        <v>3.9</v>
      </c>
      <c r="D17" s="2">
        <v>19.127943984723107</v>
      </c>
      <c r="E17" s="2">
        <f t="shared" si="0"/>
        <v>365.8782410827049</v>
      </c>
      <c r="F17" s="18">
        <v>0.19127943984723106</v>
      </c>
      <c r="G17">
        <f t="shared" si="1"/>
        <v>2.9511503017077323</v>
      </c>
      <c r="J17" s="27" t="s">
        <v>100</v>
      </c>
      <c r="K17" s="27"/>
      <c r="T17" s="27" t="s">
        <v>100</v>
      </c>
      <c r="U17" s="27"/>
    </row>
    <row r="18" spans="1:28">
      <c r="A18">
        <v>26</v>
      </c>
      <c r="B18" t="s">
        <v>15</v>
      </c>
      <c r="C18" s="2">
        <v>6</v>
      </c>
      <c r="D18" s="2">
        <v>19.98726925525143</v>
      </c>
      <c r="E18" s="2">
        <f t="shared" si="0"/>
        <v>399.49093228191907</v>
      </c>
      <c r="F18" s="18">
        <v>0.1998726925525143</v>
      </c>
      <c r="G18">
        <f t="shared" si="1"/>
        <v>2.9950955336407237</v>
      </c>
      <c r="J18" s="12" t="s">
        <v>101</v>
      </c>
      <c r="K18" s="12">
        <v>0.70192953895909704</v>
      </c>
      <c r="T18" s="12" t="s">
        <v>101</v>
      </c>
      <c r="U18" s="12">
        <v>0.61206025311621637</v>
      </c>
    </row>
    <row r="19" spans="1:28">
      <c r="A19">
        <v>56</v>
      </c>
      <c r="B19" t="s">
        <v>15</v>
      </c>
      <c r="C19" s="2">
        <v>6.55</v>
      </c>
      <c r="D19" s="2">
        <v>15.786123488224062</v>
      </c>
      <c r="E19" s="2">
        <f t="shared" si="0"/>
        <v>249.20169478545944</v>
      </c>
      <c r="F19" s="18">
        <v>0.15786123488224063</v>
      </c>
      <c r="G19">
        <f t="shared" si="1"/>
        <v>2.7591312938974526</v>
      </c>
      <c r="J19" s="12" t="s">
        <v>102</v>
      </c>
      <c r="K19" s="12">
        <v>0.4927050776633306</v>
      </c>
      <c r="T19" s="12" t="s">
        <v>102</v>
      </c>
      <c r="U19" s="12">
        <v>0.3746177534446869</v>
      </c>
    </row>
    <row r="20" spans="1:28">
      <c r="A20">
        <v>57</v>
      </c>
      <c r="B20" t="s">
        <v>15</v>
      </c>
      <c r="C20" s="2">
        <v>4.8499999999999996</v>
      </c>
      <c r="D20" s="2">
        <v>10.884786760025463</v>
      </c>
      <c r="E20" s="2">
        <f t="shared" si="0"/>
        <v>118.47858281122562</v>
      </c>
      <c r="F20" s="18">
        <v>0.10884786760025462</v>
      </c>
      <c r="G20">
        <f t="shared" si="1"/>
        <v>2.3873661042351304</v>
      </c>
      <c r="J20" s="12" t="s">
        <v>103</v>
      </c>
      <c r="K20" s="12">
        <v>0.45646972606785424</v>
      </c>
      <c r="T20" s="12" t="s">
        <v>103</v>
      </c>
      <c r="U20" s="12">
        <v>0.32994759297645027</v>
      </c>
    </row>
    <row r="21" spans="1:28">
      <c r="A21">
        <v>60</v>
      </c>
      <c r="B21" t="s">
        <v>15</v>
      </c>
      <c r="C21" s="2">
        <v>2.75</v>
      </c>
      <c r="D21" s="2">
        <v>9.579885423297263</v>
      </c>
      <c r="E21" s="2">
        <f t="shared" si="0"/>
        <v>91.774204723503374</v>
      </c>
      <c r="F21" s="18">
        <v>9.579885423297263E-2</v>
      </c>
      <c r="G21">
        <f t="shared" si="1"/>
        <v>2.2596656319214006</v>
      </c>
      <c r="J21" s="12" t="s">
        <v>48</v>
      </c>
      <c r="K21" s="12">
        <v>1.4704431516103855</v>
      </c>
      <c r="T21" s="12" t="s">
        <v>48</v>
      </c>
      <c r="U21" s="12">
        <v>1.6326412138396154</v>
      </c>
    </row>
    <row r="22" spans="1:28" ht="15.75" thickBot="1">
      <c r="A22">
        <v>27</v>
      </c>
      <c r="B22" t="s">
        <v>15</v>
      </c>
      <c r="C22" s="2">
        <v>7.8</v>
      </c>
      <c r="D22" s="2">
        <v>33.577339274347551</v>
      </c>
      <c r="E22" s="2">
        <f t="shared" si="0"/>
        <v>1127.4377127446426</v>
      </c>
      <c r="F22" s="18">
        <v>0.33577339274347551</v>
      </c>
      <c r="G22">
        <f t="shared" si="1"/>
        <v>3.5138514130826919</v>
      </c>
      <c r="J22" s="13" t="s">
        <v>104</v>
      </c>
      <c r="K22" s="13">
        <v>16</v>
      </c>
      <c r="T22" s="13" t="s">
        <v>104</v>
      </c>
      <c r="U22" s="13">
        <v>16</v>
      </c>
    </row>
    <row r="23" spans="1:28">
      <c r="A23">
        <v>31</v>
      </c>
      <c r="B23" t="s">
        <v>15</v>
      </c>
      <c r="C23" s="2">
        <v>6.25</v>
      </c>
      <c r="D23" s="2">
        <v>12.635264162953534</v>
      </c>
      <c r="E23" s="2">
        <f t="shared" si="0"/>
        <v>159.64990046761787</v>
      </c>
      <c r="F23" s="18">
        <v>0.12635264162953536</v>
      </c>
      <c r="G23">
        <f t="shared" si="1"/>
        <v>2.5364916478597155</v>
      </c>
    </row>
    <row r="24" spans="1:28" ht="15.75" thickBot="1">
      <c r="A24">
        <v>32</v>
      </c>
      <c r="B24" t="s">
        <v>15</v>
      </c>
      <c r="C24" s="2">
        <v>6.05</v>
      </c>
      <c r="D24" s="2">
        <v>12.476129853596436</v>
      </c>
      <c r="E24" s="2">
        <f t="shared" si="0"/>
        <v>155.65381612380023</v>
      </c>
      <c r="F24" s="18">
        <v>0.12476129853596436</v>
      </c>
      <c r="G24">
        <f t="shared" si="1"/>
        <v>2.5238172069629874</v>
      </c>
      <c r="J24" t="s">
        <v>105</v>
      </c>
      <c r="T24" t="s">
        <v>105</v>
      </c>
    </row>
    <row r="25" spans="1:28">
      <c r="A25">
        <v>39</v>
      </c>
      <c r="B25" t="s">
        <v>15</v>
      </c>
      <c r="C25" s="2">
        <v>2.2000000000000002</v>
      </c>
      <c r="D25" s="2">
        <v>8.2113303628262262</v>
      </c>
      <c r="E25" s="2">
        <f t="shared" si="0"/>
        <v>67.425946327471877</v>
      </c>
      <c r="F25" s="18">
        <v>8.2113303628262302E-2</v>
      </c>
      <c r="G25">
        <f t="shared" si="1"/>
        <v>2.1055149520941425</v>
      </c>
      <c r="J25" s="14"/>
      <c r="K25" s="14" t="s">
        <v>109</v>
      </c>
      <c r="L25" s="14" t="s">
        <v>110</v>
      </c>
      <c r="M25" s="14" t="s">
        <v>111</v>
      </c>
      <c r="N25" s="14" t="s">
        <v>112</v>
      </c>
      <c r="O25" s="14" t="s">
        <v>113</v>
      </c>
      <c r="T25" s="14"/>
      <c r="U25" s="14" t="s">
        <v>109</v>
      </c>
      <c r="V25" s="14" t="s">
        <v>110</v>
      </c>
      <c r="W25" s="14" t="s">
        <v>111</v>
      </c>
      <c r="X25" s="14" t="s">
        <v>112</v>
      </c>
      <c r="Y25" s="14" t="s">
        <v>113</v>
      </c>
    </row>
    <row r="26" spans="1:28">
      <c r="A26">
        <v>41</v>
      </c>
      <c r="B26" t="s">
        <v>15</v>
      </c>
      <c r="C26" s="2">
        <v>4.95</v>
      </c>
      <c r="D26" s="2">
        <v>13.112667091024827</v>
      </c>
      <c r="E26" s="2">
        <f t="shared" si="0"/>
        <v>171.94203824004549</v>
      </c>
      <c r="F26" s="18">
        <v>0.13112667091024827</v>
      </c>
      <c r="G26">
        <f t="shared" si="1"/>
        <v>2.5735787165220514</v>
      </c>
      <c r="J26" s="12" t="s">
        <v>106</v>
      </c>
      <c r="K26" s="12">
        <v>1</v>
      </c>
      <c r="L26" s="12">
        <v>29.400250880349631</v>
      </c>
      <c r="M26" s="12">
        <v>29.400250880349631</v>
      </c>
      <c r="N26" s="12">
        <v>13.597358821401359</v>
      </c>
      <c r="O26" s="12">
        <v>2.4370939999045576E-3</v>
      </c>
      <c r="T26" s="12" t="s">
        <v>106</v>
      </c>
      <c r="U26" s="12">
        <v>1</v>
      </c>
      <c r="V26" s="12">
        <v>22.353851086212295</v>
      </c>
      <c r="W26" s="12">
        <v>22.353851086212295</v>
      </c>
      <c r="X26" s="12">
        <v>8.3863086570074916</v>
      </c>
      <c r="Y26" s="12">
        <v>1.1736464166085314E-2</v>
      </c>
    </row>
    <row r="27" spans="1:28">
      <c r="A27">
        <v>4</v>
      </c>
      <c r="B27" t="s">
        <v>15</v>
      </c>
      <c r="C27" s="2">
        <v>7.8999999999999995</v>
      </c>
      <c r="D27" s="2">
        <v>22.851686823679184</v>
      </c>
      <c r="E27" s="2">
        <f t="shared" si="0"/>
        <v>522.1995906875128</v>
      </c>
      <c r="F27" s="18">
        <v>0.22851686823679185</v>
      </c>
      <c r="G27">
        <f t="shared" si="1"/>
        <v>3.1290249362207492</v>
      </c>
      <c r="J27" s="12" t="s">
        <v>107</v>
      </c>
      <c r="K27" s="12">
        <v>14</v>
      </c>
      <c r="L27" s="12">
        <v>30.270842869650366</v>
      </c>
      <c r="M27" s="12">
        <v>2.1622030621178832</v>
      </c>
      <c r="N27" s="12"/>
      <c r="O27" s="12"/>
      <c r="T27" s="12" t="s">
        <v>107</v>
      </c>
      <c r="U27" s="12">
        <v>14</v>
      </c>
      <c r="V27" s="12">
        <v>37.317242663787702</v>
      </c>
      <c r="W27" s="12">
        <v>2.6655173331276929</v>
      </c>
      <c r="X27" s="12"/>
      <c r="Y27" s="12"/>
    </row>
    <row r="28" spans="1:28" ht="15.75" thickBot="1">
      <c r="A28">
        <v>5</v>
      </c>
      <c r="B28" t="s">
        <v>15</v>
      </c>
      <c r="C28" s="2">
        <v>8.35</v>
      </c>
      <c r="D28" s="2">
        <v>18.746021642266072</v>
      </c>
      <c r="E28" s="2">
        <f t="shared" si="0"/>
        <v>351.41332741230798</v>
      </c>
      <c r="F28" s="18">
        <v>0.18746021642266072</v>
      </c>
      <c r="G28">
        <f t="shared" si="1"/>
        <v>2.9309815508241117</v>
      </c>
      <c r="J28" s="13" t="s">
        <v>65</v>
      </c>
      <c r="K28" s="13">
        <v>15</v>
      </c>
      <c r="L28" s="13">
        <v>59.671093749999997</v>
      </c>
      <c r="M28" s="13"/>
      <c r="N28" s="13"/>
      <c r="O28" s="13"/>
      <c r="T28" s="13" t="s">
        <v>65</v>
      </c>
      <c r="U28" s="13">
        <v>15</v>
      </c>
      <c r="V28" s="13">
        <v>59.671093749999997</v>
      </c>
      <c r="W28" s="13"/>
      <c r="X28" s="13"/>
      <c r="Y28" s="13"/>
    </row>
    <row r="29" spans="1:28" ht="15.75" thickBot="1">
      <c r="A29">
        <v>7</v>
      </c>
      <c r="B29" t="s">
        <v>15</v>
      </c>
      <c r="C29" s="2">
        <v>2.6</v>
      </c>
      <c r="D29" s="2">
        <v>8.5295989815404205</v>
      </c>
      <c r="E29" s="2">
        <f t="shared" si="0"/>
        <v>72.754058785895381</v>
      </c>
      <c r="F29" s="18">
        <v>8.5295989815404205E-2</v>
      </c>
      <c r="G29">
        <f t="shared" si="1"/>
        <v>2.1435423476833817</v>
      </c>
    </row>
    <row r="30" spans="1:28">
      <c r="A30">
        <v>12</v>
      </c>
      <c r="B30" t="s">
        <v>15</v>
      </c>
      <c r="C30" s="2">
        <v>4.95</v>
      </c>
      <c r="D30" s="2">
        <v>9.7708465945257803</v>
      </c>
      <c r="E30" s="2">
        <f t="shared" si="0"/>
        <v>95.469443173756034</v>
      </c>
      <c r="F30" s="18">
        <v>9.7708465945257797E-2</v>
      </c>
      <c r="G30">
        <f t="shared" si="1"/>
        <v>2.279403114759722</v>
      </c>
      <c r="J30" s="14"/>
      <c r="K30" s="14" t="s">
        <v>114</v>
      </c>
      <c r="L30" s="14" t="s">
        <v>48</v>
      </c>
      <c r="M30" s="14" t="s">
        <v>115</v>
      </c>
      <c r="N30" s="14" t="s">
        <v>116</v>
      </c>
      <c r="O30" s="14" t="s">
        <v>117</v>
      </c>
      <c r="P30" s="14" t="s">
        <v>118</v>
      </c>
      <c r="Q30" s="14" t="s">
        <v>119</v>
      </c>
      <c r="R30" s="14" t="s">
        <v>120</v>
      </c>
      <c r="S30" s="20"/>
      <c r="T30" s="14"/>
      <c r="U30" s="14" t="s">
        <v>114</v>
      </c>
      <c r="V30" s="14" t="s">
        <v>48</v>
      </c>
      <c r="W30" s="14" t="s">
        <v>115</v>
      </c>
      <c r="X30" s="14" t="s">
        <v>116</v>
      </c>
      <c r="Y30" s="14" t="s">
        <v>117</v>
      </c>
      <c r="Z30" s="14" t="s">
        <v>118</v>
      </c>
      <c r="AA30" s="14" t="s">
        <v>119</v>
      </c>
      <c r="AB30" s="14" t="s">
        <v>120</v>
      </c>
    </row>
    <row r="31" spans="1:28">
      <c r="A31">
        <v>13</v>
      </c>
      <c r="B31" t="s">
        <v>15</v>
      </c>
      <c r="C31" s="2">
        <v>8.1499999999999986</v>
      </c>
      <c r="D31" s="2">
        <v>18.873329089751749</v>
      </c>
      <c r="E31" s="2">
        <f t="shared" si="0"/>
        <v>356.20255093006961</v>
      </c>
      <c r="F31" s="18">
        <v>0.1887332908975175</v>
      </c>
      <c r="G31">
        <f t="shared" si="1"/>
        <v>2.9377497661702501</v>
      </c>
      <c r="J31" s="12" t="s">
        <v>108</v>
      </c>
      <c r="K31" s="12">
        <v>2.3607990682101914</v>
      </c>
      <c r="L31" s="12">
        <v>0.95460062758264519</v>
      </c>
      <c r="M31" s="12">
        <v>2.4730751269130122</v>
      </c>
      <c r="N31" s="12">
        <v>2.6824898041767388E-2</v>
      </c>
      <c r="O31" s="12">
        <v>0.3133843562274144</v>
      </c>
      <c r="P31" s="12">
        <v>4.4082137801929679</v>
      </c>
      <c r="Q31" s="12">
        <v>0.3133843562274144</v>
      </c>
      <c r="R31" s="12">
        <v>4.4082137801929679</v>
      </c>
      <c r="S31" s="12"/>
      <c r="T31" s="12" t="s">
        <v>108</v>
      </c>
      <c r="U31" s="12">
        <v>4.2454603905636681</v>
      </c>
      <c r="V31" s="12">
        <v>0.62323051371967264</v>
      </c>
      <c r="W31" s="12">
        <v>6.8120226739624377</v>
      </c>
      <c r="X31" s="12">
        <v>8.432569119548175E-6</v>
      </c>
      <c r="Y31" s="12">
        <v>2.9087638853691224</v>
      </c>
      <c r="Z31" s="12">
        <v>5.5821568957582137</v>
      </c>
      <c r="AA31" s="12">
        <v>2.9087638853691224</v>
      </c>
      <c r="AB31" s="12">
        <v>5.5821568957582137</v>
      </c>
    </row>
    <row r="32" spans="1:28" ht="15.75" thickBot="1">
      <c r="J32" s="13" t="s">
        <v>74</v>
      </c>
      <c r="K32" s="13">
        <v>0.20067880221545495</v>
      </c>
      <c r="L32" s="13">
        <v>5.4421965295540144E-2</v>
      </c>
      <c r="M32" s="13">
        <v>3.687459670477951</v>
      </c>
      <c r="N32" s="13">
        <v>2.4370939999045576E-3</v>
      </c>
      <c r="O32" s="13">
        <v>8.3955295880384612E-2</v>
      </c>
      <c r="P32" s="13">
        <v>0.31740230855052531</v>
      </c>
      <c r="Q32" s="13">
        <v>8.3955295880384612E-2</v>
      </c>
      <c r="R32" s="13">
        <v>0.31740230855052531</v>
      </c>
      <c r="S32" s="12"/>
      <c r="T32" s="13" t="s">
        <v>98</v>
      </c>
      <c r="U32" s="13">
        <v>4.4329434618330136E-3</v>
      </c>
      <c r="V32" s="13">
        <v>1.5307588220871771E-3</v>
      </c>
      <c r="W32" s="13">
        <v>2.8959124049265523</v>
      </c>
      <c r="X32" s="13">
        <v>1.1736464166085314E-2</v>
      </c>
      <c r="Y32" s="13">
        <v>1.1497923279653838E-3</v>
      </c>
      <c r="Z32" s="13">
        <v>7.7160945957006439E-3</v>
      </c>
      <c r="AA32" s="13">
        <v>1.1497923279653838E-3</v>
      </c>
      <c r="AB32" s="13">
        <v>7.7160945957006439E-3</v>
      </c>
    </row>
    <row r="35" spans="3:45">
      <c r="C35" s="1" t="s">
        <v>74</v>
      </c>
      <c r="D35" s="1" t="s">
        <v>75</v>
      </c>
      <c r="J35" s="1" t="s">
        <v>123</v>
      </c>
      <c r="T35" s="1" t="s">
        <v>124</v>
      </c>
      <c r="AD35" s="5"/>
      <c r="AE35" s="5"/>
      <c r="AF35" s="5"/>
      <c r="AG35" s="5"/>
      <c r="AH35" s="5"/>
    </row>
    <row r="36" spans="3:45">
      <c r="C36" s="2">
        <v>24.856779121578612</v>
      </c>
      <c r="D36" s="2">
        <v>6.5</v>
      </c>
      <c r="J36" t="s">
        <v>99</v>
      </c>
      <c r="T36" t="s">
        <v>99</v>
      </c>
      <c r="AD36" s="20"/>
      <c r="AE36" s="20"/>
      <c r="AF36" s="20"/>
      <c r="AG36" s="20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3:45" ht="15.75" thickBot="1">
      <c r="C37" s="2">
        <v>19.127943984723107</v>
      </c>
      <c r="D37" s="2">
        <v>3.9</v>
      </c>
      <c r="AD37" s="12"/>
      <c r="AE37" s="12"/>
      <c r="AF37" s="12"/>
      <c r="AG37" s="12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3:45">
      <c r="C38" s="2">
        <v>19.98726925525143</v>
      </c>
      <c r="D38" s="2">
        <v>6</v>
      </c>
      <c r="J38" s="27" t="s">
        <v>100</v>
      </c>
      <c r="K38" s="27"/>
      <c r="T38" s="27" t="s">
        <v>100</v>
      </c>
      <c r="U38" s="27"/>
      <c r="AD38" s="12"/>
      <c r="AE38" s="12"/>
      <c r="AF38" s="12"/>
      <c r="AG38" s="12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3:45">
      <c r="C39" s="2">
        <v>15.786123488224062</v>
      </c>
      <c r="D39" s="2">
        <v>6.55</v>
      </c>
      <c r="J39" s="12" t="s">
        <v>101</v>
      </c>
      <c r="K39" s="12">
        <v>0.772118061253243</v>
      </c>
      <c r="T39" s="12" t="s">
        <v>101</v>
      </c>
      <c r="U39" s="12">
        <v>0.78572485892342425</v>
      </c>
      <c r="AD39" s="12"/>
      <c r="AE39" s="12"/>
      <c r="AF39" s="12"/>
      <c r="AG39" s="12"/>
      <c r="AH39" s="5"/>
      <c r="AI39" s="5"/>
      <c r="AJ39" s="5"/>
      <c r="AK39" s="5"/>
      <c r="AL39" s="5"/>
      <c r="AM39" s="5"/>
      <c r="AN39" s="20"/>
      <c r="AO39" s="20"/>
      <c r="AP39" s="20"/>
      <c r="AQ39" s="20"/>
      <c r="AR39" s="5"/>
      <c r="AS39" s="5"/>
    </row>
    <row r="40" spans="3:45">
      <c r="C40" s="2">
        <v>10.884786760025463</v>
      </c>
      <c r="D40" s="2">
        <v>4.8499999999999996</v>
      </c>
      <c r="J40" s="12" t="s">
        <v>102</v>
      </c>
      <c r="K40" s="12">
        <v>0.59616630051346664</v>
      </c>
      <c r="T40" s="12" t="s">
        <v>102</v>
      </c>
      <c r="U40" s="12">
        <v>0.61736355393023501</v>
      </c>
      <c r="AD40" s="12"/>
      <c r="AE40" s="12"/>
      <c r="AF40" s="12"/>
      <c r="AG40" s="12"/>
      <c r="AH40" s="5"/>
      <c r="AI40" s="5"/>
      <c r="AJ40" s="5"/>
      <c r="AK40" s="5"/>
      <c r="AL40" s="5"/>
      <c r="AM40" s="5"/>
      <c r="AN40" s="12"/>
      <c r="AO40" s="12"/>
      <c r="AP40" s="12"/>
      <c r="AQ40" s="12"/>
      <c r="AR40" s="5"/>
      <c r="AS40" s="5"/>
    </row>
    <row r="41" spans="3:45">
      <c r="C41" s="2">
        <v>9.579885423297263</v>
      </c>
      <c r="D41" s="2">
        <v>2.75</v>
      </c>
      <c r="J41" s="12" t="s">
        <v>103</v>
      </c>
      <c r="K41" s="12">
        <v>0.56732103626442854</v>
      </c>
      <c r="T41" s="12" t="s">
        <v>103</v>
      </c>
      <c r="U41" s="12">
        <v>0.55849640838104042</v>
      </c>
      <c r="AD41" s="12"/>
      <c r="AE41" s="12"/>
      <c r="AF41" s="12"/>
      <c r="AG41" s="12"/>
      <c r="AH41" s="5"/>
      <c r="AI41" s="5"/>
      <c r="AJ41" s="5"/>
      <c r="AK41" s="5"/>
      <c r="AL41" s="5"/>
      <c r="AM41" s="5"/>
      <c r="AN41" s="12"/>
      <c r="AO41" s="12"/>
      <c r="AP41" s="12"/>
      <c r="AQ41" s="12"/>
      <c r="AR41" s="5"/>
      <c r="AS41" s="5"/>
    </row>
    <row r="42" spans="3:45">
      <c r="C42" s="2">
        <v>33.577339274347551</v>
      </c>
      <c r="D42" s="2">
        <v>7.8</v>
      </c>
      <c r="J42" s="12" t="s">
        <v>48</v>
      </c>
      <c r="K42" s="12">
        <v>1.3119559700111416</v>
      </c>
      <c r="T42" s="12" t="s">
        <v>48</v>
      </c>
      <c r="U42" s="12">
        <v>1.3252673241389616</v>
      </c>
      <c r="AD42" s="12"/>
      <c r="AE42" s="12"/>
      <c r="AF42" s="12"/>
      <c r="AG42" s="12"/>
      <c r="AH42" s="5"/>
      <c r="AI42" s="5"/>
      <c r="AJ42" s="5"/>
      <c r="AK42" s="5"/>
      <c r="AL42" s="5"/>
      <c r="AM42" s="5"/>
      <c r="AN42" s="12"/>
      <c r="AO42" s="12"/>
      <c r="AP42" s="12"/>
      <c r="AQ42" s="12"/>
      <c r="AR42" s="5"/>
      <c r="AS42" s="5"/>
    </row>
    <row r="43" spans="3:45" ht="15.75" thickBot="1">
      <c r="C43" s="2">
        <v>12.635264162953534</v>
      </c>
      <c r="D43" s="2">
        <v>6.25</v>
      </c>
      <c r="J43" s="13" t="s">
        <v>104</v>
      </c>
      <c r="K43" s="13">
        <v>16</v>
      </c>
      <c r="T43" s="13" t="s">
        <v>104</v>
      </c>
      <c r="U43" s="13">
        <v>16</v>
      </c>
      <c r="AD43" s="12"/>
      <c r="AE43" s="12"/>
      <c r="AF43" s="12"/>
      <c r="AG43" s="12"/>
      <c r="AH43" s="5"/>
      <c r="AI43" s="5"/>
      <c r="AJ43" s="5"/>
      <c r="AK43" s="5"/>
      <c r="AL43" s="5"/>
      <c r="AM43" s="5"/>
      <c r="AN43" s="12"/>
      <c r="AO43" s="12"/>
      <c r="AP43" s="12"/>
      <c r="AQ43" s="12"/>
      <c r="AR43" s="5"/>
      <c r="AS43" s="5"/>
    </row>
    <row r="44" spans="3:45">
      <c r="C44" s="2">
        <v>12.476129853596436</v>
      </c>
      <c r="D44" s="2">
        <v>6.05</v>
      </c>
      <c r="AD44" s="12"/>
      <c r="AE44" s="12"/>
      <c r="AF44" s="12"/>
      <c r="AG44" s="12"/>
      <c r="AH44" s="5"/>
      <c r="AI44" s="5"/>
      <c r="AJ44" s="5"/>
      <c r="AK44" s="5"/>
      <c r="AL44" s="5"/>
      <c r="AM44" s="5"/>
      <c r="AN44" s="12"/>
      <c r="AO44" s="12"/>
      <c r="AP44" s="12"/>
      <c r="AQ44" s="12"/>
      <c r="AR44" s="5"/>
      <c r="AS44" s="5"/>
    </row>
    <row r="45" spans="3:45" ht="15.75" thickBot="1">
      <c r="C45" s="2">
        <v>8.2113303628262262</v>
      </c>
      <c r="D45" s="2">
        <v>2.2000000000000002</v>
      </c>
      <c r="J45" t="s">
        <v>105</v>
      </c>
      <c r="T45" t="s">
        <v>105</v>
      </c>
      <c r="AD45" s="12"/>
      <c r="AE45" s="12"/>
      <c r="AF45" s="12"/>
      <c r="AG45" s="12"/>
      <c r="AH45" s="5"/>
      <c r="AI45" s="5"/>
      <c r="AJ45" s="5"/>
      <c r="AK45" s="5"/>
      <c r="AL45" s="5"/>
      <c r="AM45" s="5"/>
      <c r="AN45" s="12"/>
      <c r="AO45" s="12"/>
      <c r="AP45" s="12"/>
      <c r="AQ45" s="12"/>
      <c r="AR45" s="5"/>
      <c r="AS45" s="5"/>
    </row>
    <row r="46" spans="3:45">
      <c r="C46" s="2">
        <v>13.112667091024827</v>
      </c>
      <c r="D46" s="2">
        <v>4.95</v>
      </c>
      <c r="J46" s="14"/>
      <c r="K46" s="14" t="s">
        <v>109</v>
      </c>
      <c r="L46" s="14" t="s">
        <v>110</v>
      </c>
      <c r="M46" s="14" t="s">
        <v>111</v>
      </c>
      <c r="N46" s="14" t="s">
        <v>112</v>
      </c>
      <c r="O46" s="14" t="s">
        <v>113</v>
      </c>
      <c r="T46" s="14"/>
      <c r="U46" s="14" t="s">
        <v>109</v>
      </c>
      <c r="V46" s="14" t="s">
        <v>110</v>
      </c>
      <c r="W46" s="14" t="s">
        <v>111</v>
      </c>
      <c r="X46" s="14" t="s">
        <v>112</v>
      </c>
      <c r="Y46" s="14" t="s">
        <v>113</v>
      </c>
      <c r="AD46" s="12"/>
      <c r="AE46" s="12"/>
      <c r="AF46" s="12"/>
      <c r="AG46" s="12"/>
      <c r="AH46" s="5"/>
      <c r="AI46" s="5"/>
      <c r="AJ46" s="5"/>
      <c r="AK46" s="5"/>
      <c r="AL46" s="5"/>
      <c r="AM46" s="5"/>
      <c r="AN46" s="12"/>
      <c r="AO46" s="12"/>
      <c r="AP46" s="12"/>
      <c r="AQ46" s="12"/>
      <c r="AR46" s="5"/>
      <c r="AS46" s="5"/>
    </row>
    <row r="47" spans="3:45">
      <c r="C47" s="2">
        <v>22.851686823679184</v>
      </c>
      <c r="D47" s="2">
        <v>7.8999999999999995</v>
      </c>
      <c r="J47" s="12" t="s">
        <v>106</v>
      </c>
      <c r="K47" s="12">
        <v>1</v>
      </c>
      <c r="L47" s="12">
        <v>35.573895208529741</v>
      </c>
      <c r="M47" s="12">
        <v>35.573895208529741</v>
      </c>
      <c r="N47" s="12">
        <v>20.667735797682873</v>
      </c>
      <c r="O47" s="12">
        <v>4.570191268918607E-4</v>
      </c>
      <c r="T47" s="12" t="s">
        <v>106</v>
      </c>
      <c r="U47" s="12">
        <v>2</v>
      </c>
      <c r="V47" s="12">
        <v>36.838758504404232</v>
      </c>
      <c r="W47" s="12">
        <v>18.419379252202116</v>
      </c>
      <c r="X47" s="12">
        <v>10.48740427568908</v>
      </c>
      <c r="Y47" s="12">
        <v>1.9413827749730943E-3</v>
      </c>
      <c r="AD47" s="12"/>
      <c r="AE47" s="12"/>
      <c r="AF47" s="12"/>
      <c r="AG47" s="12"/>
      <c r="AH47" s="5"/>
      <c r="AI47" s="5"/>
      <c r="AJ47" s="5"/>
      <c r="AK47" s="5"/>
      <c r="AL47" s="5"/>
      <c r="AM47" s="5"/>
      <c r="AN47" s="12"/>
      <c r="AO47" s="12"/>
      <c r="AP47" s="12"/>
      <c r="AQ47" s="12"/>
      <c r="AR47" s="5"/>
      <c r="AS47" s="5"/>
    </row>
    <row r="48" spans="3:45">
      <c r="C48" s="2">
        <v>18.746021642266072</v>
      </c>
      <c r="D48" s="2">
        <v>8.35</v>
      </c>
      <c r="J48" s="12" t="s">
        <v>107</v>
      </c>
      <c r="K48" s="12">
        <v>14</v>
      </c>
      <c r="L48" s="12">
        <v>24.097198541470256</v>
      </c>
      <c r="M48" s="12">
        <v>1.7212284672478755</v>
      </c>
      <c r="N48" s="12"/>
      <c r="O48" s="12"/>
      <c r="T48" s="12" t="s">
        <v>107</v>
      </c>
      <c r="U48" s="12">
        <v>13</v>
      </c>
      <c r="V48" s="12">
        <v>22.832335245595765</v>
      </c>
      <c r="W48" s="12">
        <v>1.7563334804304434</v>
      </c>
      <c r="X48" s="12"/>
      <c r="Y48" s="12"/>
      <c r="AD48" s="12"/>
      <c r="AE48" s="12"/>
      <c r="AF48" s="12"/>
      <c r="AG48" s="12"/>
      <c r="AH48" s="5"/>
      <c r="AI48" s="5"/>
      <c r="AJ48" s="5"/>
      <c r="AK48" s="5"/>
      <c r="AL48" s="5"/>
      <c r="AM48" s="5"/>
      <c r="AN48" s="12"/>
      <c r="AO48" s="12"/>
      <c r="AP48" s="12"/>
      <c r="AQ48" s="12"/>
      <c r="AR48" s="5"/>
      <c r="AS48" s="5"/>
    </row>
    <row r="49" spans="3:45" ht="15.75" thickBot="1">
      <c r="C49" s="2">
        <v>8.5295989815404205</v>
      </c>
      <c r="D49" s="2">
        <v>2.6</v>
      </c>
      <c r="J49" s="13" t="s">
        <v>65</v>
      </c>
      <c r="K49" s="13">
        <v>15</v>
      </c>
      <c r="L49" s="13">
        <v>59.671093749999997</v>
      </c>
      <c r="M49" s="13"/>
      <c r="N49" s="13"/>
      <c r="O49" s="13"/>
      <c r="T49" s="13" t="s">
        <v>65</v>
      </c>
      <c r="U49" s="13">
        <v>15</v>
      </c>
      <c r="V49" s="13">
        <v>59.671093749999997</v>
      </c>
      <c r="W49" s="13"/>
      <c r="X49" s="13"/>
      <c r="Y49" s="13"/>
      <c r="AD49" s="12"/>
      <c r="AE49" s="12"/>
      <c r="AF49" s="12"/>
      <c r="AG49" s="12"/>
      <c r="AH49" s="5"/>
      <c r="AI49" s="5"/>
      <c r="AJ49" s="5"/>
      <c r="AK49" s="5"/>
      <c r="AL49" s="5"/>
      <c r="AM49" s="5"/>
      <c r="AN49" s="12"/>
      <c r="AO49" s="12"/>
      <c r="AP49" s="12"/>
      <c r="AQ49" s="12"/>
      <c r="AR49" s="5"/>
      <c r="AS49" s="5"/>
    </row>
    <row r="50" spans="3:45" ht="15.75" thickBot="1">
      <c r="C50" s="2">
        <v>9.7708465945257803</v>
      </c>
      <c r="D50" s="2">
        <v>4.95</v>
      </c>
      <c r="AD50" s="12"/>
      <c r="AE50" s="12"/>
      <c r="AF50" s="12"/>
      <c r="AG50" s="12"/>
      <c r="AH50" s="5"/>
      <c r="AI50" s="5"/>
      <c r="AJ50" s="5"/>
      <c r="AK50" s="5"/>
      <c r="AL50" s="5"/>
      <c r="AM50" s="5"/>
      <c r="AN50" s="12"/>
      <c r="AO50" s="12"/>
      <c r="AP50" s="12"/>
      <c r="AQ50" s="12"/>
      <c r="AR50" s="5"/>
      <c r="AS50" s="5"/>
    </row>
    <row r="51" spans="3:45">
      <c r="C51" s="2">
        <v>18.873329089751749</v>
      </c>
      <c r="D51" s="2">
        <v>8.1499999999999986</v>
      </c>
      <c r="J51" s="14"/>
      <c r="K51" s="14" t="s">
        <v>114</v>
      </c>
      <c r="L51" s="14" t="s">
        <v>48</v>
      </c>
      <c r="M51" s="14" t="s">
        <v>115</v>
      </c>
      <c r="N51" s="14" t="s">
        <v>116</v>
      </c>
      <c r="O51" s="14" t="s">
        <v>117</v>
      </c>
      <c r="P51" s="14" t="s">
        <v>118</v>
      </c>
      <c r="Q51" s="14" t="s">
        <v>119</v>
      </c>
      <c r="R51" s="14" t="s">
        <v>120</v>
      </c>
      <c r="T51" s="14"/>
      <c r="U51" s="14" t="s">
        <v>114</v>
      </c>
      <c r="V51" s="14" t="s">
        <v>48</v>
      </c>
      <c r="W51" s="14" t="s">
        <v>115</v>
      </c>
      <c r="X51" s="14" t="s">
        <v>116</v>
      </c>
      <c r="Y51" s="14" t="s">
        <v>117</v>
      </c>
      <c r="Z51" s="14" t="s">
        <v>118</v>
      </c>
      <c r="AA51" s="14" t="s">
        <v>119</v>
      </c>
      <c r="AB51" s="14" t="s">
        <v>120</v>
      </c>
      <c r="AD51" s="12"/>
      <c r="AE51" s="12"/>
      <c r="AF51" s="12"/>
      <c r="AG51" s="12"/>
      <c r="AH51" s="5"/>
      <c r="AI51" s="5"/>
      <c r="AJ51" s="5"/>
      <c r="AK51" s="5"/>
      <c r="AL51" s="5"/>
      <c r="AM51" s="5"/>
      <c r="AN51" s="12"/>
      <c r="AO51" s="12"/>
      <c r="AP51" s="12"/>
      <c r="AQ51" s="12"/>
      <c r="AR51" s="5"/>
      <c r="AS51" s="5"/>
    </row>
    <row r="52" spans="3:45">
      <c r="J52" s="12" t="s">
        <v>108</v>
      </c>
      <c r="K52" s="12">
        <v>-4.4285130067529348</v>
      </c>
      <c r="L52" s="12">
        <v>2.2322118011413958</v>
      </c>
      <c r="M52" s="12">
        <v>-1.9839125500942631</v>
      </c>
      <c r="N52" s="12">
        <v>6.7228487792538497E-2</v>
      </c>
      <c r="O52" s="12">
        <v>-9.2161311476416934</v>
      </c>
      <c r="P52" s="12">
        <v>0.35910513413582468</v>
      </c>
      <c r="Q52" s="12">
        <v>-9.2161311476416934</v>
      </c>
      <c r="R52" s="12">
        <v>0.35910513413582468</v>
      </c>
      <c r="T52" s="12" t="s">
        <v>108</v>
      </c>
      <c r="U52" s="12">
        <v>-1.4973341576245809</v>
      </c>
      <c r="V52" s="12">
        <v>2.0627180785742518</v>
      </c>
      <c r="W52" s="12">
        <v>-0.72590344418735908</v>
      </c>
      <c r="X52" s="12">
        <v>0.48076331084364798</v>
      </c>
      <c r="Y52" s="12">
        <v>-5.9535656330027251</v>
      </c>
      <c r="Z52" s="12">
        <v>2.9588973177535638</v>
      </c>
      <c r="AA52" s="12">
        <v>-5.9535656330027251</v>
      </c>
      <c r="AB52" s="12">
        <v>2.9588973177535638</v>
      </c>
      <c r="AD52" s="12"/>
      <c r="AE52" s="12"/>
      <c r="AF52" s="12"/>
      <c r="AG52" s="12"/>
      <c r="AH52" s="5"/>
      <c r="AI52" s="5"/>
      <c r="AJ52" s="5"/>
      <c r="AK52" s="5"/>
      <c r="AL52" s="5"/>
      <c r="AM52" s="5"/>
      <c r="AN52" s="12"/>
      <c r="AO52" s="12"/>
      <c r="AP52" s="12"/>
      <c r="AQ52" s="12"/>
      <c r="AR52" s="5"/>
      <c r="AS52" s="5"/>
    </row>
    <row r="53" spans="3:45" ht="15.75" thickBot="1">
      <c r="J53" s="13" t="s">
        <v>97</v>
      </c>
      <c r="K53" s="13">
        <v>3.7143405115982824</v>
      </c>
      <c r="L53" s="13">
        <v>0.81702484739822467</v>
      </c>
      <c r="M53" s="13">
        <v>4.5461781528755418</v>
      </c>
      <c r="N53" s="13">
        <v>4.570191268918607E-4</v>
      </c>
      <c r="O53" s="13">
        <v>1.9619965006220423</v>
      </c>
      <c r="P53" s="13">
        <v>5.4666845225745222</v>
      </c>
      <c r="Q53" s="13">
        <v>1.9619965006220423</v>
      </c>
      <c r="R53" s="13">
        <v>5.4666845225745222</v>
      </c>
      <c r="T53" s="12" t="s">
        <v>74</v>
      </c>
      <c r="U53" s="12">
        <v>0.67029663105435311</v>
      </c>
      <c r="V53" s="12">
        <v>0.23340634875530358</v>
      </c>
      <c r="W53" s="12">
        <v>2.8718011940500925</v>
      </c>
      <c r="X53" s="12">
        <v>1.3097790127519344E-2</v>
      </c>
      <c r="Y53" s="12">
        <v>0.16605287196760632</v>
      </c>
      <c r="Z53" s="12">
        <v>1.1745403901410998</v>
      </c>
      <c r="AA53" s="12">
        <v>0.16605287196760632</v>
      </c>
      <c r="AB53" s="12">
        <v>1.1745403901410998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12"/>
      <c r="AO53" s="12"/>
      <c r="AP53" s="12"/>
      <c r="AQ53" s="12"/>
      <c r="AR53" s="5"/>
      <c r="AS53" s="5"/>
    </row>
    <row r="54" spans="3:45" ht="15.75" thickBot="1">
      <c r="T54" s="13" t="s">
        <v>98</v>
      </c>
      <c r="U54" s="13">
        <v>-1.2168642003994716E-2</v>
      </c>
      <c r="V54" s="13">
        <v>5.9129294658507459E-3</v>
      </c>
      <c r="W54" s="13">
        <v>-2.0579717844213969</v>
      </c>
      <c r="X54" s="13">
        <v>6.0224241500337332E-2</v>
      </c>
      <c r="Y54" s="13">
        <v>-2.4942749464975343E-2</v>
      </c>
      <c r="Z54" s="13">
        <v>6.0546545698591104E-4</v>
      </c>
      <c r="AA54" s="13">
        <v>-2.4942749464975343E-2</v>
      </c>
      <c r="AB54" s="13">
        <v>6.0546545698591104E-4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12"/>
      <c r="AO54" s="12"/>
      <c r="AP54" s="12"/>
      <c r="AQ54" s="12"/>
      <c r="AR54" s="5"/>
      <c r="AS54" s="5"/>
    </row>
    <row r="55" spans="3:45"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12"/>
      <c r="AO55" s="12"/>
      <c r="AP55" s="12"/>
      <c r="AQ55" s="12"/>
      <c r="AR55" s="5"/>
      <c r="AS55" s="5"/>
    </row>
    <row r="56" spans="3:45"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3:45">
      <c r="J57" s="5"/>
      <c r="K57" s="5"/>
      <c r="L57" s="5"/>
      <c r="M57" s="5"/>
      <c r="N57" s="5"/>
      <c r="O57" s="5"/>
      <c r="P57" s="5"/>
      <c r="Q57" s="5"/>
      <c r="R57" s="5"/>
      <c r="S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3:45"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3:45"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3:45"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3:45"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3:45">
      <c r="J62" s="29"/>
      <c r="K62" s="2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3:45">
      <c r="J63" s="12"/>
      <c r="K63" s="1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3:45">
      <c r="J64" s="12"/>
      <c r="K64" s="12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0:45">
      <c r="J65" s="12"/>
      <c r="K65" s="12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0:45">
      <c r="J66" s="12"/>
      <c r="K66" s="12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0:45">
      <c r="J67" s="12"/>
      <c r="K67" s="12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0:45"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10:45"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spans="10:45">
      <c r="J70" s="20"/>
      <c r="K70" s="20"/>
      <c r="L70" s="20"/>
      <c r="M70" s="20"/>
      <c r="N70" s="20"/>
      <c r="O70" s="20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0:45">
      <c r="J71" s="12" t="s">
        <v>106</v>
      </c>
      <c r="K71" s="12">
        <v>1</v>
      </c>
      <c r="L71" s="12">
        <v>29.400250880349642</v>
      </c>
      <c r="M71" s="12">
        <v>29.400250880349642</v>
      </c>
      <c r="N71" s="12">
        <v>13.597358821401368</v>
      </c>
      <c r="O71" s="12">
        <v>2.4370939999045493E-3</v>
      </c>
    </row>
    <row r="72" spans="10:45">
      <c r="J72" s="12" t="s">
        <v>107</v>
      </c>
      <c r="K72" s="12">
        <v>14</v>
      </c>
      <c r="L72" s="12">
        <v>30.270842869650355</v>
      </c>
      <c r="M72" s="12">
        <v>2.1622030621178827</v>
      </c>
      <c r="N72" s="12"/>
      <c r="O72" s="12"/>
    </row>
    <row r="73" spans="10:45" ht="15.75" thickBot="1">
      <c r="J73" s="13" t="s">
        <v>65</v>
      </c>
      <c r="K73" s="13">
        <v>15</v>
      </c>
      <c r="L73" s="13">
        <v>59.671093749999997</v>
      </c>
      <c r="M73" s="13"/>
      <c r="N73" s="13"/>
      <c r="O73" s="13"/>
    </row>
    <row r="74" spans="10:45" ht="15.75" thickBot="1"/>
    <row r="75" spans="10:45">
      <c r="J75" s="14"/>
      <c r="K75" s="14" t="s">
        <v>114</v>
      </c>
      <c r="L75" s="14" t="s">
        <v>48</v>
      </c>
      <c r="M75" s="14" t="s">
        <v>115</v>
      </c>
      <c r="N75" s="14" t="s">
        <v>116</v>
      </c>
      <c r="O75" s="14" t="s">
        <v>117</v>
      </c>
      <c r="P75" s="14" t="s">
        <v>118</v>
      </c>
      <c r="Q75" s="14" t="s">
        <v>119</v>
      </c>
      <c r="R75" s="14" t="s">
        <v>120</v>
      </c>
    </row>
    <row r="76" spans="10:45">
      <c r="J76" s="12" t="s">
        <v>108</v>
      </c>
      <c r="K76" s="12">
        <v>2.3607990682101905</v>
      </c>
      <c r="L76" s="12">
        <v>0.9546006275826453</v>
      </c>
      <c r="M76" s="12">
        <v>2.4730751269130109</v>
      </c>
      <c r="N76" s="12">
        <v>2.6824898041767489E-2</v>
      </c>
      <c r="O76" s="12">
        <v>0.31338435622741323</v>
      </c>
      <c r="P76" s="12">
        <v>4.4082137801929679</v>
      </c>
      <c r="Q76" s="12">
        <v>0.31338435622741323</v>
      </c>
      <c r="R76" s="12">
        <v>4.4082137801929679</v>
      </c>
    </row>
    <row r="77" spans="10:45" ht="15.75" thickBot="1">
      <c r="J77" s="13" t="s">
        <v>73</v>
      </c>
      <c r="K77" s="13">
        <v>20.067880221545501</v>
      </c>
      <c r="L77" s="13">
        <v>5.4421965295540149</v>
      </c>
      <c r="M77" s="13">
        <v>3.6874596704779519</v>
      </c>
      <c r="N77" s="13">
        <v>2.437093999904555E-3</v>
      </c>
      <c r="O77" s="13">
        <v>8.3955295880384657</v>
      </c>
      <c r="P77" s="13">
        <v>31.740230855052538</v>
      </c>
      <c r="Q77" s="13">
        <v>8.3955295880384657</v>
      </c>
      <c r="R77" s="13">
        <v>31.740230855052538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AO131"/>
  <sheetViews>
    <sheetView topLeftCell="Z1" zoomScale="80" zoomScaleNormal="80" workbookViewId="0">
      <selection activeCell="AT19" sqref="AT19"/>
    </sheetView>
  </sheetViews>
  <sheetFormatPr defaultRowHeight="15"/>
  <cols>
    <col min="2" max="2" width="22.7109375" bestFit="1" customWidth="1"/>
    <col min="6" max="6" width="13" bestFit="1" customWidth="1"/>
    <col min="11" max="11" width="19.28515625" bestFit="1" customWidth="1"/>
    <col min="21" max="21" width="19.28515625" bestFit="1" customWidth="1"/>
    <col min="24" max="24" width="20.7109375" bestFit="1" customWidth="1"/>
    <col min="31" max="31" width="19.28515625" bestFit="1" customWidth="1"/>
  </cols>
  <sheetData>
    <row r="2" spans="1:32">
      <c r="A2" s="50" t="s">
        <v>121</v>
      </c>
      <c r="B2" s="51" t="s">
        <v>125</v>
      </c>
    </row>
    <row r="3" spans="1:32">
      <c r="A3" s="50" t="s">
        <v>122</v>
      </c>
      <c r="B3" s="22" t="s">
        <v>126</v>
      </c>
    </row>
    <row r="4" spans="1:32">
      <c r="A4" s="50" t="s">
        <v>123</v>
      </c>
      <c r="B4" s="22" t="s">
        <v>127</v>
      </c>
    </row>
    <row r="5" spans="1:32">
      <c r="A5" s="50" t="s">
        <v>124</v>
      </c>
      <c r="B5" s="22" t="s">
        <v>128</v>
      </c>
    </row>
    <row r="6" spans="1:32">
      <c r="A6" s="50" t="s">
        <v>135</v>
      </c>
      <c r="B6" s="22" t="s">
        <v>136</v>
      </c>
    </row>
    <row r="7" spans="1:32">
      <c r="A7" s="18" t="s">
        <v>137</v>
      </c>
      <c r="B7" t="s">
        <v>138</v>
      </c>
    </row>
    <row r="8" spans="1:32">
      <c r="A8" s="18" t="s">
        <v>139</v>
      </c>
      <c r="B8" t="s">
        <v>140</v>
      </c>
    </row>
    <row r="10" spans="1:32">
      <c r="A10" s="1" t="s">
        <v>1</v>
      </c>
      <c r="B10" s="1" t="s">
        <v>9</v>
      </c>
      <c r="C10" s="1" t="s">
        <v>74</v>
      </c>
      <c r="D10" s="1" t="s">
        <v>98</v>
      </c>
      <c r="E10" s="1" t="s">
        <v>75</v>
      </c>
      <c r="F10" s="1" t="s">
        <v>97</v>
      </c>
      <c r="G10" s="1" t="s">
        <v>142</v>
      </c>
      <c r="H10" s="1" t="s">
        <v>133</v>
      </c>
      <c r="K10" s="1" t="s">
        <v>129</v>
      </c>
      <c r="U10" s="1" t="s">
        <v>130</v>
      </c>
      <c r="AE10" s="1" t="s">
        <v>74</v>
      </c>
      <c r="AF10" s="1" t="s">
        <v>75</v>
      </c>
    </row>
    <row r="11" spans="1:32">
      <c r="A11" s="22">
        <v>15</v>
      </c>
      <c r="B11" s="22" t="s">
        <v>17</v>
      </c>
      <c r="C11" s="23">
        <v>17.66390833863781</v>
      </c>
      <c r="D11" s="2">
        <f t="shared" ref="D11:D42" si="0">C11^2</f>
        <v>312.01365779579839</v>
      </c>
      <c r="E11" s="23">
        <v>4.8</v>
      </c>
      <c r="F11">
        <f t="shared" ref="F11:F42" si="1">LN(C11)</f>
        <v>2.8715234809189596</v>
      </c>
      <c r="G11">
        <f>LN(D11)</f>
        <v>5.7430469618379192</v>
      </c>
      <c r="H11">
        <f>LN(E11)</f>
        <v>1.5686159179138452</v>
      </c>
      <c r="K11" t="s">
        <v>99</v>
      </c>
      <c r="U11" t="s">
        <v>99</v>
      </c>
      <c r="AE11" s="23">
        <v>17.66390833863781</v>
      </c>
      <c r="AF11" s="23">
        <v>4.8</v>
      </c>
    </row>
    <row r="12" spans="1:32" ht="15.75" thickBot="1">
      <c r="A12" s="22">
        <v>21</v>
      </c>
      <c r="B12" s="22" t="s">
        <v>17</v>
      </c>
      <c r="C12" s="23">
        <v>26.575429662635266</v>
      </c>
      <c r="D12" s="2">
        <f t="shared" si="0"/>
        <v>706.25346175367429</v>
      </c>
      <c r="E12" s="23">
        <v>6.2</v>
      </c>
      <c r="F12">
        <f t="shared" si="1"/>
        <v>3.2799870920233802</v>
      </c>
      <c r="G12">
        <f t="shared" ref="G12:G43" si="2">LN(D12)</f>
        <v>6.5599741840467605</v>
      </c>
      <c r="H12">
        <f t="shared" ref="H12:H75" si="3">LN(E12)</f>
        <v>1.824549292051046</v>
      </c>
      <c r="AE12" s="23">
        <v>26.575429662635266</v>
      </c>
      <c r="AF12" s="23">
        <v>6.2</v>
      </c>
    </row>
    <row r="13" spans="1:32">
      <c r="A13" s="22">
        <v>22</v>
      </c>
      <c r="B13" s="22" t="s">
        <v>17</v>
      </c>
      <c r="C13" s="23">
        <v>12.094207511139402</v>
      </c>
      <c r="D13" s="2">
        <f t="shared" si="0"/>
        <v>146.26985532250072</v>
      </c>
      <c r="E13" s="23">
        <v>2.8</v>
      </c>
      <c r="F13">
        <f t="shared" si="1"/>
        <v>2.4927266198929563</v>
      </c>
      <c r="G13">
        <f t="shared" si="2"/>
        <v>4.9854532397859126</v>
      </c>
      <c r="H13">
        <f t="shared" si="3"/>
        <v>1.0296194171811581</v>
      </c>
      <c r="K13" s="27" t="s">
        <v>100</v>
      </c>
      <c r="L13" s="27"/>
      <c r="U13" s="27" t="s">
        <v>100</v>
      </c>
      <c r="V13" s="27"/>
      <c r="AE13" s="23">
        <v>12.094207511139402</v>
      </c>
      <c r="AF13" s="23">
        <v>2.8</v>
      </c>
    </row>
    <row r="14" spans="1:32">
      <c r="A14" s="22">
        <v>23</v>
      </c>
      <c r="B14" s="22" t="s">
        <v>17</v>
      </c>
      <c r="C14" s="23">
        <v>8.8160407383831956</v>
      </c>
      <c r="D14" s="2">
        <f t="shared" si="0"/>
        <v>77.722574300832122</v>
      </c>
      <c r="E14" s="23">
        <v>2.5</v>
      </c>
      <c r="F14">
        <f t="shared" si="1"/>
        <v>2.1765728733598633</v>
      </c>
      <c r="G14">
        <f t="shared" si="2"/>
        <v>4.3531457467197265</v>
      </c>
      <c r="H14">
        <f t="shared" si="3"/>
        <v>0.91629073187415511</v>
      </c>
      <c r="K14" s="12" t="s">
        <v>101</v>
      </c>
      <c r="L14" s="12">
        <v>0.83315468717475061</v>
      </c>
      <c r="U14" s="12" t="s">
        <v>101</v>
      </c>
      <c r="V14" s="12">
        <v>0.79616555013472512</v>
      </c>
      <c r="AE14" s="23">
        <v>8.8160407383831956</v>
      </c>
      <c r="AF14" s="23">
        <v>2.5</v>
      </c>
    </row>
    <row r="15" spans="1:32">
      <c r="A15" s="22">
        <v>24</v>
      </c>
      <c r="B15" s="22" t="s">
        <v>17</v>
      </c>
      <c r="C15" s="23">
        <v>14.322087842138766</v>
      </c>
      <c r="D15" s="2">
        <f t="shared" si="0"/>
        <v>205.12220015793903</v>
      </c>
      <c r="E15" s="23">
        <v>3.1</v>
      </c>
      <c r="F15">
        <f t="shared" si="1"/>
        <v>2.6618029499368903</v>
      </c>
      <c r="G15">
        <f t="shared" si="2"/>
        <v>5.3236058998737805</v>
      </c>
      <c r="H15">
        <f t="shared" si="3"/>
        <v>1.1314021114911006</v>
      </c>
      <c r="K15" s="12" t="s">
        <v>102</v>
      </c>
      <c r="L15" s="12">
        <v>0.69414673276125649</v>
      </c>
      <c r="U15" s="12" t="s">
        <v>102</v>
      </c>
      <c r="V15" s="12">
        <v>0.63387958322132942</v>
      </c>
      <c r="AE15" s="23">
        <v>14.322087842138766</v>
      </c>
      <c r="AF15" s="23">
        <v>3.1</v>
      </c>
    </row>
    <row r="16" spans="1:32">
      <c r="A16" s="22">
        <v>25</v>
      </c>
      <c r="B16" s="22" t="s">
        <v>17</v>
      </c>
      <c r="C16" s="23">
        <v>9.8981540420114591</v>
      </c>
      <c r="D16" s="2">
        <f t="shared" si="0"/>
        <v>97.973453439387782</v>
      </c>
      <c r="E16" s="23">
        <v>2.2000000000000002</v>
      </c>
      <c r="F16">
        <f t="shared" si="1"/>
        <v>2.2923482793517591</v>
      </c>
      <c r="G16">
        <f t="shared" si="2"/>
        <v>4.5846965587035182</v>
      </c>
      <c r="H16">
        <f t="shared" si="3"/>
        <v>0.78845736036427028</v>
      </c>
      <c r="K16" s="12" t="s">
        <v>103</v>
      </c>
      <c r="L16" s="12">
        <v>0.68936777546065109</v>
      </c>
      <c r="U16" s="12" t="s">
        <v>103</v>
      </c>
      <c r="V16" s="12">
        <v>0.62815895170916269</v>
      </c>
      <c r="AE16" s="23">
        <v>9.8981540420114591</v>
      </c>
      <c r="AF16" s="23">
        <v>2.2000000000000002</v>
      </c>
    </row>
    <row r="17" spans="1:32">
      <c r="A17" s="22">
        <v>26</v>
      </c>
      <c r="B17" s="22" t="s">
        <v>17</v>
      </c>
      <c r="C17" s="23">
        <v>11.744112030553786</v>
      </c>
      <c r="D17" s="2">
        <f t="shared" si="0"/>
        <v>137.92416738619818</v>
      </c>
      <c r="E17" s="23">
        <v>3.5</v>
      </c>
      <c r="F17">
        <f t="shared" si="1"/>
        <v>2.4633520112130518</v>
      </c>
      <c r="G17">
        <f t="shared" si="2"/>
        <v>4.9267040224261036</v>
      </c>
      <c r="H17">
        <f t="shared" si="3"/>
        <v>1.2527629684953681</v>
      </c>
      <c r="K17" s="12" t="s">
        <v>48</v>
      </c>
      <c r="L17" s="12">
        <v>1.3585336798231857</v>
      </c>
      <c r="U17" s="12" t="s">
        <v>48</v>
      </c>
      <c r="V17" s="12">
        <v>1.4863662023254334</v>
      </c>
      <c r="AE17" s="23">
        <v>11.744112030553786</v>
      </c>
      <c r="AF17" s="23">
        <v>3.5</v>
      </c>
    </row>
    <row r="18" spans="1:32" ht="15.75" thickBot="1">
      <c r="A18" s="22">
        <v>27</v>
      </c>
      <c r="B18" s="22" t="s">
        <v>17</v>
      </c>
      <c r="C18" s="23">
        <v>8.9433481858688744</v>
      </c>
      <c r="D18" s="2">
        <f t="shared" si="0"/>
        <v>79.983476773684089</v>
      </c>
      <c r="E18" s="23">
        <v>2.1</v>
      </c>
      <c r="F18">
        <f t="shared" si="1"/>
        <v>2.1909100365062706</v>
      </c>
      <c r="G18">
        <f t="shared" si="2"/>
        <v>4.3818200730125412</v>
      </c>
      <c r="H18">
        <f t="shared" si="3"/>
        <v>0.74193734472937733</v>
      </c>
      <c r="K18" s="13" t="s">
        <v>104</v>
      </c>
      <c r="L18" s="13">
        <v>66</v>
      </c>
      <c r="U18" s="13" t="s">
        <v>104</v>
      </c>
      <c r="V18" s="13">
        <v>66</v>
      </c>
      <c r="AE18" s="23">
        <v>8.9433481858688744</v>
      </c>
      <c r="AF18" s="23">
        <v>2.1</v>
      </c>
    </row>
    <row r="19" spans="1:32">
      <c r="A19" s="22">
        <v>29</v>
      </c>
      <c r="B19" s="22" t="s">
        <v>17</v>
      </c>
      <c r="C19" s="23">
        <v>12.476129853596436</v>
      </c>
      <c r="D19" s="2">
        <f t="shared" si="0"/>
        <v>155.65381612380023</v>
      </c>
      <c r="E19" s="23">
        <v>3.9</v>
      </c>
      <c r="F19">
        <f t="shared" si="1"/>
        <v>2.5238172069629874</v>
      </c>
      <c r="G19">
        <f t="shared" si="2"/>
        <v>5.0476344139259748</v>
      </c>
      <c r="H19">
        <f t="shared" si="3"/>
        <v>1.3609765531356006</v>
      </c>
      <c r="AE19" s="23">
        <v>12.476129853596436</v>
      </c>
      <c r="AF19" s="23">
        <v>3.9</v>
      </c>
    </row>
    <row r="20" spans="1:32" ht="15.75" thickBot="1">
      <c r="A20" s="22">
        <v>32</v>
      </c>
      <c r="B20" s="22" t="s">
        <v>17</v>
      </c>
      <c r="C20" s="23">
        <v>16.168045830681095</v>
      </c>
      <c r="D20" s="2">
        <f t="shared" si="0"/>
        <v>261.40570598300434</v>
      </c>
      <c r="E20" s="23">
        <v>5.7</v>
      </c>
      <c r="F20">
        <f t="shared" si="1"/>
        <v>2.7830368147510067</v>
      </c>
      <c r="G20">
        <f t="shared" si="2"/>
        <v>5.5660736295020135</v>
      </c>
      <c r="H20">
        <f t="shared" si="3"/>
        <v>1.7404661748405046</v>
      </c>
      <c r="K20" t="s">
        <v>105</v>
      </c>
      <c r="U20" t="s">
        <v>105</v>
      </c>
      <c r="AE20" s="23">
        <v>16.168045830681095</v>
      </c>
      <c r="AF20" s="23">
        <v>5.7</v>
      </c>
    </row>
    <row r="21" spans="1:32">
      <c r="A21" s="22">
        <v>42</v>
      </c>
      <c r="B21" s="22" t="s">
        <v>17</v>
      </c>
      <c r="C21" s="23">
        <v>25.270528325907069</v>
      </c>
      <c r="D21" s="2">
        <f t="shared" si="0"/>
        <v>638.59960187047147</v>
      </c>
      <c r="E21" s="23">
        <v>7.2</v>
      </c>
      <c r="F21">
        <f t="shared" si="1"/>
        <v>3.2296388284196609</v>
      </c>
      <c r="G21">
        <f t="shared" si="2"/>
        <v>6.4592776568393218</v>
      </c>
      <c r="H21">
        <f t="shared" si="3"/>
        <v>1.9740810260220096</v>
      </c>
      <c r="K21" s="14"/>
      <c r="L21" s="14" t="s">
        <v>109</v>
      </c>
      <c r="M21" s="14" t="s">
        <v>110</v>
      </c>
      <c r="N21" s="14" t="s">
        <v>111</v>
      </c>
      <c r="O21" s="14" t="s">
        <v>112</v>
      </c>
      <c r="P21" s="14" t="s">
        <v>113</v>
      </c>
      <c r="U21" s="14"/>
      <c r="V21" s="14" t="s">
        <v>109</v>
      </c>
      <c r="W21" s="14" t="s">
        <v>110</v>
      </c>
      <c r="X21" s="14" t="s">
        <v>111</v>
      </c>
      <c r="Y21" s="14" t="s">
        <v>112</v>
      </c>
      <c r="Z21" s="14" t="s">
        <v>113</v>
      </c>
      <c r="AE21" s="23">
        <v>25.270528325907069</v>
      </c>
      <c r="AF21" s="23">
        <v>7.2</v>
      </c>
    </row>
    <row r="22" spans="1:32">
      <c r="A22" s="22">
        <v>45</v>
      </c>
      <c r="B22" s="22" t="s">
        <v>17</v>
      </c>
      <c r="C22" s="23">
        <v>22.533418204964992</v>
      </c>
      <c r="D22" s="2">
        <f t="shared" si="0"/>
        <v>507.7549359998477</v>
      </c>
      <c r="E22" s="23">
        <v>5.2</v>
      </c>
      <c r="F22">
        <f t="shared" si="1"/>
        <v>3.1149994608662448</v>
      </c>
      <c r="G22">
        <f t="shared" si="2"/>
        <v>6.2299989217324896</v>
      </c>
      <c r="H22">
        <f t="shared" si="3"/>
        <v>1.6486586255873816</v>
      </c>
      <c r="K22" s="12" t="s">
        <v>106</v>
      </c>
      <c r="L22" s="12">
        <v>1</v>
      </c>
      <c r="M22" s="12">
        <v>268.07662850121778</v>
      </c>
      <c r="N22" s="12">
        <v>268.07662850121778</v>
      </c>
      <c r="O22" s="12">
        <v>145.25066643163493</v>
      </c>
      <c r="P22" s="12">
        <v>4.0737460529750104E-18</v>
      </c>
      <c r="U22" s="12" t="s">
        <v>106</v>
      </c>
      <c r="V22" s="12">
        <v>1</v>
      </c>
      <c r="W22" s="12">
        <v>244.80170189632787</v>
      </c>
      <c r="X22" s="12">
        <v>244.80170189632787</v>
      </c>
      <c r="Y22" s="12">
        <v>110.80587551797113</v>
      </c>
      <c r="Z22" s="12">
        <v>1.3439810179102643E-15</v>
      </c>
      <c r="AE22" s="23">
        <v>22.533418204964992</v>
      </c>
      <c r="AF22" s="23">
        <v>5.2</v>
      </c>
    </row>
    <row r="23" spans="1:32">
      <c r="A23" s="22">
        <v>1</v>
      </c>
      <c r="B23" s="22" t="s">
        <v>17</v>
      </c>
      <c r="C23" s="23">
        <v>12.030553787396562</v>
      </c>
      <c r="D23" s="2">
        <f t="shared" si="0"/>
        <v>144.73422443144176</v>
      </c>
      <c r="E23" s="23">
        <v>3.45</v>
      </c>
      <c r="F23">
        <f t="shared" si="1"/>
        <v>2.4874495627921127</v>
      </c>
      <c r="G23">
        <f t="shared" si="2"/>
        <v>4.9748991255842254</v>
      </c>
      <c r="H23">
        <f t="shared" si="3"/>
        <v>1.2383742310432684</v>
      </c>
      <c r="K23" s="12" t="s">
        <v>107</v>
      </c>
      <c r="L23" s="12">
        <v>64</v>
      </c>
      <c r="M23" s="12">
        <v>118.11928058969129</v>
      </c>
      <c r="N23" s="12">
        <v>1.8456137592139263</v>
      </c>
      <c r="O23" s="12"/>
      <c r="P23" s="12"/>
      <c r="U23" s="12" t="s">
        <v>107</v>
      </c>
      <c r="V23" s="12">
        <v>64</v>
      </c>
      <c r="W23" s="12">
        <v>141.39420719458121</v>
      </c>
      <c r="X23" s="12">
        <v>2.2092844874153315</v>
      </c>
      <c r="Y23" s="12"/>
      <c r="Z23" s="12"/>
      <c r="AE23" s="23">
        <v>12.030553787396562</v>
      </c>
      <c r="AF23" s="23">
        <v>3.45</v>
      </c>
    </row>
    <row r="24" spans="1:32" ht="15.75" thickBot="1">
      <c r="A24" s="22">
        <v>2</v>
      </c>
      <c r="B24" s="22" t="s">
        <v>17</v>
      </c>
      <c r="C24" s="23">
        <v>10.757479312539783</v>
      </c>
      <c r="D24" s="2">
        <f t="shared" si="0"/>
        <v>115.72336115972139</v>
      </c>
      <c r="E24" s="23">
        <v>3</v>
      </c>
      <c r="F24">
        <f t="shared" si="1"/>
        <v>2.3756012626555436</v>
      </c>
      <c r="G24">
        <f t="shared" si="2"/>
        <v>4.7512025253110872</v>
      </c>
      <c r="H24">
        <f t="shared" si="3"/>
        <v>1.0986122886681098</v>
      </c>
      <c r="K24" s="13" t="s">
        <v>65</v>
      </c>
      <c r="L24" s="13">
        <v>65</v>
      </c>
      <c r="M24" s="13">
        <v>386.19590909090908</v>
      </c>
      <c r="N24" s="13"/>
      <c r="O24" s="13"/>
      <c r="P24" s="13"/>
      <c r="U24" s="13" t="s">
        <v>65</v>
      </c>
      <c r="V24" s="13">
        <v>65</v>
      </c>
      <c r="W24" s="13">
        <v>386.19590909090908</v>
      </c>
      <c r="X24" s="13"/>
      <c r="Y24" s="13"/>
      <c r="Z24" s="13"/>
      <c r="AE24" s="23">
        <v>10.757479312539783</v>
      </c>
      <c r="AF24" s="23">
        <v>3</v>
      </c>
    </row>
    <row r="25" spans="1:32" ht="15.75" thickBot="1">
      <c r="A25" s="22">
        <v>3</v>
      </c>
      <c r="B25" s="22" t="s">
        <v>17</v>
      </c>
      <c r="C25" s="23">
        <v>13.558243157224698</v>
      </c>
      <c r="D25" s="2">
        <f t="shared" si="0"/>
        <v>183.82595751043036</v>
      </c>
      <c r="E25" s="23">
        <v>3.4</v>
      </c>
      <c r="F25">
        <f t="shared" si="1"/>
        <v>2.6069947134418952</v>
      </c>
      <c r="G25">
        <f t="shared" si="2"/>
        <v>5.2139894268837912</v>
      </c>
      <c r="H25">
        <f t="shared" si="3"/>
        <v>1.2237754316221157</v>
      </c>
      <c r="AE25" s="23">
        <v>13.558243157224698</v>
      </c>
      <c r="AF25" s="23">
        <v>3.4</v>
      </c>
    </row>
    <row r="26" spans="1:32">
      <c r="A26" s="22">
        <v>4</v>
      </c>
      <c r="B26" s="22" t="s">
        <v>17</v>
      </c>
      <c r="C26" s="23">
        <v>5.7288351368555066</v>
      </c>
      <c r="D26" s="2">
        <f t="shared" si="0"/>
        <v>32.819552025270248</v>
      </c>
      <c r="E26" s="23">
        <v>2.2000000000000002</v>
      </c>
      <c r="F26">
        <f t="shared" si="1"/>
        <v>1.7455122180627354</v>
      </c>
      <c r="G26">
        <f t="shared" si="2"/>
        <v>3.4910244361254708</v>
      </c>
      <c r="H26">
        <f t="shared" si="3"/>
        <v>0.78845736036427028</v>
      </c>
      <c r="K26" s="14"/>
      <c r="L26" s="14" t="s">
        <v>114</v>
      </c>
      <c r="M26" s="14" t="s">
        <v>48</v>
      </c>
      <c r="N26" s="14" t="s">
        <v>115</v>
      </c>
      <c r="O26" s="14" t="s">
        <v>116</v>
      </c>
      <c r="P26" s="14" t="s">
        <v>117</v>
      </c>
      <c r="Q26" s="14" t="s">
        <v>118</v>
      </c>
      <c r="R26" s="14" t="s">
        <v>119</v>
      </c>
      <c r="S26" s="14" t="s">
        <v>120</v>
      </c>
      <c r="U26" s="14"/>
      <c r="V26" s="14" t="s">
        <v>114</v>
      </c>
      <c r="W26" s="14" t="s">
        <v>48</v>
      </c>
      <c r="X26" s="14" t="s">
        <v>115</v>
      </c>
      <c r="Y26" s="14" t="s">
        <v>116</v>
      </c>
      <c r="Z26" s="14" t="s">
        <v>117</v>
      </c>
      <c r="AA26" s="14" t="s">
        <v>118</v>
      </c>
      <c r="AB26" s="14" t="s">
        <v>119</v>
      </c>
      <c r="AC26" s="14" t="s">
        <v>120</v>
      </c>
      <c r="AE26" s="23">
        <v>5.7288351368555066</v>
      </c>
      <c r="AF26" s="23">
        <v>2.2000000000000002</v>
      </c>
    </row>
    <row r="27" spans="1:32">
      <c r="A27" s="22">
        <v>6</v>
      </c>
      <c r="B27" s="22" t="s">
        <v>17</v>
      </c>
      <c r="C27" s="23">
        <v>24.538510502864415</v>
      </c>
      <c r="D27" s="2">
        <f t="shared" si="0"/>
        <v>602.13849769918727</v>
      </c>
      <c r="E27" s="23">
        <v>5.8000000000000007</v>
      </c>
      <c r="F27">
        <f t="shared" si="1"/>
        <v>3.2002437407358544</v>
      </c>
      <c r="G27">
        <f t="shared" si="2"/>
        <v>6.4004874814717088</v>
      </c>
      <c r="H27">
        <f t="shared" si="3"/>
        <v>1.7578579175523739</v>
      </c>
      <c r="K27" s="12" t="s">
        <v>108</v>
      </c>
      <c r="L27" s="12">
        <v>0.74984696381496807</v>
      </c>
      <c r="M27" s="12">
        <v>0.40706594615883529</v>
      </c>
      <c r="N27" s="12">
        <v>1.8420773609059924</v>
      </c>
      <c r="O27" s="12">
        <v>7.0097525031397684E-2</v>
      </c>
      <c r="P27" s="12">
        <v>-6.3360739588362108E-2</v>
      </c>
      <c r="Q27" s="12">
        <v>1.5630546672182983</v>
      </c>
      <c r="R27" s="12">
        <v>-6.3360739588362108E-2</v>
      </c>
      <c r="S27" s="12">
        <v>1.5630546672182983</v>
      </c>
      <c r="U27" s="12" t="s">
        <v>108</v>
      </c>
      <c r="V27" s="12">
        <v>3.03783299602815</v>
      </c>
      <c r="W27" s="12">
        <v>0.27668795858946471</v>
      </c>
      <c r="X27" s="12">
        <v>10.979274311447465</v>
      </c>
      <c r="Y27" s="12">
        <v>2.3373770914215227E-16</v>
      </c>
      <c r="Z27" s="12">
        <v>2.4850852619396333</v>
      </c>
      <c r="AA27" s="12">
        <v>3.5905807301166668</v>
      </c>
      <c r="AB27" s="12">
        <v>2.4850852619396333</v>
      </c>
      <c r="AC27" s="12">
        <v>3.5905807301166668</v>
      </c>
      <c r="AE27" s="23">
        <v>24.538510502864415</v>
      </c>
      <c r="AF27" s="23">
        <v>5.8000000000000007</v>
      </c>
    </row>
    <row r="28" spans="1:32" ht="15.75" thickBot="1">
      <c r="A28" s="22">
        <v>7</v>
      </c>
      <c r="B28" s="22" t="s">
        <v>17</v>
      </c>
      <c r="C28" s="23">
        <v>11.489497135582432</v>
      </c>
      <c r="D28" s="2">
        <f t="shared" si="0"/>
        <v>132.00854442855692</v>
      </c>
      <c r="E28" s="23">
        <v>3.65</v>
      </c>
      <c r="F28">
        <f t="shared" si="1"/>
        <v>2.4414333255054057</v>
      </c>
      <c r="G28">
        <f t="shared" si="2"/>
        <v>4.8828666510108114</v>
      </c>
      <c r="H28">
        <f t="shared" si="3"/>
        <v>1.2947271675944001</v>
      </c>
      <c r="K28" s="13" t="s">
        <v>74</v>
      </c>
      <c r="L28" s="13">
        <v>0.25893309570089962</v>
      </c>
      <c r="M28" s="13">
        <v>2.1484660569762566E-2</v>
      </c>
      <c r="N28" s="13">
        <v>12.051998441405265</v>
      </c>
      <c r="O28" s="13">
        <v>4.0737460529750089E-18</v>
      </c>
      <c r="P28" s="13">
        <v>0.21601255261641522</v>
      </c>
      <c r="Q28" s="13">
        <v>0.30185363878538402</v>
      </c>
      <c r="R28" s="13">
        <v>0.21601255261641522</v>
      </c>
      <c r="S28" s="13">
        <v>0.30185363878538402</v>
      </c>
      <c r="U28" s="13" t="s">
        <v>98</v>
      </c>
      <c r="V28" s="13">
        <v>6.0863633560342082E-3</v>
      </c>
      <c r="W28" s="13">
        <v>5.7819786191067241E-4</v>
      </c>
      <c r="X28" s="13">
        <v>10.526436981142814</v>
      </c>
      <c r="Y28" s="13">
        <v>1.3439810179102838E-15</v>
      </c>
      <c r="Z28" s="13">
        <v>4.9312803533071124E-3</v>
      </c>
      <c r="AA28" s="13">
        <v>7.241446358761304E-3</v>
      </c>
      <c r="AB28" s="13">
        <v>4.9312803533071124E-3</v>
      </c>
      <c r="AC28" s="13">
        <v>7.241446358761304E-3</v>
      </c>
      <c r="AE28" s="23">
        <v>11.489497135582432</v>
      </c>
      <c r="AF28" s="23">
        <v>3.65</v>
      </c>
    </row>
    <row r="29" spans="1:32">
      <c r="A29" s="22">
        <v>8</v>
      </c>
      <c r="B29" s="22" t="s">
        <v>17</v>
      </c>
      <c r="C29" s="23">
        <v>7.2565245066836415</v>
      </c>
      <c r="D29" s="2">
        <f t="shared" si="0"/>
        <v>52.657147916100264</v>
      </c>
      <c r="E29" s="23">
        <v>2.9</v>
      </c>
      <c r="F29">
        <f t="shared" si="1"/>
        <v>1.9819009961269658</v>
      </c>
      <c r="G29">
        <f t="shared" si="2"/>
        <v>3.9638019922539316</v>
      </c>
      <c r="H29">
        <f t="shared" si="3"/>
        <v>1.0647107369924282</v>
      </c>
      <c r="AE29" s="23">
        <v>7.2565245066836415</v>
      </c>
      <c r="AF29" s="23">
        <v>2.9</v>
      </c>
    </row>
    <row r="30" spans="1:32">
      <c r="A30" s="22">
        <v>9</v>
      </c>
      <c r="B30" s="22" t="s">
        <v>17</v>
      </c>
      <c r="C30" s="23">
        <v>6.8746021642266077</v>
      </c>
      <c r="D30" s="2">
        <f t="shared" si="0"/>
        <v>47.260154916389162</v>
      </c>
      <c r="E30" s="23">
        <v>3</v>
      </c>
      <c r="F30">
        <f t="shared" si="1"/>
        <v>1.9278337748566901</v>
      </c>
      <c r="G30">
        <f t="shared" si="2"/>
        <v>3.8556675497133801</v>
      </c>
      <c r="H30">
        <f t="shared" si="3"/>
        <v>1.0986122886681098</v>
      </c>
      <c r="AE30" s="23">
        <v>6.8746021642266077</v>
      </c>
      <c r="AF30" s="23">
        <v>3</v>
      </c>
    </row>
    <row r="31" spans="1:32">
      <c r="A31" s="22">
        <v>10</v>
      </c>
      <c r="B31" s="22" t="s">
        <v>17</v>
      </c>
      <c r="C31" s="23">
        <v>7.893061744112031</v>
      </c>
      <c r="D31" s="2">
        <f t="shared" si="0"/>
        <v>62.300423696364859</v>
      </c>
      <c r="E31" s="23">
        <v>2.7</v>
      </c>
      <c r="F31">
        <f t="shared" si="1"/>
        <v>2.0659841133375072</v>
      </c>
      <c r="G31">
        <f t="shared" si="2"/>
        <v>4.1319682266750144</v>
      </c>
      <c r="H31">
        <f t="shared" si="3"/>
        <v>0.99325177301028345</v>
      </c>
      <c r="AE31" s="23">
        <v>7.893061744112031</v>
      </c>
      <c r="AF31" s="23">
        <v>2.7</v>
      </c>
    </row>
    <row r="32" spans="1:32">
      <c r="A32" s="22">
        <v>11</v>
      </c>
      <c r="B32" s="22" t="s">
        <v>17</v>
      </c>
      <c r="C32" s="23">
        <v>10.120942075111394</v>
      </c>
      <c r="D32" s="2">
        <f t="shared" si="0"/>
        <v>102.43346848776012</v>
      </c>
      <c r="E32" s="23">
        <v>3</v>
      </c>
      <c r="F32">
        <f t="shared" si="1"/>
        <v>2.3146067499527017</v>
      </c>
      <c r="G32">
        <f t="shared" si="2"/>
        <v>4.6292134999054033</v>
      </c>
      <c r="H32">
        <f t="shared" si="3"/>
        <v>1.0986122886681098</v>
      </c>
      <c r="K32" s="1" t="s">
        <v>131</v>
      </c>
      <c r="U32" s="32" t="s">
        <v>132</v>
      </c>
      <c r="V32" s="22"/>
      <c r="W32" s="22"/>
      <c r="X32" s="22"/>
      <c r="Y32" s="22"/>
      <c r="Z32" s="22"/>
      <c r="AA32" s="22"/>
      <c r="AB32" s="22"/>
      <c r="AC32" s="22"/>
      <c r="AD32" s="22"/>
      <c r="AE32" s="23">
        <v>10.120942075111394</v>
      </c>
      <c r="AF32" s="23">
        <v>3</v>
      </c>
    </row>
    <row r="33" spans="1:32">
      <c r="A33" s="22">
        <v>12</v>
      </c>
      <c r="B33" s="22" t="s">
        <v>17</v>
      </c>
      <c r="C33" s="23">
        <v>21.705919796308084</v>
      </c>
      <c r="D33" s="2">
        <f t="shared" si="0"/>
        <v>471.14695420375915</v>
      </c>
      <c r="E33" s="23">
        <v>5.05</v>
      </c>
      <c r="F33">
        <f t="shared" si="1"/>
        <v>3.0775850250159871</v>
      </c>
      <c r="G33">
        <f t="shared" si="2"/>
        <v>6.1551700500319741</v>
      </c>
      <c r="H33">
        <f t="shared" si="3"/>
        <v>1.6193882432872684</v>
      </c>
      <c r="K33" t="s">
        <v>99</v>
      </c>
      <c r="U33" s="22" t="s">
        <v>99</v>
      </c>
      <c r="V33" s="22"/>
      <c r="W33" s="22"/>
      <c r="X33" s="22"/>
      <c r="Y33" s="22"/>
      <c r="Z33" s="22"/>
      <c r="AA33" s="22"/>
      <c r="AB33" s="22"/>
      <c r="AC33" s="22"/>
      <c r="AD33" s="22"/>
      <c r="AE33" s="23">
        <v>21.705919796308084</v>
      </c>
      <c r="AF33" s="23">
        <v>5.05</v>
      </c>
    </row>
    <row r="34" spans="1:32" ht="15.75" thickBot="1">
      <c r="A34" s="22">
        <v>13</v>
      </c>
      <c r="B34" s="22" t="s">
        <v>17</v>
      </c>
      <c r="C34" s="23">
        <v>7.606619987269255</v>
      </c>
      <c r="D34" s="2">
        <f t="shared" si="0"/>
        <v>57.860667630724123</v>
      </c>
      <c r="E34" s="23">
        <v>4.0999999999999996</v>
      </c>
      <c r="F34">
        <f t="shared" si="1"/>
        <v>2.0290189191040358</v>
      </c>
      <c r="G34">
        <f t="shared" si="2"/>
        <v>4.0580378382080715</v>
      </c>
      <c r="H34">
        <f t="shared" si="3"/>
        <v>1.410986973710262</v>
      </c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3">
        <v>7.606619987269255</v>
      </c>
      <c r="AF34" s="23">
        <v>4.0999999999999996</v>
      </c>
    </row>
    <row r="35" spans="1:32">
      <c r="A35" s="22">
        <v>14</v>
      </c>
      <c r="B35" s="22" t="s">
        <v>17</v>
      </c>
      <c r="C35" s="23">
        <v>12.444302991725017</v>
      </c>
      <c r="D35" s="2">
        <f t="shared" si="0"/>
        <v>154.86067694985621</v>
      </c>
      <c r="E35" s="23">
        <v>4.55</v>
      </c>
      <c r="F35">
        <f t="shared" si="1"/>
        <v>2.5212629271578906</v>
      </c>
      <c r="G35">
        <f t="shared" si="2"/>
        <v>5.0425258543157812</v>
      </c>
      <c r="H35">
        <f t="shared" si="3"/>
        <v>1.5151272329628591</v>
      </c>
      <c r="K35" s="27" t="s">
        <v>100</v>
      </c>
      <c r="L35" s="27"/>
      <c r="U35" s="33" t="s">
        <v>100</v>
      </c>
      <c r="V35" s="33"/>
      <c r="W35" s="22"/>
      <c r="X35" s="22"/>
      <c r="Y35" s="22"/>
      <c r="Z35" s="22"/>
      <c r="AA35" s="22"/>
      <c r="AB35" s="22"/>
      <c r="AC35" s="22"/>
      <c r="AD35" s="22"/>
      <c r="AE35" s="23">
        <v>12.444302991725017</v>
      </c>
      <c r="AF35" s="23">
        <v>4.55</v>
      </c>
    </row>
    <row r="36" spans="1:32">
      <c r="A36" s="22">
        <v>15</v>
      </c>
      <c r="B36" s="22" t="s">
        <v>17</v>
      </c>
      <c r="C36" s="23">
        <v>16.390833863781033</v>
      </c>
      <c r="D36" s="2">
        <f t="shared" si="0"/>
        <v>268.65943475007106</v>
      </c>
      <c r="E36" s="23">
        <v>5.2</v>
      </c>
      <c r="F36">
        <f t="shared" si="1"/>
        <v>2.7967222678362611</v>
      </c>
      <c r="G36">
        <f t="shared" si="2"/>
        <v>5.5934445356725222</v>
      </c>
      <c r="H36">
        <f t="shared" si="3"/>
        <v>1.6486586255873816</v>
      </c>
      <c r="K36" s="12" t="s">
        <v>101</v>
      </c>
      <c r="L36" s="12">
        <v>0.81728486820403023</v>
      </c>
      <c r="U36" s="34" t="s">
        <v>101</v>
      </c>
      <c r="V36" s="34">
        <v>0.83711261443416274</v>
      </c>
      <c r="W36" s="22"/>
      <c r="X36" s="22"/>
      <c r="Y36" s="22"/>
      <c r="Z36" s="22"/>
      <c r="AA36" s="22"/>
      <c r="AB36" s="22"/>
      <c r="AC36" s="22"/>
      <c r="AD36" s="22"/>
      <c r="AE36" s="23">
        <v>16.390833863781033</v>
      </c>
      <c r="AF36" s="23">
        <v>5.2</v>
      </c>
    </row>
    <row r="37" spans="1:32">
      <c r="A37" s="22">
        <v>16</v>
      </c>
      <c r="B37" s="22" t="s">
        <v>17</v>
      </c>
      <c r="C37" s="23">
        <v>17.536600891152133</v>
      </c>
      <c r="D37" s="2">
        <f t="shared" si="0"/>
        <v>307.53237081555778</v>
      </c>
      <c r="E37" s="23">
        <v>5.6</v>
      </c>
      <c r="F37">
        <f t="shared" si="1"/>
        <v>2.8642901763254396</v>
      </c>
      <c r="G37">
        <f t="shared" si="2"/>
        <v>5.7285803526508792</v>
      </c>
      <c r="H37">
        <f t="shared" si="3"/>
        <v>1.7227665977411035</v>
      </c>
      <c r="K37" s="12" t="s">
        <v>102</v>
      </c>
      <c r="L37" s="12">
        <v>0.66795455579527907</v>
      </c>
      <c r="U37" s="34" t="s">
        <v>102</v>
      </c>
      <c r="V37" s="34">
        <v>0.70075752924479928</v>
      </c>
      <c r="W37" s="22"/>
      <c r="X37" s="22"/>
      <c r="Y37" s="22"/>
      <c r="Z37" s="22"/>
      <c r="AA37" s="22"/>
      <c r="AB37" s="22"/>
      <c r="AC37" s="22"/>
      <c r="AD37" s="22"/>
      <c r="AE37" s="23">
        <v>17.536600891152133</v>
      </c>
      <c r="AF37" s="23">
        <v>5.6</v>
      </c>
    </row>
    <row r="38" spans="1:32">
      <c r="A38" s="22">
        <v>17</v>
      </c>
      <c r="B38" s="22" t="s">
        <v>17</v>
      </c>
      <c r="C38" s="23">
        <v>9.8345003182686188</v>
      </c>
      <c r="D38" s="2">
        <f t="shared" si="0"/>
        <v>96.717396510025566</v>
      </c>
      <c r="E38" s="23">
        <v>3.5</v>
      </c>
      <c r="F38">
        <f t="shared" si="1"/>
        <v>2.2858966440702702</v>
      </c>
      <c r="G38">
        <f t="shared" si="2"/>
        <v>4.5717932881405412</v>
      </c>
      <c r="H38">
        <f t="shared" si="3"/>
        <v>1.2527629684953681</v>
      </c>
      <c r="K38" s="12" t="s">
        <v>103</v>
      </c>
      <c r="L38" s="12">
        <v>0.66276634572958026</v>
      </c>
      <c r="U38" s="34" t="s">
        <v>103</v>
      </c>
      <c r="V38" s="34">
        <v>0.69125776826844365</v>
      </c>
      <c r="W38" s="22"/>
      <c r="X38" s="22"/>
      <c r="Y38" s="22"/>
      <c r="Z38" s="22"/>
      <c r="AA38" s="22"/>
      <c r="AB38" s="22"/>
      <c r="AC38" s="22"/>
      <c r="AD38" s="22"/>
      <c r="AE38" s="23">
        <v>9.8345003182686188</v>
      </c>
      <c r="AF38" s="23">
        <v>3.5</v>
      </c>
    </row>
    <row r="39" spans="1:32">
      <c r="A39" s="22">
        <v>18</v>
      </c>
      <c r="B39" s="22" t="s">
        <v>17</v>
      </c>
      <c r="C39" s="23">
        <v>16.199872692552514</v>
      </c>
      <c r="D39" s="2">
        <f t="shared" si="0"/>
        <v>262.43587525490864</v>
      </c>
      <c r="E39" s="23">
        <v>5.25</v>
      </c>
      <c r="F39">
        <f t="shared" si="1"/>
        <v>2.7850033837230477</v>
      </c>
      <c r="G39">
        <f t="shared" si="2"/>
        <v>5.5700067674460954</v>
      </c>
      <c r="H39">
        <f t="shared" si="3"/>
        <v>1.6582280766035324</v>
      </c>
      <c r="K39" s="12" t="s">
        <v>48</v>
      </c>
      <c r="L39" s="12">
        <v>1.4155089200980473</v>
      </c>
      <c r="U39" s="34" t="s">
        <v>48</v>
      </c>
      <c r="V39" s="34">
        <v>1.3543944821229124</v>
      </c>
      <c r="W39" s="22"/>
      <c r="X39" s="22"/>
      <c r="Y39" s="22"/>
      <c r="Z39" s="22"/>
      <c r="AA39" s="22"/>
      <c r="AB39" s="22"/>
      <c r="AC39" s="22"/>
      <c r="AD39" s="22"/>
      <c r="AE39" s="23">
        <v>16.199872692552514</v>
      </c>
      <c r="AF39" s="23">
        <v>5.25</v>
      </c>
    </row>
    <row r="40" spans="1:32" ht="15.75" thickBot="1">
      <c r="A40" s="22">
        <v>19</v>
      </c>
      <c r="B40" s="22" t="s">
        <v>17</v>
      </c>
      <c r="C40" s="23">
        <v>8.5295989815404205</v>
      </c>
      <c r="D40" s="2">
        <f t="shared" si="0"/>
        <v>72.754058785895381</v>
      </c>
      <c r="E40" s="23">
        <v>2.9</v>
      </c>
      <c r="F40">
        <f t="shared" si="1"/>
        <v>2.1435423476833817</v>
      </c>
      <c r="G40">
        <f t="shared" si="2"/>
        <v>4.2870846953667634</v>
      </c>
      <c r="H40">
        <f t="shared" si="3"/>
        <v>1.0647107369924282</v>
      </c>
      <c r="K40" s="13" t="s">
        <v>104</v>
      </c>
      <c r="L40" s="13">
        <v>66</v>
      </c>
      <c r="U40" s="35" t="s">
        <v>104</v>
      </c>
      <c r="V40" s="35">
        <v>66</v>
      </c>
      <c r="W40" s="22"/>
      <c r="X40" s="22"/>
      <c r="Y40" s="22"/>
      <c r="Z40" s="22"/>
      <c r="AA40" s="22"/>
      <c r="AB40" s="22"/>
      <c r="AC40" s="22"/>
      <c r="AD40" s="22"/>
      <c r="AE40" s="23">
        <v>8.5295989815404205</v>
      </c>
      <c r="AF40" s="23">
        <v>2.9</v>
      </c>
    </row>
    <row r="41" spans="1:32">
      <c r="A41" s="22">
        <v>20</v>
      </c>
      <c r="B41" s="22" t="s">
        <v>17</v>
      </c>
      <c r="C41" s="23">
        <v>27.307447485677912</v>
      </c>
      <c r="D41" s="2">
        <f t="shared" si="0"/>
        <v>745.69668818305695</v>
      </c>
      <c r="E41" s="23">
        <v>7</v>
      </c>
      <c r="F41">
        <f t="shared" si="1"/>
        <v>3.3071594666604871</v>
      </c>
      <c r="G41">
        <f t="shared" si="2"/>
        <v>6.6143189333209742</v>
      </c>
      <c r="H41">
        <f t="shared" si="3"/>
        <v>1.9459101490553132</v>
      </c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3">
        <v>27.307447485677912</v>
      </c>
      <c r="AF41" s="23">
        <v>7</v>
      </c>
    </row>
    <row r="42" spans="1:32" ht="15.75" thickBot="1">
      <c r="A42" s="22">
        <v>21</v>
      </c>
      <c r="B42" s="22" t="s">
        <v>17</v>
      </c>
      <c r="C42" s="23">
        <v>13.399108847867602</v>
      </c>
      <c r="D42" s="2">
        <f t="shared" si="0"/>
        <v>179.53611791700385</v>
      </c>
      <c r="E42" s="23">
        <v>3.5</v>
      </c>
      <c r="F42">
        <f t="shared" si="1"/>
        <v>2.5951882008549063</v>
      </c>
      <c r="G42">
        <f t="shared" si="2"/>
        <v>5.1903764017098126</v>
      </c>
      <c r="H42">
        <f t="shared" si="3"/>
        <v>1.2527629684953681</v>
      </c>
      <c r="K42" t="s">
        <v>105</v>
      </c>
      <c r="U42" s="22" t="s">
        <v>105</v>
      </c>
      <c r="V42" s="22"/>
      <c r="W42" s="22"/>
      <c r="X42" s="22"/>
      <c r="Y42" s="22"/>
      <c r="Z42" s="22"/>
      <c r="AA42" s="22"/>
      <c r="AB42" s="22"/>
      <c r="AC42" s="22"/>
      <c r="AD42" s="22"/>
      <c r="AE42" s="23">
        <v>13.399108847867602</v>
      </c>
      <c r="AF42" s="23">
        <v>3.5</v>
      </c>
    </row>
    <row r="43" spans="1:32">
      <c r="A43" s="22">
        <v>23</v>
      </c>
      <c r="B43" s="22" t="s">
        <v>17</v>
      </c>
      <c r="C43" s="23">
        <v>18.109484404837684</v>
      </c>
      <c r="D43" s="2">
        <f t="shared" ref="D43:D74" si="4">C43^2</f>
        <v>327.95342540905926</v>
      </c>
      <c r="E43" s="23">
        <v>4</v>
      </c>
      <c r="F43">
        <f t="shared" ref="F43:F76" si="5">LN(C43)</f>
        <v>2.896435801298856</v>
      </c>
      <c r="G43">
        <f t="shared" si="2"/>
        <v>5.7928716025977121</v>
      </c>
      <c r="H43">
        <f t="shared" si="3"/>
        <v>1.3862943611198906</v>
      </c>
      <c r="K43" s="14"/>
      <c r="L43" s="14" t="s">
        <v>109</v>
      </c>
      <c r="M43" s="14" t="s">
        <v>110</v>
      </c>
      <c r="N43" s="14" t="s">
        <v>111</v>
      </c>
      <c r="O43" s="14" t="s">
        <v>112</v>
      </c>
      <c r="P43" s="14" t="s">
        <v>113</v>
      </c>
      <c r="U43" s="36"/>
      <c r="V43" s="36" t="s">
        <v>109</v>
      </c>
      <c r="W43" s="36" t="s">
        <v>110</v>
      </c>
      <c r="X43" s="36" t="s">
        <v>111</v>
      </c>
      <c r="Y43" s="36" t="s">
        <v>112</v>
      </c>
      <c r="Z43" s="36" t="s">
        <v>113</v>
      </c>
      <c r="AA43" s="22"/>
      <c r="AB43" s="22"/>
      <c r="AC43" s="22"/>
      <c r="AD43" s="22"/>
      <c r="AE43" s="23">
        <v>18.109484404837684</v>
      </c>
      <c r="AF43" s="23">
        <v>4</v>
      </c>
    </row>
    <row r="44" spans="1:32">
      <c r="A44" s="22">
        <v>24</v>
      </c>
      <c r="B44" s="22" t="s">
        <v>17</v>
      </c>
      <c r="C44" s="23">
        <v>14.06747294716741</v>
      </c>
      <c r="D44" s="2">
        <f t="shared" si="4"/>
        <v>197.89379511928692</v>
      </c>
      <c r="E44" s="23">
        <v>5</v>
      </c>
      <c r="F44">
        <f t="shared" si="5"/>
        <v>2.643865249250223</v>
      </c>
      <c r="G44">
        <f t="shared" ref="G44:G76" si="6">LN(D44)</f>
        <v>5.2877304985004461</v>
      </c>
      <c r="H44">
        <f t="shared" si="3"/>
        <v>1.6094379124341003</v>
      </c>
      <c r="K44" s="12" t="s">
        <v>106</v>
      </c>
      <c r="L44" s="12">
        <v>1</v>
      </c>
      <c r="M44" s="12">
        <v>257.96131690677214</v>
      </c>
      <c r="N44" s="12">
        <v>257.96131690677214</v>
      </c>
      <c r="O44" s="12">
        <v>128.74470141665643</v>
      </c>
      <c r="P44" s="12">
        <v>5.7529078877715842E-17</v>
      </c>
      <c r="U44" s="34" t="s">
        <v>106</v>
      </c>
      <c r="V44" s="34">
        <v>2</v>
      </c>
      <c r="W44" s="34">
        <v>270.62969105899458</v>
      </c>
      <c r="X44" s="34">
        <v>135.31484552949729</v>
      </c>
      <c r="Y44" s="34">
        <v>73.765806422808879</v>
      </c>
      <c r="Z44" s="34">
        <v>3.1241494831420152E-17</v>
      </c>
      <c r="AA44" s="22"/>
      <c r="AB44" s="22"/>
      <c r="AC44" s="22"/>
      <c r="AD44" s="22"/>
      <c r="AE44" s="23">
        <v>14.06747294716741</v>
      </c>
      <c r="AF44" s="23">
        <v>5</v>
      </c>
    </row>
    <row r="45" spans="1:32">
      <c r="A45" s="22">
        <v>25</v>
      </c>
      <c r="B45" s="22" t="s">
        <v>17</v>
      </c>
      <c r="C45" s="23">
        <v>34.882240611075744</v>
      </c>
      <c r="D45" s="2">
        <f t="shared" si="4"/>
        <v>1216.770710048982</v>
      </c>
      <c r="E45" s="23">
        <v>5.55</v>
      </c>
      <c r="F45">
        <f t="shared" si="5"/>
        <v>3.5519778346804856</v>
      </c>
      <c r="G45">
        <f t="shared" si="6"/>
        <v>7.1039556693609711</v>
      </c>
      <c r="H45">
        <f t="shared" si="3"/>
        <v>1.7137979277583431</v>
      </c>
      <c r="K45" s="12" t="s">
        <v>107</v>
      </c>
      <c r="L45" s="12">
        <v>64</v>
      </c>
      <c r="M45" s="12">
        <v>128.23459218413697</v>
      </c>
      <c r="N45" s="12">
        <v>2.0036655028771402</v>
      </c>
      <c r="O45" s="12"/>
      <c r="P45" s="12"/>
      <c r="U45" s="34" t="s">
        <v>107</v>
      </c>
      <c r="V45" s="34">
        <v>63</v>
      </c>
      <c r="W45" s="34">
        <v>115.56621803191449</v>
      </c>
      <c r="X45" s="34">
        <v>1.8343844132049918</v>
      </c>
      <c r="Y45" s="34"/>
      <c r="Z45" s="34"/>
      <c r="AA45" s="22"/>
      <c r="AB45" s="22"/>
      <c r="AC45" s="22"/>
      <c r="AD45" s="22"/>
      <c r="AE45" s="23">
        <v>34.882240611075744</v>
      </c>
      <c r="AF45" s="23">
        <v>5.55</v>
      </c>
    </row>
    <row r="46" spans="1:32" ht="15.75" thickBot="1">
      <c r="A46" s="22">
        <v>27</v>
      </c>
      <c r="B46" s="22" t="s">
        <v>17</v>
      </c>
      <c r="C46" s="23">
        <v>13.144493952896244</v>
      </c>
      <c r="D46" s="2">
        <f t="shared" si="4"/>
        <v>172.77772127772593</v>
      </c>
      <c r="E46" s="23">
        <v>4.5</v>
      </c>
      <c r="F46">
        <f t="shared" si="5"/>
        <v>2.5760029601335575</v>
      </c>
      <c r="G46">
        <f t="shared" si="6"/>
        <v>5.1520059202671149</v>
      </c>
      <c r="H46">
        <f t="shared" si="3"/>
        <v>1.5040773967762742</v>
      </c>
      <c r="K46" s="13" t="s">
        <v>65</v>
      </c>
      <c r="L46" s="13">
        <v>65</v>
      </c>
      <c r="M46" s="13">
        <v>386.19590909090914</v>
      </c>
      <c r="N46" s="13"/>
      <c r="O46" s="13"/>
      <c r="P46" s="13"/>
      <c r="U46" s="35" t="s">
        <v>65</v>
      </c>
      <c r="V46" s="35">
        <v>65</v>
      </c>
      <c r="W46" s="35">
        <v>386.19590909090908</v>
      </c>
      <c r="X46" s="35"/>
      <c r="Y46" s="35"/>
      <c r="Z46" s="35"/>
      <c r="AA46" s="22"/>
      <c r="AB46" s="22"/>
      <c r="AC46" s="22"/>
      <c r="AD46" s="22"/>
      <c r="AE46" s="23">
        <v>13.144493952896244</v>
      </c>
      <c r="AF46" s="23">
        <v>4.5</v>
      </c>
    </row>
    <row r="47" spans="1:32" ht="15.75" thickBot="1">
      <c r="A47" s="22">
        <v>28</v>
      </c>
      <c r="B47" s="22" t="s">
        <v>17</v>
      </c>
      <c r="C47" s="23">
        <v>29.344366645448762</v>
      </c>
      <c r="D47" s="2">
        <f t="shared" si="4"/>
        <v>861.09185382252588</v>
      </c>
      <c r="E47" s="23">
        <v>7.5</v>
      </c>
      <c r="F47">
        <f t="shared" si="5"/>
        <v>3.3791005907291187</v>
      </c>
      <c r="G47">
        <f t="shared" si="6"/>
        <v>6.7582011814582374</v>
      </c>
      <c r="H47">
        <f t="shared" si="3"/>
        <v>2.0149030205422647</v>
      </c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3">
        <v>29.344366645448762</v>
      </c>
      <c r="AF47" s="23">
        <v>7.5</v>
      </c>
    </row>
    <row r="48" spans="1:32">
      <c r="A48" s="22">
        <v>29</v>
      </c>
      <c r="B48" s="22" t="s">
        <v>17</v>
      </c>
      <c r="C48" s="23">
        <v>16.613621896880968</v>
      </c>
      <c r="D48" s="2">
        <f t="shared" si="4"/>
        <v>276.01243253252278</v>
      </c>
      <c r="E48" s="23">
        <v>4.5</v>
      </c>
      <c r="F48">
        <f t="shared" si="5"/>
        <v>2.8102229550551638</v>
      </c>
      <c r="G48">
        <f t="shared" si="6"/>
        <v>5.6204459101103277</v>
      </c>
      <c r="H48">
        <f t="shared" si="3"/>
        <v>1.5040773967762742</v>
      </c>
      <c r="K48" s="14"/>
      <c r="L48" s="14" t="s">
        <v>114</v>
      </c>
      <c r="M48" s="14" t="s">
        <v>48</v>
      </c>
      <c r="N48" s="14" t="s">
        <v>115</v>
      </c>
      <c r="O48" s="14" t="s">
        <v>116</v>
      </c>
      <c r="P48" s="14" t="s">
        <v>117</v>
      </c>
      <c r="Q48" s="14" t="s">
        <v>118</v>
      </c>
      <c r="R48" s="14" t="s">
        <v>119</v>
      </c>
      <c r="S48" s="14" t="s">
        <v>120</v>
      </c>
      <c r="U48" s="36"/>
      <c r="V48" s="36" t="s">
        <v>114</v>
      </c>
      <c r="W48" s="36" t="s">
        <v>48</v>
      </c>
      <c r="X48" s="36" t="s">
        <v>115</v>
      </c>
      <c r="Y48" s="36" t="s">
        <v>116</v>
      </c>
      <c r="Z48" s="36" t="s">
        <v>117</v>
      </c>
      <c r="AA48" s="36" t="s">
        <v>118</v>
      </c>
      <c r="AB48" s="36" t="s">
        <v>119</v>
      </c>
      <c r="AC48" s="36" t="s">
        <v>120</v>
      </c>
      <c r="AD48" s="22"/>
      <c r="AE48" s="23">
        <v>16.613621896880968</v>
      </c>
      <c r="AF48" s="23">
        <v>4.5</v>
      </c>
    </row>
    <row r="49" spans="1:32">
      <c r="A49" s="22">
        <v>30</v>
      </c>
      <c r="B49" s="22" t="s">
        <v>17</v>
      </c>
      <c r="C49" s="23">
        <v>10.884786760025463</v>
      </c>
      <c r="D49" s="2">
        <f t="shared" si="4"/>
        <v>118.47858281122562</v>
      </c>
      <c r="E49" s="23">
        <v>3.9</v>
      </c>
      <c r="F49">
        <f t="shared" si="5"/>
        <v>2.3873661042351304</v>
      </c>
      <c r="G49">
        <f t="shared" si="6"/>
        <v>4.7747322084702608</v>
      </c>
      <c r="H49">
        <f t="shared" si="3"/>
        <v>1.3609765531356006</v>
      </c>
      <c r="K49" s="12" t="s">
        <v>108</v>
      </c>
      <c r="L49" s="12">
        <v>-6.5252617050923858</v>
      </c>
      <c r="M49" s="12">
        <v>1.0499360712907104</v>
      </c>
      <c r="N49" s="12">
        <v>-6.2149133490296533</v>
      </c>
      <c r="O49" s="12">
        <v>4.3318568743651379E-8</v>
      </c>
      <c r="P49" s="12">
        <v>-8.622750107921048</v>
      </c>
      <c r="Q49" s="12">
        <v>-4.4277733022637236</v>
      </c>
      <c r="R49" s="12">
        <v>-8.622750107921048</v>
      </c>
      <c r="S49" s="12">
        <v>-4.4277733022637236</v>
      </c>
      <c r="U49" s="34" t="s">
        <v>108</v>
      </c>
      <c r="V49" s="34">
        <v>-0.19468205882672929</v>
      </c>
      <c r="W49" s="34">
        <v>0.89760608098701467</v>
      </c>
      <c r="X49" s="34">
        <v>-0.21689030739704368</v>
      </c>
      <c r="Y49" s="34">
        <v>0.8289946725693913</v>
      </c>
      <c r="Z49" s="34">
        <v>-1.9884046636601762</v>
      </c>
      <c r="AA49" s="34">
        <v>1.5990405460067176</v>
      </c>
      <c r="AB49" s="34">
        <v>-1.9884046636601762</v>
      </c>
      <c r="AC49" s="34">
        <v>1.5990405460067176</v>
      </c>
      <c r="AD49" s="22"/>
      <c r="AE49" s="23">
        <v>10.884786760025463</v>
      </c>
      <c r="AF49" s="23">
        <v>3.9</v>
      </c>
    </row>
    <row r="50" spans="1:32" ht="15.75" thickBot="1">
      <c r="A50" s="22">
        <v>31</v>
      </c>
      <c r="B50" s="22" t="s">
        <v>17</v>
      </c>
      <c r="C50" s="23">
        <v>12.667091024824952</v>
      </c>
      <c r="D50" s="2">
        <f t="shared" si="4"/>
        <v>160.45519503120084</v>
      </c>
      <c r="E50" s="23">
        <v>4.3499999999999996</v>
      </c>
      <c r="F50">
        <f t="shared" si="5"/>
        <v>2.5390073724569624</v>
      </c>
      <c r="G50">
        <f t="shared" si="6"/>
        <v>5.0780147449139248</v>
      </c>
      <c r="H50">
        <f t="shared" si="3"/>
        <v>1.4701758451005926</v>
      </c>
      <c r="K50" s="13" t="s">
        <v>97</v>
      </c>
      <c r="L50" s="13">
        <v>4.2785984556781402</v>
      </c>
      <c r="M50" s="13">
        <v>0.37708290822848439</v>
      </c>
      <c r="N50" s="13">
        <v>11.34657223202921</v>
      </c>
      <c r="O50" s="13">
        <v>5.7529078877716668E-17</v>
      </c>
      <c r="P50" s="13">
        <v>3.5252887556486461</v>
      </c>
      <c r="Q50" s="13">
        <v>5.0319081557076348</v>
      </c>
      <c r="R50" s="13">
        <v>3.5252887556486461</v>
      </c>
      <c r="S50" s="13">
        <v>5.0319081557076348</v>
      </c>
      <c r="U50" s="34" t="s">
        <v>74</v>
      </c>
      <c r="V50" s="34">
        <v>0.37366413023706296</v>
      </c>
      <c r="W50" s="34">
        <v>9.9582101700532916E-2</v>
      </c>
      <c r="X50" s="34">
        <v>3.7523221930057264</v>
      </c>
      <c r="Y50" s="34">
        <v>3.8392382135564478E-4</v>
      </c>
      <c r="Z50" s="34">
        <v>0.1746651810981999</v>
      </c>
      <c r="AA50" s="34">
        <v>0.57266307937592598</v>
      </c>
      <c r="AB50" s="34">
        <v>0.1746651810981999</v>
      </c>
      <c r="AC50" s="34">
        <v>0.57266307937592598</v>
      </c>
      <c r="AD50" s="22"/>
      <c r="AE50" s="23">
        <v>12.667091024824952</v>
      </c>
      <c r="AF50" s="23">
        <v>4.3499999999999996</v>
      </c>
    </row>
    <row r="51" spans="1:32" ht="15.75" thickBot="1">
      <c r="A51" s="22">
        <v>32</v>
      </c>
      <c r="B51" s="22" t="s">
        <v>17</v>
      </c>
      <c r="C51" s="23">
        <v>6.747294716740929</v>
      </c>
      <c r="D51" s="2">
        <f t="shared" si="4"/>
        <v>45.525985994560052</v>
      </c>
      <c r="E51" s="23">
        <v>2.25</v>
      </c>
      <c r="F51">
        <f t="shared" si="5"/>
        <v>1.9091416418445373</v>
      </c>
      <c r="G51">
        <f t="shared" si="6"/>
        <v>3.8182832836890745</v>
      </c>
      <c r="H51">
        <f t="shared" si="3"/>
        <v>0.81093021621632877</v>
      </c>
      <c r="U51" s="35" t="s">
        <v>98</v>
      </c>
      <c r="V51" s="35">
        <v>-2.889744281773023E-3</v>
      </c>
      <c r="W51" s="35">
        <v>2.4494797899727193E-3</v>
      </c>
      <c r="X51" s="35">
        <v>-1.1797379564438892</v>
      </c>
      <c r="Y51" s="35">
        <v>0.24254018409555145</v>
      </c>
      <c r="Z51" s="35">
        <v>-7.7846390049966198E-3</v>
      </c>
      <c r="AA51" s="35">
        <v>2.0051504414505738E-3</v>
      </c>
      <c r="AB51" s="35">
        <v>-7.7846390049966198E-3</v>
      </c>
      <c r="AC51" s="35">
        <v>2.0051504414505738E-3</v>
      </c>
      <c r="AD51" s="22"/>
      <c r="AE51" s="23">
        <v>6.747294716740929</v>
      </c>
      <c r="AF51" s="23">
        <v>2.25</v>
      </c>
    </row>
    <row r="52" spans="1:32">
      <c r="A52" s="22">
        <v>33</v>
      </c>
      <c r="B52" s="22" t="s">
        <v>17</v>
      </c>
      <c r="C52" s="23">
        <v>7.5747931253978367</v>
      </c>
      <c r="D52" s="2">
        <f t="shared" si="4"/>
        <v>57.377490892574329</v>
      </c>
      <c r="E52" s="23">
        <v>3.25</v>
      </c>
      <c r="F52">
        <f t="shared" si="5"/>
        <v>2.0248260408439998</v>
      </c>
      <c r="G52">
        <f t="shared" si="6"/>
        <v>4.0496520816879995</v>
      </c>
      <c r="H52">
        <f t="shared" si="3"/>
        <v>1.1786549963416462</v>
      </c>
      <c r="AE52" s="23">
        <v>7.5747931253978367</v>
      </c>
      <c r="AF52" s="23">
        <v>3.25</v>
      </c>
    </row>
    <row r="53" spans="1:32">
      <c r="A53" s="22">
        <v>34</v>
      </c>
      <c r="B53" s="22" t="s">
        <v>17</v>
      </c>
      <c r="C53" s="23">
        <v>16.168045830681095</v>
      </c>
      <c r="D53" s="2">
        <f t="shared" si="4"/>
        <v>261.40570598300434</v>
      </c>
      <c r="E53" s="23">
        <v>4.75</v>
      </c>
      <c r="F53">
        <f t="shared" si="5"/>
        <v>2.7830368147510067</v>
      </c>
      <c r="G53">
        <f t="shared" si="6"/>
        <v>5.5660736295020135</v>
      </c>
      <c r="H53">
        <f t="shared" si="3"/>
        <v>1.5581446180465499</v>
      </c>
      <c r="AE53" s="23">
        <v>16.168045830681095</v>
      </c>
      <c r="AF53" s="23">
        <v>4.75</v>
      </c>
    </row>
    <row r="54" spans="1:32">
      <c r="A54" s="22">
        <v>36</v>
      </c>
      <c r="B54" s="22" t="s">
        <v>17</v>
      </c>
      <c r="C54" s="23">
        <v>9.4844048376830052</v>
      </c>
      <c r="D54" s="2">
        <f t="shared" si="4"/>
        <v>89.953935125064788</v>
      </c>
      <c r="E54" s="23">
        <v>3.1</v>
      </c>
      <c r="F54">
        <f t="shared" si="5"/>
        <v>2.2496488536779293</v>
      </c>
      <c r="G54">
        <f t="shared" si="6"/>
        <v>4.4992977073558587</v>
      </c>
      <c r="H54">
        <f t="shared" si="3"/>
        <v>1.1314021114911006</v>
      </c>
      <c r="AE54" s="23">
        <v>9.4844048376830052</v>
      </c>
      <c r="AF54" s="23">
        <v>3.1</v>
      </c>
    </row>
    <row r="55" spans="1:32">
      <c r="A55" s="22">
        <v>37</v>
      </c>
      <c r="B55" s="22" t="s">
        <v>17</v>
      </c>
      <c r="C55" s="23">
        <v>38.574156588160406</v>
      </c>
      <c r="D55" s="2">
        <f t="shared" si="4"/>
        <v>1487.9655564879188</v>
      </c>
      <c r="E55" s="23">
        <v>8.25</v>
      </c>
      <c r="F55">
        <f t="shared" si="5"/>
        <v>3.6525825338017848</v>
      </c>
      <c r="G55">
        <f t="shared" si="6"/>
        <v>7.3051650676035695</v>
      </c>
      <c r="H55">
        <f t="shared" si="3"/>
        <v>2.1102132003465894</v>
      </c>
      <c r="K55" s="22" t="s">
        <v>134</v>
      </c>
      <c r="L55" s="22"/>
      <c r="M55" s="22"/>
      <c r="N55" s="22"/>
      <c r="O55" s="22"/>
      <c r="P55" s="22"/>
      <c r="Q55" s="22"/>
      <c r="R55" s="22"/>
      <c r="S55" s="22"/>
      <c r="U55" t="s">
        <v>141</v>
      </c>
      <c r="AE55" s="23">
        <v>38.574156588160406</v>
      </c>
      <c r="AF55" s="23">
        <v>8.25</v>
      </c>
    </row>
    <row r="56" spans="1:32">
      <c r="A56" s="22">
        <v>38</v>
      </c>
      <c r="B56" s="22" t="s">
        <v>17</v>
      </c>
      <c r="C56" s="23">
        <v>19.478039465308722</v>
      </c>
      <c r="D56" s="2">
        <f t="shared" si="4"/>
        <v>379.39402141212406</v>
      </c>
      <c r="E56" s="23">
        <v>6.35</v>
      </c>
      <c r="F56">
        <f t="shared" si="5"/>
        <v>2.9692876496848513</v>
      </c>
      <c r="G56">
        <f t="shared" si="6"/>
        <v>5.9385752993697016</v>
      </c>
      <c r="H56">
        <f t="shared" si="3"/>
        <v>1.8484548129046001</v>
      </c>
      <c r="K56" s="22" t="s">
        <v>99</v>
      </c>
      <c r="L56" s="22"/>
      <c r="M56" s="22"/>
      <c r="N56" s="22"/>
      <c r="O56" s="22"/>
      <c r="P56" s="22"/>
      <c r="Q56" s="22"/>
      <c r="R56" s="22"/>
      <c r="S56" s="22"/>
      <c r="U56" t="s">
        <v>99</v>
      </c>
      <c r="AE56" s="23">
        <v>19.478039465308722</v>
      </c>
      <c r="AF56" s="23">
        <v>6.35</v>
      </c>
    </row>
    <row r="57" spans="1:32" ht="15.75" thickBot="1">
      <c r="A57" s="22">
        <v>39</v>
      </c>
      <c r="B57" s="22" t="s">
        <v>17</v>
      </c>
      <c r="C57" s="23">
        <v>17.886696371737749</v>
      </c>
      <c r="D57" s="2">
        <f t="shared" si="4"/>
        <v>319.93390709473636</v>
      </c>
      <c r="E57" s="23">
        <v>4.3</v>
      </c>
      <c r="F57">
        <f t="shared" si="5"/>
        <v>2.884057217066216</v>
      </c>
      <c r="G57">
        <f t="shared" si="6"/>
        <v>5.768114434132432</v>
      </c>
      <c r="H57">
        <f t="shared" si="3"/>
        <v>1.4586150226995167</v>
      </c>
      <c r="K57" s="22"/>
      <c r="L57" s="22"/>
      <c r="M57" s="22"/>
      <c r="N57" s="22"/>
      <c r="O57" s="22"/>
      <c r="P57" s="22"/>
      <c r="Q57" s="22"/>
      <c r="R57" s="22"/>
      <c r="S57" s="22"/>
      <c r="AE57" s="23">
        <v>17.886696371737749</v>
      </c>
      <c r="AF57" s="23">
        <v>4.3</v>
      </c>
    </row>
    <row r="58" spans="1:32">
      <c r="A58" s="22">
        <v>40</v>
      </c>
      <c r="B58" s="22" t="s">
        <v>17</v>
      </c>
      <c r="C58" s="23">
        <v>19.478039465308722</v>
      </c>
      <c r="D58" s="2">
        <f t="shared" si="4"/>
        <v>379.39402141212406</v>
      </c>
      <c r="E58" s="23">
        <v>5.15</v>
      </c>
      <c r="F58">
        <f t="shared" si="5"/>
        <v>2.9692876496848513</v>
      </c>
      <c r="G58">
        <f t="shared" si="6"/>
        <v>5.9385752993697016</v>
      </c>
      <c r="H58">
        <f t="shared" si="3"/>
        <v>1.6389967146756448</v>
      </c>
      <c r="K58" s="33" t="s">
        <v>100</v>
      </c>
      <c r="L58" s="33"/>
      <c r="M58" s="22"/>
      <c r="N58" s="22"/>
      <c r="O58" s="22"/>
      <c r="P58" s="22"/>
      <c r="Q58" s="22"/>
      <c r="R58" s="22"/>
      <c r="S58" s="22"/>
      <c r="U58" s="27" t="s">
        <v>100</v>
      </c>
      <c r="V58" s="27"/>
      <c r="AE58" s="23">
        <v>19.478039465308722</v>
      </c>
      <c r="AF58" s="23">
        <v>5.15</v>
      </c>
    </row>
    <row r="59" spans="1:32">
      <c r="A59" s="22">
        <v>41</v>
      </c>
      <c r="B59" s="22" t="s">
        <v>17</v>
      </c>
      <c r="C59" s="23">
        <v>19.541693189051561</v>
      </c>
      <c r="D59" s="2">
        <f t="shared" si="4"/>
        <v>381.87777269502413</v>
      </c>
      <c r="E59" s="23">
        <v>5</v>
      </c>
      <c r="F59">
        <f t="shared" si="5"/>
        <v>2.9725502953196674</v>
      </c>
      <c r="G59">
        <f t="shared" si="6"/>
        <v>5.9451005906393348</v>
      </c>
      <c r="H59">
        <f t="shared" si="3"/>
        <v>1.6094379124341003</v>
      </c>
      <c r="K59" s="34" t="s">
        <v>101</v>
      </c>
      <c r="L59" s="34">
        <v>0.87189275952663103</v>
      </c>
      <c r="M59" s="22"/>
      <c r="N59" s="22"/>
      <c r="O59" s="22"/>
      <c r="P59" s="22"/>
      <c r="Q59" s="22"/>
      <c r="R59" s="22"/>
      <c r="S59" s="22"/>
      <c r="U59" s="12" t="s">
        <v>101</v>
      </c>
      <c r="V59" s="12">
        <v>0.87189275952663092</v>
      </c>
      <c r="AE59" s="23">
        <v>19.541693189051561</v>
      </c>
      <c r="AF59" s="23">
        <v>5</v>
      </c>
    </row>
    <row r="60" spans="1:32">
      <c r="A60" s="22">
        <v>42</v>
      </c>
      <c r="B60" s="22" t="s">
        <v>17</v>
      </c>
      <c r="C60" s="23">
        <v>21.578612348822407</v>
      </c>
      <c r="D60" s="2">
        <f t="shared" si="4"/>
        <v>465.63651090075086</v>
      </c>
      <c r="E60" s="23">
        <v>6.05</v>
      </c>
      <c r="F60">
        <f t="shared" si="5"/>
        <v>3.0717026551129205</v>
      </c>
      <c r="G60">
        <f t="shared" si="6"/>
        <v>6.143405310225841</v>
      </c>
      <c r="H60">
        <f t="shared" si="3"/>
        <v>1.80005827204275</v>
      </c>
      <c r="K60" s="34" t="s">
        <v>102</v>
      </c>
      <c r="L60" s="34">
        <v>0.76019698411496373</v>
      </c>
      <c r="M60" s="22"/>
      <c r="N60" s="22"/>
      <c r="O60" s="22"/>
      <c r="P60" s="22"/>
      <c r="Q60" s="22"/>
      <c r="R60" s="22"/>
      <c r="S60" s="22"/>
      <c r="U60" s="12" t="s">
        <v>102</v>
      </c>
      <c r="V60" s="12">
        <v>0.7601969841149635</v>
      </c>
      <c r="AE60" s="23">
        <v>21.578612348822407</v>
      </c>
      <c r="AF60" s="23">
        <v>6.05</v>
      </c>
    </row>
    <row r="61" spans="1:32">
      <c r="A61" s="22">
        <v>43</v>
      </c>
      <c r="B61" s="22" t="s">
        <v>17</v>
      </c>
      <c r="C61" s="23">
        <v>13.749204328453215</v>
      </c>
      <c r="D61" s="2">
        <f t="shared" si="4"/>
        <v>189.04061966555665</v>
      </c>
      <c r="E61" s="23">
        <v>2.8</v>
      </c>
      <c r="F61">
        <f t="shared" si="5"/>
        <v>2.6209809554166354</v>
      </c>
      <c r="G61">
        <f t="shared" si="6"/>
        <v>5.2419619108332709</v>
      </c>
      <c r="H61">
        <f t="shared" si="3"/>
        <v>1.0296194171811581</v>
      </c>
      <c r="K61" s="34" t="s">
        <v>103</v>
      </c>
      <c r="L61" s="34">
        <v>0.75645006199176001</v>
      </c>
      <c r="M61" s="22"/>
      <c r="N61" s="22"/>
      <c r="O61" s="22"/>
      <c r="P61" s="22"/>
      <c r="Q61" s="22"/>
      <c r="R61" s="22"/>
      <c r="S61" s="22"/>
      <c r="U61" s="12" t="s">
        <v>103</v>
      </c>
      <c r="V61" s="12">
        <v>0.75645006199175979</v>
      </c>
      <c r="AE61" s="23">
        <v>13.749204328453215</v>
      </c>
      <c r="AF61" s="23">
        <v>2.8</v>
      </c>
    </row>
    <row r="62" spans="1:32">
      <c r="A62" s="22">
        <v>44</v>
      </c>
      <c r="B62" s="22" t="s">
        <v>17</v>
      </c>
      <c r="C62" s="23">
        <v>20.814767663908341</v>
      </c>
      <c r="D62" s="2">
        <f t="shared" si="4"/>
        <v>433.25455290248431</v>
      </c>
      <c r="E62" s="23">
        <v>5.55</v>
      </c>
      <c r="F62">
        <f t="shared" si="5"/>
        <v>3.0356627186297236</v>
      </c>
      <c r="G62">
        <f t="shared" si="6"/>
        <v>6.0713254372594472</v>
      </c>
      <c r="H62">
        <f t="shared" si="3"/>
        <v>1.7137979277583431</v>
      </c>
      <c r="K62" s="34" t="s">
        <v>48</v>
      </c>
      <c r="L62" s="34">
        <v>0.21844361467183099</v>
      </c>
      <c r="M62" s="22"/>
      <c r="N62" s="22"/>
      <c r="O62" s="22"/>
      <c r="P62" s="22"/>
      <c r="Q62" s="22"/>
      <c r="R62" s="22"/>
      <c r="S62" s="22"/>
      <c r="U62" s="12" t="s">
        <v>48</v>
      </c>
      <c r="V62" s="12">
        <v>0.21844361467183102</v>
      </c>
      <c r="AE62" s="23">
        <v>20.814767663908341</v>
      </c>
      <c r="AF62" s="23">
        <v>5.55</v>
      </c>
    </row>
    <row r="63" spans="1:32" ht="15.75" thickBot="1">
      <c r="A63" s="22">
        <v>45</v>
      </c>
      <c r="B63" s="22" t="s">
        <v>17</v>
      </c>
      <c r="C63" s="23">
        <v>10.852959898154042</v>
      </c>
      <c r="D63" s="2">
        <f t="shared" si="4"/>
        <v>117.78673855093979</v>
      </c>
      <c r="E63" s="23">
        <v>3.75</v>
      </c>
      <c r="F63">
        <f t="shared" si="5"/>
        <v>2.3844378444560417</v>
      </c>
      <c r="G63">
        <f t="shared" si="6"/>
        <v>4.7688756889120834</v>
      </c>
      <c r="H63">
        <f t="shared" si="3"/>
        <v>1.3217558399823195</v>
      </c>
      <c r="K63" s="35" t="s">
        <v>104</v>
      </c>
      <c r="L63" s="35">
        <v>66</v>
      </c>
      <c r="M63" s="22"/>
      <c r="N63" s="22"/>
      <c r="O63" s="22"/>
      <c r="P63" s="22"/>
      <c r="Q63" s="22"/>
      <c r="R63" s="22"/>
      <c r="S63" s="22"/>
      <c r="U63" s="13" t="s">
        <v>104</v>
      </c>
      <c r="V63" s="13">
        <v>66</v>
      </c>
      <c r="AE63" s="23">
        <v>10.852959898154042</v>
      </c>
      <c r="AF63" s="23">
        <v>3.75</v>
      </c>
    </row>
    <row r="64" spans="1:32">
      <c r="A64" s="22">
        <v>46</v>
      </c>
      <c r="B64" s="22" t="s">
        <v>17</v>
      </c>
      <c r="C64" s="23">
        <v>12.348822406110758</v>
      </c>
      <c r="D64" s="2">
        <f t="shared" si="4"/>
        <v>152.49341481766308</v>
      </c>
      <c r="E64" s="23">
        <v>5.85</v>
      </c>
      <c r="F64">
        <f t="shared" si="5"/>
        <v>2.5135607067957983</v>
      </c>
      <c r="G64">
        <f t="shared" si="6"/>
        <v>5.0271214135915967</v>
      </c>
      <c r="H64">
        <f t="shared" si="3"/>
        <v>1.766441661243765</v>
      </c>
      <c r="K64" s="22"/>
      <c r="L64" s="22"/>
      <c r="M64" s="22"/>
      <c r="N64" s="22"/>
      <c r="O64" s="22"/>
      <c r="P64" s="22"/>
      <c r="Q64" s="22"/>
      <c r="R64" s="22"/>
      <c r="S64" s="22"/>
      <c r="AE64" s="23">
        <v>12.348822406110758</v>
      </c>
      <c r="AF64" s="23">
        <v>5.85</v>
      </c>
    </row>
    <row r="65" spans="1:32" ht="15.75" thickBot="1">
      <c r="A65" s="22">
        <v>47</v>
      </c>
      <c r="B65" s="22" t="s">
        <v>17</v>
      </c>
      <c r="C65" s="23">
        <v>24.061107574793123</v>
      </c>
      <c r="D65" s="2">
        <f t="shared" si="4"/>
        <v>578.93689772576704</v>
      </c>
      <c r="E65" s="23">
        <v>7.15</v>
      </c>
      <c r="F65">
        <f t="shared" si="5"/>
        <v>3.1805967433520577</v>
      </c>
      <c r="G65">
        <f t="shared" si="6"/>
        <v>6.3611934867041153</v>
      </c>
      <c r="H65">
        <f t="shared" si="3"/>
        <v>1.9671123567059163</v>
      </c>
      <c r="K65" s="22" t="s">
        <v>105</v>
      </c>
      <c r="L65" s="22"/>
      <c r="M65" s="22"/>
      <c r="N65" s="22"/>
      <c r="O65" s="22"/>
      <c r="P65" s="22"/>
      <c r="Q65" s="22"/>
      <c r="R65" s="22"/>
      <c r="S65" s="22"/>
      <c r="U65" t="s">
        <v>105</v>
      </c>
      <c r="AE65" s="23">
        <v>24.061107574793123</v>
      </c>
      <c r="AF65" s="23">
        <v>7.15</v>
      </c>
    </row>
    <row r="66" spans="1:32">
      <c r="A66" s="22">
        <v>48</v>
      </c>
      <c r="B66" s="22" t="s">
        <v>17</v>
      </c>
      <c r="C66" s="23">
        <v>27.307447485677912</v>
      </c>
      <c r="D66" s="2">
        <f t="shared" si="4"/>
        <v>745.69668818305695</v>
      </c>
      <c r="E66" s="23">
        <v>8</v>
      </c>
      <c r="F66">
        <f t="shared" si="5"/>
        <v>3.3071594666604871</v>
      </c>
      <c r="G66">
        <f t="shared" si="6"/>
        <v>6.6143189333209742</v>
      </c>
      <c r="H66">
        <f t="shared" si="3"/>
        <v>2.0794415416798357</v>
      </c>
      <c r="K66" s="36"/>
      <c r="L66" s="36" t="s">
        <v>109</v>
      </c>
      <c r="M66" s="36" t="s">
        <v>110</v>
      </c>
      <c r="N66" s="36" t="s">
        <v>111</v>
      </c>
      <c r="O66" s="36" t="s">
        <v>112</v>
      </c>
      <c r="P66" s="36" t="s">
        <v>113</v>
      </c>
      <c r="Q66" s="22"/>
      <c r="R66" s="22"/>
      <c r="S66" s="22"/>
      <c r="U66" s="14"/>
      <c r="V66" s="14" t="s">
        <v>109</v>
      </c>
      <c r="W66" s="14" t="s">
        <v>110</v>
      </c>
      <c r="X66" s="14" t="s">
        <v>111</v>
      </c>
      <c r="Y66" s="14" t="s">
        <v>112</v>
      </c>
      <c r="Z66" s="14" t="s">
        <v>113</v>
      </c>
      <c r="AE66" s="23">
        <v>27.307447485677912</v>
      </c>
      <c r="AF66" s="23">
        <v>8</v>
      </c>
    </row>
    <row r="67" spans="1:32">
      <c r="A67" s="22">
        <v>49</v>
      </c>
      <c r="B67" s="22" t="s">
        <v>17</v>
      </c>
      <c r="C67" s="23">
        <v>24.888605983450034</v>
      </c>
      <c r="D67" s="2">
        <f t="shared" si="4"/>
        <v>619.44270779942485</v>
      </c>
      <c r="E67" s="23">
        <v>7.6</v>
      </c>
      <c r="F67">
        <f t="shared" si="5"/>
        <v>3.214410107717836</v>
      </c>
      <c r="G67">
        <f t="shared" si="6"/>
        <v>6.4288202154356719</v>
      </c>
      <c r="H67">
        <f t="shared" si="3"/>
        <v>2.0281482472922852</v>
      </c>
      <c r="K67" s="34" t="s">
        <v>106</v>
      </c>
      <c r="L67" s="34">
        <v>1</v>
      </c>
      <c r="M67" s="34">
        <v>9.6812221177921405</v>
      </c>
      <c r="N67" s="34">
        <v>9.6812221177921405</v>
      </c>
      <c r="O67" s="34">
        <v>202.88571769540278</v>
      </c>
      <c r="P67" s="34">
        <v>1.6217608264159059E-21</v>
      </c>
      <c r="Q67" s="22"/>
      <c r="R67" s="22"/>
      <c r="S67" s="22"/>
      <c r="U67" s="12" t="s">
        <v>106</v>
      </c>
      <c r="V67" s="12">
        <v>1</v>
      </c>
      <c r="W67" s="12">
        <v>9.6812221177921387</v>
      </c>
      <c r="X67" s="12">
        <v>9.6812221177921387</v>
      </c>
      <c r="Y67" s="12">
        <v>202.88571769540272</v>
      </c>
      <c r="Z67" s="12">
        <v>1.6217608264159174E-21</v>
      </c>
      <c r="AE67" s="23">
        <v>24.888605983450034</v>
      </c>
      <c r="AF67" s="23">
        <v>7.6</v>
      </c>
    </row>
    <row r="68" spans="1:32">
      <c r="A68" s="22">
        <v>51</v>
      </c>
      <c r="B68" s="22" t="s">
        <v>17</v>
      </c>
      <c r="C68" s="23">
        <v>19.032463399108849</v>
      </c>
      <c r="D68" s="2">
        <f t="shared" si="4"/>
        <v>362.23466303841798</v>
      </c>
      <c r="E68" s="23">
        <v>6.5</v>
      </c>
      <c r="F68">
        <f t="shared" si="5"/>
        <v>2.9461461211231565</v>
      </c>
      <c r="G68">
        <f t="shared" si="6"/>
        <v>5.8922922422463131</v>
      </c>
      <c r="H68">
        <f t="shared" si="3"/>
        <v>1.8718021769015913</v>
      </c>
      <c r="K68" s="34" t="s">
        <v>107</v>
      </c>
      <c r="L68" s="34">
        <v>64</v>
      </c>
      <c r="M68" s="34">
        <v>3.0539272186173041</v>
      </c>
      <c r="N68" s="34">
        <v>4.7717612790895376E-2</v>
      </c>
      <c r="O68" s="34"/>
      <c r="P68" s="34"/>
      <c r="Q68" s="22"/>
      <c r="R68" s="22"/>
      <c r="S68" s="22"/>
      <c r="U68" s="12" t="s">
        <v>107</v>
      </c>
      <c r="V68" s="12">
        <v>64</v>
      </c>
      <c r="W68" s="12">
        <v>3.0539272186173045</v>
      </c>
      <c r="X68" s="12">
        <v>4.7717612790895383E-2</v>
      </c>
      <c r="Y68" s="12"/>
      <c r="Z68" s="12"/>
      <c r="AE68" s="23">
        <v>19.032463399108849</v>
      </c>
      <c r="AF68" s="23">
        <v>6.5</v>
      </c>
    </row>
    <row r="69" spans="1:32" ht="15.75" thickBot="1">
      <c r="A69" s="22">
        <v>52</v>
      </c>
      <c r="B69" s="22" t="s">
        <v>17</v>
      </c>
      <c r="C69" s="23">
        <v>34.62762571610439</v>
      </c>
      <c r="D69" s="2">
        <f t="shared" si="4"/>
        <v>1199.072462734614</v>
      </c>
      <c r="E69" s="23">
        <v>10.55</v>
      </c>
      <c r="F69">
        <f t="shared" si="5"/>
        <v>3.5446517945884128</v>
      </c>
      <c r="G69">
        <f t="shared" si="6"/>
        <v>7.0893035891768257</v>
      </c>
      <c r="H69">
        <f t="shared" si="3"/>
        <v>2.3561258599220753</v>
      </c>
      <c r="K69" s="35" t="s">
        <v>65</v>
      </c>
      <c r="L69" s="35">
        <v>65</v>
      </c>
      <c r="M69" s="35">
        <v>12.735149336409444</v>
      </c>
      <c r="N69" s="35"/>
      <c r="O69" s="35"/>
      <c r="P69" s="35"/>
      <c r="Q69" s="22"/>
      <c r="R69" s="22"/>
      <c r="S69" s="22"/>
      <c r="U69" s="13" t="s">
        <v>65</v>
      </c>
      <c r="V69" s="13">
        <v>65</v>
      </c>
      <c r="W69" s="13">
        <v>12.735149336409442</v>
      </c>
      <c r="X69" s="13"/>
      <c r="Y69" s="13"/>
      <c r="Z69" s="13"/>
      <c r="AE69" s="23">
        <v>34.62762571610439</v>
      </c>
      <c r="AF69" s="23">
        <v>10.55</v>
      </c>
    </row>
    <row r="70" spans="1:32" ht="15.75" thickBot="1">
      <c r="A70" s="22">
        <v>53</v>
      </c>
      <c r="B70" s="22" t="s">
        <v>17</v>
      </c>
      <c r="C70" s="23">
        <v>18.173138128580522</v>
      </c>
      <c r="D70" s="2">
        <f t="shared" si="4"/>
        <v>330.26294944046714</v>
      </c>
      <c r="E70" s="23">
        <v>8.5500000000000007</v>
      </c>
      <c r="F70">
        <f t="shared" si="5"/>
        <v>2.8999445768285352</v>
      </c>
      <c r="G70">
        <f t="shared" si="6"/>
        <v>5.7998891536570705</v>
      </c>
      <c r="H70">
        <f t="shared" si="3"/>
        <v>2.145931282948669</v>
      </c>
      <c r="K70" s="22"/>
      <c r="L70" s="22"/>
      <c r="M70" s="22"/>
      <c r="N70" s="22"/>
      <c r="O70" s="22"/>
      <c r="P70" s="22"/>
      <c r="Q70" s="22"/>
      <c r="R70" s="22"/>
      <c r="S70" s="22"/>
      <c r="AE70" s="23">
        <v>18.173138128580522</v>
      </c>
      <c r="AF70" s="23">
        <v>8.5500000000000007</v>
      </c>
    </row>
    <row r="71" spans="1:32">
      <c r="A71" s="22">
        <v>54</v>
      </c>
      <c r="B71" s="22" t="s">
        <v>17</v>
      </c>
      <c r="C71" s="23">
        <v>22.02418841502228</v>
      </c>
      <c r="D71" s="2">
        <f t="shared" si="4"/>
        <v>485.06487534040161</v>
      </c>
      <c r="E71" s="23">
        <v>8.6499999999999986</v>
      </c>
      <c r="F71">
        <f t="shared" si="5"/>
        <v>3.0921413227901944</v>
      </c>
      <c r="G71">
        <f t="shared" si="6"/>
        <v>6.1842826455803888</v>
      </c>
      <c r="H71">
        <f t="shared" si="3"/>
        <v>2.157559320943788</v>
      </c>
      <c r="K71" s="36"/>
      <c r="L71" s="36" t="s">
        <v>114</v>
      </c>
      <c r="M71" s="36" t="s">
        <v>48</v>
      </c>
      <c r="N71" s="36" t="s">
        <v>115</v>
      </c>
      <c r="O71" s="36" t="s">
        <v>116</v>
      </c>
      <c r="P71" s="36" t="s">
        <v>117</v>
      </c>
      <c r="Q71" s="36" t="s">
        <v>118</v>
      </c>
      <c r="R71" s="36" t="s">
        <v>119</v>
      </c>
      <c r="S71" s="36" t="s">
        <v>120</v>
      </c>
      <c r="U71" s="14"/>
      <c r="V71" s="14" t="s">
        <v>114</v>
      </c>
      <c r="W71" s="14" t="s">
        <v>48</v>
      </c>
      <c r="X71" s="14" t="s">
        <v>115</v>
      </c>
      <c r="Y71" s="14" t="s">
        <v>116</v>
      </c>
      <c r="Z71" s="14" t="s">
        <v>117</v>
      </c>
      <c r="AA71" s="14" t="s">
        <v>118</v>
      </c>
      <c r="AB71" s="14" t="s">
        <v>119</v>
      </c>
      <c r="AC71" s="14" t="s">
        <v>120</v>
      </c>
      <c r="AE71" s="23">
        <v>22.02418841502228</v>
      </c>
      <c r="AF71" s="23">
        <v>8.6499999999999986</v>
      </c>
    </row>
    <row r="72" spans="1:32">
      <c r="A72" s="22">
        <v>61</v>
      </c>
      <c r="B72" s="22" t="s">
        <v>17</v>
      </c>
      <c r="C72" s="23">
        <v>26.129853596435389</v>
      </c>
      <c r="D72" s="2">
        <f t="shared" si="4"/>
        <v>682.76924897114748</v>
      </c>
      <c r="E72" s="23">
        <v>8.9</v>
      </c>
      <c r="F72">
        <f t="shared" si="5"/>
        <v>3.263078476624953</v>
      </c>
      <c r="G72">
        <f t="shared" si="6"/>
        <v>6.526156953249906</v>
      </c>
      <c r="H72">
        <f t="shared" si="3"/>
        <v>2.1860512767380942</v>
      </c>
      <c r="K72" s="34" t="s">
        <v>108</v>
      </c>
      <c r="L72" s="34">
        <v>-0.72103818420257637</v>
      </c>
      <c r="M72" s="34">
        <v>0.16202782429036025</v>
      </c>
      <c r="N72" s="34">
        <v>-4.4500886644657252</v>
      </c>
      <c r="O72" s="34">
        <v>3.5045255061885587E-5</v>
      </c>
      <c r="P72" s="34">
        <v>-1.0447259702282568</v>
      </c>
      <c r="Q72" s="34">
        <v>-0.39735039817689605</v>
      </c>
      <c r="R72" s="34">
        <v>-1.0447259702282568</v>
      </c>
      <c r="S72" s="34">
        <v>-0.39735039817689605</v>
      </c>
      <c r="U72" s="12" t="s">
        <v>108</v>
      </c>
      <c r="V72" s="12">
        <v>-0.72103818420257637</v>
      </c>
      <c r="W72" s="12">
        <v>0.16202782429036028</v>
      </c>
      <c r="X72" s="12">
        <v>-4.4500886644657243</v>
      </c>
      <c r="Y72" s="12">
        <v>3.5045255061885608E-5</v>
      </c>
      <c r="Z72" s="12">
        <v>-1.0447259702282568</v>
      </c>
      <c r="AA72" s="12">
        <v>-0.39735039817689599</v>
      </c>
      <c r="AB72" s="12">
        <v>-1.0447259702282568</v>
      </c>
      <c r="AC72" s="12">
        <v>-0.39735039817689599</v>
      </c>
      <c r="AE72" s="23">
        <v>26.129853596435389</v>
      </c>
      <c r="AF72" s="23">
        <v>8.9</v>
      </c>
    </row>
    <row r="73" spans="1:32" ht="15.75" thickBot="1">
      <c r="A73" s="22">
        <v>4</v>
      </c>
      <c r="B73" s="22" t="s">
        <v>17</v>
      </c>
      <c r="C73" s="23">
        <v>23.742838956078931</v>
      </c>
      <c r="D73" s="2">
        <f t="shared" si="4"/>
        <v>563.72240169429926</v>
      </c>
      <c r="E73" s="23">
        <v>9.9499999999999993</v>
      </c>
      <c r="F73">
        <f t="shared" si="5"/>
        <v>3.1672809673762856</v>
      </c>
      <c r="G73">
        <f t="shared" si="6"/>
        <v>6.3345619347525712</v>
      </c>
      <c r="H73">
        <f t="shared" si="3"/>
        <v>2.2975725511705014</v>
      </c>
      <c r="K73" s="35" t="s">
        <v>97</v>
      </c>
      <c r="L73" s="35">
        <v>0.82887555087529574</v>
      </c>
      <c r="M73" s="35">
        <v>5.8192041275650086E-2</v>
      </c>
      <c r="N73" s="35">
        <v>14.243795761502716</v>
      </c>
      <c r="O73" s="35">
        <v>1.6217608264159174E-21</v>
      </c>
      <c r="P73" s="35">
        <v>0.71262358558891858</v>
      </c>
      <c r="Q73" s="35">
        <v>0.9451275161616729</v>
      </c>
      <c r="R73" s="35">
        <v>0.71262358558891858</v>
      </c>
      <c r="S73" s="35">
        <v>0.9451275161616729</v>
      </c>
      <c r="U73" s="13" t="s">
        <v>142</v>
      </c>
      <c r="V73" s="13">
        <v>0.41443777543764787</v>
      </c>
      <c r="W73" s="13">
        <v>2.9096020637825043E-2</v>
      </c>
      <c r="X73" s="13">
        <v>14.243795761502716</v>
      </c>
      <c r="Y73" s="13">
        <v>1.6217608264159174E-21</v>
      </c>
      <c r="Z73" s="13">
        <v>0.35631179279445929</v>
      </c>
      <c r="AA73" s="13">
        <v>0.47256375808083645</v>
      </c>
      <c r="AB73" s="13">
        <v>0.35631179279445929</v>
      </c>
      <c r="AC73" s="13">
        <v>0.47256375808083645</v>
      </c>
      <c r="AE73" s="23">
        <v>23.742838956078931</v>
      </c>
      <c r="AF73" s="23">
        <v>9.9499999999999993</v>
      </c>
    </row>
    <row r="74" spans="1:32">
      <c r="A74" s="22">
        <v>18</v>
      </c>
      <c r="B74" s="22" t="s">
        <v>17</v>
      </c>
      <c r="C74" s="23">
        <v>30.012730744748566</v>
      </c>
      <c r="D74" s="2">
        <f t="shared" si="4"/>
        <v>900.76400675677587</v>
      </c>
      <c r="E74" s="23">
        <v>13.649999999999999</v>
      </c>
      <c r="F74">
        <f t="shared" si="5"/>
        <v>3.4016216498059824</v>
      </c>
      <c r="G74">
        <f t="shared" si="6"/>
        <v>6.8032432996119647</v>
      </c>
      <c r="H74">
        <f t="shared" si="3"/>
        <v>2.6137395216309685</v>
      </c>
      <c r="AE74" s="23">
        <v>30.012730744748566</v>
      </c>
      <c r="AF74" s="23">
        <v>13.649999999999999</v>
      </c>
    </row>
    <row r="75" spans="1:32">
      <c r="A75" s="22">
        <v>19</v>
      </c>
      <c r="B75" s="22" t="s">
        <v>17</v>
      </c>
      <c r="C75" s="23">
        <v>27.307447485677912</v>
      </c>
      <c r="D75" s="2">
        <f t="shared" ref="D75:D76" si="7">C75^2</f>
        <v>745.69668818305695</v>
      </c>
      <c r="E75" s="23">
        <v>9.3000000000000007</v>
      </c>
      <c r="F75">
        <f t="shared" si="5"/>
        <v>3.3071594666604871</v>
      </c>
      <c r="G75">
        <f t="shared" si="6"/>
        <v>6.6143189333209742</v>
      </c>
      <c r="H75">
        <f t="shared" si="3"/>
        <v>2.2300144001592104</v>
      </c>
      <c r="AE75" s="23">
        <v>27.307447485677912</v>
      </c>
      <c r="AF75" s="23">
        <v>9.3000000000000007</v>
      </c>
    </row>
    <row r="76" spans="1:32">
      <c r="A76" s="22">
        <v>30</v>
      </c>
      <c r="B76" s="22" t="s">
        <v>17</v>
      </c>
      <c r="C76" s="23">
        <v>31.094844048376832</v>
      </c>
      <c r="D76" s="2">
        <f t="shared" si="7"/>
        <v>966.88932639287611</v>
      </c>
      <c r="E76" s="23">
        <v>11.25</v>
      </c>
      <c r="F76">
        <f t="shared" si="5"/>
        <v>3.4370420192153075</v>
      </c>
      <c r="G76">
        <f t="shared" si="6"/>
        <v>6.874084038430615</v>
      </c>
      <c r="H76">
        <f t="shared" ref="H76" si="8">LN(E76)</f>
        <v>2.4203681286504293</v>
      </c>
      <c r="AE76" s="23">
        <v>31.094844048376832</v>
      </c>
      <c r="AF76" s="23">
        <v>11.25</v>
      </c>
    </row>
    <row r="77" spans="1:32">
      <c r="K77" t="s">
        <v>139</v>
      </c>
    </row>
    <row r="78" spans="1:32">
      <c r="K78" t="s">
        <v>99</v>
      </c>
    </row>
    <row r="79" spans="1:32" ht="15.75" thickBot="1"/>
    <row r="80" spans="1:32">
      <c r="K80" s="27" t="s">
        <v>100</v>
      </c>
      <c r="L80" s="27"/>
    </row>
    <row r="81" spans="11:31">
      <c r="K81" s="12" t="s">
        <v>101</v>
      </c>
      <c r="L81" s="12">
        <v>0.87189275952663092</v>
      </c>
    </row>
    <row r="82" spans="11:31">
      <c r="K82" s="12" t="s">
        <v>102</v>
      </c>
      <c r="L82" s="12">
        <v>0.7601969841149635</v>
      </c>
    </row>
    <row r="83" spans="11:31">
      <c r="K83" s="12" t="s">
        <v>103</v>
      </c>
      <c r="L83" s="12">
        <v>0.74082506199175979</v>
      </c>
    </row>
    <row r="84" spans="11:31">
      <c r="K84" s="12" t="s">
        <v>48</v>
      </c>
      <c r="L84" s="12">
        <v>0.21844361467183102</v>
      </c>
    </row>
    <row r="85" spans="11:31" ht="15.75" thickBot="1">
      <c r="K85" s="13" t="s">
        <v>104</v>
      </c>
      <c r="L85" s="13">
        <v>66</v>
      </c>
    </row>
    <row r="86" spans="11:31" ht="16.5" thickBot="1">
      <c r="Y86" s="52" t="s">
        <v>173</v>
      </c>
      <c r="Z86" s="49" t="s">
        <v>174</v>
      </c>
    </row>
    <row r="87" spans="11:31" ht="15.75" thickBot="1">
      <c r="K87" t="s">
        <v>105</v>
      </c>
    </row>
    <row r="88" spans="11:31">
      <c r="K88" s="14"/>
      <c r="L88" s="14" t="s">
        <v>109</v>
      </c>
      <c r="M88" s="14" t="s">
        <v>110</v>
      </c>
      <c r="N88" s="14" t="s">
        <v>111</v>
      </c>
      <c r="O88" s="14" t="s">
        <v>112</v>
      </c>
      <c r="P88" s="14" t="s">
        <v>113</v>
      </c>
    </row>
    <row r="89" spans="11:31" ht="15.75" thickBot="1">
      <c r="K89" s="12" t="s">
        <v>106</v>
      </c>
      <c r="L89" s="12">
        <v>2</v>
      </c>
      <c r="M89" s="12">
        <v>9.6812221177921387</v>
      </c>
      <c r="N89" s="12">
        <v>4.8406110588960694</v>
      </c>
      <c r="O89" s="12">
        <v>202.88571769540272</v>
      </c>
      <c r="P89" s="12">
        <v>3.4990600504630432E-28</v>
      </c>
    </row>
    <row r="90" spans="11:31" ht="19.5" thickBot="1">
      <c r="K90" s="12" t="s">
        <v>107</v>
      </c>
      <c r="L90" s="12">
        <v>64</v>
      </c>
      <c r="M90" s="12">
        <v>3.0539272186173045</v>
      </c>
      <c r="N90" s="12">
        <v>4.7717612790895383E-2</v>
      </c>
      <c r="O90" s="12"/>
      <c r="P90" s="12"/>
      <c r="X90" s="45" t="s">
        <v>169</v>
      </c>
      <c r="Y90" s="139" t="s">
        <v>170</v>
      </c>
      <c r="Z90" s="139"/>
      <c r="AA90" s="139"/>
      <c r="AB90" s="46" t="s">
        <v>171</v>
      </c>
      <c r="AC90" s="46" t="s">
        <v>175</v>
      </c>
    </row>
    <row r="91" spans="11:31" ht="16.5" thickBot="1">
      <c r="K91" s="13" t="s">
        <v>65</v>
      </c>
      <c r="L91" s="13">
        <v>66</v>
      </c>
      <c r="M91" s="13">
        <v>12.735149336409442</v>
      </c>
      <c r="N91" s="13"/>
      <c r="O91" s="13"/>
      <c r="P91" s="13"/>
      <c r="X91" s="47"/>
      <c r="Y91" s="52" t="s">
        <v>173</v>
      </c>
      <c r="Z91" s="49" t="s">
        <v>182</v>
      </c>
      <c r="AA91" s="49" t="s">
        <v>181</v>
      </c>
      <c r="AB91" s="47"/>
      <c r="AC91" s="47"/>
    </row>
    <row r="92" spans="11:31" ht="15.75" thickBot="1">
      <c r="X92" s="53" t="s">
        <v>176</v>
      </c>
      <c r="Y92" s="12">
        <v>0.74984696381496807</v>
      </c>
      <c r="Z92" s="12">
        <v>0.25893309570089962</v>
      </c>
      <c r="AA92" s="57" t="s">
        <v>172</v>
      </c>
      <c r="AB92" s="12">
        <v>0.69414673276125649</v>
      </c>
      <c r="AC92" s="12">
        <v>1.3585336798231857</v>
      </c>
    </row>
    <row r="93" spans="11:31">
      <c r="K93" s="14"/>
      <c r="L93" s="14" t="s">
        <v>114</v>
      </c>
      <c r="M93" s="14" t="s">
        <v>48</v>
      </c>
      <c r="N93" s="14" t="s">
        <v>115</v>
      </c>
      <c r="O93" s="14" t="s">
        <v>116</v>
      </c>
      <c r="P93" s="14" t="s">
        <v>117</v>
      </c>
      <c r="Q93" s="14" t="s">
        <v>118</v>
      </c>
      <c r="R93" s="14" t="s">
        <v>119</v>
      </c>
      <c r="S93" s="14" t="s">
        <v>120</v>
      </c>
      <c r="X93" s="54" t="s">
        <v>179</v>
      </c>
      <c r="Y93" s="12">
        <v>3.03783299602815</v>
      </c>
      <c r="Z93" s="12">
        <v>6.0863633560342082E-3</v>
      </c>
      <c r="AA93" s="57" t="s">
        <v>172</v>
      </c>
      <c r="AB93" s="12">
        <v>0.63387958322132942</v>
      </c>
      <c r="AC93" s="12">
        <v>1.4863662023254334</v>
      </c>
      <c r="AE93" s="34"/>
    </row>
    <row r="94" spans="11:31">
      <c r="K94" s="12" t="s">
        <v>108</v>
      </c>
      <c r="L94" s="12">
        <v>-0.72103818420257637</v>
      </c>
      <c r="M94" s="12">
        <v>0.16202782429036028</v>
      </c>
      <c r="N94" s="12">
        <v>-4.4500886644657243</v>
      </c>
      <c r="O94" s="12">
        <v>3.5045255061885608E-5</v>
      </c>
      <c r="P94" s="12">
        <v>-1.0447259702282568</v>
      </c>
      <c r="Q94" s="12">
        <v>-0.39735039817689599</v>
      </c>
      <c r="R94" s="12">
        <v>-1.0447259702282568</v>
      </c>
      <c r="S94" s="12">
        <v>-0.39735039817689599</v>
      </c>
      <c r="X94" s="54" t="s">
        <v>177</v>
      </c>
      <c r="Y94" s="12">
        <v>-6.5252617050923858</v>
      </c>
      <c r="Z94" s="12">
        <v>4.2785984556781402</v>
      </c>
      <c r="AA94" s="57" t="s">
        <v>172</v>
      </c>
      <c r="AB94" s="12">
        <v>0.66795455579527907</v>
      </c>
      <c r="AC94" s="12">
        <v>1.4155089200980473</v>
      </c>
      <c r="AE94" s="34"/>
    </row>
    <row r="95" spans="11:31" ht="15.75" thickBot="1">
      <c r="K95" s="12" t="s">
        <v>97</v>
      </c>
      <c r="L95" s="12">
        <v>0</v>
      </c>
      <c r="M95" s="12">
        <v>0</v>
      </c>
      <c r="N95" s="12">
        <v>65535</v>
      </c>
      <c r="O95" s="12" t="e">
        <v>#NUM!</v>
      </c>
      <c r="P95" s="12">
        <v>0</v>
      </c>
      <c r="Q95" s="12">
        <v>0</v>
      </c>
      <c r="R95" s="12">
        <v>0</v>
      </c>
      <c r="S95" s="12">
        <v>0</v>
      </c>
      <c r="X95" s="54" t="s">
        <v>180</v>
      </c>
      <c r="Y95" s="34">
        <v>-0.19468205882672929</v>
      </c>
      <c r="Z95" s="34">
        <v>0.37366413023706296</v>
      </c>
      <c r="AA95" s="34">
        <v>-2.889744281773023E-3</v>
      </c>
      <c r="AB95" s="34">
        <v>0.70075752924479928</v>
      </c>
      <c r="AC95" s="34">
        <v>1.3543944821229124</v>
      </c>
      <c r="AE95" s="35"/>
    </row>
    <row r="96" spans="11:31" ht="15.75" thickBot="1">
      <c r="K96" s="13" t="s">
        <v>142</v>
      </c>
      <c r="L96" s="13">
        <v>0.41443777543764787</v>
      </c>
      <c r="M96" s="13">
        <v>2.9096020637825043E-2</v>
      </c>
      <c r="N96" s="13">
        <v>14.243795761502716</v>
      </c>
      <c r="O96" s="13">
        <v>1.6217608264159174E-21</v>
      </c>
      <c r="P96" s="13">
        <v>0.35631179279445929</v>
      </c>
      <c r="Q96" s="13">
        <v>0.47256375808083645</v>
      </c>
      <c r="R96" s="13">
        <v>0.35631179279445929</v>
      </c>
      <c r="S96" s="13">
        <v>0.47256375808083645</v>
      </c>
      <c r="X96" s="55" t="s">
        <v>178</v>
      </c>
      <c r="Y96" s="35">
        <v>-0.72103818420257637</v>
      </c>
      <c r="Z96" s="35">
        <v>0.82887555087529574</v>
      </c>
      <c r="AA96" s="58" t="s">
        <v>172</v>
      </c>
      <c r="AB96" s="35">
        <v>0.76019698411496373</v>
      </c>
      <c r="AC96" s="35">
        <v>0.21844361467183099</v>
      </c>
    </row>
    <row r="100" spans="21:41">
      <c r="U100" s="1"/>
      <c r="AE100" s="32"/>
      <c r="AF100" s="22"/>
      <c r="AG100" s="22"/>
      <c r="AH100" s="22"/>
      <c r="AI100" s="22"/>
      <c r="AJ100" s="22"/>
      <c r="AK100" s="22"/>
      <c r="AL100" s="22"/>
      <c r="AM100" s="22"/>
    </row>
    <row r="101" spans="21:41"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9"/>
      <c r="AF101" s="59"/>
      <c r="AG101" s="59"/>
      <c r="AH101" s="59"/>
      <c r="AI101" s="59"/>
      <c r="AJ101" s="59"/>
      <c r="AK101" s="59"/>
      <c r="AL101" s="59"/>
      <c r="AM101" s="59"/>
      <c r="AN101" s="5"/>
      <c r="AO101" s="5"/>
    </row>
    <row r="102" spans="21:41"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9"/>
      <c r="AF102" s="59"/>
      <c r="AG102" s="59"/>
      <c r="AH102" s="59"/>
      <c r="AI102" s="59"/>
      <c r="AJ102" s="59"/>
      <c r="AK102" s="59"/>
      <c r="AL102" s="59"/>
      <c r="AM102" s="59"/>
      <c r="AN102" s="5"/>
      <c r="AO102" s="5"/>
    </row>
    <row r="103" spans="21:41">
      <c r="U103" s="59"/>
      <c r="V103" s="59"/>
      <c r="W103" s="59"/>
      <c r="X103" s="59"/>
      <c r="Y103" s="59"/>
      <c r="Z103" s="59"/>
      <c r="AA103" s="59"/>
      <c r="AB103" s="59"/>
      <c r="AC103" s="59"/>
      <c r="AD103" s="5"/>
      <c r="AE103" s="60"/>
      <c r="AF103" s="60"/>
      <c r="AG103" s="59"/>
      <c r="AH103" s="59"/>
      <c r="AI103" s="59"/>
      <c r="AJ103" s="59"/>
      <c r="AK103" s="59"/>
      <c r="AL103" s="59"/>
      <c r="AM103" s="59"/>
      <c r="AN103" s="5"/>
      <c r="AO103" s="5"/>
    </row>
    <row r="104" spans="21:41">
      <c r="U104" s="59"/>
      <c r="V104" s="59"/>
      <c r="W104" s="59"/>
      <c r="X104" s="59"/>
      <c r="Y104" s="59"/>
      <c r="Z104" s="59"/>
      <c r="AA104" s="59"/>
      <c r="AB104" s="59"/>
      <c r="AC104" s="59"/>
      <c r="AD104" s="5"/>
      <c r="AE104" s="34"/>
      <c r="AF104" s="34"/>
      <c r="AG104" s="59"/>
      <c r="AH104" s="59"/>
      <c r="AI104" s="59"/>
      <c r="AJ104" s="59"/>
      <c r="AK104" s="59"/>
      <c r="AL104" s="59"/>
      <c r="AM104" s="59"/>
      <c r="AN104" s="5"/>
      <c r="AO104" s="5"/>
    </row>
    <row r="105" spans="21:41">
      <c r="U105" s="59"/>
      <c r="V105" s="59"/>
      <c r="W105" s="59"/>
      <c r="X105" s="59"/>
      <c r="Y105" s="59"/>
      <c r="Z105" s="59"/>
      <c r="AA105" s="59"/>
      <c r="AB105" s="59"/>
      <c r="AC105" s="59"/>
      <c r="AD105" s="5"/>
      <c r="AE105" s="34"/>
      <c r="AF105" s="34"/>
      <c r="AG105" s="59"/>
      <c r="AH105" s="59"/>
      <c r="AI105" s="59"/>
      <c r="AJ105" s="59"/>
      <c r="AK105" s="59"/>
      <c r="AL105" s="59"/>
      <c r="AM105" s="59"/>
      <c r="AN105" s="5"/>
      <c r="AO105" s="5"/>
    </row>
    <row r="106" spans="21:41">
      <c r="U106" s="60"/>
      <c r="V106" s="60"/>
      <c r="W106" s="59"/>
      <c r="X106" s="59"/>
      <c r="Y106" s="59"/>
      <c r="Z106" s="59"/>
      <c r="AA106" s="59"/>
      <c r="AB106" s="59"/>
      <c r="AC106" s="59"/>
      <c r="AD106" s="5"/>
      <c r="AE106" s="34"/>
      <c r="AF106" s="34"/>
      <c r="AG106" s="59"/>
      <c r="AH106" s="59"/>
      <c r="AI106" s="59"/>
      <c r="AJ106" s="59"/>
      <c r="AK106" s="59"/>
      <c r="AL106" s="59"/>
      <c r="AM106" s="59"/>
      <c r="AN106" s="5"/>
      <c r="AO106" s="5"/>
    </row>
    <row r="107" spans="21:41">
      <c r="U107" s="34"/>
      <c r="V107" s="34"/>
      <c r="W107" s="59"/>
      <c r="X107" s="59"/>
      <c r="Y107" s="59"/>
      <c r="Z107" s="59"/>
      <c r="AA107" s="59"/>
      <c r="AB107" s="59"/>
      <c r="AC107" s="59"/>
      <c r="AD107" s="5"/>
      <c r="AE107" s="34"/>
      <c r="AF107" s="34"/>
      <c r="AG107" s="59"/>
      <c r="AH107" s="59"/>
      <c r="AI107" s="59"/>
      <c r="AJ107" s="59"/>
      <c r="AK107" s="59"/>
      <c r="AL107" s="59"/>
      <c r="AM107" s="59"/>
      <c r="AN107" s="5"/>
      <c r="AO107" s="5"/>
    </row>
    <row r="108" spans="21:41">
      <c r="U108" s="34"/>
      <c r="V108" s="34"/>
      <c r="W108" s="59"/>
      <c r="X108" s="59"/>
      <c r="Y108" s="59"/>
      <c r="Z108" s="59"/>
      <c r="AA108" s="59"/>
      <c r="AB108" s="59"/>
      <c r="AC108" s="59"/>
      <c r="AD108" s="5"/>
      <c r="AE108" s="34"/>
      <c r="AF108" s="34"/>
      <c r="AG108" s="59"/>
      <c r="AH108" s="59"/>
      <c r="AI108" s="59"/>
      <c r="AJ108" s="59"/>
      <c r="AK108" s="59"/>
      <c r="AL108" s="59"/>
      <c r="AM108" s="59"/>
      <c r="AN108" s="5"/>
      <c r="AO108" s="5"/>
    </row>
    <row r="109" spans="21:41">
      <c r="U109" s="34"/>
      <c r="V109" s="34"/>
      <c r="W109" s="59"/>
      <c r="X109" s="59"/>
      <c r="Y109" s="59"/>
      <c r="Z109" s="59"/>
      <c r="AA109" s="59"/>
      <c r="AB109" s="59"/>
      <c r="AC109" s="59"/>
      <c r="AD109" s="5"/>
      <c r="AE109" s="59"/>
      <c r="AF109" s="59"/>
      <c r="AG109" s="59"/>
      <c r="AH109" s="59"/>
      <c r="AI109" s="59"/>
      <c r="AJ109" s="59"/>
      <c r="AK109" s="59"/>
      <c r="AL109" s="59"/>
      <c r="AM109" s="59"/>
      <c r="AN109" s="5"/>
      <c r="AO109" s="5"/>
    </row>
    <row r="110" spans="21:41">
      <c r="U110" s="34"/>
      <c r="V110" s="34"/>
      <c r="W110" s="59"/>
      <c r="X110" s="59"/>
      <c r="Y110" s="59"/>
      <c r="Z110" s="59"/>
      <c r="AA110" s="59"/>
      <c r="AB110" s="59"/>
      <c r="AC110" s="59"/>
      <c r="AD110" s="5"/>
      <c r="AE110" s="59"/>
      <c r="AF110" s="59"/>
      <c r="AG110" s="59"/>
      <c r="AH110" s="59"/>
      <c r="AI110" s="59"/>
      <c r="AJ110" s="59"/>
      <c r="AK110" s="59"/>
      <c r="AL110" s="59"/>
      <c r="AM110" s="59"/>
      <c r="AN110" s="5"/>
      <c r="AO110" s="5"/>
    </row>
    <row r="111" spans="21:41">
      <c r="U111" s="34"/>
      <c r="V111" s="34"/>
      <c r="W111" s="59"/>
      <c r="X111" s="59"/>
      <c r="Y111" s="59"/>
      <c r="Z111" s="59"/>
      <c r="AA111" s="59"/>
      <c r="AB111" s="59"/>
      <c r="AC111" s="59"/>
      <c r="AD111" s="5"/>
      <c r="AE111" s="56"/>
      <c r="AF111" s="56"/>
      <c r="AG111" s="56"/>
      <c r="AH111" s="56"/>
      <c r="AI111" s="56"/>
      <c r="AJ111" s="56"/>
      <c r="AK111" s="59"/>
      <c r="AL111" s="59"/>
      <c r="AM111" s="59"/>
      <c r="AN111" s="5"/>
      <c r="AO111" s="5"/>
    </row>
    <row r="112" spans="21:41">
      <c r="U112" s="59"/>
      <c r="V112" s="59"/>
      <c r="W112" s="59"/>
      <c r="X112" s="59"/>
      <c r="Y112" s="59"/>
      <c r="Z112" s="59"/>
      <c r="AA112" s="59"/>
      <c r="AB112" s="59"/>
      <c r="AC112" s="59"/>
      <c r="AD112" s="5"/>
      <c r="AE112" s="34"/>
      <c r="AF112" s="34"/>
      <c r="AG112" s="34"/>
      <c r="AH112" s="34"/>
      <c r="AI112" s="34"/>
      <c r="AJ112" s="34"/>
      <c r="AK112" s="59"/>
      <c r="AL112" s="59"/>
      <c r="AM112" s="59"/>
      <c r="AN112" s="5"/>
      <c r="AO112" s="5"/>
    </row>
    <row r="113" spans="21:41">
      <c r="U113" s="59"/>
      <c r="V113" s="59"/>
      <c r="W113" s="59"/>
      <c r="X113" s="59"/>
      <c r="Y113" s="59"/>
      <c r="Z113" s="59"/>
      <c r="AA113" s="59"/>
      <c r="AB113" s="59"/>
      <c r="AC113" s="59"/>
      <c r="AD113" s="5"/>
      <c r="AE113" s="34"/>
      <c r="AF113" s="34"/>
      <c r="AG113" s="34"/>
      <c r="AH113" s="34"/>
      <c r="AI113" s="34"/>
      <c r="AJ113" s="34"/>
      <c r="AK113" s="59"/>
      <c r="AL113" s="59"/>
      <c r="AM113" s="59"/>
      <c r="AN113" s="5"/>
      <c r="AO113" s="5"/>
    </row>
    <row r="114" spans="21:41">
      <c r="U114" s="56"/>
      <c r="V114" s="56"/>
      <c r="W114" s="56"/>
      <c r="X114" s="56"/>
      <c r="Y114" s="56"/>
      <c r="Z114" s="56"/>
      <c r="AA114" s="59"/>
      <c r="AB114" s="59"/>
      <c r="AC114" s="59"/>
      <c r="AD114" s="5"/>
      <c r="AE114" s="34"/>
      <c r="AF114" s="34"/>
      <c r="AG114" s="34"/>
      <c r="AH114" s="34"/>
      <c r="AI114" s="34"/>
      <c r="AJ114" s="34"/>
      <c r="AK114" s="59"/>
      <c r="AL114" s="59"/>
      <c r="AM114" s="59"/>
      <c r="AN114" s="5"/>
      <c r="AO114" s="5"/>
    </row>
    <row r="115" spans="21:41">
      <c r="U115" s="34"/>
      <c r="V115" s="34"/>
      <c r="W115" s="34"/>
      <c r="X115" s="34"/>
      <c r="Y115" s="34"/>
      <c r="Z115" s="34"/>
      <c r="AA115" s="59"/>
      <c r="AB115" s="59"/>
      <c r="AC115" s="59"/>
      <c r="AD115" s="5"/>
      <c r="AE115" s="59"/>
      <c r="AF115" s="59"/>
      <c r="AG115" s="59"/>
      <c r="AH115" s="59"/>
      <c r="AI115" s="59"/>
      <c r="AJ115" s="59"/>
      <c r="AK115" s="59"/>
      <c r="AL115" s="59"/>
      <c r="AM115" s="59"/>
      <c r="AN115" s="5"/>
      <c r="AO115" s="5"/>
    </row>
    <row r="116" spans="21:41">
      <c r="U116" s="34"/>
      <c r="V116" s="34"/>
      <c r="W116" s="34"/>
      <c r="X116" s="34"/>
      <c r="Y116" s="34"/>
      <c r="Z116" s="34"/>
      <c r="AA116" s="59"/>
      <c r="AB116" s="59"/>
      <c r="AC116" s="59"/>
      <c r="AD116" s="5"/>
      <c r="AE116" s="56"/>
      <c r="AF116" s="56"/>
      <c r="AG116" s="56"/>
      <c r="AH116" s="56"/>
      <c r="AI116" s="56"/>
      <c r="AJ116" s="56"/>
      <c r="AK116" s="56"/>
      <c r="AL116" s="56"/>
      <c r="AM116" s="56"/>
      <c r="AN116" s="5"/>
      <c r="AO116" s="5"/>
    </row>
    <row r="117" spans="21:41">
      <c r="U117" s="34"/>
      <c r="V117" s="34"/>
      <c r="W117" s="34"/>
      <c r="X117" s="34"/>
      <c r="Y117" s="34"/>
      <c r="Z117" s="34"/>
      <c r="AA117" s="59"/>
      <c r="AB117" s="59"/>
      <c r="AC117" s="59"/>
      <c r="AD117" s="5"/>
      <c r="AE117" s="34"/>
      <c r="AF117" s="34"/>
      <c r="AG117" s="34"/>
      <c r="AH117" s="34"/>
      <c r="AI117" s="34"/>
      <c r="AJ117" s="34"/>
      <c r="AK117" s="34"/>
      <c r="AL117" s="34"/>
      <c r="AM117" s="34"/>
      <c r="AN117" s="5"/>
      <c r="AO117" s="5"/>
    </row>
    <row r="118" spans="21:41">
      <c r="U118" s="59"/>
      <c r="V118" s="59"/>
      <c r="W118" s="59"/>
      <c r="X118" s="59"/>
      <c r="Y118" s="59"/>
      <c r="Z118" s="59"/>
      <c r="AA118" s="59"/>
      <c r="AB118" s="59"/>
      <c r="AC118" s="59"/>
      <c r="AD118" s="5"/>
      <c r="AE118" s="34"/>
      <c r="AF118" s="34"/>
      <c r="AG118" s="34"/>
      <c r="AH118" s="34"/>
      <c r="AI118" s="34"/>
      <c r="AJ118" s="34"/>
      <c r="AK118" s="34"/>
      <c r="AL118" s="34"/>
      <c r="AM118" s="34"/>
      <c r="AN118" s="5"/>
      <c r="AO118" s="5"/>
    </row>
    <row r="119" spans="21:41">
      <c r="U119" s="56"/>
      <c r="V119" s="56"/>
      <c r="W119" s="56"/>
      <c r="X119" s="56"/>
      <c r="Y119" s="56"/>
      <c r="Z119" s="56"/>
      <c r="AA119" s="56"/>
      <c r="AB119" s="56"/>
      <c r="AC119" s="56"/>
      <c r="AD119" s="5"/>
      <c r="AE119" s="34"/>
      <c r="AF119" s="34"/>
      <c r="AG119" s="34"/>
      <c r="AH119" s="34"/>
      <c r="AI119" s="34"/>
      <c r="AJ119" s="34"/>
      <c r="AK119" s="34"/>
      <c r="AL119" s="34"/>
      <c r="AM119" s="34"/>
      <c r="AN119" s="5"/>
      <c r="AO119" s="5"/>
    </row>
    <row r="120" spans="21:41">
      <c r="U120" s="34"/>
      <c r="V120" s="34"/>
      <c r="W120" s="34"/>
      <c r="X120" s="34"/>
      <c r="Y120" s="34"/>
      <c r="Z120" s="34"/>
      <c r="AA120" s="34"/>
      <c r="AB120" s="34"/>
      <c r="AC120" s="34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spans="21:41">
      <c r="U121" s="34"/>
      <c r="V121" s="34"/>
      <c r="W121" s="34"/>
      <c r="X121" s="34"/>
      <c r="Y121" s="34"/>
      <c r="Z121" s="34"/>
      <c r="AA121" s="34"/>
      <c r="AB121" s="34"/>
      <c r="AC121" s="34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spans="21:41"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spans="21:41"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21:41">
      <c r="U124" s="20"/>
      <c r="V124" s="20"/>
      <c r="W124" s="20"/>
      <c r="X124" s="20"/>
      <c r="Y124" s="20"/>
      <c r="Z124" s="20"/>
      <c r="AA124" s="20"/>
      <c r="AB124" s="20"/>
      <c r="AC124" s="20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spans="21:41">
      <c r="U125" s="12"/>
      <c r="V125" s="12"/>
      <c r="W125" s="12"/>
      <c r="X125" s="12"/>
      <c r="Y125" s="12"/>
      <c r="Z125" s="12"/>
      <c r="AA125" s="12"/>
      <c r="AB125" s="12"/>
      <c r="AC125" s="12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spans="21:41">
      <c r="U126" s="12"/>
      <c r="V126" s="12"/>
      <c r="W126" s="12"/>
      <c r="X126" s="12"/>
      <c r="Y126" s="12"/>
      <c r="Z126" s="12"/>
      <c r="AA126" s="12"/>
      <c r="AB126" s="12"/>
      <c r="AC126" s="12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spans="21:41"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spans="21:41"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spans="21:41"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  <row r="130" spans="21:41"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</row>
    <row r="131" spans="21:41"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</sheetData>
  <mergeCells count="1">
    <mergeCell ref="Y90:AA9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AR116"/>
  <sheetViews>
    <sheetView topLeftCell="P10" zoomScale="80" zoomScaleNormal="80" workbookViewId="0">
      <selection activeCell="AL40" sqref="AL40:AN42"/>
    </sheetView>
  </sheetViews>
  <sheetFormatPr defaultRowHeight="15"/>
  <cols>
    <col min="2" max="2" width="25.7109375" bestFit="1" customWidth="1"/>
    <col min="3" max="3" width="10" bestFit="1" customWidth="1"/>
    <col min="5" max="5" width="10.28515625" bestFit="1" customWidth="1"/>
    <col min="6" max="6" width="13" bestFit="1" customWidth="1"/>
    <col min="11" max="11" width="19.28515625" bestFit="1" customWidth="1"/>
    <col min="21" max="21" width="20.7109375" bestFit="1" customWidth="1"/>
  </cols>
  <sheetData>
    <row r="2" spans="1:44">
      <c r="A2" s="18" t="s">
        <v>121</v>
      </c>
      <c r="B2" s="28" t="s">
        <v>125</v>
      </c>
      <c r="C2" s="28"/>
      <c r="E2" s="28"/>
      <c r="AG2">
        <f>PI()</f>
        <v>3.1415926535897931</v>
      </c>
      <c r="AH2">
        <f>AG2/4</f>
        <v>0.78539816339744828</v>
      </c>
      <c r="AI2">
        <f>AH2*(20^2)</f>
        <v>314.15926535897933</v>
      </c>
      <c r="AJ2">
        <f>AI2/10000</f>
        <v>3.1415926535897934E-2</v>
      </c>
    </row>
    <row r="3" spans="1:44">
      <c r="A3" s="18" t="s">
        <v>122</v>
      </c>
      <c r="B3" t="s">
        <v>126</v>
      </c>
      <c r="AJ3">
        <f>AG2/40000*(20^2)</f>
        <v>3.1415926535897934E-2</v>
      </c>
    </row>
    <row r="4" spans="1:44">
      <c r="A4" s="18" t="s">
        <v>123</v>
      </c>
      <c r="B4" t="s">
        <v>127</v>
      </c>
    </row>
    <row r="5" spans="1:44">
      <c r="A5" s="18" t="s">
        <v>124</v>
      </c>
      <c r="B5" t="s">
        <v>128</v>
      </c>
      <c r="AO5" s="12">
        <v>0.75126414117459217</v>
      </c>
    </row>
    <row r="6" spans="1:44">
      <c r="A6" s="18" t="s">
        <v>135</v>
      </c>
      <c r="B6" t="s">
        <v>136</v>
      </c>
      <c r="V6" s="12">
        <v>0.54201010609919253</v>
      </c>
    </row>
    <row r="7" spans="1:44">
      <c r="A7" s="18" t="s">
        <v>137</v>
      </c>
      <c r="B7" t="s">
        <v>138</v>
      </c>
      <c r="AR7" s="86"/>
    </row>
    <row r="8" spans="1:44">
      <c r="A8" s="18" t="s">
        <v>139</v>
      </c>
      <c r="B8" t="s">
        <v>140</v>
      </c>
    </row>
    <row r="10" spans="1:44">
      <c r="A10" s="1" t="s">
        <v>1</v>
      </c>
      <c r="B10" s="1" t="s">
        <v>9</v>
      </c>
      <c r="C10" s="1" t="s">
        <v>74</v>
      </c>
      <c r="D10" s="1" t="s">
        <v>98</v>
      </c>
      <c r="E10" s="1" t="s">
        <v>75</v>
      </c>
      <c r="F10" s="1" t="s">
        <v>97</v>
      </c>
      <c r="G10" s="1" t="s">
        <v>142</v>
      </c>
      <c r="H10" s="1" t="s">
        <v>133</v>
      </c>
      <c r="I10" s="1"/>
      <c r="K10" s="1" t="s">
        <v>129</v>
      </c>
      <c r="U10" s="1" t="s">
        <v>130</v>
      </c>
      <c r="AE10" s="1" t="s">
        <v>74</v>
      </c>
      <c r="AF10" s="1" t="s">
        <v>75</v>
      </c>
    </row>
    <row r="11" spans="1:44">
      <c r="A11" s="24">
        <v>14</v>
      </c>
      <c r="B11" s="24" t="s">
        <v>13</v>
      </c>
      <c r="C11" s="2">
        <v>19.796308084022918</v>
      </c>
      <c r="D11" s="2">
        <f>C11^2</f>
        <v>391.89381375755113</v>
      </c>
      <c r="E11" s="2">
        <v>6.8000000000000007</v>
      </c>
      <c r="F11">
        <f>LN(C11)</f>
        <v>2.9854954599117045</v>
      </c>
      <c r="G11">
        <f>LN(D11)</f>
        <v>5.970990919823409</v>
      </c>
      <c r="H11">
        <f>LN(E11)</f>
        <v>1.9169226121820611</v>
      </c>
      <c r="K11" t="s">
        <v>99</v>
      </c>
      <c r="U11" t="s">
        <v>99</v>
      </c>
      <c r="AE11" s="25">
        <v>19.796308084022918</v>
      </c>
      <c r="AF11" s="2">
        <v>6.8000000000000007</v>
      </c>
    </row>
    <row r="12" spans="1:44" ht="15.75" thickBot="1">
      <c r="A12" s="24">
        <v>34</v>
      </c>
      <c r="B12" s="24" t="s">
        <v>13</v>
      </c>
      <c r="C12" s="2">
        <v>24.379376193507319</v>
      </c>
      <c r="D12" s="2">
        <f t="shared" ref="D12:D75" si="0">C12^2</f>
        <v>594.35398358455143</v>
      </c>
      <c r="E12" s="2">
        <v>7.8</v>
      </c>
      <c r="F12">
        <f t="shared" ref="F12:F75" si="1">LN(C12)</f>
        <v>3.1937375369131162</v>
      </c>
      <c r="G12">
        <f t="shared" ref="G12:G43" si="2">LN(D12)</f>
        <v>6.3874750738262325</v>
      </c>
      <c r="H12">
        <f t="shared" ref="H12:H75" si="3">LN(E12)</f>
        <v>2.0541237336955462</v>
      </c>
      <c r="AE12" s="25">
        <v>24.379376193507319</v>
      </c>
      <c r="AF12" s="2">
        <v>7.8</v>
      </c>
    </row>
    <row r="13" spans="1:44">
      <c r="A13" s="24">
        <v>36</v>
      </c>
      <c r="B13" s="24" t="s">
        <v>13</v>
      </c>
      <c r="C13" s="2">
        <v>22.215149586250796</v>
      </c>
      <c r="D13" s="2">
        <f t="shared" si="0"/>
        <v>493.51287113949888</v>
      </c>
      <c r="E13" s="15">
        <v>5.0999999999999996</v>
      </c>
      <c r="F13">
        <f t="shared" si="1"/>
        <v>3.1007744699348976</v>
      </c>
      <c r="G13">
        <f t="shared" si="2"/>
        <v>6.2015489398697952</v>
      </c>
      <c r="H13">
        <f t="shared" si="3"/>
        <v>1.62924053973028</v>
      </c>
      <c r="K13" s="27" t="s">
        <v>100</v>
      </c>
      <c r="L13" s="27"/>
      <c r="U13" s="27" t="s">
        <v>100</v>
      </c>
      <c r="V13" s="27"/>
      <c r="AE13" s="25">
        <v>22.215149586250796</v>
      </c>
      <c r="AF13" s="15">
        <v>5.0999999999999996</v>
      </c>
    </row>
    <row r="14" spans="1:44">
      <c r="A14" s="24">
        <v>41</v>
      </c>
      <c r="B14" s="24" t="s">
        <v>13</v>
      </c>
      <c r="C14" s="2">
        <v>15.436028007638447</v>
      </c>
      <c r="D14" s="2">
        <f t="shared" si="0"/>
        <v>238.27096065259855</v>
      </c>
      <c r="E14" s="2">
        <v>3.15</v>
      </c>
      <c r="F14">
        <f t="shared" si="1"/>
        <v>2.7367042581100081</v>
      </c>
      <c r="G14">
        <f t="shared" si="2"/>
        <v>5.4734085162200161</v>
      </c>
      <c r="H14">
        <f t="shared" si="3"/>
        <v>1.1474024528375417</v>
      </c>
      <c r="K14" s="12" t="s">
        <v>101</v>
      </c>
      <c r="L14" s="12">
        <v>0.75126414117459195</v>
      </c>
      <c r="U14" s="12" t="s">
        <v>101</v>
      </c>
      <c r="V14" s="12">
        <v>0.75965412065486937</v>
      </c>
      <c r="AE14" s="25">
        <v>15.436028007638447</v>
      </c>
      <c r="AF14" s="2">
        <v>3.15</v>
      </c>
    </row>
    <row r="15" spans="1:44">
      <c r="A15" s="24">
        <v>16</v>
      </c>
      <c r="B15" s="24" t="s">
        <v>13</v>
      </c>
      <c r="C15" s="2">
        <v>39.338001273074475</v>
      </c>
      <c r="D15" s="2">
        <f t="shared" si="0"/>
        <v>1547.4783441604091</v>
      </c>
      <c r="E15" s="2">
        <v>11.649999999999999</v>
      </c>
      <c r="F15">
        <f t="shared" si="1"/>
        <v>3.672191005190161</v>
      </c>
      <c r="G15">
        <f t="shared" si="2"/>
        <v>7.3443820103803219</v>
      </c>
      <c r="H15">
        <f t="shared" si="3"/>
        <v>2.4553061800117093</v>
      </c>
      <c r="K15" s="12" t="s">
        <v>102</v>
      </c>
      <c r="L15" s="12">
        <v>0.56439780981479726</v>
      </c>
      <c r="U15" s="12" t="s">
        <v>102</v>
      </c>
      <c r="V15" s="12">
        <v>0.5770743830279228</v>
      </c>
      <c r="AE15" s="25">
        <v>39.338001273074475</v>
      </c>
      <c r="AF15" s="2">
        <v>11.649999999999999</v>
      </c>
    </row>
    <row r="16" spans="1:44">
      <c r="A16" s="24">
        <v>17</v>
      </c>
      <c r="B16" s="24" t="s">
        <v>13</v>
      </c>
      <c r="C16" s="2">
        <v>29.630808402291532</v>
      </c>
      <c r="D16" s="2">
        <f t="shared" si="0"/>
        <v>877.98480657331038</v>
      </c>
      <c r="E16" s="2">
        <v>7.4499999999999993</v>
      </c>
      <c r="F16">
        <f t="shared" si="1"/>
        <v>3.3888146444495919</v>
      </c>
      <c r="G16">
        <f t="shared" si="2"/>
        <v>6.7776292888991838</v>
      </c>
      <c r="H16">
        <f t="shared" si="3"/>
        <v>2.0082140323914679</v>
      </c>
      <c r="K16" s="12" t="s">
        <v>103</v>
      </c>
      <c r="L16" s="12">
        <v>0.5575915255931535</v>
      </c>
      <c r="U16" s="12" t="s">
        <v>103</v>
      </c>
      <c r="V16" s="12">
        <v>0.57046617026273405</v>
      </c>
      <c r="AE16" s="25">
        <v>29.630808402291532</v>
      </c>
      <c r="AF16" s="2">
        <v>7.4499999999999993</v>
      </c>
    </row>
    <row r="17" spans="1:32">
      <c r="A17" s="24">
        <v>18</v>
      </c>
      <c r="B17" s="24" t="s">
        <v>13</v>
      </c>
      <c r="C17" s="2">
        <v>36.346276257161044</v>
      </c>
      <c r="D17" s="2">
        <f t="shared" si="0"/>
        <v>1321.0517977618686</v>
      </c>
      <c r="E17" s="2">
        <v>13.35</v>
      </c>
      <c r="F17">
        <f t="shared" si="1"/>
        <v>3.5930917573884806</v>
      </c>
      <c r="G17">
        <f t="shared" si="2"/>
        <v>7.1861835147769604</v>
      </c>
      <c r="H17">
        <f t="shared" si="3"/>
        <v>2.5915163848462583</v>
      </c>
      <c r="K17" s="12" t="s">
        <v>48</v>
      </c>
      <c r="L17" s="12">
        <v>1.7573283599897365</v>
      </c>
      <c r="U17" s="12" t="s">
        <v>48</v>
      </c>
      <c r="V17" s="44">
        <v>1.7315693353189099</v>
      </c>
      <c r="AE17" s="25">
        <v>36.346276257161044</v>
      </c>
      <c r="AF17" s="2">
        <v>13.35</v>
      </c>
    </row>
    <row r="18" spans="1:32" ht="15.75" thickBot="1">
      <c r="A18" s="24">
        <v>19</v>
      </c>
      <c r="B18" s="24" t="s">
        <v>13</v>
      </c>
      <c r="C18" s="2">
        <v>32.113303628262258</v>
      </c>
      <c r="D18" s="2">
        <f t="shared" si="0"/>
        <v>1031.2642699209619</v>
      </c>
      <c r="E18" s="2">
        <v>12.55</v>
      </c>
      <c r="F18">
        <f t="shared" si="1"/>
        <v>3.4692703875261341</v>
      </c>
      <c r="G18">
        <f t="shared" si="2"/>
        <v>6.9385407750522683</v>
      </c>
      <c r="H18">
        <f t="shared" si="3"/>
        <v>2.5297206655777931</v>
      </c>
      <c r="K18" s="13" t="s">
        <v>104</v>
      </c>
      <c r="L18" s="13">
        <v>66</v>
      </c>
      <c r="U18" s="13" t="s">
        <v>104</v>
      </c>
      <c r="V18" s="13">
        <v>66</v>
      </c>
      <c r="AE18" s="25">
        <v>32.113303628262258</v>
      </c>
      <c r="AF18" s="2">
        <v>12.55</v>
      </c>
    </row>
    <row r="19" spans="1:32">
      <c r="A19" s="24">
        <v>20</v>
      </c>
      <c r="B19" s="24" t="s">
        <v>13</v>
      </c>
      <c r="C19" s="2">
        <v>28.580521960534693</v>
      </c>
      <c r="D19" s="2">
        <f t="shared" si="0"/>
        <v>816.84623553660583</v>
      </c>
      <c r="E19" s="2">
        <v>7.1</v>
      </c>
      <c r="F19">
        <f t="shared" si="1"/>
        <v>3.3527254354747247</v>
      </c>
      <c r="G19">
        <f t="shared" si="2"/>
        <v>6.7054508709494494</v>
      </c>
      <c r="H19">
        <f t="shared" si="3"/>
        <v>1.9600947840472698</v>
      </c>
      <c r="AE19" s="25">
        <v>28.580521960534693</v>
      </c>
      <c r="AF19" s="2">
        <v>7.1</v>
      </c>
    </row>
    <row r="20" spans="1:32" ht="15.75" thickBot="1">
      <c r="A20" s="24">
        <v>21</v>
      </c>
      <c r="B20" s="24" t="s">
        <v>13</v>
      </c>
      <c r="C20" s="2">
        <v>22.915340547422026</v>
      </c>
      <c r="D20" s="2">
        <f t="shared" si="0"/>
        <v>525.11283240432397</v>
      </c>
      <c r="E20" s="2">
        <v>5.4</v>
      </c>
      <c r="F20">
        <f t="shared" si="1"/>
        <v>3.1318065791826259</v>
      </c>
      <c r="G20">
        <f t="shared" si="2"/>
        <v>6.2636131583652519</v>
      </c>
      <c r="H20">
        <f t="shared" si="3"/>
        <v>1.6863989535702288</v>
      </c>
      <c r="K20" t="s">
        <v>105</v>
      </c>
      <c r="U20" t="s">
        <v>105</v>
      </c>
      <c r="AE20" s="25">
        <v>22.915340547422026</v>
      </c>
      <c r="AF20" s="2">
        <v>5.4</v>
      </c>
    </row>
    <row r="21" spans="1:32">
      <c r="A21" s="24">
        <v>1</v>
      </c>
      <c r="B21" s="24" t="s">
        <v>13</v>
      </c>
      <c r="C21" s="2">
        <v>22.374283895607892</v>
      </c>
      <c r="D21" s="2">
        <f t="shared" si="0"/>
        <v>500.60857984125869</v>
      </c>
      <c r="E21" s="15">
        <v>5.25</v>
      </c>
      <c r="F21">
        <f t="shared" si="1"/>
        <v>3.1079122589831898</v>
      </c>
      <c r="G21">
        <f t="shared" si="2"/>
        <v>6.2158245179663796</v>
      </c>
      <c r="H21">
        <f t="shared" si="3"/>
        <v>1.6582280766035324</v>
      </c>
      <c r="K21" s="14"/>
      <c r="L21" s="14" t="s">
        <v>109</v>
      </c>
      <c r="M21" s="14" t="s">
        <v>110</v>
      </c>
      <c r="N21" s="14" t="s">
        <v>111</v>
      </c>
      <c r="O21" s="14" t="s">
        <v>112</v>
      </c>
      <c r="P21" s="14" t="s">
        <v>113</v>
      </c>
      <c r="U21" s="14"/>
      <c r="V21" s="14" t="s">
        <v>109</v>
      </c>
      <c r="W21" s="14" t="s">
        <v>110</v>
      </c>
      <c r="X21" s="14" t="s">
        <v>111</v>
      </c>
      <c r="Y21" s="14" t="s">
        <v>112</v>
      </c>
      <c r="Z21" s="14" t="s">
        <v>113</v>
      </c>
      <c r="AE21" s="25">
        <v>22.374283895607892</v>
      </c>
      <c r="AF21" s="15">
        <v>5.25</v>
      </c>
    </row>
    <row r="22" spans="1:32">
      <c r="A22" s="24">
        <v>2</v>
      </c>
      <c r="B22" s="24" t="s">
        <v>13</v>
      </c>
      <c r="C22" s="2">
        <v>19.191597708465945</v>
      </c>
      <c r="D22" s="2">
        <f t="shared" si="0"/>
        <v>368.31742260359533</v>
      </c>
      <c r="E22" s="2">
        <v>7.15</v>
      </c>
      <c r="F22">
        <f t="shared" si="1"/>
        <v>2.9544725638997105</v>
      </c>
      <c r="G22">
        <f t="shared" si="2"/>
        <v>5.9089451277994209</v>
      </c>
      <c r="H22">
        <f t="shared" si="3"/>
        <v>1.9671123567059163</v>
      </c>
      <c r="K22" s="12" t="s">
        <v>106</v>
      </c>
      <c r="L22" s="12">
        <v>1</v>
      </c>
      <c r="M22" s="12">
        <v>256.08319206943196</v>
      </c>
      <c r="N22" s="12">
        <v>256.08319206943196</v>
      </c>
      <c r="O22" s="12">
        <v>82.923044562263229</v>
      </c>
      <c r="P22" s="12">
        <v>3.6923272688613698E-13</v>
      </c>
      <c r="U22" s="12" t="s">
        <v>106</v>
      </c>
      <c r="V22" s="12">
        <v>1</v>
      </c>
      <c r="W22" s="12">
        <v>261.83491058510845</v>
      </c>
      <c r="X22" s="12">
        <v>261.83491058510845</v>
      </c>
      <c r="Y22" s="12">
        <v>87.326846688091422</v>
      </c>
      <c r="Z22" s="12">
        <v>1.4199922366647407E-13</v>
      </c>
      <c r="AE22" s="25">
        <v>19.191597708465945</v>
      </c>
      <c r="AF22" s="2">
        <v>7.15</v>
      </c>
    </row>
    <row r="23" spans="1:32">
      <c r="A23" s="24">
        <v>3</v>
      </c>
      <c r="B23" s="24" t="s">
        <v>13</v>
      </c>
      <c r="C23" s="2">
        <v>36.218968809675367</v>
      </c>
      <c r="D23" s="2">
        <f t="shared" si="0"/>
        <v>1311.8137016362371</v>
      </c>
      <c r="E23" s="2">
        <v>10.85</v>
      </c>
      <c r="F23">
        <f t="shared" si="1"/>
        <v>3.589582981858801</v>
      </c>
      <c r="G23">
        <f t="shared" si="2"/>
        <v>7.179165963717602</v>
      </c>
      <c r="H23">
        <f t="shared" si="3"/>
        <v>2.3841650799864684</v>
      </c>
      <c r="K23" s="12" t="s">
        <v>107</v>
      </c>
      <c r="L23" s="12">
        <v>64</v>
      </c>
      <c r="M23" s="12">
        <v>197.64498974874988</v>
      </c>
      <c r="N23" s="12">
        <v>3.0882029648242169</v>
      </c>
      <c r="O23" s="12"/>
      <c r="P23" s="12"/>
      <c r="U23" s="12" t="s">
        <v>107</v>
      </c>
      <c r="V23" s="12">
        <v>64</v>
      </c>
      <c r="W23" s="12">
        <v>191.89327123307336</v>
      </c>
      <c r="X23" s="12">
        <v>2.9983323630167713</v>
      </c>
      <c r="Y23" s="12"/>
      <c r="Z23" s="12"/>
      <c r="AE23" s="25">
        <v>36.218968809675367</v>
      </c>
      <c r="AF23" s="2">
        <v>10.85</v>
      </c>
    </row>
    <row r="24" spans="1:32" ht="15.75" thickBot="1">
      <c r="A24" s="24">
        <v>10</v>
      </c>
      <c r="B24" s="24" t="s">
        <v>13</v>
      </c>
      <c r="C24" s="2">
        <v>26.38446849140675</v>
      </c>
      <c r="D24" s="2">
        <f t="shared" si="0"/>
        <v>696.14017757403553</v>
      </c>
      <c r="E24" s="2">
        <v>11.5</v>
      </c>
      <c r="F24">
        <f t="shared" si="1"/>
        <v>3.2727755223078199</v>
      </c>
      <c r="G24">
        <f t="shared" si="2"/>
        <v>6.5455510446156397</v>
      </c>
      <c r="H24">
        <f t="shared" si="3"/>
        <v>2.4423470353692043</v>
      </c>
      <c r="K24" s="13" t="s">
        <v>65</v>
      </c>
      <c r="L24" s="13">
        <v>65</v>
      </c>
      <c r="M24" s="13">
        <v>453.72818181818184</v>
      </c>
      <c r="N24" s="13"/>
      <c r="O24" s="13"/>
      <c r="P24" s="13"/>
      <c r="U24" s="13" t="s">
        <v>65</v>
      </c>
      <c r="V24" s="13">
        <v>65</v>
      </c>
      <c r="W24" s="13">
        <v>453.72818181818184</v>
      </c>
      <c r="X24" s="13"/>
      <c r="Y24" s="13"/>
      <c r="Z24" s="13"/>
      <c r="AE24" s="25">
        <v>26.38446849140675</v>
      </c>
      <c r="AF24" s="2">
        <v>11.5</v>
      </c>
    </row>
    <row r="25" spans="1:32" ht="15.75" thickBot="1">
      <c r="A25" s="24">
        <v>16</v>
      </c>
      <c r="B25" s="24" t="s">
        <v>13</v>
      </c>
      <c r="C25" s="2">
        <v>38.478676002546152</v>
      </c>
      <c r="D25" s="2">
        <f t="shared" si="0"/>
        <v>1480.6085069089211</v>
      </c>
      <c r="E25" s="2">
        <v>13.3</v>
      </c>
      <c r="F25">
        <f t="shared" si="1"/>
        <v>3.6501042177873178</v>
      </c>
      <c r="G25">
        <f t="shared" si="2"/>
        <v>7.3002084355746355</v>
      </c>
      <c r="H25">
        <f t="shared" si="3"/>
        <v>2.5877640352277083</v>
      </c>
      <c r="AE25" s="25">
        <v>38.478676002546152</v>
      </c>
      <c r="AF25" s="2">
        <v>13.3</v>
      </c>
    </row>
    <row r="26" spans="1:32">
      <c r="A26" s="24">
        <v>17</v>
      </c>
      <c r="B26" s="24" t="s">
        <v>13</v>
      </c>
      <c r="C26" s="2">
        <v>40.515595162316998</v>
      </c>
      <c r="D26" s="2">
        <f t="shared" si="0"/>
        <v>1641.5134513567646</v>
      </c>
      <c r="E26" s="2">
        <v>13.149999999999999</v>
      </c>
      <c r="F26">
        <f t="shared" si="1"/>
        <v>3.7016869657299316</v>
      </c>
      <c r="G26">
        <f t="shared" si="2"/>
        <v>7.4033739314598632</v>
      </c>
      <c r="H26">
        <f t="shared" si="3"/>
        <v>2.5764217586237734</v>
      </c>
      <c r="K26" s="14"/>
      <c r="L26" s="14" t="s">
        <v>114</v>
      </c>
      <c r="M26" s="14" t="s">
        <v>48</v>
      </c>
      <c r="N26" s="14" t="s">
        <v>115</v>
      </c>
      <c r="O26" s="14" t="s">
        <v>116</v>
      </c>
      <c r="P26" s="14" t="s">
        <v>117</v>
      </c>
      <c r="Q26" s="14" t="s">
        <v>118</v>
      </c>
      <c r="R26" s="14" t="s">
        <v>119</v>
      </c>
      <c r="S26" s="14" t="s">
        <v>120</v>
      </c>
      <c r="U26" s="14"/>
      <c r="V26" s="14" t="s">
        <v>114</v>
      </c>
      <c r="W26" s="14" t="s">
        <v>48</v>
      </c>
      <c r="X26" s="14" t="s">
        <v>115</v>
      </c>
      <c r="Y26" s="14" t="s">
        <v>116</v>
      </c>
      <c r="Z26" s="14" t="s">
        <v>117</v>
      </c>
      <c r="AA26" s="14" t="s">
        <v>118</v>
      </c>
      <c r="AB26" s="14" t="s">
        <v>119</v>
      </c>
      <c r="AC26" s="14" t="s">
        <v>120</v>
      </c>
      <c r="AE26" s="25">
        <v>40.515595162316998</v>
      </c>
      <c r="AF26" s="2">
        <v>13.149999999999999</v>
      </c>
    </row>
    <row r="27" spans="1:32">
      <c r="A27" s="24">
        <v>21</v>
      </c>
      <c r="B27" s="24" t="s">
        <v>13</v>
      </c>
      <c r="C27" s="2">
        <v>19.509866327180141</v>
      </c>
      <c r="D27" s="2">
        <f t="shared" si="0"/>
        <v>380.63488410443756</v>
      </c>
      <c r="E27" s="2">
        <v>6.3</v>
      </c>
      <c r="F27">
        <f t="shared" si="1"/>
        <v>2.9709203031087363</v>
      </c>
      <c r="G27">
        <f t="shared" si="2"/>
        <v>5.9418406062174727</v>
      </c>
      <c r="H27">
        <f t="shared" si="3"/>
        <v>1.8405496333974869</v>
      </c>
      <c r="K27" s="12" t="s">
        <v>108</v>
      </c>
      <c r="L27" s="12">
        <v>-0.31806191033888531</v>
      </c>
      <c r="M27" s="12">
        <v>0.72866351069529667</v>
      </c>
      <c r="N27" s="12">
        <v>-0.43650039513490668</v>
      </c>
      <c r="O27" s="12">
        <v>0.66394278426953313</v>
      </c>
      <c r="P27" s="12">
        <v>-1.7737345984568884</v>
      </c>
      <c r="Q27" s="12">
        <v>1.1376107777791178</v>
      </c>
      <c r="R27" s="12">
        <v>-1.7737345984568884</v>
      </c>
      <c r="S27" s="12">
        <v>1.1376107777791178</v>
      </c>
      <c r="U27" s="12" t="s">
        <v>108</v>
      </c>
      <c r="V27" s="12">
        <v>2.8012475682922928</v>
      </c>
      <c r="W27" s="12">
        <v>0.40488795405693079</v>
      </c>
      <c r="X27" s="12">
        <v>6.9185747321551903</v>
      </c>
      <c r="Y27" s="12">
        <v>2.584753798786501E-9</v>
      </c>
      <c r="Z27" s="12">
        <v>1.9923909042523222</v>
      </c>
      <c r="AA27" s="12">
        <v>3.6101042323322634</v>
      </c>
      <c r="AB27" s="12">
        <v>1.9923909042523222</v>
      </c>
      <c r="AC27" s="12">
        <v>3.6101042323322634</v>
      </c>
      <c r="AE27" s="25">
        <v>19.509866327180141</v>
      </c>
      <c r="AF27" s="2">
        <v>6.3</v>
      </c>
    </row>
    <row r="28" spans="1:32" ht="15.75" thickBot="1">
      <c r="A28" s="24">
        <v>26</v>
      </c>
      <c r="B28" s="24" t="s">
        <v>13</v>
      </c>
      <c r="C28" s="2">
        <v>23.456397199236157</v>
      </c>
      <c r="D28" s="2">
        <f t="shared" si="0"/>
        <v>550.20256956833384</v>
      </c>
      <c r="E28" s="2">
        <v>6.8</v>
      </c>
      <c r="F28">
        <f t="shared" si="1"/>
        <v>3.1551432593618616</v>
      </c>
      <c r="G28">
        <f t="shared" si="2"/>
        <v>6.3102865187237231</v>
      </c>
      <c r="H28">
        <f t="shared" si="3"/>
        <v>1.9169226121820611</v>
      </c>
      <c r="K28" s="13" t="s">
        <v>74</v>
      </c>
      <c r="L28" s="13">
        <v>0.26898942320479763</v>
      </c>
      <c r="M28" s="13">
        <v>2.9539122111013026E-2</v>
      </c>
      <c r="N28" s="13">
        <v>9.1062091213777379</v>
      </c>
      <c r="O28" s="13">
        <v>3.6923272688614521E-13</v>
      </c>
      <c r="P28" s="13">
        <v>0.20997824361800316</v>
      </c>
      <c r="Q28" s="13">
        <v>0.3280006027915921</v>
      </c>
      <c r="R28" s="13">
        <v>0.20997824361800316</v>
      </c>
      <c r="S28" s="13">
        <v>0.3280006027915921</v>
      </c>
      <c r="U28" s="13" t="s">
        <v>98</v>
      </c>
      <c r="V28" s="13">
        <v>5.2866834750154657E-3</v>
      </c>
      <c r="W28" s="13">
        <v>5.6573027405674677E-4</v>
      </c>
      <c r="X28" s="13">
        <v>9.3448834496793669</v>
      </c>
      <c r="Y28" s="13">
        <v>1.4199922366647616E-13</v>
      </c>
      <c r="Z28" s="13">
        <v>4.1565073420015983E-3</v>
      </c>
      <c r="AA28" s="13">
        <v>6.4168596080293331E-3</v>
      </c>
      <c r="AB28" s="13">
        <v>4.1565073420015983E-3</v>
      </c>
      <c r="AC28" s="13">
        <v>6.4168596080293331E-3</v>
      </c>
      <c r="AE28" s="25">
        <v>23.456397199236157</v>
      </c>
      <c r="AF28" s="2">
        <v>6.8</v>
      </c>
    </row>
    <row r="29" spans="1:32">
      <c r="A29" s="24">
        <v>1</v>
      </c>
      <c r="B29" s="24" t="s">
        <v>13</v>
      </c>
      <c r="C29" s="2">
        <v>18.332272437937622</v>
      </c>
      <c r="D29" s="2">
        <f t="shared" si="0"/>
        <v>336.0722127387674</v>
      </c>
      <c r="E29" s="15">
        <v>4</v>
      </c>
      <c r="F29">
        <f t="shared" si="1"/>
        <v>2.9086630278684162</v>
      </c>
      <c r="G29">
        <f t="shared" si="2"/>
        <v>5.8173260557368325</v>
      </c>
      <c r="H29">
        <f t="shared" si="3"/>
        <v>1.3862943611198906</v>
      </c>
      <c r="AE29" s="25">
        <v>18.332272437937622</v>
      </c>
      <c r="AF29" s="15">
        <v>4</v>
      </c>
    </row>
    <row r="30" spans="1:32">
      <c r="A30" s="24">
        <v>4</v>
      </c>
      <c r="B30" s="24" t="s">
        <v>13</v>
      </c>
      <c r="C30" s="2">
        <v>27.180140038192238</v>
      </c>
      <c r="D30" s="2">
        <f t="shared" si="0"/>
        <v>738.76001249574074</v>
      </c>
      <c r="E30" s="2">
        <v>5.05</v>
      </c>
      <c r="F30">
        <f t="shared" si="1"/>
        <v>3.3024865609610949</v>
      </c>
      <c r="G30">
        <f t="shared" si="2"/>
        <v>6.6049731219221899</v>
      </c>
      <c r="H30">
        <f t="shared" si="3"/>
        <v>1.6193882432872684</v>
      </c>
      <c r="AE30" s="25">
        <v>27.180140038192238</v>
      </c>
      <c r="AF30" s="2">
        <v>5.05</v>
      </c>
    </row>
    <row r="31" spans="1:32">
      <c r="A31" s="24">
        <v>6</v>
      </c>
      <c r="B31" s="24" t="s">
        <v>13</v>
      </c>
      <c r="C31" s="2">
        <v>21.674092934436665</v>
      </c>
      <c r="D31" s="2">
        <f t="shared" si="0"/>
        <v>469.76630453059738</v>
      </c>
      <c r="E31" s="2">
        <v>4.5999999999999996</v>
      </c>
      <c r="F31">
        <f t="shared" si="1"/>
        <v>3.0761176733220372</v>
      </c>
      <c r="G31">
        <f t="shared" si="2"/>
        <v>6.1522353466440745</v>
      </c>
      <c r="H31">
        <f t="shared" si="3"/>
        <v>1.5260563034950492</v>
      </c>
      <c r="AE31" s="25">
        <v>21.674092934436665</v>
      </c>
      <c r="AF31" s="2">
        <v>4.5999999999999996</v>
      </c>
    </row>
    <row r="32" spans="1:32">
      <c r="A32" s="24">
        <v>8</v>
      </c>
      <c r="B32" s="24" t="s">
        <v>13</v>
      </c>
      <c r="C32" s="2">
        <v>21.387651177593892</v>
      </c>
      <c r="D32" s="2">
        <f t="shared" si="0"/>
        <v>457.43162289443336</v>
      </c>
      <c r="E32" s="2">
        <v>5.65</v>
      </c>
      <c r="F32">
        <f t="shared" si="1"/>
        <v>3.0628137076956747</v>
      </c>
      <c r="G32">
        <f t="shared" si="2"/>
        <v>6.1256274153913495</v>
      </c>
      <c r="H32">
        <f t="shared" si="3"/>
        <v>1.7316555451583497</v>
      </c>
      <c r="K32" s="1" t="s">
        <v>131</v>
      </c>
      <c r="L32" s="12">
        <v>0.46857222334847221</v>
      </c>
      <c r="U32" s="30" t="s">
        <v>132</v>
      </c>
      <c r="V32" s="31">
        <v>0.54474669867889058</v>
      </c>
      <c r="W32" s="24"/>
      <c r="X32" s="24"/>
      <c r="Y32" s="24"/>
      <c r="Z32" s="24"/>
      <c r="AA32" s="24"/>
      <c r="AB32" s="24"/>
      <c r="AC32" s="24"/>
      <c r="AD32" s="24"/>
      <c r="AE32" s="25">
        <v>21.387651177593892</v>
      </c>
      <c r="AF32" s="2">
        <v>5.65</v>
      </c>
    </row>
    <row r="33" spans="1:40">
      <c r="A33" s="24">
        <v>9</v>
      </c>
      <c r="B33" s="24" t="s">
        <v>13</v>
      </c>
      <c r="C33" s="2">
        <v>33.354551241247613</v>
      </c>
      <c r="D33" s="2">
        <f t="shared" si="0"/>
        <v>1112.5260885050127</v>
      </c>
      <c r="E33" s="15">
        <v>5.25</v>
      </c>
      <c r="F33">
        <f t="shared" si="1"/>
        <v>3.5071942320535126</v>
      </c>
      <c r="G33">
        <f t="shared" si="2"/>
        <v>7.0143884641070251</v>
      </c>
      <c r="H33">
        <f t="shared" si="3"/>
        <v>1.6582280766035324</v>
      </c>
      <c r="K33" t="s">
        <v>99</v>
      </c>
      <c r="U33" t="s">
        <v>99</v>
      </c>
      <c r="AD33" s="24"/>
      <c r="AE33" s="25">
        <v>33.354551241247613</v>
      </c>
      <c r="AF33" s="15">
        <v>5.25</v>
      </c>
    </row>
    <row r="34" spans="1:40" ht="15.75" thickBot="1">
      <c r="A34" s="24">
        <v>10</v>
      </c>
      <c r="B34" s="24" t="s">
        <v>13</v>
      </c>
      <c r="C34" s="2">
        <v>32.686187141947805</v>
      </c>
      <c r="D34" s="2">
        <f t="shared" si="0"/>
        <v>1068.3868298784339</v>
      </c>
      <c r="E34" s="15">
        <v>5.75</v>
      </c>
      <c r="F34">
        <f t="shared" si="1"/>
        <v>3.486952577101083</v>
      </c>
      <c r="G34">
        <f t="shared" si="2"/>
        <v>6.9739051542021659</v>
      </c>
      <c r="H34">
        <f t="shared" si="3"/>
        <v>1.7491998548092591</v>
      </c>
      <c r="AD34" s="24"/>
      <c r="AE34" s="25">
        <v>32.686187141947805</v>
      </c>
      <c r="AF34" s="15">
        <v>5.75</v>
      </c>
    </row>
    <row r="35" spans="1:40">
      <c r="A35" s="24">
        <v>11</v>
      </c>
      <c r="B35" s="24" t="s">
        <v>13</v>
      </c>
      <c r="C35" s="2">
        <v>17.441120305537872</v>
      </c>
      <c r="D35" s="2">
        <f t="shared" si="0"/>
        <v>304.1926775122455</v>
      </c>
      <c r="E35" s="15">
        <v>4</v>
      </c>
      <c r="F35">
        <f t="shared" si="1"/>
        <v>2.8588306541205402</v>
      </c>
      <c r="G35">
        <f t="shared" si="2"/>
        <v>5.7176613082410803</v>
      </c>
      <c r="H35">
        <f t="shared" si="3"/>
        <v>1.3862943611198906</v>
      </c>
      <c r="K35" s="27" t="s">
        <v>100</v>
      </c>
      <c r="L35" s="27"/>
      <c r="U35" s="27" t="s">
        <v>100</v>
      </c>
      <c r="V35" s="27"/>
      <c r="AD35" s="24"/>
      <c r="AE35" s="25">
        <v>17.441120305537872</v>
      </c>
      <c r="AF35" s="15">
        <v>4</v>
      </c>
    </row>
    <row r="36" spans="1:40">
      <c r="A36" s="24">
        <v>12</v>
      </c>
      <c r="B36" s="24" t="s">
        <v>13</v>
      </c>
      <c r="C36" s="2">
        <v>25.970719287078293</v>
      </c>
      <c r="D36" s="2">
        <f t="shared" si="0"/>
        <v>674.47826028822044</v>
      </c>
      <c r="E36" s="2">
        <v>4.1500000000000004</v>
      </c>
      <c r="F36">
        <f t="shared" si="1"/>
        <v>3.2569697221366321</v>
      </c>
      <c r="G36">
        <f t="shared" si="2"/>
        <v>6.5139394442732641</v>
      </c>
      <c r="H36">
        <f t="shared" si="3"/>
        <v>1.423108334242607</v>
      </c>
      <c r="K36" s="12" t="s">
        <v>101</v>
      </c>
      <c r="L36" s="12">
        <v>0.7267477803313358</v>
      </c>
      <c r="U36" s="12" t="s">
        <v>101</v>
      </c>
      <c r="V36" s="12">
        <v>0.75968617860130438</v>
      </c>
      <c r="AD36" s="24"/>
      <c r="AE36" s="25">
        <v>25.970719287078293</v>
      </c>
      <c r="AF36" s="2">
        <v>4.1500000000000004</v>
      </c>
    </row>
    <row r="37" spans="1:40">
      <c r="A37" s="24">
        <v>13</v>
      </c>
      <c r="B37" s="24" t="s">
        <v>13</v>
      </c>
      <c r="C37" s="2">
        <v>22.788033099936346</v>
      </c>
      <c r="D37" s="2">
        <f t="shared" si="0"/>
        <v>519.29445256379449</v>
      </c>
      <c r="E37" s="15">
        <v>5.5</v>
      </c>
      <c r="F37">
        <f t="shared" si="1"/>
        <v>3.1262355341331705</v>
      </c>
      <c r="G37">
        <f t="shared" si="2"/>
        <v>6.2524710682663409</v>
      </c>
      <c r="H37">
        <f t="shared" si="3"/>
        <v>1.7047480922384253</v>
      </c>
      <c r="K37" s="12" t="s">
        <v>102</v>
      </c>
      <c r="L37" s="12">
        <v>0.52816233621652353</v>
      </c>
      <c r="U37" s="12" t="s">
        <v>102</v>
      </c>
      <c r="V37" s="12">
        <v>0.57712308995785289</v>
      </c>
      <c r="AD37" s="24"/>
      <c r="AE37" s="25">
        <v>22.788033099936346</v>
      </c>
      <c r="AF37" s="15">
        <v>5.5</v>
      </c>
    </row>
    <row r="38" spans="1:40">
      <c r="A38" s="24">
        <v>14</v>
      </c>
      <c r="B38" s="24" t="s">
        <v>13</v>
      </c>
      <c r="C38" s="2">
        <v>29.535327816677274</v>
      </c>
      <c r="D38" s="2">
        <f t="shared" si="0"/>
        <v>872.33558923859039</v>
      </c>
      <c r="E38" s="2">
        <v>4.5</v>
      </c>
      <c r="F38">
        <f t="shared" si="1"/>
        <v>3.3855870999587254</v>
      </c>
      <c r="G38">
        <f t="shared" si="2"/>
        <v>6.7711741999174508</v>
      </c>
      <c r="H38">
        <f t="shared" si="3"/>
        <v>1.5040773967762742</v>
      </c>
      <c r="K38" s="12" t="s">
        <v>103</v>
      </c>
      <c r="L38" s="12">
        <v>0.52078987271990673</v>
      </c>
      <c r="U38" s="12" t="s">
        <v>103</v>
      </c>
      <c r="V38" s="12">
        <v>0.56369842614699106</v>
      </c>
      <c r="AD38" s="24"/>
      <c r="AE38" s="25">
        <v>29.535327816677274</v>
      </c>
      <c r="AF38" s="2">
        <v>4.5</v>
      </c>
    </row>
    <row r="39" spans="1:40" ht="15.75" thickBot="1">
      <c r="A39" s="24">
        <v>15</v>
      </c>
      <c r="B39" s="24" t="s">
        <v>13</v>
      </c>
      <c r="C39" s="2">
        <v>18.96880967536601</v>
      </c>
      <c r="D39" s="2">
        <f t="shared" si="0"/>
        <v>359.81574050025915</v>
      </c>
      <c r="E39" s="2">
        <v>4.95</v>
      </c>
      <c r="F39">
        <f t="shared" si="1"/>
        <v>2.9427960342378747</v>
      </c>
      <c r="G39">
        <f t="shared" si="2"/>
        <v>5.8855920684757494</v>
      </c>
      <c r="H39">
        <f t="shared" si="3"/>
        <v>1.5993875765805989</v>
      </c>
      <c r="K39" s="12" t="s">
        <v>48</v>
      </c>
      <c r="L39" s="12">
        <v>1.8289599388288593</v>
      </c>
      <c r="U39" s="12" t="s">
        <v>48</v>
      </c>
      <c r="V39" s="12">
        <v>1.74515734282366</v>
      </c>
      <c r="AD39" s="24"/>
      <c r="AE39" s="25">
        <v>18.96880967536601</v>
      </c>
      <c r="AF39" s="2">
        <v>4.95</v>
      </c>
    </row>
    <row r="40" spans="1:40" ht="15.75" thickBot="1">
      <c r="A40" s="24">
        <v>16</v>
      </c>
      <c r="B40" s="24" t="s">
        <v>13</v>
      </c>
      <c r="C40" s="2">
        <v>25.238701464035646</v>
      </c>
      <c r="D40" s="2">
        <f t="shared" si="0"/>
        <v>636.99205159071505</v>
      </c>
      <c r="E40" s="2">
        <v>5.0500000000000007</v>
      </c>
      <c r="F40">
        <f t="shared" si="1"/>
        <v>3.2283785888073728</v>
      </c>
      <c r="G40">
        <f t="shared" si="2"/>
        <v>6.4567571776147457</v>
      </c>
      <c r="H40">
        <f t="shared" si="3"/>
        <v>1.6193882432872686</v>
      </c>
      <c r="K40" s="13" t="s">
        <v>104</v>
      </c>
      <c r="L40" s="13">
        <v>66</v>
      </c>
      <c r="U40" s="13" t="s">
        <v>104</v>
      </c>
      <c r="V40" s="13">
        <v>66</v>
      </c>
      <c r="AD40" s="24"/>
      <c r="AE40" s="25">
        <v>25.238701464035646</v>
      </c>
      <c r="AF40" s="2">
        <v>5.0500000000000007</v>
      </c>
      <c r="AL40" s="14"/>
      <c r="AM40" s="14" t="s">
        <v>74</v>
      </c>
      <c r="AN40" s="14" t="s">
        <v>75</v>
      </c>
    </row>
    <row r="41" spans="1:40">
      <c r="A41" s="24">
        <v>17</v>
      </c>
      <c r="B41" s="24" t="s">
        <v>13</v>
      </c>
      <c r="C41" s="2">
        <v>24.952259707192873</v>
      </c>
      <c r="D41" s="2">
        <f t="shared" si="0"/>
        <v>622.6152644952009</v>
      </c>
      <c r="E41" s="2">
        <v>5.5</v>
      </c>
      <c r="F41">
        <f t="shared" si="1"/>
        <v>3.2169643875229328</v>
      </c>
      <c r="G41">
        <f t="shared" si="2"/>
        <v>6.4339287750458656</v>
      </c>
      <c r="H41">
        <f t="shared" si="3"/>
        <v>1.7047480922384253</v>
      </c>
      <c r="AD41" s="24"/>
      <c r="AE41" s="25">
        <v>24.952259707192873</v>
      </c>
      <c r="AF41" s="2">
        <v>5.5</v>
      </c>
      <c r="AL41" s="12" t="s">
        <v>74</v>
      </c>
      <c r="AM41" s="12">
        <v>1</v>
      </c>
      <c r="AN41" s="12"/>
    </row>
    <row r="42" spans="1:40" ht="15.75" thickBot="1">
      <c r="A42" s="24">
        <v>18</v>
      </c>
      <c r="B42" s="24" t="s">
        <v>13</v>
      </c>
      <c r="C42" s="2">
        <v>23.615531508593254</v>
      </c>
      <c r="D42" s="2">
        <f t="shared" si="0"/>
        <v>557.69332843336076</v>
      </c>
      <c r="E42" s="15">
        <v>4.25</v>
      </c>
      <c r="F42">
        <f t="shared" si="1"/>
        <v>3.1619046103399056</v>
      </c>
      <c r="G42">
        <f t="shared" si="2"/>
        <v>6.3238092206798111</v>
      </c>
      <c r="H42">
        <f t="shared" si="3"/>
        <v>1.4469189829363254</v>
      </c>
      <c r="K42" t="s">
        <v>105</v>
      </c>
      <c r="U42" t="s">
        <v>105</v>
      </c>
      <c r="AD42" s="24"/>
      <c r="AE42" s="25">
        <v>23.615531508593254</v>
      </c>
      <c r="AF42" s="15">
        <v>4.25</v>
      </c>
      <c r="AL42" s="13" t="s">
        <v>75</v>
      </c>
      <c r="AM42" s="13">
        <v>0.7512641411745915</v>
      </c>
      <c r="AN42" s="13">
        <v>1</v>
      </c>
    </row>
    <row r="43" spans="1:40">
      <c r="A43" s="24">
        <v>19</v>
      </c>
      <c r="B43" s="24" t="s">
        <v>13</v>
      </c>
      <c r="C43" s="2">
        <v>22.02418841502228</v>
      </c>
      <c r="D43" s="2">
        <f t="shared" si="0"/>
        <v>485.06487534040161</v>
      </c>
      <c r="E43" s="2">
        <v>3.95</v>
      </c>
      <c r="F43">
        <f t="shared" si="1"/>
        <v>3.0921413227901944</v>
      </c>
      <c r="G43">
        <f t="shared" si="2"/>
        <v>6.1842826455803888</v>
      </c>
      <c r="H43">
        <f t="shared" si="3"/>
        <v>1.3737155789130306</v>
      </c>
      <c r="K43" s="14"/>
      <c r="L43" s="14" t="s">
        <v>109</v>
      </c>
      <c r="M43" s="14" t="s">
        <v>110</v>
      </c>
      <c r="N43" s="14" t="s">
        <v>111</v>
      </c>
      <c r="O43" s="14" t="s">
        <v>112</v>
      </c>
      <c r="P43" s="14" t="s">
        <v>113</v>
      </c>
      <c r="U43" s="14"/>
      <c r="V43" s="14" t="s">
        <v>109</v>
      </c>
      <c r="W43" s="14" t="s">
        <v>110</v>
      </c>
      <c r="X43" s="14" t="s">
        <v>111</v>
      </c>
      <c r="Y43" s="14" t="s">
        <v>112</v>
      </c>
      <c r="Z43" s="14" t="s">
        <v>113</v>
      </c>
      <c r="AD43" s="24"/>
      <c r="AE43" s="25">
        <v>22.02418841502228</v>
      </c>
      <c r="AF43" s="2">
        <v>3.95</v>
      </c>
    </row>
    <row r="44" spans="1:40">
      <c r="A44" s="24">
        <v>22</v>
      </c>
      <c r="B44" s="24" t="s">
        <v>13</v>
      </c>
      <c r="C44" s="2">
        <v>31.858688733290897</v>
      </c>
      <c r="D44" s="2">
        <f t="shared" si="0"/>
        <v>1014.9760478047164</v>
      </c>
      <c r="E44" s="2">
        <v>6.1</v>
      </c>
      <c r="F44">
        <f t="shared" si="1"/>
        <v>3.4613101464877456</v>
      </c>
      <c r="G44">
        <f t="shared" ref="G44:G76" si="4">LN(D44)</f>
        <v>6.9226202929754912</v>
      </c>
      <c r="H44">
        <f t="shared" si="3"/>
        <v>1.8082887711792655</v>
      </c>
      <c r="K44" s="12" t="s">
        <v>106</v>
      </c>
      <c r="L44" s="12">
        <v>1</v>
      </c>
      <c r="M44" s="12">
        <v>239.64213651636649</v>
      </c>
      <c r="N44" s="12">
        <v>239.64213651636649</v>
      </c>
      <c r="O44" s="12">
        <v>71.63987132101694</v>
      </c>
      <c r="P44" s="12">
        <v>4.9140060665492544E-12</v>
      </c>
      <c r="U44" s="12" t="s">
        <v>106</v>
      </c>
      <c r="V44" s="12">
        <v>2</v>
      </c>
      <c r="W44" s="12">
        <v>261.8570102918676</v>
      </c>
      <c r="X44" s="12">
        <v>130.9285051459338</v>
      </c>
      <c r="Y44" s="12">
        <v>42.98976109114227</v>
      </c>
      <c r="Z44" s="12">
        <v>1.6816674998983683E-12</v>
      </c>
      <c r="AD44" s="24"/>
      <c r="AE44" s="25">
        <v>31.858688733290897</v>
      </c>
      <c r="AF44" s="2">
        <v>6.1</v>
      </c>
    </row>
    <row r="45" spans="1:40">
      <c r="A45" s="24">
        <v>23</v>
      </c>
      <c r="B45" s="24" t="s">
        <v>13</v>
      </c>
      <c r="C45" s="2">
        <v>21.45130490133673</v>
      </c>
      <c r="D45" s="2">
        <f t="shared" si="0"/>
        <v>460.1584819701132</v>
      </c>
      <c r="E45" s="15">
        <v>5.4</v>
      </c>
      <c r="F45">
        <f t="shared" si="1"/>
        <v>3.0657854780848321</v>
      </c>
      <c r="G45">
        <f t="shared" si="4"/>
        <v>6.1315709561696643</v>
      </c>
      <c r="H45">
        <f t="shared" si="3"/>
        <v>1.6863989535702288</v>
      </c>
      <c r="K45" s="12" t="s">
        <v>107</v>
      </c>
      <c r="L45" s="12">
        <v>64</v>
      </c>
      <c r="M45" s="12">
        <v>214.08604530181535</v>
      </c>
      <c r="N45" s="12">
        <v>3.3450944578408648</v>
      </c>
      <c r="O45" s="12"/>
      <c r="P45" s="12"/>
      <c r="U45" s="12" t="s">
        <v>107</v>
      </c>
      <c r="V45" s="12">
        <v>63</v>
      </c>
      <c r="W45" s="12">
        <v>191.87117152631427</v>
      </c>
      <c r="X45" s="12">
        <v>3.0455741512113375</v>
      </c>
      <c r="Y45" s="12"/>
      <c r="Z45" s="12"/>
      <c r="AD45" s="24"/>
      <c r="AE45" s="25">
        <v>21.45130490133673</v>
      </c>
      <c r="AF45" s="15">
        <v>5.4</v>
      </c>
    </row>
    <row r="46" spans="1:40" ht="15.75" thickBot="1">
      <c r="A46" s="24">
        <v>27</v>
      </c>
      <c r="B46" s="24" t="s">
        <v>13</v>
      </c>
      <c r="C46" s="2">
        <v>30.617441120305539</v>
      </c>
      <c r="D46" s="2">
        <f t="shared" si="0"/>
        <v>937.42770075537646</v>
      </c>
      <c r="E46" s="2">
        <v>7</v>
      </c>
      <c r="F46">
        <f t="shared" si="1"/>
        <v>3.4215698178382312</v>
      </c>
      <c r="G46">
        <f t="shared" si="4"/>
        <v>6.8431396356764624</v>
      </c>
      <c r="H46">
        <f t="shared" si="3"/>
        <v>1.9459101490553132</v>
      </c>
      <c r="K46" s="13" t="s">
        <v>65</v>
      </c>
      <c r="L46" s="13">
        <v>65</v>
      </c>
      <c r="M46" s="13">
        <v>453.72818181818184</v>
      </c>
      <c r="N46" s="13"/>
      <c r="O46" s="13"/>
      <c r="P46" s="13"/>
      <c r="U46" s="13" t="s">
        <v>65</v>
      </c>
      <c r="V46" s="13">
        <v>65</v>
      </c>
      <c r="W46" s="13">
        <v>453.72818181818184</v>
      </c>
      <c r="X46" s="13"/>
      <c r="Y46" s="13"/>
      <c r="Z46" s="13"/>
      <c r="AD46" s="24"/>
      <c r="AE46" s="25">
        <v>30.617441120305539</v>
      </c>
      <c r="AF46" s="2">
        <v>7</v>
      </c>
    </row>
    <row r="47" spans="1:40" ht="15.75" thickBot="1">
      <c r="A47" s="24">
        <v>28</v>
      </c>
      <c r="B47" s="24" t="s">
        <v>13</v>
      </c>
      <c r="C47" s="2">
        <v>34.277530235518782</v>
      </c>
      <c r="D47" s="2">
        <f t="shared" si="0"/>
        <v>1174.9490790469042</v>
      </c>
      <c r="E47" s="2">
        <v>7.55</v>
      </c>
      <c r="F47">
        <f t="shared" si="1"/>
        <v>3.5344900443289138</v>
      </c>
      <c r="G47">
        <f t="shared" si="4"/>
        <v>7.0689800886578267</v>
      </c>
      <c r="H47">
        <f t="shared" si="3"/>
        <v>2.0215475632609334</v>
      </c>
      <c r="AD47" s="24"/>
      <c r="AE47" s="25">
        <v>34.277530235518782</v>
      </c>
      <c r="AF47" s="2">
        <v>7.55</v>
      </c>
    </row>
    <row r="48" spans="1:40">
      <c r="A48" s="24">
        <v>34</v>
      </c>
      <c r="B48" s="24" t="s">
        <v>13</v>
      </c>
      <c r="C48" s="2">
        <v>14.417568427753023</v>
      </c>
      <c r="D48" s="2">
        <f t="shared" si="0"/>
        <v>207.86627936894078</v>
      </c>
      <c r="E48" s="2">
        <v>2.7</v>
      </c>
      <c r="F48">
        <f t="shared" si="1"/>
        <v>2.668447492655559</v>
      </c>
      <c r="G48">
        <f t="shared" si="4"/>
        <v>5.3368949853111181</v>
      </c>
      <c r="H48">
        <f t="shared" si="3"/>
        <v>0.99325177301028345</v>
      </c>
      <c r="K48" s="14"/>
      <c r="L48" s="14" t="s">
        <v>114</v>
      </c>
      <c r="M48" s="14" t="s">
        <v>48</v>
      </c>
      <c r="N48" s="14" t="s">
        <v>115</v>
      </c>
      <c r="O48" s="14" t="s">
        <v>116</v>
      </c>
      <c r="P48" s="14" t="s">
        <v>117</v>
      </c>
      <c r="Q48" s="14" t="s">
        <v>118</v>
      </c>
      <c r="R48" s="14" t="s">
        <v>119</v>
      </c>
      <c r="S48" s="14" t="s">
        <v>120</v>
      </c>
      <c r="U48" s="14"/>
      <c r="V48" s="14" t="s">
        <v>114</v>
      </c>
      <c r="W48" s="14" t="s">
        <v>48</v>
      </c>
      <c r="X48" s="14" t="s">
        <v>115</v>
      </c>
      <c r="Y48" s="14" t="s">
        <v>116</v>
      </c>
      <c r="Z48" s="14" t="s">
        <v>117</v>
      </c>
      <c r="AA48" s="14" t="s">
        <v>118</v>
      </c>
      <c r="AB48" s="14" t="s">
        <v>119</v>
      </c>
      <c r="AC48" s="14" t="s">
        <v>120</v>
      </c>
      <c r="AD48" s="24"/>
      <c r="AE48" s="25">
        <v>14.417568427753023</v>
      </c>
      <c r="AF48" s="2">
        <v>2.7</v>
      </c>
    </row>
    <row r="49" spans="1:32">
      <c r="A49" s="24">
        <v>35</v>
      </c>
      <c r="B49" s="24" t="s">
        <v>13</v>
      </c>
      <c r="C49" s="2">
        <v>23.997453851050288</v>
      </c>
      <c r="D49" s="2">
        <f t="shared" si="0"/>
        <v>575.87779133328831</v>
      </c>
      <c r="E49" s="2">
        <v>7.6499999999999995</v>
      </c>
      <c r="F49">
        <f t="shared" si="1"/>
        <v>3.177947735180481</v>
      </c>
      <c r="G49">
        <f t="shared" si="4"/>
        <v>6.355895470360962</v>
      </c>
      <c r="H49">
        <f t="shared" si="3"/>
        <v>2.0347056478384444</v>
      </c>
      <c r="K49" s="12" t="s">
        <v>108</v>
      </c>
      <c r="L49" s="12">
        <v>-12.847435177891459</v>
      </c>
      <c r="M49" s="12">
        <v>2.2402561892121766</v>
      </c>
      <c r="N49" s="12">
        <v>-5.7348062421420973</v>
      </c>
      <c r="O49" s="12">
        <v>2.8634508831453652E-7</v>
      </c>
      <c r="P49" s="12">
        <v>-17.322861353564416</v>
      </c>
      <c r="Q49" s="12">
        <v>-8.3720090022185012</v>
      </c>
      <c r="R49" s="12">
        <v>-17.322861353564416</v>
      </c>
      <c r="S49" s="12">
        <v>-8.3720090022185012</v>
      </c>
      <c r="U49" s="12" t="s">
        <v>108</v>
      </c>
      <c r="V49" s="12">
        <v>2.6129066006070651</v>
      </c>
      <c r="W49" s="12">
        <v>2.2483281367910357</v>
      </c>
      <c r="X49" s="12">
        <v>1.1621553624002501</v>
      </c>
      <c r="Y49" s="12">
        <v>0.24955613079755323</v>
      </c>
      <c r="Z49" s="12">
        <v>-1.8800186229058637</v>
      </c>
      <c r="AA49" s="12">
        <v>7.1058318241199938</v>
      </c>
      <c r="AB49" s="12">
        <v>-1.8800186229058637</v>
      </c>
      <c r="AC49" s="12">
        <v>7.1058318241199938</v>
      </c>
      <c r="AD49" s="24"/>
      <c r="AE49" s="25">
        <v>23.997453851050288</v>
      </c>
      <c r="AF49" s="2">
        <v>7.6499999999999995</v>
      </c>
    </row>
    <row r="50" spans="1:32" ht="15.75" thickBot="1">
      <c r="A50" s="24">
        <v>36</v>
      </c>
      <c r="B50" s="24" t="s">
        <v>13</v>
      </c>
      <c r="C50" s="2">
        <v>25.684277530235519</v>
      </c>
      <c r="D50" s="2">
        <f t="shared" si="0"/>
        <v>659.68211225016114</v>
      </c>
      <c r="E50" s="2">
        <v>5.85</v>
      </c>
      <c r="F50">
        <f t="shared" si="1"/>
        <v>3.2458790354424738</v>
      </c>
      <c r="G50">
        <f t="shared" si="4"/>
        <v>6.4917580708849476</v>
      </c>
      <c r="H50">
        <f t="shared" si="3"/>
        <v>1.766441661243765</v>
      </c>
      <c r="K50" s="13" t="s">
        <v>97</v>
      </c>
      <c r="L50" s="13">
        <v>6.0645630718702801</v>
      </c>
      <c r="M50" s="13">
        <v>0.71650977319986719</v>
      </c>
      <c r="N50" s="13">
        <v>8.46403398628674</v>
      </c>
      <c r="O50" s="13">
        <v>4.9140060665492205E-12</v>
      </c>
      <c r="P50" s="13">
        <v>4.6331702653038738</v>
      </c>
      <c r="Q50" s="13">
        <v>7.4959558784366864</v>
      </c>
      <c r="R50" s="13">
        <v>4.6331702653038738</v>
      </c>
      <c r="S50" s="13">
        <v>7.4959558784366864</v>
      </c>
      <c r="U50" s="12" t="s">
        <v>74</v>
      </c>
      <c r="V50" s="12">
        <v>1.5858644743962376E-2</v>
      </c>
      <c r="W50" s="12">
        <v>0.18616901621489207</v>
      </c>
      <c r="X50" s="12">
        <v>8.5184124976290271E-2</v>
      </c>
      <c r="Y50" s="12">
        <v>0.93238514482702861</v>
      </c>
      <c r="Z50" s="12">
        <v>-0.35617044438281609</v>
      </c>
      <c r="AA50" s="12">
        <v>0.38788773387074088</v>
      </c>
      <c r="AB50" s="12">
        <v>-0.35617044438281609</v>
      </c>
      <c r="AC50" s="12">
        <v>0.38788773387074088</v>
      </c>
      <c r="AD50" s="24"/>
      <c r="AE50" s="25">
        <v>25.684277530235519</v>
      </c>
      <c r="AF50" s="2">
        <v>5.85</v>
      </c>
    </row>
    <row r="51" spans="1:32" ht="15.75" thickBot="1">
      <c r="A51" s="24">
        <v>37</v>
      </c>
      <c r="B51" s="24" t="s">
        <v>13</v>
      </c>
      <c r="C51" s="2">
        <v>21.928707829408022</v>
      </c>
      <c r="D51" s="2">
        <f t="shared" si="0"/>
        <v>480.86822706754072</v>
      </c>
      <c r="E51" s="2">
        <v>6.1</v>
      </c>
      <c r="F51">
        <f t="shared" si="1"/>
        <v>3.0877966381861834</v>
      </c>
      <c r="G51">
        <f t="shared" si="4"/>
        <v>6.1755932763723669</v>
      </c>
      <c r="H51">
        <f t="shared" si="3"/>
        <v>1.8082887711792655</v>
      </c>
      <c r="U51" s="13" t="s">
        <v>98</v>
      </c>
      <c r="V51" s="13">
        <v>4.9822926735355721E-3</v>
      </c>
      <c r="W51" s="13">
        <v>3.6185307792765921E-3</v>
      </c>
      <c r="X51" s="13">
        <v>1.3768827674671928</v>
      </c>
      <c r="Y51" s="13">
        <v>0.17342175547074934</v>
      </c>
      <c r="Z51" s="13">
        <v>-2.248764014423641E-3</v>
      </c>
      <c r="AA51" s="13">
        <v>1.2213349361494786E-2</v>
      </c>
      <c r="AB51" s="13">
        <v>-2.248764014423641E-3</v>
      </c>
      <c r="AC51" s="13">
        <v>1.2213349361494786E-2</v>
      </c>
      <c r="AD51" s="24"/>
      <c r="AE51" s="25">
        <v>21.928707829408022</v>
      </c>
      <c r="AF51" s="2">
        <v>6.1</v>
      </c>
    </row>
    <row r="52" spans="1:32">
      <c r="A52" s="24">
        <v>38</v>
      </c>
      <c r="B52" s="24" t="s">
        <v>13</v>
      </c>
      <c r="C52" s="2">
        <v>19.955442393380014</v>
      </c>
      <c r="D52" s="2">
        <f t="shared" si="0"/>
        <v>398.21968111550831</v>
      </c>
      <c r="E52" s="2">
        <v>5.8000000000000007</v>
      </c>
      <c r="F52">
        <f t="shared" si="1"/>
        <v>2.9935019078054457</v>
      </c>
      <c r="G52">
        <f t="shared" si="4"/>
        <v>5.9870038156108913</v>
      </c>
      <c r="H52">
        <f t="shared" si="3"/>
        <v>1.7578579175523739</v>
      </c>
      <c r="AD52" s="24"/>
      <c r="AE52" s="25">
        <v>19.955442393380014</v>
      </c>
      <c r="AF52" s="2">
        <v>5.8000000000000007</v>
      </c>
    </row>
    <row r="53" spans="1:32">
      <c r="A53" s="24">
        <v>40</v>
      </c>
      <c r="B53" s="24" t="s">
        <v>13</v>
      </c>
      <c r="C53" s="2">
        <v>14.863144493952898</v>
      </c>
      <c r="D53" s="2">
        <f t="shared" si="0"/>
        <v>220.91306424812237</v>
      </c>
      <c r="E53" s="2">
        <v>2.25</v>
      </c>
      <c r="F53">
        <f t="shared" si="1"/>
        <v>2.6988846248414222</v>
      </c>
      <c r="G53">
        <f t="shared" si="4"/>
        <v>5.3977692496828444</v>
      </c>
      <c r="H53">
        <f t="shared" si="3"/>
        <v>0.81093021621632877</v>
      </c>
      <c r="AD53" s="24"/>
      <c r="AE53" s="25">
        <v>14.863144493952898</v>
      </c>
      <c r="AF53" s="2">
        <v>2.25</v>
      </c>
    </row>
    <row r="54" spans="1:32">
      <c r="A54" s="24">
        <v>46</v>
      </c>
      <c r="B54" s="24" t="s">
        <v>13</v>
      </c>
      <c r="C54" s="2">
        <v>17.918523233609164</v>
      </c>
      <c r="D54" s="2">
        <f t="shared" si="0"/>
        <v>321.07347487339143</v>
      </c>
      <c r="E54" s="15">
        <v>3.7</v>
      </c>
      <c r="F54">
        <f t="shared" si="1"/>
        <v>2.8858349953122153</v>
      </c>
      <c r="G54">
        <f t="shared" si="4"/>
        <v>5.7716699906244306</v>
      </c>
      <c r="H54">
        <f t="shared" si="3"/>
        <v>1.3083328196501789</v>
      </c>
      <c r="AD54" s="24"/>
      <c r="AE54" s="25">
        <v>17.918523233609164</v>
      </c>
      <c r="AF54" s="15">
        <v>3.7</v>
      </c>
    </row>
    <row r="55" spans="1:32">
      <c r="A55" s="24">
        <v>3</v>
      </c>
      <c r="B55" s="24" t="s">
        <v>13</v>
      </c>
      <c r="C55" s="2">
        <v>21.610439210693826</v>
      </c>
      <c r="D55" s="2">
        <f t="shared" si="0"/>
        <v>467.01108287909318</v>
      </c>
      <c r="E55" s="2">
        <v>6.85</v>
      </c>
      <c r="F55">
        <f t="shared" si="1"/>
        <v>3.073176494731221</v>
      </c>
      <c r="G55">
        <f t="shared" si="4"/>
        <v>6.146352989462442</v>
      </c>
      <c r="H55">
        <f t="shared" si="3"/>
        <v>1.9242486522741338</v>
      </c>
      <c r="K55" s="30" t="s">
        <v>134</v>
      </c>
      <c r="U55" s="30" t="s">
        <v>141</v>
      </c>
      <c r="AE55" s="25">
        <v>21.610439210693826</v>
      </c>
      <c r="AF55" s="2">
        <v>6.85</v>
      </c>
    </row>
    <row r="56" spans="1:32">
      <c r="A56" s="24">
        <v>8</v>
      </c>
      <c r="B56" s="24" t="s">
        <v>13</v>
      </c>
      <c r="C56" s="2">
        <v>14.417568427753023</v>
      </c>
      <c r="D56" s="2">
        <f t="shared" si="0"/>
        <v>207.86627936894078</v>
      </c>
      <c r="E56" s="2">
        <v>3.9499999999999997</v>
      </c>
      <c r="F56">
        <f t="shared" si="1"/>
        <v>2.668447492655559</v>
      </c>
      <c r="G56">
        <f t="shared" si="4"/>
        <v>5.3368949853111181</v>
      </c>
      <c r="H56">
        <f t="shared" si="3"/>
        <v>1.3737155789130304</v>
      </c>
      <c r="K56" t="s">
        <v>99</v>
      </c>
      <c r="U56" t="s">
        <v>99</v>
      </c>
      <c r="AE56" s="25">
        <v>14.417568427753023</v>
      </c>
      <c r="AF56" s="2">
        <v>3.9499999999999997</v>
      </c>
    </row>
    <row r="57" spans="1:32" ht="15.75" thickBot="1">
      <c r="A57" s="24">
        <v>9</v>
      </c>
      <c r="B57" s="24" t="s">
        <v>13</v>
      </c>
      <c r="C57" s="2">
        <v>11.871419478039465</v>
      </c>
      <c r="D57" s="2">
        <f t="shared" si="0"/>
        <v>140.93060042357482</v>
      </c>
      <c r="E57" s="2">
        <v>3.25</v>
      </c>
      <c r="F57">
        <f t="shared" si="1"/>
        <v>2.4741337868163407</v>
      </c>
      <c r="G57">
        <f t="shared" si="4"/>
        <v>4.9482675736326813</v>
      </c>
      <c r="H57">
        <f t="shared" si="3"/>
        <v>1.1786549963416462</v>
      </c>
      <c r="AE57" s="25">
        <v>11.871419478039465</v>
      </c>
      <c r="AF57" s="2">
        <v>3.25</v>
      </c>
    </row>
    <row r="58" spans="1:32">
      <c r="A58" s="24">
        <v>10</v>
      </c>
      <c r="B58" s="24" t="s">
        <v>13</v>
      </c>
      <c r="C58" s="2">
        <v>18.905155951623168</v>
      </c>
      <c r="D58" s="2">
        <f t="shared" si="0"/>
        <v>357.40492155519291</v>
      </c>
      <c r="E58" s="2">
        <v>4.9000000000000004</v>
      </c>
      <c r="F58">
        <f t="shared" si="1"/>
        <v>2.9394346865351699</v>
      </c>
      <c r="G58">
        <f t="shared" si="4"/>
        <v>5.8788693730703399</v>
      </c>
      <c r="H58">
        <f t="shared" si="3"/>
        <v>1.589235205116581</v>
      </c>
      <c r="K58" s="27" t="s">
        <v>100</v>
      </c>
      <c r="L58" s="27"/>
      <c r="U58" s="27" t="s">
        <v>100</v>
      </c>
      <c r="V58" s="27"/>
      <c r="AE58" s="25">
        <v>18.905155951623168</v>
      </c>
      <c r="AF58" s="2">
        <v>4.9000000000000004</v>
      </c>
    </row>
    <row r="59" spans="1:32">
      <c r="A59" s="24">
        <v>11</v>
      </c>
      <c r="B59" s="24" t="s">
        <v>13</v>
      </c>
      <c r="C59" s="2">
        <v>15.531508593252704</v>
      </c>
      <c r="D59" s="2">
        <f t="shared" si="0"/>
        <v>241.2277591822826</v>
      </c>
      <c r="E59" s="2">
        <v>3.75</v>
      </c>
      <c r="F59">
        <f t="shared" si="1"/>
        <v>2.7428707730256718</v>
      </c>
      <c r="G59">
        <f t="shared" si="4"/>
        <v>5.4857415460513437</v>
      </c>
      <c r="H59">
        <f t="shared" si="3"/>
        <v>1.3217558399823195</v>
      </c>
      <c r="K59" s="12" t="s">
        <v>101</v>
      </c>
      <c r="L59" s="12">
        <v>0.77347600451845955</v>
      </c>
      <c r="U59" s="12" t="s">
        <v>101</v>
      </c>
      <c r="V59" s="12">
        <v>0.77347600451845955</v>
      </c>
      <c r="AE59" s="25">
        <v>15.531508593252704</v>
      </c>
      <c r="AF59" s="2">
        <v>3.75</v>
      </c>
    </row>
    <row r="60" spans="1:32">
      <c r="A60" s="24">
        <v>14</v>
      </c>
      <c r="B60" s="24" t="s">
        <v>13</v>
      </c>
      <c r="C60" s="2">
        <v>18.014003819223426</v>
      </c>
      <c r="D60" s="2">
        <f t="shared" si="0"/>
        <v>324.5043335989962</v>
      </c>
      <c r="E60" s="2">
        <v>5.7</v>
      </c>
      <c r="F60">
        <f t="shared" si="1"/>
        <v>2.8911494453757078</v>
      </c>
      <c r="G60">
        <f t="shared" si="4"/>
        <v>5.7822988907514157</v>
      </c>
      <c r="H60">
        <f t="shared" si="3"/>
        <v>1.7404661748405046</v>
      </c>
      <c r="K60" s="12" t="s">
        <v>102</v>
      </c>
      <c r="L60" s="44">
        <v>0.59826512956583999</v>
      </c>
      <c r="U60" s="12" t="s">
        <v>102</v>
      </c>
      <c r="V60" s="12">
        <v>0.59826512956583999</v>
      </c>
      <c r="AE60" s="25">
        <v>18.014003819223426</v>
      </c>
      <c r="AF60" s="2">
        <v>5.7</v>
      </c>
    </row>
    <row r="61" spans="1:32">
      <c r="A61" s="24">
        <v>15</v>
      </c>
      <c r="B61" s="24" t="s">
        <v>13</v>
      </c>
      <c r="C61" s="2">
        <v>19.98726925525143</v>
      </c>
      <c r="D61" s="2">
        <f t="shared" si="0"/>
        <v>399.49093228191907</v>
      </c>
      <c r="E61" s="15">
        <v>5.25</v>
      </c>
      <c r="F61">
        <f t="shared" si="1"/>
        <v>2.9950955336407237</v>
      </c>
      <c r="G61">
        <f t="shared" si="4"/>
        <v>5.9901910672814473</v>
      </c>
      <c r="H61">
        <f t="shared" si="3"/>
        <v>1.6582280766035324</v>
      </c>
      <c r="K61" s="12" t="s">
        <v>103</v>
      </c>
      <c r="L61" s="12">
        <v>0.59198802221530622</v>
      </c>
      <c r="U61" s="12" t="s">
        <v>103</v>
      </c>
      <c r="V61" s="12">
        <v>0.59198802221530622</v>
      </c>
      <c r="AE61" s="25">
        <v>19.98726925525143</v>
      </c>
      <c r="AF61" s="15">
        <v>5.25</v>
      </c>
    </row>
    <row r="62" spans="1:32">
      <c r="A62" s="24">
        <v>16</v>
      </c>
      <c r="B62" s="24" t="s">
        <v>13</v>
      </c>
      <c r="C62" s="2">
        <v>11.553150859325269</v>
      </c>
      <c r="D62" s="2">
        <f t="shared" si="0"/>
        <v>133.47529477832822</v>
      </c>
      <c r="E62" s="2">
        <v>2.5499999999999998</v>
      </c>
      <c r="F62">
        <f t="shared" si="1"/>
        <v>2.4469582014373756</v>
      </c>
      <c r="G62">
        <f t="shared" si="4"/>
        <v>4.8939164028747513</v>
      </c>
      <c r="H62">
        <f t="shared" si="3"/>
        <v>0.93609335917033476</v>
      </c>
      <c r="K62" s="12" t="s">
        <v>48</v>
      </c>
      <c r="L62" s="12">
        <v>0.25743299771120087</v>
      </c>
      <c r="U62" s="12" t="s">
        <v>48</v>
      </c>
      <c r="V62" s="12">
        <v>0.25743299771120087</v>
      </c>
      <c r="AE62" s="25">
        <v>11.553150859325269</v>
      </c>
      <c r="AF62" s="2">
        <v>2.5499999999999998</v>
      </c>
    </row>
    <row r="63" spans="1:32" ht="15.75" thickBot="1">
      <c r="A63" s="24">
        <v>17</v>
      </c>
      <c r="B63" s="24" t="s">
        <v>13</v>
      </c>
      <c r="C63" s="2">
        <v>12.858052196053469</v>
      </c>
      <c r="D63" s="2">
        <f t="shared" si="0"/>
        <v>165.32950627643544</v>
      </c>
      <c r="E63" s="2">
        <v>3.75</v>
      </c>
      <c r="F63">
        <f t="shared" si="1"/>
        <v>2.5539702451336748</v>
      </c>
      <c r="G63">
        <f t="shared" si="4"/>
        <v>5.1079404902673495</v>
      </c>
      <c r="H63">
        <f t="shared" si="3"/>
        <v>1.3217558399823195</v>
      </c>
      <c r="K63" s="13" t="s">
        <v>104</v>
      </c>
      <c r="L63" s="13">
        <v>66</v>
      </c>
      <c r="U63" s="13" t="s">
        <v>104</v>
      </c>
      <c r="V63" s="13">
        <v>66</v>
      </c>
      <c r="AE63" s="25">
        <v>12.858052196053469</v>
      </c>
      <c r="AF63" s="2">
        <v>3.75</v>
      </c>
    </row>
    <row r="64" spans="1:32">
      <c r="A64" s="24">
        <v>18</v>
      </c>
      <c r="B64" s="24" t="s">
        <v>13</v>
      </c>
      <c r="C64" s="2">
        <v>24.252068746021642</v>
      </c>
      <c r="D64" s="2">
        <f t="shared" si="0"/>
        <v>588.16283846175975</v>
      </c>
      <c r="E64" s="2">
        <v>8.15</v>
      </c>
      <c r="F64">
        <f t="shared" si="1"/>
        <v>3.1885019228591713</v>
      </c>
      <c r="G64">
        <f t="shared" si="4"/>
        <v>6.3770038457183427</v>
      </c>
      <c r="H64">
        <f t="shared" si="3"/>
        <v>2.0980179272527715</v>
      </c>
      <c r="AE64" s="25">
        <v>24.252068746021642</v>
      </c>
      <c r="AF64" s="2">
        <v>8.15</v>
      </c>
    </row>
    <row r="65" spans="1:32" ht="15.75" thickBot="1">
      <c r="A65" s="24">
        <v>19</v>
      </c>
      <c r="B65" s="24" t="s">
        <v>13</v>
      </c>
      <c r="C65" s="2">
        <v>12.444302991725017</v>
      </c>
      <c r="D65" s="2">
        <f t="shared" si="0"/>
        <v>154.86067694985621</v>
      </c>
      <c r="E65" s="2">
        <v>3.8</v>
      </c>
      <c r="F65">
        <f t="shared" si="1"/>
        <v>2.5212629271578906</v>
      </c>
      <c r="G65">
        <f t="shared" si="4"/>
        <v>5.0425258543157812</v>
      </c>
      <c r="H65">
        <f t="shared" si="3"/>
        <v>1.33500106673234</v>
      </c>
      <c r="K65" t="s">
        <v>105</v>
      </c>
      <c r="U65" t="s">
        <v>105</v>
      </c>
      <c r="AE65" s="25">
        <v>12.444302991725017</v>
      </c>
      <c r="AF65" s="2">
        <v>3.8</v>
      </c>
    </row>
    <row r="66" spans="1:32">
      <c r="A66" s="24">
        <v>20</v>
      </c>
      <c r="B66" s="24" t="s">
        <v>13</v>
      </c>
      <c r="C66" s="2">
        <v>14.513049013367283</v>
      </c>
      <c r="D66" s="2">
        <f t="shared" si="0"/>
        <v>210.62859166440106</v>
      </c>
      <c r="E66" s="2">
        <v>3.5</v>
      </c>
      <c r="F66">
        <f t="shared" si="1"/>
        <v>2.6750481766869112</v>
      </c>
      <c r="G66">
        <f t="shared" si="4"/>
        <v>5.3500963533738224</v>
      </c>
      <c r="H66">
        <f t="shared" si="3"/>
        <v>1.2527629684953681</v>
      </c>
      <c r="K66" s="14"/>
      <c r="L66" s="14" t="s">
        <v>109</v>
      </c>
      <c r="M66" s="14" t="s">
        <v>110</v>
      </c>
      <c r="N66" s="14" t="s">
        <v>111</v>
      </c>
      <c r="O66" s="14" t="s">
        <v>112</v>
      </c>
      <c r="P66" s="14" t="s">
        <v>113</v>
      </c>
      <c r="U66" s="14"/>
      <c r="V66" s="14" t="s">
        <v>109</v>
      </c>
      <c r="W66" s="14" t="s">
        <v>110</v>
      </c>
      <c r="X66" s="14" t="s">
        <v>111</v>
      </c>
      <c r="Y66" s="14" t="s">
        <v>112</v>
      </c>
      <c r="Z66" s="14" t="s">
        <v>113</v>
      </c>
      <c r="AE66" s="25">
        <v>14.513049013367283</v>
      </c>
      <c r="AF66" s="2">
        <v>3.5</v>
      </c>
    </row>
    <row r="67" spans="1:32">
      <c r="A67" s="24">
        <v>22</v>
      </c>
      <c r="B67" s="24" t="s">
        <v>13</v>
      </c>
      <c r="C67" s="2">
        <v>18.714194780394653</v>
      </c>
      <c r="D67" s="2">
        <f t="shared" si="0"/>
        <v>350.22108627855044</v>
      </c>
      <c r="E67" s="2">
        <v>7.5</v>
      </c>
      <c r="F67">
        <f t="shared" si="1"/>
        <v>2.929282315071152</v>
      </c>
      <c r="G67">
        <f t="shared" si="4"/>
        <v>5.8585646301423031</v>
      </c>
      <c r="H67">
        <f t="shared" si="3"/>
        <v>2.0149030205422647</v>
      </c>
      <c r="K67" s="12" t="s">
        <v>106</v>
      </c>
      <c r="L67" s="12">
        <v>1</v>
      </c>
      <c r="M67" s="12">
        <v>6.3162972808183149</v>
      </c>
      <c r="N67" s="12">
        <v>6.3162972808183149</v>
      </c>
      <c r="O67" s="12">
        <v>95.309048604206026</v>
      </c>
      <c r="P67" s="12">
        <v>2.6943674032861444E-14</v>
      </c>
      <c r="U67" s="12" t="s">
        <v>106</v>
      </c>
      <c r="V67" s="12">
        <v>1</v>
      </c>
      <c r="W67" s="12">
        <v>6.3162972808183149</v>
      </c>
      <c r="X67" s="12">
        <v>6.3162972808183149</v>
      </c>
      <c r="Y67" s="12">
        <v>95.309048604206026</v>
      </c>
      <c r="Z67" s="12">
        <v>2.6943674032861444E-14</v>
      </c>
      <c r="AE67" s="25">
        <v>18.714194780394653</v>
      </c>
      <c r="AF67" s="2">
        <v>7.5</v>
      </c>
    </row>
    <row r="68" spans="1:32">
      <c r="A68" s="24">
        <v>23</v>
      </c>
      <c r="B68" s="24" t="s">
        <v>13</v>
      </c>
      <c r="C68" s="2">
        <v>17.09102482495226</v>
      </c>
      <c r="D68" s="2">
        <f t="shared" si="0"/>
        <v>292.10312956713443</v>
      </c>
      <c r="E68" s="2">
        <v>3.95</v>
      </c>
      <c r="F68">
        <f t="shared" si="1"/>
        <v>2.8385534616813897</v>
      </c>
      <c r="G68">
        <f t="shared" si="4"/>
        <v>5.6771069233627793</v>
      </c>
      <c r="H68">
        <f t="shared" si="3"/>
        <v>1.3737155789130306</v>
      </c>
      <c r="K68" s="12" t="s">
        <v>107</v>
      </c>
      <c r="L68" s="12">
        <v>64</v>
      </c>
      <c r="M68" s="12">
        <v>4.241391891876809</v>
      </c>
      <c r="N68" s="12">
        <v>6.627174831057514E-2</v>
      </c>
      <c r="O68" s="12"/>
      <c r="P68" s="12"/>
      <c r="U68" s="12" t="s">
        <v>107</v>
      </c>
      <c r="V68" s="12">
        <v>64</v>
      </c>
      <c r="W68" s="12">
        <v>4.241391891876809</v>
      </c>
      <c r="X68" s="12">
        <v>6.627174831057514E-2</v>
      </c>
      <c r="Y68" s="12"/>
      <c r="Z68" s="12"/>
      <c r="AE68" s="25">
        <v>17.09102482495226</v>
      </c>
      <c r="AF68" s="2">
        <v>3.95</v>
      </c>
    </row>
    <row r="69" spans="1:32" ht="15.75" thickBot="1">
      <c r="A69" s="24">
        <v>24</v>
      </c>
      <c r="B69" s="24" t="s">
        <v>13</v>
      </c>
      <c r="C69" s="2">
        <v>19.350732017823042</v>
      </c>
      <c r="D69" s="2">
        <f t="shared" si="0"/>
        <v>374.45082962560178</v>
      </c>
      <c r="E69" s="2">
        <v>3.75</v>
      </c>
      <c r="F69">
        <f t="shared" si="1"/>
        <v>2.962730249138692</v>
      </c>
      <c r="G69">
        <f t="shared" si="4"/>
        <v>5.925460498277384</v>
      </c>
      <c r="H69">
        <f t="shared" si="3"/>
        <v>1.3217558399823195</v>
      </c>
      <c r="K69" s="13" t="s">
        <v>65</v>
      </c>
      <c r="L69" s="13">
        <v>65</v>
      </c>
      <c r="M69" s="13">
        <v>10.557689172695124</v>
      </c>
      <c r="N69" s="13"/>
      <c r="O69" s="13"/>
      <c r="P69" s="13"/>
      <c r="U69" s="13" t="s">
        <v>65</v>
      </c>
      <c r="V69" s="13">
        <v>65</v>
      </c>
      <c r="W69" s="13">
        <v>10.557689172695124</v>
      </c>
      <c r="X69" s="13"/>
      <c r="Y69" s="13"/>
      <c r="Z69" s="13"/>
      <c r="AE69" s="25">
        <v>19.350732017823042</v>
      </c>
      <c r="AF69" s="2">
        <v>3.75</v>
      </c>
    </row>
    <row r="70" spans="1:32" ht="15.75" thickBot="1">
      <c r="A70" s="24">
        <v>8</v>
      </c>
      <c r="B70" s="24" t="s">
        <v>13</v>
      </c>
      <c r="C70" s="2">
        <v>22.215149586250796</v>
      </c>
      <c r="D70" s="2">
        <f t="shared" si="0"/>
        <v>493.51287113949888</v>
      </c>
      <c r="E70" s="15">
        <v>5.0500000000000007</v>
      </c>
      <c r="F70">
        <f t="shared" si="1"/>
        <v>3.1007744699348976</v>
      </c>
      <c r="G70">
        <f t="shared" si="4"/>
        <v>6.2015489398697952</v>
      </c>
      <c r="H70">
        <f t="shared" si="3"/>
        <v>1.6193882432872686</v>
      </c>
      <c r="AE70" s="25">
        <v>22.215149586250796</v>
      </c>
      <c r="AF70" s="15">
        <v>5.0500000000000007</v>
      </c>
    </row>
    <row r="71" spans="1:32">
      <c r="A71" s="24">
        <v>9</v>
      </c>
      <c r="B71" s="24" t="s">
        <v>13</v>
      </c>
      <c r="C71" s="2">
        <v>22.978994271164865</v>
      </c>
      <c r="D71" s="2">
        <f t="shared" si="0"/>
        <v>528.03417771422767</v>
      </c>
      <c r="E71" s="2">
        <v>6.8</v>
      </c>
      <c r="F71">
        <f t="shared" si="1"/>
        <v>3.1345805060653511</v>
      </c>
      <c r="G71">
        <f t="shared" si="4"/>
        <v>6.2691610121307022</v>
      </c>
      <c r="H71">
        <f t="shared" si="3"/>
        <v>1.9169226121820611</v>
      </c>
      <c r="K71" s="14"/>
      <c r="L71" s="14" t="s">
        <v>114</v>
      </c>
      <c r="M71" s="14" t="s">
        <v>48</v>
      </c>
      <c r="N71" s="14" t="s">
        <v>115</v>
      </c>
      <c r="O71" s="14" t="s">
        <v>116</v>
      </c>
      <c r="P71" s="14" t="s">
        <v>117</v>
      </c>
      <c r="Q71" s="14" t="s">
        <v>118</v>
      </c>
      <c r="R71" s="14" t="s">
        <v>119</v>
      </c>
      <c r="S71" s="14" t="s">
        <v>120</v>
      </c>
      <c r="U71" s="14"/>
      <c r="V71" s="14" t="s">
        <v>114</v>
      </c>
      <c r="W71" s="14" t="s">
        <v>48</v>
      </c>
      <c r="X71" s="14" t="s">
        <v>115</v>
      </c>
      <c r="Y71" s="14" t="s">
        <v>116</v>
      </c>
      <c r="Z71" s="14" t="s">
        <v>117</v>
      </c>
      <c r="AA71" s="14" t="s">
        <v>118</v>
      </c>
      <c r="AB71" s="14" t="s">
        <v>119</v>
      </c>
      <c r="AC71" s="14" t="s">
        <v>120</v>
      </c>
      <c r="AE71" s="25">
        <v>22.978994271164865</v>
      </c>
      <c r="AF71" s="2">
        <v>6.8</v>
      </c>
    </row>
    <row r="72" spans="1:32">
      <c r="A72" s="24">
        <v>10</v>
      </c>
      <c r="B72" s="24" t="s">
        <v>13</v>
      </c>
      <c r="C72" s="2">
        <v>36.855506047103759</v>
      </c>
      <c r="D72" s="2">
        <f t="shared" si="0"/>
        <v>1358.3283259881018</v>
      </c>
      <c r="E72" s="2">
        <v>8.1999999999999993</v>
      </c>
      <c r="F72">
        <f t="shared" si="1"/>
        <v>3.6070050253054657</v>
      </c>
      <c r="G72">
        <f t="shared" si="4"/>
        <v>7.2140100506109315</v>
      </c>
      <c r="H72">
        <f t="shared" si="3"/>
        <v>2.1041341542702074</v>
      </c>
      <c r="K72" s="12" t="s">
        <v>108</v>
      </c>
      <c r="L72" s="12">
        <v>-1.3509468846903949</v>
      </c>
      <c r="M72" s="12">
        <v>0.31532449354754655</v>
      </c>
      <c r="N72" s="12">
        <v>-4.2843068405236044</v>
      </c>
      <c r="O72" s="12">
        <v>6.283349495232553E-5</v>
      </c>
      <c r="P72" s="12">
        <v>-1.980879969597878</v>
      </c>
      <c r="Q72" s="12">
        <v>-0.7210137997829118</v>
      </c>
      <c r="R72" s="12">
        <v>-1.980879969597878</v>
      </c>
      <c r="S72" s="12">
        <v>-0.7210137997829118</v>
      </c>
      <c r="U72" s="12" t="s">
        <v>108</v>
      </c>
      <c r="V72" s="12">
        <v>-1.350946884690394</v>
      </c>
      <c r="W72" s="12">
        <v>0.3153244935475466</v>
      </c>
      <c r="X72" s="12">
        <v>-4.2843068405236009</v>
      </c>
      <c r="Y72" s="12">
        <v>6.2833494952326465E-5</v>
      </c>
      <c r="Z72" s="12">
        <v>-1.9808799695978772</v>
      </c>
      <c r="AA72" s="12">
        <v>-0.7210137997829108</v>
      </c>
      <c r="AB72" s="12">
        <v>-1.9808799695978772</v>
      </c>
      <c r="AC72" s="12">
        <v>-0.7210137997829108</v>
      </c>
      <c r="AE72" s="25">
        <v>36.855506047103759</v>
      </c>
      <c r="AF72" s="2">
        <v>8.1999999999999993</v>
      </c>
    </row>
    <row r="73" spans="1:32" ht="15.75" thickBot="1">
      <c r="A73" s="24">
        <v>11</v>
      </c>
      <c r="B73" s="24" t="s">
        <v>13</v>
      </c>
      <c r="C73" s="2">
        <v>22.056015276893699</v>
      </c>
      <c r="D73" s="2">
        <f t="shared" si="0"/>
        <v>486.46780989456823</v>
      </c>
      <c r="E73" s="15">
        <v>5.15</v>
      </c>
      <c r="F73">
        <f t="shared" si="1"/>
        <v>3.093585366362428</v>
      </c>
      <c r="G73">
        <f t="shared" si="4"/>
        <v>6.187170732724856</v>
      </c>
      <c r="H73">
        <f t="shared" si="3"/>
        <v>1.6389967146756448</v>
      </c>
      <c r="K73" s="13" t="s">
        <v>97</v>
      </c>
      <c r="L73" s="13">
        <v>0.98457591283021495</v>
      </c>
      <c r="M73" s="13">
        <v>0.10085144834956072</v>
      </c>
      <c r="N73" s="13">
        <v>9.7626353309035387</v>
      </c>
      <c r="O73" s="13">
        <v>2.694367403286145E-14</v>
      </c>
      <c r="P73" s="13">
        <v>0.78310198588756497</v>
      </c>
      <c r="Q73" s="13">
        <v>1.1860498397728649</v>
      </c>
      <c r="R73" s="13">
        <v>0.78310198588756497</v>
      </c>
      <c r="S73" s="13">
        <v>1.1860498397728649</v>
      </c>
      <c r="U73" s="13" t="s">
        <v>142</v>
      </c>
      <c r="V73" s="13">
        <v>0.49228795641510736</v>
      </c>
      <c r="W73" s="13">
        <v>5.0425724174780376E-2</v>
      </c>
      <c r="X73" s="13">
        <v>9.7626353309035352</v>
      </c>
      <c r="Y73" s="13">
        <v>2.6943674032861444E-14</v>
      </c>
      <c r="Z73" s="13">
        <v>0.39155099294378237</v>
      </c>
      <c r="AA73" s="13">
        <v>0.59302491988643236</v>
      </c>
      <c r="AB73" s="13">
        <v>0.39155099294378237</v>
      </c>
      <c r="AC73" s="13">
        <v>0.59302491988643236</v>
      </c>
      <c r="AE73" s="25">
        <v>22.056015276893699</v>
      </c>
      <c r="AF73" s="15">
        <v>5.15</v>
      </c>
    </row>
    <row r="74" spans="1:32">
      <c r="A74" s="24">
        <v>13</v>
      </c>
      <c r="B74" s="24" t="s">
        <v>13</v>
      </c>
      <c r="C74" s="2">
        <v>33.48185868873329</v>
      </c>
      <c r="D74" s="2">
        <f t="shared" si="0"/>
        <v>1121.0348612523048</v>
      </c>
      <c r="E74" s="2">
        <v>4.3499999999999996</v>
      </c>
      <c r="F74">
        <f t="shared" si="1"/>
        <v>3.5110037604701803</v>
      </c>
      <c r="G74">
        <f t="shared" si="4"/>
        <v>7.0220075209403596</v>
      </c>
      <c r="H74">
        <f t="shared" si="3"/>
        <v>1.4701758451005926</v>
      </c>
      <c r="AE74" s="25">
        <v>33.48185868873329</v>
      </c>
      <c r="AF74" s="2">
        <v>4.3499999999999996</v>
      </c>
    </row>
    <row r="75" spans="1:32">
      <c r="A75" s="24">
        <v>17</v>
      </c>
      <c r="B75" s="24" t="s">
        <v>13</v>
      </c>
      <c r="C75" s="2">
        <v>34.150222788033098</v>
      </c>
      <c r="D75" s="2">
        <f t="shared" si="0"/>
        <v>1166.237716472295</v>
      </c>
      <c r="E75" s="2">
        <v>7.15</v>
      </c>
      <c r="F75">
        <f t="shared" si="1"/>
        <v>3.5307691098032232</v>
      </c>
      <c r="G75">
        <f t="shared" si="4"/>
        <v>7.0615382196064465</v>
      </c>
      <c r="H75">
        <f t="shared" si="3"/>
        <v>1.9671123567059163</v>
      </c>
      <c r="AE75" s="25">
        <v>34.150222788033098</v>
      </c>
      <c r="AF75" s="2">
        <v>7.15</v>
      </c>
    </row>
    <row r="76" spans="1:32">
      <c r="A76" s="24">
        <v>18</v>
      </c>
      <c r="B76" s="24" t="s">
        <v>13</v>
      </c>
      <c r="C76" s="2">
        <v>12.82622533418205</v>
      </c>
      <c r="D76" s="2">
        <f t="shared" ref="D76" si="5">C76^2</f>
        <v>164.51205632321344</v>
      </c>
      <c r="E76" s="15">
        <v>3</v>
      </c>
      <c r="F76">
        <f t="shared" ref="F76" si="6">LN(C76)</f>
        <v>2.5514919291192077</v>
      </c>
      <c r="G76">
        <f t="shared" si="4"/>
        <v>5.1029838582384155</v>
      </c>
      <c r="H76">
        <f t="shared" ref="H76" si="7">LN(E76)</f>
        <v>1.0986122886681098</v>
      </c>
      <c r="AE76" s="25">
        <v>12.82622533418205</v>
      </c>
      <c r="AF76" s="15">
        <v>3</v>
      </c>
    </row>
    <row r="78" spans="1:32">
      <c r="K78" s="30" t="s">
        <v>150</v>
      </c>
    </row>
    <row r="79" spans="1:32">
      <c r="K79" t="s">
        <v>99</v>
      </c>
    </row>
    <row r="80" spans="1:32" ht="15.75" thickBot="1"/>
    <row r="81" spans="11:31">
      <c r="K81" s="27" t="s">
        <v>100</v>
      </c>
      <c r="L81" s="27"/>
    </row>
    <row r="82" spans="11:31">
      <c r="K82" s="12" t="s">
        <v>101</v>
      </c>
      <c r="L82" s="12">
        <v>0.77347600451845955</v>
      </c>
    </row>
    <row r="83" spans="11:31">
      <c r="K83" s="12" t="s">
        <v>102</v>
      </c>
      <c r="L83" s="12">
        <v>0.59826512956583999</v>
      </c>
    </row>
    <row r="84" spans="11:31">
      <c r="K84" s="12" t="s">
        <v>103</v>
      </c>
      <c r="L84" s="12">
        <v>0.57636302221530622</v>
      </c>
    </row>
    <row r="85" spans="11:31" ht="15.75" thickBot="1">
      <c r="K85" s="12" t="s">
        <v>48</v>
      </c>
      <c r="L85" s="12">
        <v>0.25743299771120087</v>
      </c>
      <c r="U85" s="24" t="s">
        <v>13</v>
      </c>
    </row>
    <row r="86" spans="11:31" ht="19.5" thickBot="1">
      <c r="K86" s="13" t="s">
        <v>104</v>
      </c>
      <c r="L86" s="13">
        <v>66</v>
      </c>
      <c r="U86" s="45" t="s">
        <v>169</v>
      </c>
      <c r="V86" s="140" t="s">
        <v>170</v>
      </c>
      <c r="W86" s="140"/>
      <c r="X86" s="140"/>
      <c r="Y86" s="46" t="s">
        <v>171</v>
      </c>
      <c r="Z86" s="46" t="s">
        <v>175</v>
      </c>
    </row>
    <row r="87" spans="11:31" ht="16.5" thickBot="1">
      <c r="U87" s="47"/>
      <c r="V87" s="52" t="s">
        <v>173</v>
      </c>
      <c r="W87" s="48" t="s">
        <v>182</v>
      </c>
      <c r="X87" s="48" t="s">
        <v>181</v>
      </c>
      <c r="Y87" s="47"/>
      <c r="Z87" s="47"/>
    </row>
    <row r="88" spans="11:31" ht="15.75" thickBot="1">
      <c r="K88" t="s">
        <v>105</v>
      </c>
      <c r="U88" s="53" t="s">
        <v>176</v>
      </c>
      <c r="V88" s="12">
        <v>-0.31806191033888531</v>
      </c>
      <c r="W88" s="12">
        <v>0.26898942320479763</v>
      </c>
      <c r="X88" s="57"/>
      <c r="Y88" s="12">
        <v>0.56439780981479726</v>
      </c>
      <c r="Z88" s="12">
        <v>1.7573283599897365</v>
      </c>
    </row>
    <row r="89" spans="11:31">
      <c r="K89" s="14"/>
      <c r="L89" s="14" t="s">
        <v>109</v>
      </c>
      <c r="M89" s="14" t="s">
        <v>110</v>
      </c>
      <c r="N89" s="14" t="s">
        <v>111</v>
      </c>
      <c r="O89" s="14" t="s">
        <v>112</v>
      </c>
      <c r="P89" s="14" t="s">
        <v>113</v>
      </c>
      <c r="U89" s="54" t="s">
        <v>179</v>
      </c>
      <c r="V89" s="12">
        <v>2.8012475682922928</v>
      </c>
      <c r="W89" s="12">
        <v>5.2866834750154657E-3</v>
      </c>
      <c r="X89" s="57"/>
      <c r="Y89" s="12">
        <v>0.5770743830279228</v>
      </c>
      <c r="Z89" s="44">
        <v>1.7315693353189099</v>
      </c>
    </row>
    <row r="90" spans="11:31">
      <c r="K90" s="12" t="s">
        <v>106</v>
      </c>
      <c r="L90" s="12">
        <v>2</v>
      </c>
      <c r="M90" s="12">
        <v>6.3162972808183149</v>
      </c>
      <c r="N90" s="12">
        <v>3.1581486404091574</v>
      </c>
      <c r="O90" s="12">
        <v>95.309048604206026</v>
      </c>
      <c r="P90" s="12">
        <v>8.8623674185214084E-20</v>
      </c>
      <c r="U90" s="54" t="s">
        <v>177</v>
      </c>
      <c r="V90" s="12">
        <v>-12.847435177891459</v>
      </c>
      <c r="W90" s="12">
        <v>6.0645630718702801</v>
      </c>
      <c r="X90" s="57"/>
      <c r="Y90" s="12">
        <v>0.52816233621652353</v>
      </c>
      <c r="Z90" s="12">
        <v>1.8289599388288593</v>
      </c>
    </row>
    <row r="91" spans="11:31">
      <c r="K91" s="12" t="s">
        <v>107</v>
      </c>
      <c r="L91" s="12">
        <v>64</v>
      </c>
      <c r="M91" s="12">
        <v>4.241391891876809</v>
      </c>
      <c r="N91" s="12">
        <v>6.627174831057514E-2</v>
      </c>
      <c r="O91" s="12"/>
      <c r="P91" s="12"/>
      <c r="U91" s="54" t="s">
        <v>180</v>
      </c>
      <c r="V91" s="12">
        <v>2.6129066006070651</v>
      </c>
      <c r="W91" s="12">
        <v>1.5858644743962376E-2</v>
      </c>
      <c r="X91" s="12">
        <v>4.9822926735355721E-3</v>
      </c>
      <c r="Y91" s="12">
        <v>0.57712308995785289</v>
      </c>
      <c r="Z91" s="12">
        <v>1.74515734282366</v>
      </c>
    </row>
    <row r="92" spans="11:31" ht="15.75" thickBot="1">
      <c r="K92" s="13" t="s">
        <v>65</v>
      </c>
      <c r="L92" s="13">
        <v>66</v>
      </c>
      <c r="M92" s="13">
        <v>10.557689172695124</v>
      </c>
      <c r="N92" s="13"/>
      <c r="O92" s="13"/>
      <c r="P92" s="13"/>
      <c r="U92" s="55" t="s">
        <v>178</v>
      </c>
      <c r="V92" s="13">
        <v>-1.3509468846903949</v>
      </c>
      <c r="W92" s="13">
        <v>0.98457591283021495</v>
      </c>
      <c r="X92" s="58"/>
      <c r="Y92" s="63">
        <v>0.59826512956583999</v>
      </c>
      <c r="Z92" s="13">
        <v>0.25743299771120087</v>
      </c>
    </row>
    <row r="93" spans="11:31" ht="15.75" thickBot="1"/>
    <row r="94" spans="11:31">
      <c r="K94" s="14"/>
      <c r="L94" s="14" t="s">
        <v>114</v>
      </c>
      <c r="M94" s="14" t="s">
        <v>48</v>
      </c>
      <c r="N94" s="14" t="s">
        <v>115</v>
      </c>
      <c r="O94" s="14" t="s">
        <v>116</v>
      </c>
      <c r="P94" s="14" t="s">
        <v>117</v>
      </c>
      <c r="Q94" s="14" t="s">
        <v>118</v>
      </c>
      <c r="R94" s="14" t="s">
        <v>119</v>
      </c>
      <c r="S94" s="14" t="s">
        <v>120</v>
      </c>
    </row>
    <row r="95" spans="11:31">
      <c r="K95" s="12" t="s">
        <v>108</v>
      </c>
      <c r="L95" s="12">
        <v>-1.350946884690394</v>
      </c>
      <c r="M95" s="12">
        <v>0.3153244935475466</v>
      </c>
      <c r="N95" s="12">
        <v>-4.2843068405236009</v>
      </c>
      <c r="O95" s="12">
        <v>6.2833494952326465E-5</v>
      </c>
      <c r="P95" s="12">
        <v>-1.9808799695978772</v>
      </c>
      <c r="Q95" s="12">
        <v>-0.7210137997829108</v>
      </c>
      <c r="R95" s="12">
        <v>-1.9808799695978772</v>
      </c>
      <c r="S95" s="12">
        <v>-0.7210137997829108</v>
      </c>
      <c r="U95" s="1"/>
      <c r="AE95" s="1"/>
    </row>
    <row r="96" spans="11:31">
      <c r="K96" s="12" t="s">
        <v>97</v>
      </c>
      <c r="L96" s="12">
        <v>0</v>
      </c>
      <c r="M96" s="12">
        <v>0</v>
      </c>
      <c r="N96" s="12">
        <v>65535</v>
      </c>
      <c r="O96" s="12" t="e">
        <v>#NUM!</v>
      </c>
      <c r="P96" s="12">
        <v>0</v>
      </c>
      <c r="Q96" s="12">
        <v>0</v>
      </c>
      <c r="R96" s="12">
        <v>0</v>
      </c>
      <c r="S96" s="12">
        <v>0</v>
      </c>
      <c r="U96" s="61"/>
      <c r="V96" s="5"/>
      <c r="W96" s="5"/>
      <c r="X96" s="5"/>
      <c r="Y96" s="5"/>
      <c r="Z96" s="5"/>
      <c r="AA96" s="5"/>
      <c r="AB96" s="5"/>
      <c r="AC96" s="5"/>
    </row>
    <row r="97" spans="11:40" ht="15.75" thickBot="1">
      <c r="K97" s="13" t="s">
        <v>142</v>
      </c>
      <c r="L97" s="13">
        <v>0.49228795641510736</v>
      </c>
      <c r="M97" s="13">
        <v>5.0425724174780376E-2</v>
      </c>
      <c r="N97" s="13">
        <v>9.7626353309035352</v>
      </c>
      <c r="O97" s="13">
        <v>2.6943674032861444E-14</v>
      </c>
      <c r="P97" s="13">
        <v>0.39155099294378237</v>
      </c>
      <c r="Q97" s="13">
        <v>0.59302491988643236</v>
      </c>
      <c r="R97" s="13">
        <v>0.39155099294378237</v>
      </c>
      <c r="S97" s="13">
        <v>0.59302491988643236</v>
      </c>
      <c r="U97" s="5"/>
      <c r="V97" s="5"/>
      <c r="W97" s="5"/>
      <c r="X97" s="5"/>
      <c r="Y97" s="5"/>
      <c r="Z97" s="5"/>
      <c r="AA97" s="5"/>
      <c r="AB97" s="5"/>
      <c r="AC97" s="5"/>
      <c r="AE97" s="61"/>
      <c r="AF97" s="31"/>
      <c r="AG97" s="62"/>
      <c r="AH97" s="62"/>
      <c r="AI97" s="62"/>
      <c r="AJ97" s="5"/>
      <c r="AK97" s="5"/>
      <c r="AL97" s="5"/>
      <c r="AM97" s="5"/>
      <c r="AN97" s="5"/>
    </row>
    <row r="98" spans="11:40">
      <c r="U98" s="5"/>
      <c r="V98" s="5"/>
      <c r="W98" s="5"/>
      <c r="X98" s="5"/>
      <c r="Y98" s="5"/>
      <c r="Z98" s="5"/>
      <c r="AA98" s="5"/>
      <c r="AB98" s="5"/>
      <c r="AC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1:40">
      <c r="U99" s="29"/>
      <c r="V99" s="29"/>
      <c r="W99" s="5"/>
      <c r="X99" s="5"/>
      <c r="Y99" s="5"/>
      <c r="Z99" s="5"/>
      <c r="AA99" s="5"/>
      <c r="AB99" s="5"/>
      <c r="AC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1:40">
      <c r="U100" s="12"/>
      <c r="V100" s="12"/>
      <c r="W100" s="5"/>
      <c r="X100" s="5"/>
      <c r="Y100" s="5"/>
      <c r="Z100" s="5"/>
      <c r="AA100" s="5"/>
      <c r="AB100" s="5"/>
      <c r="AC100" s="5"/>
      <c r="AE100" s="29"/>
      <c r="AF100" s="29"/>
      <c r="AG100" s="5"/>
      <c r="AH100" s="5"/>
      <c r="AI100" s="5"/>
      <c r="AJ100" s="5"/>
      <c r="AK100" s="5"/>
      <c r="AL100" s="5"/>
      <c r="AM100" s="5"/>
      <c r="AN100" s="5"/>
    </row>
    <row r="101" spans="11:40">
      <c r="U101" s="12"/>
      <c r="V101" s="44"/>
      <c r="W101" s="5"/>
      <c r="X101" s="5"/>
      <c r="Y101" s="5"/>
      <c r="Z101" s="5"/>
      <c r="AA101" s="5"/>
      <c r="AB101" s="5"/>
      <c r="AC101" s="5"/>
      <c r="AE101" s="12"/>
      <c r="AF101" s="12"/>
      <c r="AG101" s="5"/>
      <c r="AH101" s="5"/>
      <c r="AI101" s="5"/>
      <c r="AJ101" s="5"/>
      <c r="AK101" s="5"/>
      <c r="AL101" s="5"/>
      <c r="AM101" s="5"/>
      <c r="AN101" s="5"/>
    </row>
    <row r="102" spans="11:40">
      <c r="U102" s="12"/>
      <c r="V102" s="12"/>
      <c r="W102" s="5"/>
      <c r="X102" s="5"/>
      <c r="Y102" s="5"/>
      <c r="Z102" s="5"/>
      <c r="AA102" s="5"/>
      <c r="AB102" s="5"/>
      <c r="AC102" s="5"/>
      <c r="AE102" s="12"/>
      <c r="AF102" s="12"/>
      <c r="AG102" s="5"/>
      <c r="AH102" s="5"/>
      <c r="AI102" s="5"/>
      <c r="AJ102" s="5"/>
      <c r="AK102" s="5"/>
      <c r="AL102" s="5"/>
      <c r="AM102" s="5"/>
      <c r="AN102" s="5"/>
    </row>
    <row r="103" spans="11:40">
      <c r="U103" s="12"/>
      <c r="V103" s="12"/>
      <c r="W103" s="5"/>
      <c r="X103" s="5"/>
      <c r="Y103" s="5"/>
      <c r="Z103" s="5"/>
      <c r="AA103" s="5"/>
      <c r="AB103" s="5"/>
      <c r="AC103" s="5"/>
      <c r="AE103" s="12"/>
      <c r="AF103" s="12"/>
      <c r="AG103" s="5"/>
      <c r="AH103" s="5"/>
      <c r="AI103" s="5"/>
      <c r="AJ103" s="5"/>
      <c r="AK103" s="5"/>
      <c r="AL103" s="5"/>
      <c r="AM103" s="5"/>
      <c r="AN103" s="5"/>
    </row>
    <row r="104" spans="11:40">
      <c r="U104" s="12"/>
      <c r="V104" s="12"/>
      <c r="W104" s="5"/>
      <c r="X104" s="5"/>
      <c r="Y104" s="5"/>
      <c r="Z104" s="5"/>
      <c r="AA104" s="5"/>
      <c r="AB104" s="5"/>
      <c r="AC104" s="5"/>
      <c r="AE104" s="12"/>
      <c r="AF104" s="12"/>
      <c r="AG104" s="5"/>
      <c r="AH104" s="5"/>
      <c r="AI104" s="5"/>
      <c r="AJ104" s="5"/>
      <c r="AK104" s="5"/>
      <c r="AL104" s="5"/>
      <c r="AM104" s="5"/>
      <c r="AN104" s="5"/>
    </row>
    <row r="105" spans="11:40">
      <c r="U105" s="5"/>
      <c r="V105" s="5"/>
      <c r="W105" s="5"/>
      <c r="X105" s="5"/>
      <c r="Y105" s="5"/>
      <c r="Z105" s="5"/>
      <c r="AA105" s="5"/>
      <c r="AB105" s="5"/>
      <c r="AC105" s="5"/>
      <c r="AE105" s="12"/>
      <c r="AF105" s="12"/>
      <c r="AG105" s="5"/>
      <c r="AH105" s="5"/>
      <c r="AI105" s="5"/>
      <c r="AJ105" s="5"/>
      <c r="AK105" s="5"/>
      <c r="AL105" s="5"/>
      <c r="AM105" s="5"/>
      <c r="AN105" s="5"/>
    </row>
    <row r="106" spans="11:40">
      <c r="U106" s="5"/>
      <c r="V106" s="5"/>
      <c r="W106" s="5"/>
      <c r="X106" s="5"/>
      <c r="Y106" s="5"/>
      <c r="Z106" s="5"/>
      <c r="AA106" s="5"/>
      <c r="AB106" s="5"/>
      <c r="AC106" s="5"/>
      <c r="AE106" s="5"/>
      <c r="AF106" s="5"/>
      <c r="AG106" s="5"/>
      <c r="AH106" s="5"/>
      <c r="AI106" s="5"/>
      <c r="AJ106" s="20"/>
      <c r="AK106" s="5"/>
      <c r="AL106" s="5"/>
      <c r="AM106" s="5"/>
      <c r="AN106" s="5"/>
    </row>
    <row r="107" spans="11:40">
      <c r="U107" s="20"/>
      <c r="V107" s="20"/>
      <c r="W107" s="20"/>
      <c r="X107" s="20"/>
      <c r="Y107" s="20"/>
      <c r="Z107" s="20"/>
      <c r="AA107" s="5"/>
      <c r="AB107" s="5"/>
      <c r="AC107" s="5"/>
      <c r="AE107" s="5"/>
      <c r="AF107" s="5"/>
      <c r="AG107" s="5"/>
      <c r="AH107" s="5"/>
      <c r="AI107" s="5"/>
      <c r="AJ107" s="12"/>
      <c r="AK107" s="5"/>
      <c r="AL107" s="5"/>
      <c r="AM107" s="5"/>
      <c r="AN107" s="5"/>
    </row>
    <row r="108" spans="11:40">
      <c r="U108" s="12"/>
      <c r="V108" s="12"/>
      <c r="W108" s="12"/>
      <c r="X108" s="12"/>
      <c r="Y108" s="12"/>
      <c r="Z108" s="12"/>
      <c r="AA108" s="5"/>
      <c r="AB108" s="5"/>
      <c r="AC108" s="5"/>
      <c r="AE108" s="20"/>
      <c r="AF108" s="20"/>
      <c r="AG108" s="20"/>
      <c r="AH108" s="20"/>
      <c r="AI108" s="20"/>
      <c r="AJ108" s="12"/>
      <c r="AK108" s="5"/>
      <c r="AL108" s="5"/>
      <c r="AM108" s="5"/>
      <c r="AN108" s="5"/>
    </row>
    <row r="109" spans="11:40">
      <c r="U109" s="12"/>
      <c r="V109" s="12"/>
      <c r="W109" s="12"/>
      <c r="X109" s="12"/>
      <c r="Y109" s="12"/>
      <c r="Z109" s="12"/>
      <c r="AA109" s="5"/>
      <c r="AB109" s="5"/>
      <c r="AC109" s="5"/>
      <c r="AE109" s="12"/>
      <c r="AF109" s="12"/>
      <c r="AG109" s="12"/>
      <c r="AH109" s="12"/>
      <c r="AI109" s="12"/>
      <c r="AJ109" s="12"/>
      <c r="AK109" s="5"/>
      <c r="AL109" s="5"/>
      <c r="AM109" s="5"/>
      <c r="AN109" s="5"/>
    </row>
    <row r="110" spans="11:40">
      <c r="U110" s="12"/>
      <c r="V110" s="12"/>
      <c r="W110" s="12"/>
      <c r="X110" s="12"/>
      <c r="Y110" s="12"/>
      <c r="Z110" s="12"/>
      <c r="AA110" s="5"/>
      <c r="AB110" s="5"/>
      <c r="AC110" s="5"/>
      <c r="AE110" s="12"/>
      <c r="AF110" s="12"/>
      <c r="AG110" s="12"/>
      <c r="AH110" s="12"/>
      <c r="AI110" s="12"/>
      <c r="AJ110" s="5"/>
      <c r="AK110" s="5"/>
      <c r="AL110" s="5"/>
      <c r="AM110" s="5"/>
      <c r="AN110" s="5"/>
    </row>
    <row r="111" spans="11:40">
      <c r="U111" s="5"/>
      <c r="V111" s="5"/>
      <c r="W111" s="5"/>
      <c r="X111" s="5"/>
      <c r="Y111" s="5"/>
      <c r="Z111" s="5"/>
      <c r="AA111" s="5"/>
      <c r="AB111" s="5"/>
      <c r="AC111" s="5"/>
      <c r="AE111" s="12"/>
      <c r="AF111" s="12"/>
      <c r="AG111" s="12"/>
      <c r="AH111" s="12"/>
      <c r="AI111" s="12"/>
      <c r="AJ111" s="20"/>
      <c r="AK111" s="20"/>
      <c r="AL111" s="20"/>
      <c r="AM111" s="20"/>
      <c r="AN111" s="5"/>
    </row>
    <row r="112" spans="11:40">
      <c r="U112" s="20"/>
      <c r="V112" s="20"/>
      <c r="W112" s="20"/>
      <c r="X112" s="20"/>
      <c r="Y112" s="20"/>
      <c r="Z112" s="20"/>
      <c r="AA112" s="20"/>
      <c r="AB112" s="20"/>
      <c r="AC112" s="20"/>
      <c r="AE112" s="5"/>
      <c r="AF112" s="5"/>
      <c r="AG112" s="5"/>
      <c r="AH112" s="5"/>
      <c r="AI112" s="5"/>
      <c r="AJ112" s="12"/>
      <c r="AK112" s="12"/>
      <c r="AL112" s="12"/>
      <c r="AM112" s="12"/>
      <c r="AN112" s="5"/>
    </row>
    <row r="113" spans="21:40">
      <c r="U113" s="12"/>
      <c r="V113" s="12"/>
      <c r="W113" s="12"/>
      <c r="X113" s="12"/>
      <c r="Y113" s="12"/>
      <c r="Z113" s="12"/>
      <c r="AA113" s="12"/>
      <c r="AB113" s="12"/>
      <c r="AC113" s="12"/>
      <c r="AE113" s="20"/>
      <c r="AF113" s="20"/>
      <c r="AG113" s="20"/>
      <c r="AH113" s="20"/>
      <c r="AI113" s="20"/>
      <c r="AJ113" s="12"/>
      <c r="AK113" s="12"/>
      <c r="AL113" s="12"/>
      <c r="AM113" s="12"/>
      <c r="AN113" s="5"/>
    </row>
    <row r="114" spans="21:40">
      <c r="U114" s="12"/>
      <c r="V114" s="12"/>
      <c r="W114" s="12"/>
      <c r="X114" s="12"/>
      <c r="Y114" s="12"/>
      <c r="Z114" s="12"/>
      <c r="AA114" s="12"/>
      <c r="AB114" s="12"/>
      <c r="AC114" s="12"/>
      <c r="AE114" s="12"/>
      <c r="AF114" s="12"/>
      <c r="AG114" s="12"/>
      <c r="AH114" s="12"/>
      <c r="AI114" s="12"/>
      <c r="AJ114" s="5"/>
      <c r="AK114" s="5"/>
      <c r="AL114" s="5"/>
      <c r="AM114" s="5"/>
      <c r="AN114" s="5"/>
    </row>
    <row r="115" spans="21:40">
      <c r="U115" s="12"/>
      <c r="V115" s="12"/>
      <c r="W115" s="12"/>
      <c r="X115" s="12"/>
      <c r="Y115" s="12"/>
      <c r="Z115" s="12"/>
      <c r="AA115" s="12"/>
      <c r="AB115" s="12"/>
      <c r="AC115" s="12"/>
      <c r="AD115" s="5"/>
      <c r="AE115" s="12"/>
      <c r="AF115" s="12"/>
      <c r="AG115" s="12"/>
      <c r="AH115" s="12"/>
      <c r="AI115" s="12"/>
      <c r="AJ115" s="5"/>
      <c r="AK115" s="5"/>
      <c r="AL115" s="5"/>
      <c r="AM115" s="5"/>
      <c r="AN115" s="5"/>
    </row>
    <row r="116" spans="21:40"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12"/>
      <c r="AF116" s="12"/>
      <c r="AG116" s="12"/>
      <c r="AH116" s="12"/>
      <c r="AI116" s="12"/>
      <c r="AJ116" s="5"/>
      <c r="AK116" s="5"/>
      <c r="AL116" s="5"/>
      <c r="AM116" s="5"/>
      <c r="AN116" s="5"/>
    </row>
  </sheetData>
  <mergeCells count="1">
    <mergeCell ref="V86:X8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AB97"/>
  <sheetViews>
    <sheetView workbookViewId="0"/>
  </sheetViews>
  <sheetFormatPr defaultRowHeight="15"/>
  <cols>
    <col min="6" max="6" width="10" bestFit="1" customWidth="1"/>
    <col min="7" max="7" width="10.28515625" bestFit="1" customWidth="1"/>
    <col min="17" max="17" width="12" bestFit="1" customWidth="1"/>
  </cols>
  <sheetData>
    <row r="2" spans="1:28">
      <c r="F2" s="28"/>
      <c r="G2" s="28"/>
    </row>
    <row r="3" spans="1:28">
      <c r="A3" s="24" t="s">
        <v>13</v>
      </c>
      <c r="D3" s="24" t="s">
        <v>13</v>
      </c>
      <c r="P3">
        <f xml:space="preserve"> PI()</f>
        <v>3.1415926535897931</v>
      </c>
      <c r="Q3">
        <f>P3/40000</f>
        <v>7.8539816339744827E-5</v>
      </c>
      <c r="R3">
        <f>Q3*20</f>
        <v>1.5707963267948964E-3</v>
      </c>
      <c r="T3" s="22" t="s">
        <v>17</v>
      </c>
    </row>
    <row r="4" spans="1:28">
      <c r="A4" s="1" t="s">
        <v>97</v>
      </c>
      <c r="B4" s="1" t="s">
        <v>133</v>
      </c>
      <c r="D4" s="1" t="s">
        <v>74</v>
      </c>
      <c r="E4" s="1" t="s">
        <v>75</v>
      </c>
      <c r="F4" s="1"/>
      <c r="G4" s="1"/>
      <c r="T4" s="1" t="s">
        <v>142</v>
      </c>
      <c r="U4" s="1" t="s">
        <v>133</v>
      </c>
      <c r="W4" s="1" t="s">
        <v>74</v>
      </c>
      <c r="X4" s="1" t="s">
        <v>75</v>
      </c>
    </row>
    <row r="5" spans="1:28">
      <c r="A5">
        <v>2.9854954599117045</v>
      </c>
      <c r="B5" s="19">
        <v>1.9169226121820611</v>
      </c>
      <c r="D5" s="25">
        <v>19.796308084022918</v>
      </c>
      <c r="E5" s="2">
        <v>6.8</v>
      </c>
      <c r="F5" s="19"/>
      <c r="G5" s="2"/>
      <c r="H5" s="1" t="s">
        <v>44</v>
      </c>
      <c r="T5">
        <v>5.7430469618379192</v>
      </c>
      <c r="U5">
        <v>1.5686159179138452</v>
      </c>
      <c r="W5" s="23">
        <v>17.66390833863781</v>
      </c>
      <c r="X5" s="23">
        <v>4.8</v>
      </c>
      <c r="AA5" s="1" t="s">
        <v>44</v>
      </c>
    </row>
    <row r="6" spans="1:28">
      <c r="A6">
        <v>3.1937375369131162</v>
      </c>
      <c r="B6" s="19">
        <v>2.0541237336955462</v>
      </c>
      <c r="D6" s="25">
        <v>24.379376193507319</v>
      </c>
      <c r="E6" s="2">
        <v>7.8</v>
      </c>
      <c r="F6" s="19"/>
      <c r="G6" s="2"/>
      <c r="H6" t="s">
        <v>143</v>
      </c>
      <c r="I6" t="s">
        <v>144</v>
      </c>
      <c r="T6">
        <v>6.5599741840467605</v>
      </c>
      <c r="U6">
        <v>1.824549292051046</v>
      </c>
      <c r="W6" s="23">
        <v>26.575429662635266</v>
      </c>
      <c r="X6" s="23">
        <v>6.2</v>
      </c>
      <c r="AA6" t="s">
        <v>143</v>
      </c>
      <c r="AB6" t="s">
        <v>144</v>
      </c>
    </row>
    <row r="7" spans="1:28">
      <c r="A7">
        <v>3.1007744699348976</v>
      </c>
      <c r="B7" s="19">
        <v>1.62924053973028</v>
      </c>
      <c r="D7" s="25">
        <v>22.215149586250796</v>
      </c>
      <c r="E7" s="15">
        <v>5.0999999999999996</v>
      </c>
      <c r="F7" s="19"/>
      <c r="G7" s="15"/>
      <c r="H7">
        <v>0</v>
      </c>
      <c r="I7">
        <f t="array" ref="I7:I16">FREQUENCY(D5:D70,H7:H16)</f>
        <v>0</v>
      </c>
      <c r="T7">
        <v>4.9854532397859126</v>
      </c>
      <c r="U7">
        <v>1.0296194171811581</v>
      </c>
      <c r="W7" s="23">
        <v>12.094207511139402</v>
      </c>
      <c r="X7" s="23">
        <v>2.8</v>
      </c>
      <c r="AA7">
        <v>5</v>
      </c>
      <c r="AB7">
        <f t="array" ref="AB7:AB15">FREQUENCY(W5:W70,AA7:AA15)</f>
        <v>0</v>
      </c>
    </row>
    <row r="8" spans="1:28">
      <c r="A8">
        <v>2.7367042581100081</v>
      </c>
      <c r="B8" s="19">
        <v>1.1474024528375417</v>
      </c>
      <c r="D8" s="25">
        <v>15.436028007638447</v>
      </c>
      <c r="E8" s="2">
        <v>3.15</v>
      </c>
      <c r="F8" s="19"/>
      <c r="G8" s="2"/>
      <c r="H8">
        <v>5</v>
      </c>
      <c r="I8">
        <v>0</v>
      </c>
      <c r="T8">
        <v>4.3531457467197265</v>
      </c>
      <c r="U8">
        <v>0.91629073187415511</v>
      </c>
      <c r="W8" s="23">
        <v>8.8160407383831956</v>
      </c>
      <c r="X8" s="23">
        <v>2.5</v>
      </c>
      <c r="AA8">
        <v>10</v>
      </c>
      <c r="AB8">
        <v>13</v>
      </c>
    </row>
    <row r="9" spans="1:28">
      <c r="A9">
        <v>3.672191005190161</v>
      </c>
      <c r="B9" s="19">
        <v>2.4553061800117093</v>
      </c>
      <c r="D9" s="25">
        <v>39.338001273074475</v>
      </c>
      <c r="E9" s="2">
        <v>11.649999999999999</v>
      </c>
      <c r="F9" s="19"/>
      <c r="G9" s="2"/>
      <c r="H9">
        <v>10</v>
      </c>
      <c r="I9">
        <v>0</v>
      </c>
      <c r="T9">
        <v>5.3236058998737805</v>
      </c>
      <c r="U9">
        <v>1.1314021114911006</v>
      </c>
      <c r="W9" s="23">
        <v>14.322087842138766</v>
      </c>
      <c r="X9" s="23">
        <v>3.1</v>
      </c>
      <c r="AA9">
        <v>15</v>
      </c>
      <c r="AB9">
        <v>18</v>
      </c>
    </row>
    <row r="10" spans="1:28">
      <c r="A10">
        <v>3.3888146444495919</v>
      </c>
      <c r="B10" s="19">
        <v>2.0082140323914679</v>
      </c>
      <c r="D10" s="25">
        <v>29.630808402291532</v>
      </c>
      <c r="E10" s="2">
        <v>7.4499999999999993</v>
      </c>
      <c r="F10" s="19"/>
      <c r="G10" s="2"/>
      <c r="H10">
        <v>15</v>
      </c>
      <c r="I10">
        <v>9</v>
      </c>
      <c r="T10">
        <v>4.5846965587035182</v>
      </c>
      <c r="U10">
        <v>0.78845736036427028</v>
      </c>
      <c r="W10" s="23">
        <v>9.8981540420114591</v>
      </c>
      <c r="X10" s="23">
        <v>2.2000000000000002</v>
      </c>
      <c r="AA10">
        <v>20</v>
      </c>
      <c r="AB10">
        <v>14</v>
      </c>
    </row>
    <row r="11" spans="1:28">
      <c r="A11">
        <v>3.5930917573884806</v>
      </c>
      <c r="B11" s="19">
        <v>2.5915163848462583</v>
      </c>
      <c r="D11" s="25">
        <v>36.346276257161044</v>
      </c>
      <c r="E11" s="2">
        <v>13.35</v>
      </c>
      <c r="F11" s="19"/>
      <c r="G11" s="2"/>
      <c r="H11">
        <v>20</v>
      </c>
      <c r="I11">
        <v>16</v>
      </c>
      <c r="T11">
        <v>4.9267040224261036</v>
      </c>
      <c r="U11">
        <v>1.2527629684953681</v>
      </c>
      <c r="W11" s="23">
        <v>11.744112030553786</v>
      </c>
      <c r="X11" s="23">
        <v>3.5</v>
      </c>
      <c r="AA11">
        <v>25</v>
      </c>
      <c r="AB11">
        <v>9</v>
      </c>
    </row>
    <row r="12" spans="1:28">
      <c r="A12">
        <v>3.4692703875261341</v>
      </c>
      <c r="B12" s="19">
        <v>2.5297206655777931</v>
      </c>
      <c r="D12" s="25">
        <v>32.113303628262258</v>
      </c>
      <c r="E12" s="2">
        <v>12.55</v>
      </c>
      <c r="F12" s="19"/>
      <c r="G12" s="2"/>
      <c r="H12">
        <v>25</v>
      </c>
      <c r="I12">
        <v>19</v>
      </c>
      <c r="T12">
        <v>4.3818200730125412</v>
      </c>
      <c r="U12">
        <v>0.74193734472937733</v>
      </c>
      <c r="W12" s="23">
        <v>8.9433481858688744</v>
      </c>
      <c r="X12" s="23">
        <v>2.1</v>
      </c>
      <c r="AA12">
        <v>30</v>
      </c>
      <c r="AB12">
        <v>7</v>
      </c>
    </row>
    <row r="13" spans="1:28">
      <c r="A13">
        <v>3.3527254354747247</v>
      </c>
      <c r="B13" s="19">
        <v>1.9600947840472698</v>
      </c>
      <c r="D13" s="25">
        <v>28.580521960534693</v>
      </c>
      <c r="E13" s="2">
        <v>7.1</v>
      </c>
      <c r="F13" s="19"/>
      <c r="G13" s="2"/>
      <c r="H13">
        <v>30</v>
      </c>
      <c r="I13">
        <v>8</v>
      </c>
      <c r="T13">
        <v>5.0476344139259748</v>
      </c>
      <c r="U13">
        <v>1.3609765531356006</v>
      </c>
      <c r="W13" s="23">
        <v>12.476129853596436</v>
      </c>
      <c r="X13" s="23">
        <v>3.9</v>
      </c>
      <c r="AA13">
        <v>35</v>
      </c>
      <c r="AB13">
        <v>4</v>
      </c>
    </row>
    <row r="14" spans="1:28">
      <c r="A14">
        <v>3.1318065791826259</v>
      </c>
      <c r="B14" s="19">
        <v>1.6863989535702288</v>
      </c>
      <c r="D14" s="25">
        <v>22.915340547422026</v>
      </c>
      <c r="E14" s="2">
        <v>5.4</v>
      </c>
      <c r="F14" s="19"/>
      <c r="G14" s="2"/>
      <c r="H14">
        <v>35</v>
      </c>
      <c r="I14">
        <v>8</v>
      </c>
      <c r="T14">
        <v>5.5660736295020135</v>
      </c>
      <c r="U14">
        <v>1.7404661748405046</v>
      </c>
      <c r="W14" s="23">
        <v>16.168045830681095</v>
      </c>
      <c r="X14" s="23">
        <v>5.7</v>
      </c>
      <c r="AA14">
        <v>40</v>
      </c>
      <c r="AB14">
        <v>1</v>
      </c>
    </row>
    <row r="15" spans="1:28">
      <c r="A15">
        <v>3.1079122589831898</v>
      </c>
      <c r="B15" s="19">
        <v>1.6582280766035324</v>
      </c>
      <c r="D15" s="25">
        <v>22.374283895607892</v>
      </c>
      <c r="E15" s="15">
        <v>5.25</v>
      </c>
      <c r="F15" s="19"/>
      <c r="G15" s="15"/>
      <c r="H15">
        <v>40</v>
      </c>
      <c r="I15">
        <v>5</v>
      </c>
      <c r="T15">
        <v>6.4592776568393218</v>
      </c>
      <c r="U15">
        <v>1.9740810260220096</v>
      </c>
      <c r="W15" s="23">
        <v>25.270528325907069</v>
      </c>
      <c r="X15" s="23">
        <v>7.2</v>
      </c>
      <c r="AA15">
        <v>45</v>
      </c>
      <c r="AB15">
        <v>0</v>
      </c>
    </row>
    <row r="16" spans="1:28">
      <c r="A16">
        <v>2.9544725638997105</v>
      </c>
      <c r="B16" s="19">
        <v>1.9671123567059163</v>
      </c>
      <c r="D16" s="25">
        <v>19.191597708465945</v>
      </c>
      <c r="E16" s="2">
        <v>7.15</v>
      </c>
      <c r="F16" s="19"/>
      <c r="G16" s="2"/>
      <c r="H16">
        <v>45</v>
      </c>
      <c r="I16">
        <v>1</v>
      </c>
      <c r="T16">
        <v>6.2299989217324896</v>
      </c>
      <c r="U16">
        <v>1.6486586255873816</v>
      </c>
      <c r="W16" s="23">
        <v>22.533418204964992</v>
      </c>
      <c r="X16" s="23">
        <v>5.2</v>
      </c>
    </row>
    <row r="17" spans="1:28">
      <c r="A17">
        <v>3.589582981858801</v>
      </c>
      <c r="B17" s="19">
        <v>2.3841650799864684</v>
      </c>
      <c r="D17" s="25">
        <v>36.218968809675367</v>
      </c>
      <c r="E17" s="2">
        <v>10.85</v>
      </c>
      <c r="F17" s="19"/>
      <c r="G17" s="2"/>
      <c r="T17">
        <v>4.9748991255842254</v>
      </c>
      <c r="U17">
        <v>1.2383742310432684</v>
      </c>
      <c r="W17" s="23">
        <v>12.030553787396562</v>
      </c>
      <c r="X17" s="23">
        <v>3.45</v>
      </c>
    </row>
    <row r="18" spans="1:28">
      <c r="A18">
        <v>3.2727755223078199</v>
      </c>
      <c r="B18" s="19">
        <v>2.4423470353692043</v>
      </c>
      <c r="D18" s="25">
        <v>26.38446849140675</v>
      </c>
      <c r="E18" s="2">
        <v>11.5</v>
      </c>
      <c r="F18" s="19"/>
      <c r="G18" s="2"/>
      <c r="T18">
        <v>4.7512025253110872</v>
      </c>
      <c r="U18">
        <v>1.0986122886681098</v>
      </c>
      <c r="W18" s="23">
        <v>10.757479312539783</v>
      </c>
      <c r="X18" s="23">
        <v>3</v>
      </c>
    </row>
    <row r="19" spans="1:28">
      <c r="A19">
        <v>3.6501042177873178</v>
      </c>
      <c r="B19" s="19">
        <v>2.5877640352277083</v>
      </c>
      <c r="D19" s="25">
        <v>38.478676002546152</v>
      </c>
      <c r="E19" s="2">
        <v>13.3</v>
      </c>
      <c r="F19" s="19"/>
      <c r="G19" s="2"/>
      <c r="T19">
        <v>5.2139894268837912</v>
      </c>
      <c r="U19">
        <v>1.2237754316221157</v>
      </c>
      <c r="W19" s="23">
        <v>13.558243157224698</v>
      </c>
      <c r="X19" s="23">
        <v>3.4</v>
      </c>
    </row>
    <row r="20" spans="1:28">
      <c r="A20">
        <v>3.7016869657299316</v>
      </c>
      <c r="B20" s="19">
        <v>2.5764217586237734</v>
      </c>
      <c r="D20" s="25">
        <v>40.515595162316998</v>
      </c>
      <c r="E20" s="2">
        <v>13.149999999999999</v>
      </c>
      <c r="F20" s="19"/>
      <c r="G20" s="2"/>
      <c r="T20">
        <v>3.4910244361254708</v>
      </c>
      <c r="U20">
        <v>0.78845736036427028</v>
      </c>
      <c r="W20" s="23">
        <v>5.7288351368555066</v>
      </c>
      <c r="X20" s="23">
        <v>2.2000000000000002</v>
      </c>
    </row>
    <row r="21" spans="1:28">
      <c r="A21">
        <v>2.9709203031087363</v>
      </c>
      <c r="B21" s="19">
        <v>1.8405496333974869</v>
      </c>
      <c r="D21" s="25">
        <v>19.509866327180141</v>
      </c>
      <c r="E21" s="2">
        <v>6.3</v>
      </c>
      <c r="F21" s="19"/>
      <c r="G21" s="2"/>
      <c r="T21">
        <v>6.4004874814717088</v>
      </c>
      <c r="U21">
        <v>1.7578579175523739</v>
      </c>
      <c r="W21" s="23">
        <v>24.538510502864415</v>
      </c>
      <c r="X21" s="23">
        <v>5.8000000000000007</v>
      </c>
    </row>
    <row r="22" spans="1:28">
      <c r="A22">
        <v>3.1551432593618616</v>
      </c>
      <c r="B22" s="19">
        <v>1.9169226121820611</v>
      </c>
      <c r="D22" s="25">
        <v>23.456397199236157</v>
      </c>
      <c r="E22" s="2">
        <v>6.8</v>
      </c>
      <c r="F22" s="19"/>
      <c r="G22" s="2"/>
      <c r="T22">
        <v>4.8828666510108114</v>
      </c>
      <c r="U22">
        <v>1.2947271675944001</v>
      </c>
      <c r="W22" s="23">
        <v>11.489497135582432</v>
      </c>
      <c r="X22" s="23">
        <v>3.65</v>
      </c>
    </row>
    <row r="23" spans="1:28">
      <c r="A23">
        <v>2.9086630278684162</v>
      </c>
      <c r="B23" s="19">
        <v>1.3862943611198906</v>
      </c>
      <c r="D23" s="25">
        <v>18.332272437937622</v>
      </c>
      <c r="E23" s="15">
        <v>4</v>
      </c>
      <c r="F23" s="19"/>
      <c r="G23" s="15"/>
      <c r="T23">
        <v>3.9638019922539316</v>
      </c>
      <c r="U23">
        <v>1.0647107369924282</v>
      </c>
      <c r="W23" s="23">
        <v>7.2565245066836415</v>
      </c>
      <c r="X23" s="23">
        <v>2.9</v>
      </c>
    </row>
    <row r="24" spans="1:28">
      <c r="A24">
        <v>3.3024865609610949</v>
      </c>
      <c r="B24" s="19">
        <v>1.6193882432872684</v>
      </c>
      <c r="D24" s="25">
        <v>27.180140038192238</v>
      </c>
      <c r="E24" s="2">
        <v>5.05</v>
      </c>
      <c r="F24" s="19"/>
      <c r="G24" s="2"/>
      <c r="T24">
        <v>3.8556675497133801</v>
      </c>
      <c r="U24">
        <v>1.0986122886681098</v>
      </c>
      <c r="W24" s="23">
        <v>6.8746021642266077</v>
      </c>
      <c r="X24" s="23">
        <v>3</v>
      </c>
    </row>
    <row r="25" spans="1:28">
      <c r="A25">
        <v>3.0761176733220372</v>
      </c>
      <c r="B25" s="19">
        <v>1.5260563034950492</v>
      </c>
      <c r="D25" s="25">
        <v>21.674092934436665</v>
      </c>
      <c r="E25" s="2">
        <v>4.5999999999999996</v>
      </c>
      <c r="F25" s="19"/>
      <c r="G25" s="2"/>
      <c r="T25">
        <v>4.1319682266750144</v>
      </c>
      <c r="U25">
        <v>0.99325177301028345</v>
      </c>
      <c r="W25" s="23">
        <v>7.893061744112031</v>
      </c>
      <c r="X25" s="23">
        <v>2.7</v>
      </c>
    </row>
    <row r="26" spans="1:28">
      <c r="A26">
        <v>3.0628137076956747</v>
      </c>
      <c r="B26" s="19">
        <v>1.7316555451583497</v>
      </c>
      <c r="D26" s="25">
        <v>21.387651177593892</v>
      </c>
      <c r="E26" s="2">
        <v>5.65</v>
      </c>
      <c r="F26" s="19"/>
      <c r="G26" s="2"/>
      <c r="T26">
        <v>4.6292134999054033</v>
      </c>
      <c r="U26">
        <v>1.0986122886681098</v>
      </c>
      <c r="W26" s="23">
        <v>10.120942075111394</v>
      </c>
      <c r="X26" s="23">
        <v>3</v>
      </c>
    </row>
    <row r="27" spans="1:28">
      <c r="A27">
        <v>3.5071942320535126</v>
      </c>
      <c r="B27" s="19">
        <v>1.6582280766035324</v>
      </c>
      <c r="D27" s="25">
        <v>33.354551241247613</v>
      </c>
      <c r="E27" s="15">
        <v>5.25</v>
      </c>
      <c r="F27" s="19"/>
      <c r="G27" s="15"/>
      <c r="T27">
        <v>6.1551700500319741</v>
      </c>
      <c r="U27">
        <v>1.6193882432872684</v>
      </c>
      <c r="W27" s="23">
        <v>21.705919796308084</v>
      </c>
      <c r="X27" s="23">
        <v>5.05</v>
      </c>
    </row>
    <row r="28" spans="1:28">
      <c r="A28">
        <v>3.486952577101083</v>
      </c>
      <c r="B28" s="19">
        <v>1.7491998548092591</v>
      </c>
      <c r="D28" s="25">
        <v>32.686187141947805</v>
      </c>
      <c r="E28" s="15">
        <v>5.75</v>
      </c>
      <c r="F28" s="19"/>
      <c r="G28" s="15"/>
      <c r="T28">
        <v>4.0580378382080715</v>
      </c>
      <c r="U28">
        <v>1.410986973710262</v>
      </c>
      <c r="W28" s="23">
        <v>7.606619987269255</v>
      </c>
      <c r="X28" s="23">
        <v>4.0999999999999996</v>
      </c>
      <c r="AA28" s="1" t="s">
        <v>145</v>
      </c>
    </row>
    <row r="29" spans="1:28">
      <c r="A29">
        <v>2.8588306541205402</v>
      </c>
      <c r="B29" s="19">
        <v>1.3862943611198906</v>
      </c>
      <c r="D29" s="25">
        <v>17.441120305537872</v>
      </c>
      <c r="E29" s="15">
        <v>4</v>
      </c>
      <c r="F29" s="19"/>
      <c r="G29" s="15"/>
      <c r="H29" s="1" t="s">
        <v>145</v>
      </c>
      <c r="T29">
        <v>5.0425258543157812</v>
      </c>
      <c r="U29">
        <v>1.5151272329628591</v>
      </c>
      <c r="W29" s="23">
        <v>12.444302991725017</v>
      </c>
      <c r="X29" s="23">
        <v>4.55</v>
      </c>
      <c r="AA29" t="s">
        <v>146</v>
      </c>
      <c r="AB29" t="s">
        <v>144</v>
      </c>
    </row>
    <row r="30" spans="1:28">
      <c r="A30">
        <v>3.2569697221366321</v>
      </c>
      <c r="B30" s="19">
        <v>1.423108334242607</v>
      </c>
      <c r="D30" s="25">
        <v>25.970719287078293</v>
      </c>
      <c r="E30" s="2">
        <v>4.1500000000000004</v>
      </c>
      <c r="F30" s="19"/>
      <c r="G30" s="2"/>
      <c r="H30" t="s">
        <v>146</v>
      </c>
      <c r="I30" t="s">
        <v>144</v>
      </c>
      <c r="T30">
        <v>5.5934445356725222</v>
      </c>
      <c r="U30">
        <v>1.6486586255873816</v>
      </c>
      <c r="W30" s="23">
        <v>16.390833863781033</v>
      </c>
      <c r="X30" s="23">
        <v>5.2</v>
      </c>
      <c r="AA30">
        <v>2</v>
      </c>
      <c r="AB30">
        <f t="array" ref="AB30:AB36">FREQUENCY(X5:X70,AA30:AA36)</f>
        <v>0</v>
      </c>
    </row>
    <row r="31" spans="1:28">
      <c r="A31">
        <v>3.1262355341331705</v>
      </c>
      <c r="B31" s="19">
        <v>1.7047480922384253</v>
      </c>
      <c r="D31" s="25">
        <v>22.788033099936346</v>
      </c>
      <c r="E31" s="15">
        <v>5.5</v>
      </c>
      <c r="F31" s="19"/>
      <c r="G31" s="15"/>
      <c r="H31">
        <v>2</v>
      </c>
      <c r="I31">
        <f t="array" ref="I31:I37">FREQUENCY(E4:E70,H31:H37)</f>
        <v>0</v>
      </c>
      <c r="T31">
        <v>5.7285803526508792</v>
      </c>
      <c r="U31">
        <v>1.7227665977411035</v>
      </c>
      <c r="W31" s="23">
        <v>17.536600891152133</v>
      </c>
      <c r="X31" s="23">
        <v>5.6</v>
      </c>
      <c r="AA31">
        <v>4</v>
      </c>
      <c r="AB31">
        <v>26</v>
      </c>
    </row>
    <row r="32" spans="1:28">
      <c r="A32">
        <v>3.3855870999587254</v>
      </c>
      <c r="B32" s="19">
        <v>1.5040773967762742</v>
      </c>
      <c r="D32" s="25">
        <v>29.535327816677274</v>
      </c>
      <c r="E32" s="2">
        <v>4.5</v>
      </c>
      <c r="F32" s="19"/>
      <c r="G32" s="2"/>
      <c r="H32">
        <v>4</v>
      </c>
      <c r="I32">
        <v>17</v>
      </c>
      <c r="T32">
        <v>4.5717932881405412</v>
      </c>
      <c r="U32">
        <v>1.2527629684953681</v>
      </c>
      <c r="W32" s="23">
        <v>9.8345003182686188</v>
      </c>
      <c r="X32" s="23">
        <v>3.5</v>
      </c>
      <c r="AA32">
        <v>6</v>
      </c>
      <c r="AB32">
        <v>21</v>
      </c>
    </row>
    <row r="33" spans="1:28">
      <c r="A33">
        <v>2.9427960342378747</v>
      </c>
      <c r="B33" s="19">
        <v>1.5993875765805989</v>
      </c>
      <c r="D33" s="25">
        <v>18.96880967536601</v>
      </c>
      <c r="E33" s="2">
        <v>4.95</v>
      </c>
      <c r="F33" s="19"/>
      <c r="G33" s="2"/>
      <c r="H33">
        <v>6</v>
      </c>
      <c r="I33">
        <v>24</v>
      </c>
      <c r="T33">
        <v>5.5700067674460954</v>
      </c>
      <c r="U33">
        <v>1.6582280766035324</v>
      </c>
      <c r="W33" s="23">
        <v>16.199872692552514</v>
      </c>
      <c r="X33" s="23">
        <v>5.25</v>
      </c>
      <c r="AA33">
        <v>8</v>
      </c>
      <c r="AB33">
        <v>10</v>
      </c>
    </row>
    <row r="34" spans="1:28">
      <c r="A34">
        <v>3.2283785888073728</v>
      </c>
      <c r="B34" s="19">
        <v>1.6193882432872686</v>
      </c>
      <c r="D34" s="25">
        <v>25.238701464035646</v>
      </c>
      <c r="E34" s="2">
        <v>5.0500000000000007</v>
      </c>
      <c r="F34" s="19"/>
      <c r="G34" s="2"/>
      <c r="H34">
        <v>8</v>
      </c>
      <c r="I34">
        <v>16</v>
      </c>
      <c r="T34">
        <v>4.2870846953667634</v>
      </c>
      <c r="U34">
        <v>1.0647107369924282</v>
      </c>
      <c r="W34" s="23">
        <v>8.5295989815404205</v>
      </c>
      <c r="X34" s="23">
        <v>2.9</v>
      </c>
      <c r="AA34">
        <v>10</v>
      </c>
      <c r="AB34">
        <v>6</v>
      </c>
    </row>
    <row r="35" spans="1:28">
      <c r="A35">
        <v>3.2169643875229328</v>
      </c>
      <c r="B35" s="19">
        <v>1.7047480922384253</v>
      </c>
      <c r="D35" s="25">
        <v>24.952259707192873</v>
      </c>
      <c r="E35" s="2">
        <v>5.5</v>
      </c>
      <c r="F35" s="19"/>
      <c r="G35" s="2"/>
      <c r="H35">
        <v>10</v>
      </c>
      <c r="I35">
        <v>2</v>
      </c>
      <c r="T35">
        <v>6.6143189333209742</v>
      </c>
      <c r="U35">
        <v>1.9459101490553132</v>
      </c>
      <c r="W35" s="23">
        <v>27.307447485677912</v>
      </c>
      <c r="X35" s="23">
        <v>7</v>
      </c>
      <c r="AA35">
        <v>12</v>
      </c>
      <c r="AB35">
        <v>2</v>
      </c>
    </row>
    <row r="36" spans="1:28">
      <c r="A36">
        <v>3.1619046103399056</v>
      </c>
      <c r="B36" s="19">
        <v>1.4469189829363254</v>
      </c>
      <c r="D36" s="25">
        <v>23.615531508593254</v>
      </c>
      <c r="E36" s="15">
        <v>4.25</v>
      </c>
      <c r="F36" s="19"/>
      <c r="G36" s="15"/>
      <c r="H36">
        <v>12</v>
      </c>
      <c r="I36">
        <v>3</v>
      </c>
      <c r="T36">
        <v>5.1903764017098126</v>
      </c>
      <c r="U36">
        <v>1.2527629684953681</v>
      </c>
      <c r="W36" s="23">
        <v>13.399108847867602</v>
      </c>
      <c r="X36" s="23">
        <v>3.5</v>
      </c>
      <c r="AA36">
        <v>14</v>
      </c>
      <c r="AB36">
        <v>1</v>
      </c>
    </row>
    <row r="37" spans="1:28">
      <c r="A37">
        <v>3.0921413227901944</v>
      </c>
      <c r="B37" s="19">
        <v>1.3737155789130306</v>
      </c>
      <c r="D37" s="25">
        <v>22.02418841502228</v>
      </c>
      <c r="E37" s="2">
        <v>3.95</v>
      </c>
      <c r="F37" s="19"/>
      <c r="G37" s="2"/>
      <c r="H37">
        <v>14</v>
      </c>
      <c r="I37">
        <v>4</v>
      </c>
      <c r="T37">
        <v>5.7928716025977121</v>
      </c>
      <c r="U37">
        <v>1.3862943611198906</v>
      </c>
      <c r="W37" s="23">
        <v>18.109484404837684</v>
      </c>
      <c r="X37" s="23">
        <v>4</v>
      </c>
    </row>
    <row r="38" spans="1:28">
      <c r="A38">
        <v>3.4613101464877456</v>
      </c>
      <c r="B38" s="19">
        <v>1.8082887711792655</v>
      </c>
      <c r="D38" s="25">
        <v>31.858688733290897</v>
      </c>
      <c r="E38" s="2">
        <v>6.1</v>
      </c>
      <c r="F38" s="19"/>
      <c r="G38" s="2"/>
      <c r="T38">
        <v>5.2877304985004461</v>
      </c>
      <c r="U38">
        <v>1.6094379124341003</v>
      </c>
      <c r="W38" s="23">
        <v>14.06747294716741</v>
      </c>
      <c r="X38" s="23">
        <v>5</v>
      </c>
    </row>
    <row r="39" spans="1:28">
      <c r="A39">
        <v>3.0657854780848321</v>
      </c>
      <c r="B39" s="19">
        <v>1.6863989535702288</v>
      </c>
      <c r="D39" s="25">
        <v>21.45130490133673</v>
      </c>
      <c r="E39" s="15">
        <v>5.4</v>
      </c>
      <c r="F39" s="19"/>
      <c r="G39" s="15"/>
      <c r="T39">
        <v>7.1039556693609711</v>
      </c>
      <c r="U39">
        <v>1.7137979277583431</v>
      </c>
      <c r="W39" s="23">
        <v>34.882240611075744</v>
      </c>
      <c r="X39" s="23">
        <v>5.55</v>
      </c>
    </row>
    <row r="40" spans="1:28">
      <c r="A40">
        <v>3.4215698178382312</v>
      </c>
      <c r="B40" s="19">
        <v>1.9459101490553132</v>
      </c>
      <c r="D40" s="25">
        <v>30.617441120305539</v>
      </c>
      <c r="E40" s="2">
        <v>7</v>
      </c>
      <c r="F40" s="19"/>
      <c r="G40" s="2"/>
      <c r="T40">
        <v>5.1520059202671149</v>
      </c>
      <c r="U40">
        <v>1.5040773967762742</v>
      </c>
      <c r="W40" s="23">
        <v>13.144493952896244</v>
      </c>
      <c r="X40" s="23">
        <v>4.5</v>
      </c>
    </row>
    <row r="41" spans="1:28">
      <c r="A41">
        <v>3.5344900443289138</v>
      </c>
      <c r="B41" s="19">
        <v>2.0215475632609334</v>
      </c>
      <c r="D41" s="25">
        <v>34.277530235518782</v>
      </c>
      <c r="E41" s="2">
        <v>7.55</v>
      </c>
      <c r="F41" s="19"/>
      <c r="G41" s="2"/>
      <c r="T41">
        <v>6.7582011814582374</v>
      </c>
      <c r="U41">
        <v>2.0149030205422647</v>
      </c>
      <c r="W41" s="23">
        <v>29.344366645448762</v>
      </c>
      <c r="X41" s="23">
        <v>7.5</v>
      </c>
    </row>
    <row r="42" spans="1:28">
      <c r="A42">
        <v>2.668447492655559</v>
      </c>
      <c r="B42" s="19">
        <v>0.99325177301028345</v>
      </c>
      <c r="D42" s="25">
        <v>14.417568427753023</v>
      </c>
      <c r="E42" s="2">
        <v>2.7</v>
      </c>
      <c r="F42" s="19"/>
      <c r="G42" s="2"/>
      <c r="T42">
        <v>5.6204459101103277</v>
      </c>
      <c r="U42">
        <v>1.5040773967762742</v>
      </c>
      <c r="W42" s="23">
        <v>16.613621896880968</v>
      </c>
      <c r="X42" s="23">
        <v>4.5</v>
      </c>
    </row>
    <row r="43" spans="1:28">
      <c r="A43">
        <v>3.177947735180481</v>
      </c>
      <c r="B43" s="19">
        <v>2.0347056478384444</v>
      </c>
      <c r="D43" s="25">
        <v>23.997453851050288</v>
      </c>
      <c r="E43" s="2">
        <v>7.6499999999999995</v>
      </c>
      <c r="F43" s="19"/>
      <c r="G43" s="2"/>
      <c r="T43">
        <v>4.7747322084702608</v>
      </c>
      <c r="U43">
        <v>1.3609765531356006</v>
      </c>
      <c r="W43" s="23">
        <v>10.884786760025463</v>
      </c>
      <c r="X43" s="23">
        <v>3.9</v>
      </c>
    </row>
    <row r="44" spans="1:28">
      <c r="A44">
        <v>3.2458790354424738</v>
      </c>
      <c r="B44" s="19">
        <v>1.766441661243765</v>
      </c>
      <c r="D44" s="25">
        <v>25.684277530235519</v>
      </c>
      <c r="E44" s="2">
        <v>5.85</v>
      </c>
      <c r="F44" s="19"/>
      <c r="G44" s="2"/>
      <c r="T44">
        <v>5.0780147449139248</v>
      </c>
      <c r="U44">
        <v>1.4701758451005926</v>
      </c>
      <c r="W44" s="23">
        <v>12.667091024824952</v>
      </c>
      <c r="X44" s="23">
        <v>4.3499999999999996</v>
      </c>
    </row>
    <row r="45" spans="1:28">
      <c r="A45">
        <v>3.0877966381861834</v>
      </c>
      <c r="B45" s="19">
        <v>1.8082887711792655</v>
      </c>
      <c r="D45" s="25">
        <v>21.928707829408022</v>
      </c>
      <c r="E45" s="2">
        <v>6.1</v>
      </c>
      <c r="F45" s="19"/>
      <c r="G45" s="2"/>
      <c r="T45">
        <v>3.8182832836890745</v>
      </c>
      <c r="U45">
        <v>0.81093021621632877</v>
      </c>
      <c r="W45" s="23">
        <v>6.747294716740929</v>
      </c>
      <c r="X45" s="23">
        <v>2.25</v>
      </c>
      <c r="AA45" t="s">
        <v>147</v>
      </c>
    </row>
    <row r="46" spans="1:28">
      <c r="A46">
        <v>2.9935019078054457</v>
      </c>
      <c r="B46" s="19">
        <v>1.7578579175523739</v>
      </c>
      <c r="D46" s="25">
        <v>19.955442393380014</v>
      </c>
      <c r="E46" s="2">
        <v>5.8000000000000007</v>
      </c>
      <c r="F46" s="19"/>
      <c r="G46" s="2"/>
      <c r="T46">
        <v>4.0496520816879995</v>
      </c>
      <c r="U46">
        <v>1.1786549963416462</v>
      </c>
      <c r="W46" s="23">
        <v>7.5747931253978367</v>
      </c>
      <c r="X46" s="23">
        <v>3.25</v>
      </c>
      <c r="AA46" t="s">
        <v>148</v>
      </c>
      <c r="AB46" t="s">
        <v>144</v>
      </c>
    </row>
    <row r="47" spans="1:28">
      <c r="A47">
        <v>2.6988846248414222</v>
      </c>
      <c r="B47" s="19">
        <v>0.81093021621632877</v>
      </c>
      <c r="D47" s="25">
        <v>14.863144493952898</v>
      </c>
      <c r="E47" s="2">
        <v>2.25</v>
      </c>
      <c r="F47" s="19"/>
      <c r="G47" s="2"/>
      <c r="T47">
        <v>5.5660736295020135</v>
      </c>
      <c r="U47">
        <v>1.5581446180465499</v>
      </c>
      <c r="W47" s="23">
        <v>16.168045830681095</v>
      </c>
      <c r="X47" s="23">
        <v>4.75</v>
      </c>
      <c r="AA47">
        <v>2</v>
      </c>
      <c r="AB47">
        <f t="array" ref="AB47:AB59">FREQUENCY(T5:T70,AA47:AA59)</f>
        <v>0</v>
      </c>
    </row>
    <row r="48" spans="1:28">
      <c r="A48">
        <v>2.8858349953122153</v>
      </c>
      <c r="B48" s="19">
        <v>1.3083328196501789</v>
      </c>
      <c r="D48" s="25">
        <v>17.918523233609164</v>
      </c>
      <c r="E48" s="15">
        <v>3.7</v>
      </c>
      <c r="F48" s="19"/>
      <c r="G48" s="15"/>
      <c r="T48">
        <v>4.4992977073558587</v>
      </c>
      <c r="U48">
        <v>1.1314021114911006</v>
      </c>
      <c r="W48" s="23">
        <v>9.4844048376830052</v>
      </c>
      <c r="X48" s="23">
        <v>3.1</v>
      </c>
      <c r="AA48">
        <v>2.5</v>
      </c>
      <c r="AB48">
        <v>0</v>
      </c>
    </row>
    <row r="49" spans="1:28">
      <c r="A49">
        <v>3.073176494731221</v>
      </c>
      <c r="B49" s="19">
        <v>1.9242486522741338</v>
      </c>
      <c r="D49" s="25">
        <v>21.610439210693826</v>
      </c>
      <c r="E49" s="2">
        <v>6.85</v>
      </c>
      <c r="F49" s="19"/>
      <c r="G49" s="2"/>
      <c r="H49" t="s">
        <v>147</v>
      </c>
      <c r="T49">
        <v>7.3051650676035695</v>
      </c>
      <c r="U49">
        <v>2.1102132003465894</v>
      </c>
      <c r="W49" s="23">
        <v>38.574156588160406</v>
      </c>
      <c r="X49" s="23">
        <v>8.25</v>
      </c>
      <c r="AA49">
        <v>3</v>
      </c>
      <c r="AB49">
        <v>0</v>
      </c>
    </row>
    <row r="50" spans="1:28">
      <c r="A50">
        <v>2.668447492655559</v>
      </c>
      <c r="B50" s="19">
        <v>1.3737155789130304</v>
      </c>
      <c r="D50" s="25">
        <v>14.417568427753023</v>
      </c>
      <c r="E50" s="2">
        <v>3.9499999999999997</v>
      </c>
      <c r="F50" s="19"/>
      <c r="G50" s="2"/>
      <c r="H50" t="s">
        <v>148</v>
      </c>
      <c r="I50" t="s">
        <v>144</v>
      </c>
      <c r="T50">
        <v>5.9385752993697016</v>
      </c>
      <c r="U50">
        <v>1.8484548129046001</v>
      </c>
      <c r="W50" s="23">
        <v>19.478039465308722</v>
      </c>
      <c r="X50" s="23">
        <v>6.35</v>
      </c>
      <c r="AA50">
        <v>3.5</v>
      </c>
      <c r="AB50">
        <v>1</v>
      </c>
    </row>
    <row r="51" spans="1:28">
      <c r="A51">
        <v>2.4741337868163407</v>
      </c>
      <c r="B51" s="19">
        <v>1.1786549963416462</v>
      </c>
      <c r="D51" s="25">
        <v>11.871419478039465</v>
      </c>
      <c r="E51" s="2">
        <v>3.25</v>
      </c>
      <c r="F51" s="19"/>
      <c r="G51" s="2"/>
      <c r="H51">
        <v>2</v>
      </c>
      <c r="I51">
        <f t="array" ref="I51:I61">FREQUENCY(A5:A70,H51:H61)</f>
        <v>0</v>
      </c>
      <c r="T51">
        <v>5.768114434132432</v>
      </c>
      <c r="U51">
        <v>1.4586150226995167</v>
      </c>
      <c r="W51" s="23">
        <v>17.886696371737749</v>
      </c>
      <c r="X51" s="23">
        <v>4.3</v>
      </c>
      <c r="AA51">
        <v>4</v>
      </c>
      <c r="AB51">
        <v>3</v>
      </c>
    </row>
    <row r="52" spans="1:28">
      <c r="A52">
        <v>2.9394346865351699</v>
      </c>
      <c r="B52" s="19">
        <v>1.589235205116581</v>
      </c>
      <c r="D52" s="25">
        <v>18.905155951623168</v>
      </c>
      <c r="E52" s="2">
        <v>4.9000000000000004</v>
      </c>
      <c r="F52" s="19"/>
      <c r="G52" s="2"/>
      <c r="H52">
        <v>2.2000000000000002</v>
      </c>
      <c r="I52">
        <v>0</v>
      </c>
      <c r="T52">
        <v>5.9385752993697016</v>
      </c>
      <c r="U52">
        <v>1.6389967146756448</v>
      </c>
      <c r="W52" s="23">
        <v>19.478039465308722</v>
      </c>
      <c r="X52" s="23">
        <v>5.15</v>
      </c>
      <c r="AA52">
        <v>4.5</v>
      </c>
      <c r="AB52">
        <v>7</v>
      </c>
    </row>
    <row r="53" spans="1:28">
      <c r="A53">
        <v>2.7428707730256718</v>
      </c>
      <c r="B53" s="19">
        <v>1.3217558399823195</v>
      </c>
      <c r="D53" s="25">
        <v>15.531508593252704</v>
      </c>
      <c r="E53" s="2">
        <v>3.75</v>
      </c>
      <c r="F53" s="19"/>
      <c r="G53" s="2"/>
      <c r="H53">
        <v>2.4</v>
      </c>
      <c r="I53">
        <v>0</v>
      </c>
      <c r="T53">
        <v>5.9451005906393348</v>
      </c>
      <c r="U53">
        <v>1.6094379124341003</v>
      </c>
      <c r="W53" s="23">
        <v>19.541693189051561</v>
      </c>
      <c r="X53" s="23">
        <v>5</v>
      </c>
      <c r="AA53">
        <v>5</v>
      </c>
      <c r="AB53">
        <v>10</v>
      </c>
    </row>
    <row r="54" spans="1:28">
      <c r="A54">
        <v>2.8911494453757078</v>
      </c>
      <c r="B54" s="19">
        <v>1.7404661748405046</v>
      </c>
      <c r="D54" s="25">
        <v>18.014003819223426</v>
      </c>
      <c r="E54" s="2">
        <v>5.7</v>
      </c>
      <c r="F54" s="19"/>
      <c r="G54" s="2"/>
      <c r="H54">
        <v>2.6</v>
      </c>
      <c r="I54">
        <v>5</v>
      </c>
      <c r="T54">
        <v>6.143405310225841</v>
      </c>
      <c r="U54">
        <v>1.80005827204275</v>
      </c>
      <c r="W54" s="23">
        <v>21.578612348822407</v>
      </c>
      <c r="X54" s="23">
        <v>6.05</v>
      </c>
      <c r="AA54">
        <v>5.5</v>
      </c>
      <c r="AB54">
        <v>10</v>
      </c>
    </row>
    <row r="55" spans="1:28">
      <c r="A55">
        <v>2.9950955336407237</v>
      </c>
      <c r="B55" s="19">
        <v>1.6582280766035324</v>
      </c>
      <c r="D55" s="25">
        <v>19.98726925525143</v>
      </c>
      <c r="E55" s="15">
        <v>5.25</v>
      </c>
      <c r="F55" s="19"/>
      <c r="G55" s="15"/>
      <c r="H55">
        <v>2.8</v>
      </c>
      <c r="I55">
        <v>6</v>
      </c>
      <c r="T55">
        <v>5.2419619108332709</v>
      </c>
      <c r="U55">
        <v>1.0296194171811581</v>
      </c>
      <c r="W55" s="23">
        <v>13.749204328453215</v>
      </c>
      <c r="X55" s="23">
        <v>2.8</v>
      </c>
      <c r="AA55">
        <v>6</v>
      </c>
      <c r="AB55">
        <v>14</v>
      </c>
    </row>
    <row r="56" spans="1:28">
      <c r="A56">
        <v>2.4469582014373756</v>
      </c>
      <c r="B56" s="19">
        <v>0.93609335917033476</v>
      </c>
      <c r="D56" s="25">
        <v>11.553150859325269</v>
      </c>
      <c r="E56" s="2">
        <v>2.5499999999999998</v>
      </c>
      <c r="F56" s="19"/>
      <c r="G56" s="2"/>
      <c r="H56">
        <v>3</v>
      </c>
      <c r="I56">
        <v>14</v>
      </c>
      <c r="T56">
        <v>6.0713254372594472</v>
      </c>
      <c r="U56">
        <v>1.7137979277583431</v>
      </c>
      <c r="W56" s="23">
        <v>20.814767663908341</v>
      </c>
      <c r="X56" s="23">
        <v>5.55</v>
      </c>
      <c r="AA56">
        <v>6.5</v>
      </c>
      <c r="AB56">
        <v>10</v>
      </c>
    </row>
    <row r="57" spans="1:28">
      <c r="A57">
        <v>2.5539702451336748</v>
      </c>
      <c r="B57" s="19">
        <v>1.3217558399823195</v>
      </c>
      <c r="D57" s="25">
        <v>12.858052196053469</v>
      </c>
      <c r="E57" s="2">
        <v>3.75</v>
      </c>
      <c r="F57" s="19"/>
      <c r="G57" s="2"/>
      <c r="H57">
        <v>3.2</v>
      </c>
      <c r="I57">
        <v>18</v>
      </c>
      <c r="T57">
        <v>4.7688756889120834</v>
      </c>
      <c r="U57">
        <v>1.3217558399823195</v>
      </c>
      <c r="W57" s="23">
        <v>10.852959898154042</v>
      </c>
      <c r="X57" s="23">
        <v>3.75</v>
      </c>
      <c r="AA57">
        <v>7</v>
      </c>
      <c r="AB57">
        <v>8</v>
      </c>
    </row>
    <row r="58" spans="1:28">
      <c r="A58">
        <v>3.1885019228591713</v>
      </c>
      <c r="B58" s="19">
        <v>2.0980179272527715</v>
      </c>
      <c r="D58" s="25">
        <v>24.252068746021642</v>
      </c>
      <c r="E58" s="2">
        <v>8.15</v>
      </c>
      <c r="F58" s="19"/>
      <c r="G58" s="2"/>
      <c r="H58">
        <v>3.4</v>
      </c>
      <c r="I58">
        <v>9</v>
      </c>
      <c r="T58">
        <v>5.0271214135915967</v>
      </c>
      <c r="U58">
        <v>1.766441661243765</v>
      </c>
      <c r="W58" s="23">
        <v>12.348822406110758</v>
      </c>
      <c r="X58" s="23">
        <v>5.85</v>
      </c>
      <c r="AA58">
        <v>7.5</v>
      </c>
      <c r="AB58">
        <v>3</v>
      </c>
    </row>
    <row r="59" spans="1:28">
      <c r="A59">
        <v>2.5212629271578906</v>
      </c>
      <c r="B59" s="19">
        <v>1.33500106673234</v>
      </c>
      <c r="D59" s="25">
        <v>12.444302991725017</v>
      </c>
      <c r="E59" s="2">
        <v>3.8</v>
      </c>
      <c r="F59" s="19"/>
      <c r="G59" s="2"/>
      <c r="H59">
        <v>3.6</v>
      </c>
      <c r="I59">
        <v>10</v>
      </c>
      <c r="T59">
        <v>6.3611934867041153</v>
      </c>
      <c r="U59">
        <v>1.9671123567059163</v>
      </c>
      <c r="W59" s="23">
        <v>24.061107574793123</v>
      </c>
      <c r="X59" s="23">
        <v>7.15</v>
      </c>
      <c r="AA59">
        <v>8</v>
      </c>
      <c r="AB59">
        <v>0</v>
      </c>
    </row>
    <row r="60" spans="1:28">
      <c r="A60">
        <v>2.6750481766869112</v>
      </c>
      <c r="B60" s="19">
        <v>1.2527629684953681</v>
      </c>
      <c r="D60" s="25">
        <v>14.513049013367283</v>
      </c>
      <c r="E60" s="2">
        <v>3.5</v>
      </c>
      <c r="F60" s="19"/>
      <c r="G60" s="2"/>
      <c r="H60">
        <v>3.8</v>
      </c>
      <c r="I60">
        <v>4</v>
      </c>
      <c r="T60">
        <v>6.6143189333209742</v>
      </c>
      <c r="U60">
        <v>2.0794415416798357</v>
      </c>
      <c r="W60" s="23">
        <v>27.307447485677912</v>
      </c>
      <c r="X60" s="23">
        <v>8</v>
      </c>
    </row>
    <row r="61" spans="1:28">
      <c r="A61">
        <v>2.929282315071152</v>
      </c>
      <c r="B61" s="19">
        <v>2.0149030205422647</v>
      </c>
      <c r="D61" s="25">
        <v>18.714194780394653</v>
      </c>
      <c r="E61" s="2">
        <v>7.5</v>
      </c>
      <c r="F61" s="19"/>
      <c r="G61" s="2"/>
      <c r="H61">
        <v>4</v>
      </c>
      <c r="I61">
        <v>0</v>
      </c>
      <c r="T61">
        <v>6.4288202154356719</v>
      </c>
      <c r="U61">
        <v>2.0281482472922852</v>
      </c>
      <c r="W61" s="23">
        <v>24.888605983450034</v>
      </c>
      <c r="X61" s="23">
        <v>7.6</v>
      </c>
    </row>
    <row r="62" spans="1:28">
      <c r="A62">
        <v>2.8385534616813897</v>
      </c>
      <c r="B62" s="19">
        <v>1.3737155789130306</v>
      </c>
      <c r="D62" s="25">
        <v>17.09102482495226</v>
      </c>
      <c r="E62" s="2">
        <v>3.95</v>
      </c>
      <c r="F62" s="19"/>
      <c r="G62" s="2"/>
      <c r="T62">
        <v>5.8922922422463131</v>
      </c>
      <c r="U62">
        <v>1.8718021769015913</v>
      </c>
      <c r="W62" s="23">
        <v>19.032463399108849</v>
      </c>
      <c r="X62" s="23">
        <v>6.5</v>
      </c>
    </row>
    <row r="63" spans="1:28">
      <c r="A63">
        <v>2.962730249138692</v>
      </c>
      <c r="B63" s="19">
        <v>1.3217558399823195</v>
      </c>
      <c r="D63" s="25">
        <v>19.350732017823042</v>
      </c>
      <c r="E63" s="2">
        <v>3.75</v>
      </c>
      <c r="F63" s="19"/>
      <c r="G63" s="2"/>
      <c r="T63">
        <v>7.0893035891768257</v>
      </c>
      <c r="U63">
        <v>2.3561258599220753</v>
      </c>
      <c r="W63" s="23">
        <v>34.62762571610439</v>
      </c>
      <c r="X63" s="23">
        <v>10.55</v>
      </c>
    </row>
    <row r="64" spans="1:28">
      <c r="A64">
        <v>3.1007744699348976</v>
      </c>
      <c r="B64" s="19">
        <v>1.6193882432872686</v>
      </c>
      <c r="D64" s="25">
        <v>22.215149586250796</v>
      </c>
      <c r="E64" s="15">
        <v>5.0500000000000007</v>
      </c>
      <c r="F64" s="19"/>
      <c r="G64" s="15"/>
      <c r="T64">
        <v>5.7998891536570705</v>
      </c>
      <c r="U64">
        <v>2.145931282948669</v>
      </c>
      <c r="W64" s="23">
        <v>18.173138128580522</v>
      </c>
      <c r="X64" s="23">
        <v>8.5500000000000007</v>
      </c>
    </row>
    <row r="65" spans="1:28">
      <c r="A65">
        <v>3.1345805060653511</v>
      </c>
      <c r="B65" s="19">
        <v>1.9169226121820611</v>
      </c>
      <c r="D65" s="25">
        <v>22.978994271164865</v>
      </c>
      <c r="E65" s="2">
        <v>6.8</v>
      </c>
      <c r="F65" s="19"/>
      <c r="G65" s="2"/>
      <c r="T65">
        <v>6.1842826455803888</v>
      </c>
      <c r="U65">
        <v>2.157559320943788</v>
      </c>
      <c r="W65" s="23">
        <v>22.02418841502228</v>
      </c>
      <c r="X65" s="23">
        <v>8.6499999999999986</v>
      </c>
    </row>
    <row r="66" spans="1:28">
      <c r="A66">
        <v>3.6070050253054657</v>
      </c>
      <c r="B66" s="19">
        <v>2.1041341542702074</v>
      </c>
      <c r="D66" s="25">
        <v>36.855506047103759</v>
      </c>
      <c r="E66" s="2">
        <v>8.1999999999999993</v>
      </c>
      <c r="F66" s="19"/>
      <c r="G66" s="2"/>
      <c r="T66">
        <v>6.526156953249906</v>
      </c>
      <c r="U66">
        <v>2.1860512767380942</v>
      </c>
      <c r="W66" s="23">
        <v>26.129853596435389</v>
      </c>
      <c r="X66" s="23">
        <v>8.9</v>
      </c>
      <c r="AA66" t="s">
        <v>149</v>
      </c>
    </row>
    <row r="67" spans="1:28">
      <c r="A67">
        <v>3.093585366362428</v>
      </c>
      <c r="B67" s="19">
        <v>1.6389967146756448</v>
      </c>
      <c r="D67" s="25">
        <v>22.056015276893699</v>
      </c>
      <c r="E67" s="15">
        <v>5.15</v>
      </c>
      <c r="F67" s="19"/>
      <c r="G67" s="15"/>
      <c r="T67">
        <v>6.3345619347525712</v>
      </c>
      <c r="U67">
        <v>2.2975725511705014</v>
      </c>
      <c r="W67" s="23">
        <v>23.742838956078931</v>
      </c>
      <c r="X67" s="23">
        <v>9.9499999999999993</v>
      </c>
      <c r="AA67" t="s">
        <v>148</v>
      </c>
      <c r="AB67" t="s">
        <v>144</v>
      </c>
    </row>
    <row r="68" spans="1:28">
      <c r="A68">
        <v>3.5110037604701803</v>
      </c>
      <c r="B68" s="19">
        <v>1.4701758451005926</v>
      </c>
      <c r="D68" s="25">
        <v>33.48185868873329</v>
      </c>
      <c r="E68" s="2">
        <v>4.3499999999999996</v>
      </c>
      <c r="F68" s="19"/>
      <c r="G68" s="2"/>
      <c r="T68">
        <v>6.8032432996119647</v>
      </c>
      <c r="U68">
        <v>2.6137395216309685</v>
      </c>
      <c r="W68" s="23">
        <v>30.012730744748566</v>
      </c>
      <c r="X68" s="23">
        <v>13.649999999999999</v>
      </c>
      <c r="AA68">
        <v>1</v>
      </c>
      <c r="AB68">
        <f t="array" ref="AB68:AB78">FREQUENCY(U5:U70,AA68:AA78)</f>
        <v>6</v>
      </c>
    </row>
    <row r="69" spans="1:28">
      <c r="A69">
        <v>3.5307691098032232</v>
      </c>
      <c r="B69" s="19">
        <v>1.9671123567059163</v>
      </c>
      <c r="D69" s="25">
        <v>34.150222788033098</v>
      </c>
      <c r="E69" s="2">
        <v>7.15</v>
      </c>
      <c r="F69" s="19"/>
      <c r="G69" s="2"/>
      <c r="T69">
        <v>6.6143189333209742</v>
      </c>
      <c r="U69">
        <v>2.2300144001592104</v>
      </c>
      <c r="W69" s="23">
        <v>27.307447485677912</v>
      </c>
      <c r="X69" s="23">
        <v>9.3000000000000007</v>
      </c>
      <c r="AA69">
        <v>1.4</v>
      </c>
      <c r="AB69">
        <v>20</v>
      </c>
    </row>
    <row r="70" spans="1:28">
      <c r="A70">
        <v>2.5514919291192077</v>
      </c>
      <c r="B70" s="19">
        <v>1.0986122886681098</v>
      </c>
      <c r="D70" s="25">
        <v>12.82622533418205</v>
      </c>
      <c r="E70" s="15">
        <v>3</v>
      </c>
      <c r="F70" s="19"/>
      <c r="G70" s="15"/>
      <c r="H70" t="s">
        <v>149</v>
      </c>
      <c r="T70">
        <v>6.874084038430615</v>
      </c>
      <c r="U70">
        <v>2.4203681286504293</v>
      </c>
      <c r="W70" s="23">
        <v>31.094844048376832</v>
      </c>
      <c r="X70" s="23">
        <v>11.25</v>
      </c>
      <c r="AA70">
        <v>1.8</v>
      </c>
      <c r="AB70">
        <v>21</v>
      </c>
    </row>
    <row r="71" spans="1:28">
      <c r="H71" t="s">
        <v>148</v>
      </c>
      <c r="I71" t="s">
        <v>144</v>
      </c>
      <c r="AA71">
        <v>2.2000000000000002</v>
      </c>
      <c r="AB71">
        <v>14</v>
      </c>
    </row>
    <row r="72" spans="1:28">
      <c r="H72">
        <v>1</v>
      </c>
      <c r="I72">
        <f t="array" ref="I72:I82">FREQUENCY(B5:B70,H72:H82)</f>
        <v>3</v>
      </c>
      <c r="AA72">
        <v>2.6</v>
      </c>
      <c r="AB72">
        <v>4</v>
      </c>
    </row>
    <row r="73" spans="1:28">
      <c r="H73">
        <v>1.4</v>
      </c>
      <c r="I73">
        <v>14</v>
      </c>
      <c r="AA73">
        <v>3</v>
      </c>
      <c r="AB73">
        <v>1</v>
      </c>
    </row>
    <row r="74" spans="1:28">
      <c r="H74">
        <v>1.8</v>
      </c>
      <c r="I74">
        <v>24</v>
      </c>
      <c r="AA74">
        <v>3.4</v>
      </c>
      <c r="AB74">
        <v>0</v>
      </c>
    </row>
    <row r="75" spans="1:28">
      <c r="H75">
        <v>2.2000000000000002</v>
      </c>
      <c r="I75">
        <v>18</v>
      </c>
      <c r="AA75">
        <v>3.8</v>
      </c>
      <c r="AB75">
        <v>0</v>
      </c>
    </row>
    <row r="76" spans="1:28">
      <c r="H76">
        <v>2.6</v>
      </c>
      <c r="I76">
        <v>7</v>
      </c>
      <c r="AA76">
        <v>4.2</v>
      </c>
      <c r="AB76">
        <v>0</v>
      </c>
    </row>
    <row r="77" spans="1:28">
      <c r="H77">
        <v>3</v>
      </c>
      <c r="I77">
        <v>0</v>
      </c>
      <c r="AA77">
        <v>4.5999999999999996</v>
      </c>
      <c r="AB77">
        <v>0</v>
      </c>
    </row>
    <row r="78" spans="1:28">
      <c r="H78">
        <v>3.4</v>
      </c>
      <c r="I78">
        <v>0</v>
      </c>
      <c r="AA78">
        <v>5</v>
      </c>
      <c r="AB78">
        <v>0</v>
      </c>
    </row>
    <row r="79" spans="1:28">
      <c r="H79">
        <v>3.8</v>
      </c>
      <c r="I79">
        <v>0</v>
      </c>
    </row>
    <row r="80" spans="1:28">
      <c r="H80">
        <v>4.2</v>
      </c>
      <c r="I80">
        <v>0</v>
      </c>
      <c r="AA80">
        <v>1</v>
      </c>
    </row>
    <row r="81" spans="8:27">
      <c r="H81">
        <v>4.5999999999999996</v>
      </c>
      <c r="I81">
        <v>0</v>
      </c>
      <c r="AA81">
        <v>1.2</v>
      </c>
    </row>
    <row r="82" spans="8:27">
      <c r="H82">
        <v>5</v>
      </c>
      <c r="I82">
        <v>0</v>
      </c>
      <c r="AA82">
        <v>1.4</v>
      </c>
    </row>
    <row r="83" spans="8:27">
      <c r="AA83">
        <v>1.6</v>
      </c>
    </row>
    <row r="84" spans="8:27">
      <c r="AA84">
        <v>1.8</v>
      </c>
    </row>
    <row r="85" spans="8:27">
      <c r="AA85">
        <v>2</v>
      </c>
    </row>
    <row r="86" spans="8:27">
      <c r="AA86">
        <v>2.2000000000000002</v>
      </c>
    </row>
    <row r="87" spans="8:27">
      <c r="H87">
        <v>1</v>
      </c>
      <c r="AA87">
        <v>2.4</v>
      </c>
    </row>
    <row r="88" spans="8:27">
      <c r="H88">
        <v>1.2</v>
      </c>
      <c r="AA88">
        <v>2.6</v>
      </c>
    </row>
    <row r="89" spans="8:27">
      <c r="H89">
        <v>1.4</v>
      </c>
      <c r="AA89">
        <v>2.8</v>
      </c>
    </row>
    <row r="90" spans="8:27">
      <c r="H90">
        <v>1.6</v>
      </c>
      <c r="AA90">
        <v>3</v>
      </c>
    </row>
    <row r="91" spans="8:27">
      <c r="H91">
        <v>1.8</v>
      </c>
    </row>
    <row r="92" spans="8:27">
      <c r="H92">
        <v>2</v>
      </c>
    </row>
    <row r="93" spans="8:27">
      <c r="H93">
        <v>2.2000000000000002</v>
      </c>
    </row>
    <row r="94" spans="8:27">
      <c r="H94">
        <v>2.4</v>
      </c>
    </row>
    <row r="95" spans="8:27">
      <c r="H95">
        <v>2.6</v>
      </c>
    </row>
    <row r="96" spans="8:27">
      <c r="H96">
        <v>2.8</v>
      </c>
    </row>
    <row r="97" spans="8:8">
      <c r="H97">
        <v>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69"/>
  <sheetViews>
    <sheetView topLeftCell="W20" workbookViewId="0">
      <selection activeCell="W44" sqref="W44"/>
    </sheetView>
  </sheetViews>
  <sheetFormatPr defaultRowHeight="15"/>
  <cols>
    <col min="2" max="2" width="19.85546875" bestFit="1" customWidth="1"/>
    <col min="6" max="6" width="9.140625" customWidth="1"/>
    <col min="7" max="7" width="5.7109375" bestFit="1" customWidth="1"/>
    <col min="8" max="8" width="22.28515625" bestFit="1" customWidth="1"/>
  </cols>
  <sheetData>
    <row r="1" spans="1:30">
      <c r="B1" t="s">
        <v>152</v>
      </c>
    </row>
    <row r="2" spans="1:30">
      <c r="AD2" t="s">
        <v>166</v>
      </c>
    </row>
    <row r="3" spans="1:30">
      <c r="A3" s="1" t="s">
        <v>1</v>
      </c>
      <c r="B3" s="1" t="s">
        <v>9</v>
      </c>
      <c r="C3" s="1" t="s">
        <v>74</v>
      </c>
      <c r="D3" s="1" t="s">
        <v>88</v>
      </c>
      <c r="E3" s="1" t="s">
        <v>75</v>
      </c>
      <c r="F3" s="1" t="s">
        <v>80</v>
      </c>
      <c r="G3" s="1" t="s">
        <v>1</v>
      </c>
      <c r="H3" s="1" t="s">
        <v>9</v>
      </c>
      <c r="I3" s="1" t="s">
        <v>74</v>
      </c>
      <c r="J3" s="1" t="s">
        <v>73</v>
      </c>
      <c r="K3" s="1" t="s">
        <v>158</v>
      </c>
      <c r="L3" s="1" t="s">
        <v>80</v>
      </c>
    </row>
    <row r="4" spans="1:30">
      <c r="A4" s="22">
        <v>4</v>
      </c>
      <c r="B4" s="22" t="s">
        <v>17</v>
      </c>
      <c r="C4" s="23">
        <v>5.7288351368555066</v>
      </c>
      <c r="D4" s="37">
        <f t="shared" ref="D4:D35" si="0">C4/100</f>
        <v>5.7288351368555063E-2</v>
      </c>
      <c r="E4" s="23">
        <v>2.2000000000000002</v>
      </c>
      <c r="F4" s="19">
        <f t="shared" ref="F4:F35" si="1">E4/D4</f>
        <v>38.402222222222221</v>
      </c>
      <c r="G4" s="24">
        <v>16</v>
      </c>
      <c r="H4" s="24" t="s">
        <v>13</v>
      </c>
      <c r="I4" s="2">
        <v>11.553150859325269</v>
      </c>
      <c r="J4" s="19">
        <f t="shared" ref="J4:J35" si="2">I4/100</f>
        <v>0.11553150859325269</v>
      </c>
      <c r="K4" s="2">
        <v>2.5499999999999998</v>
      </c>
      <c r="L4" s="19">
        <f t="shared" ref="L4:L35" si="3">K4/J4</f>
        <v>22.071900826446281</v>
      </c>
      <c r="X4" s="22" t="s">
        <v>153</v>
      </c>
      <c r="Y4" s="22" t="s">
        <v>153</v>
      </c>
    </row>
    <row r="5" spans="1:30">
      <c r="A5" s="22">
        <v>32</v>
      </c>
      <c r="B5" s="22" t="s">
        <v>17</v>
      </c>
      <c r="C5" s="23">
        <v>6.747294716740929</v>
      </c>
      <c r="D5" s="37">
        <f t="shared" si="0"/>
        <v>6.7472947167409286E-2</v>
      </c>
      <c r="E5" s="23">
        <v>2.25</v>
      </c>
      <c r="F5" s="19">
        <f t="shared" si="1"/>
        <v>33.346698113207552</v>
      </c>
      <c r="G5" s="24">
        <v>9</v>
      </c>
      <c r="H5" s="24" t="s">
        <v>13</v>
      </c>
      <c r="I5" s="2">
        <v>11.871419478039465</v>
      </c>
      <c r="J5" s="19">
        <f t="shared" si="2"/>
        <v>0.11871419478039465</v>
      </c>
      <c r="K5" s="2">
        <v>3.25</v>
      </c>
      <c r="L5" s="19">
        <f t="shared" si="3"/>
        <v>27.376675603217159</v>
      </c>
      <c r="O5" s="22" t="s">
        <v>17</v>
      </c>
      <c r="W5" t="s">
        <v>143</v>
      </c>
      <c r="X5" s="22" t="s">
        <v>160</v>
      </c>
      <c r="Y5" s="24" t="s">
        <v>161</v>
      </c>
    </row>
    <row r="6" spans="1:30">
      <c r="A6" s="22">
        <v>9</v>
      </c>
      <c r="B6" s="22" t="s">
        <v>17</v>
      </c>
      <c r="C6" s="23">
        <v>6.8746021642266077</v>
      </c>
      <c r="D6" s="37">
        <f t="shared" si="0"/>
        <v>6.8746021642266078E-2</v>
      </c>
      <c r="E6" s="23">
        <v>3</v>
      </c>
      <c r="F6" s="19">
        <f t="shared" si="1"/>
        <v>43.638888888888886</v>
      </c>
      <c r="G6" s="24">
        <v>19</v>
      </c>
      <c r="H6" s="24" t="s">
        <v>13</v>
      </c>
      <c r="I6" s="2">
        <v>12.444302991725017</v>
      </c>
      <c r="J6" s="19">
        <f t="shared" si="2"/>
        <v>0.12444302991725018</v>
      </c>
      <c r="K6" s="2">
        <v>3.8</v>
      </c>
      <c r="L6" s="19">
        <f t="shared" si="3"/>
        <v>30.536061381074163</v>
      </c>
      <c r="O6" t="s">
        <v>143</v>
      </c>
      <c r="P6" t="s">
        <v>154</v>
      </c>
      <c r="Q6" t="s">
        <v>153</v>
      </c>
      <c r="R6" t="s">
        <v>156</v>
      </c>
      <c r="S6" t="s">
        <v>155</v>
      </c>
      <c r="T6" t="s">
        <v>157</v>
      </c>
      <c r="W6" s="8" t="s">
        <v>162</v>
      </c>
      <c r="X6" s="2">
        <v>35.592567264418378</v>
      </c>
      <c r="Y6" s="2"/>
    </row>
    <row r="7" spans="1:30">
      <c r="A7" s="22">
        <v>8</v>
      </c>
      <c r="B7" s="22" t="s">
        <v>17</v>
      </c>
      <c r="C7" s="23">
        <v>7.2565245066836415</v>
      </c>
      <c r="D7" s="37">
        <f t="shared" si="0"/>
        <v>7.2565245066836412E-2</v>
      </c>
      <c r="E7" s="23">
        <v>2.9</v>
      </c>
      <c r="F7" s="19">
        <f t="shared" si="1"/>
        <v>39.964035087719296</v>
      </c>
      <c r="G7" s="24">
        <v>18</v>
      </c>
      <c r="H7" s="24" t="s">
        <v>13</v>
      </c>
      <c r="I7" s="2">
        <v>12.82622533418205</v>
      </c>
      <c r="J7" s="19">
        <f t="shared" si="2"/>
        <v>0.12826225334182051</v>
      </c>
      <c r="K7" s="15">
        <v>3</v>
      </c>
      <c r="L7" s="19">
        <f t="shared" si="3"/>
        <v>23.389578163771709</v>
      </c>
      <c r="O7">
        <v>10</v>
      </c>
      <c r="P7">
        <f t="array" ref="P7:P10">FREQUENCY(C4:C69,O7:O10)</f>
        <v>13</v>
      </c>
      <c r="Q7" s="19">
        <f>AVERAGE(F4:F16)</f>
        <v>35.592567264418378</v>
      </c>
      <c r="R7" s="19">
        <f>AVERAGE(C4:C16)</f>
        <v>8.0913675757724128</v>
      </c>
      <c r="S7" s="19">
        <f t="shared" ref="S7:T7" si="4">AVERAGE(D4:D16)</f>
        <v>8.0913675757724138E-2</v>
      </c>
      <c r="T7" s="19">
        <f t="shared" si="4"/>
        <v>2.8230769230769233</v>
      </c>
      <c r="U7" s="19"/>
      <c r="W7" s="8" t="s">
        <v>163</v>
      </c>
      <c r="X7" s="2">
        <v>30.648359360817704</v>
      </c>
      <c r="Y7" s="2">
        <v>26.132944287847259</v>
      </c>
    </row>
    <row r="8" spans="1:30">
      <c r="A8" s="22">
        <v>33</v>
      </c>
      <c r="B8" s="22" t="s">
        <v>17</v>
      </c>
      <c r="C8" s="23">
        <v>7.5747931253978367</v>
      </c>
      <c r="D8" s="37">
        <f t="shared" si="0"/>
        <v>7.5747931253978371E-2</v>
      </c>
      <c r="E8" s="23">
        <v>3.25</v>
      </c>
      <c r="F8" s="19">
        <f t="shared" si="1"/>
        <v>42.90546218487394</v>
      </c>
      <c r="G8" s="24">
        <v>17</v>
      </c>
      <c r="H8" s="24" t="s">
        <v>13</v>
      </c>
      <c r="I8" s="2">
        <v>12.858052196053469</v>
      </c>
      <c r="J8" s="19">
        <f t="shared" si="2"/>
        <v>0.12858052196053468</v>
      </c>
      <c r="K8" s="2">
        <v>3.75</v>
      </c>
      <c r="L8" s="19">
        <f t="shared" si="3"/>
        <v>29.164603960396043</v>
      </c>
      <c r="O8">
        <v>20</v>
      </c>
      <c r="P8">
        <v>32</v>
      </c>
      <c r="Q8" s="19">
        <f>AVERAGE(F17:F48)</f>
        <v>30.648359360817704</v>
      </c>
      <c r="R8" s="19">
        <f>AVERAGE(C17:C48)</f>
        <v>14.705999363462762</v>
      </c>
      <c r="S8" s="19">
        <f t="shared" ref="S8:T8" si="5">AVERAGE(D17:D48)</f>
        <v>0.14705999363462757</v>
      </c>
      <c r="T8" s="19">
        <f t="shared" si="5"/>
        <v>4.4890624999999993</v>
      </c>
      <c r="U8" s="19"/>
      <c r="W8" s="8" t="s">
        <v>164</v>
      </c>
      <c r="X8" s="2">
        <v>29.158835247687897</v>
      </c>
      <c r="Y8" s="2">
        <v>24.915508125479064</v>
      </c>
    </row>
    <row r="9" spans="1:30">
      <c r="A9" s="22">
        <v>13</v>
      </c>
      <c r="B9" s="22" t="s">
        <v>17</v>
      </c>
      <c r="C9" s="23">
        <v>7.606619987269255</v>
      </c>
      <c r="D9" s="37">
        <f t="shared" si="0"/>
        <v>7.6066199872692544E-2</v>
      </c>
      <c r="E9" s="23">
        <v>4.0999999999999996</v>
      </c>
      <c r="F9" s="19">
        <f t="shared" si="1"/>
        <v>53.900418410041844</v>
      </c>
      <c r="G9" s="24">
        <v>34</v>
      </c>
      <c r="H9" s="24" t="s">
        <v>13</v>
      </c>
      <c r="I9" s="2">
        <v>14.417568427753023</v>
      </c>
      <c r="J9" s="19">
        <f t="shared" si="2"/>
        <v>0.14417568427753025</v>
      </c>
      <c r="K9" s="2">
        <v>2.7</v>
      </c>
      <c r="L9" s="19">
        <f t="shared" si="3"/>
        <v>18.727152317880794</v>
      </c>
      <c r="O9">
        <v>30</v>
      </c>
      <c r="P9">
        <v>16</v>
      </c>
      <c r="Q9" s="19">
        <f>AVERAGE(F49:F64)</f>
        <v>29.158835247687897</v>
      </c>
      <c r="R9" s="19">
        <f>AVERAGE(C49:C64)</f>
        <v>24.695655633354551</v>
      </c>
      <c r="S9" s="19">
        <f t="shared" ref="S9:T9" si="6">AVERAGE(D49:D64)</f>
        <v>0.24695655633354549</v>
      </c>
      <c r="T9" s="19">
        <f t="shared" si="6"/>
        <v>7.1937499999999996</v>
      </c>
      <c r="U9" s="19"/>
      <c r="W9" s="8" t="s">
        <v>165</v>
      </c>
      <c r="X9" s="2">
        <v>29.885077303121665</v>
      </c>
      <c r="Y9" s="2">
        <v>24.884024921497993</v>
      </c>
    </row>
    <row r="10" spans="1:30">
      <c r="A10" s="22">
        <v>10</v>
      </c>
      <c r="B10" s="22" t="s">
        <v>17</v>
      </c>
      <c r="C10" s="23">
        <v>7.893061744112031</v>
      </c>
      <c r="D10" s="37">
        <f t="shared" si="0"/>
        <v>7.8930617441120315E-2</v>
      </c>
      <c r="E10" s="23">
        <v>2.7</v>
      </c>
      <c r="F10" s="19">
        <f t="shared" si="1"/>
        <v>34.207258064516125</v>
      </c>
      <c r="G10" s="24">
        <v>8</v>
      </c>
      <c r="H10" s="24" t="s">
        <v>13</v>
      </c>
      <c r="I10" s="2">
        <v>14.417568427753023</v>
      </c>
      <c r="J10" s="19">
        <f t="shared" si="2"/>
        <v>0.14417568427753025</v>
      </c>
      <c r="K10" s="2">
        <v>3.9499999999999997</v>
      </c>
      <c r="L10" s="19">
        <f t="shared" si="3"/>
        <v>27.397130242825604</v>
      </c>
      <c r="O10">
        <v>40</v>
      </c>
      <c r="P10">
        <v>5</v>
      </c>
      <c r="Q10" s="19">
        <f>AVERAGE(F65:F69)</f>
        <v>29.885077303121665</v>
      </c>
      <c r="R10" s="19">
        <f>AVERAGE(C65:C69)</f>
        <v>33.838319541693188</v>
      </c>
      <c r="S10" s="19">
        <f t="shared" ref="S10:T10" si="7">AVERAGE(D65:D69)</f>
        <v>0.3383831954169319</v>
      </c>
      <c r="T10" s="19">
        <f t="shared" si="7"/>
        <v>9.85</v>
      </c>
      <c r="U10" s="19"/>
      <c r="W10" s="8">
        <v>50</v>
      </c>
    </row>
    <row r="11" spans="1:30" ht="15.75" thickBot="1">
      <c r="A11" s="22">
        <v>19</v>
      </c>
      <c r="B11" s="22" t="s">
        <v>17</v>
      </c>
      <c r="C11" s="23">
        <v>8.5295989815404205</v>
      </c>
      <c r="D11" s="37">
        <f t="shared" si="0"/>
        <v>8.5295989815404205E-2</v>
      </c>
      <c r="E11" s="23">
        <v>2.9</v>
      </c>
      <c r="F11" s="19">
        <f t="shared" si="1"/>
        <v>33.999253731343281</v>
      </c>
      <c r="G11" s="24">
        <v>20</v>
      </c>
      <c r="H11" s="24" t="s">
        <v>13</v>
      </c>
      <c r="I11" s="2">
        <v>14.513049013367283</v>
      </c>
      <c r="J11" s="19">
        <f t="shared" si="2"/>
        <v>0.14513049013367282</v>
      </c>
      <c r="K11" s="2">
        <v>3.5</v>
      </c>
      <c r="L11" s="19">
        <f t="shared" si="3"/>
        <v>24.116228070175438</v>
      </c>
      <c r="P11" s="7"/>
      <c r="Q11" s="7"/>
      <c r="R11" s="7"/>
      <c r="S11" s="7"/>
    </row>
    <row r="12" spans="1:30">
      <c r="A12" s="22">
        <v>23</v>
      </c>
      <c r="B12" s="22" t="s">
        <v>17</v>
      </c>
      <c r="C12" s="23">
        <v>8.8160407383831956</v>
      </c>
      <c r="D12" s="37">
        <f t="shared" si="0"/>
        <v>8.8160407383831962E-2</v>
      </c>
      <c r="E12" s="23">
        <v>2.5</v>
      </c>
      <c r="F12" s="19">
        <f t="shared" si="1"/>
        <v>28.357400722021659</v>
      </c>
      <c r="G12" s="24">
        <v>40</v>
      </c>
      <c r="H12" s="24" t="s">
        <v>13</v>
      </c>
      <c r="I12" s="2">
        <v>14.863144493952898</v>
      </c>
      <c r="J12" s="19">
        <f t="shared" si="2"/>
        <v>0.14863144493952898</v>
      </c>
      <c r="K12" s="2">
        <v>2.25</v>
      </c>
      <c r="L12" s="19">
        <f t="shared" si="3"/>
        <v>15.138115631691647</v>
      </c>
    </row>
    <row r="13" spans="1:30">
      <c r="A13" s="22">
        <v>27</v>
      </c>
      <c r="B13" s="22" t="s">
        <v>17</v>
      </c>
      <c r="C13" s="23">
        <v>8.9433481858688744</v>
      </c>
      <c r="D13" s="37">
        <f t="shared" si="0"/>
        <v>8.943348185868874E-2</v>
      </c>
      <c r="E13" s="23">
        <v>2.1</v>
      </c>
      <c r="F13" s="19">
        <f t="shared" si="1"/>
        <v>23.481138790035587</v>
      </c>
      <c r="G13" s="24">
        <v>41</v>
      </c>
      <c r="H13" s="24" t="s">
        <v>13</v>
      </c>
      <c r="I13" s="2">
        <v>15.436028007638447</v>
      </c>
      <c r="J13" s="19">
        <f t="shared" si="2"/>
        <v>0.15436028007638447</v>
      </c>
      <c r="K13" s="2">
        <v>3.15</v>
      </c>
      <c r="L13" s="19">
        <f t="shared" si="3"/>
        <v>20.406804123711339</v>
      </c>
    </row>
    <row r="14" spans="1:30">
      <c r="A14" s="22">
        <v>36</v>
      </c>
      <c r="B14" s="22" t="s">
        <v>17</v>
      </c>
      <c r="C14" s="23">
        <v>9.4844048376830052</v>
      </c>
      <c r="D14" s="37">
        <f t="shared" si="0"/>
        <v>9.4844048376830054E-2</v>
      </c>
      <c r="E14" s="23">
        <v>3.1</v>
      </c>
      <c r="F14" s="19">
        <f t="shared" si="1"/>
        <v>32.685234899328854</v>
      </c>
      <c r="G14" s="24">
        <v>11</v>
      </c>
      <c r="H14" s="24" t="s">
        <v>13</v>
      </c>
      <c r="I14" s="2">
        <v>15.531508593252704</v>
      </c>
      <c r="J14" s="19">
        <f t="shared" si="2"/>
        <v>0.15531508593252705</v>
      </c>
      <c r="K14" s="2">
        <v>3.75</v>
      </c>
      <c r="L14" s="19">
        <f t="shared" si="3"/>
        <v>24.144467213114755</v>
      </c>
    </row>
    <row r="15" spans="1:30">
      <c r="A15" s="22">
        <v>17</v>
      </c>
      <c r="B15" s="22" t="s">
        <v>17</v>
      </c>
      <c r="C15" s="23">
        <v>9.8345003182686188</v>
      </c>
      <c r="D15" s="37">
        <f t="shared" si="0"/>
        <v>9.8345003182686186E-2</v>
      </c>
      <c r="E15" s="23">
        <v>3.5</v>
      </c>
      <c r="F15" s="19">
        <f t="shared" si="1"/>
        <v>35.588996763754047</v>
      </c>
      <c r="G15" s="24">
        <v>23</v>
      </c>
      <c r="H15" s="24" t="s">
        <v>13</v>
      </c>
      <c r="I15" s="2">
        <v>17.09102482495226</v>
      </c>
      <c r="J15" s="19">
        <f t="shared" si="2"/>
        <v>0.17091024824952261</v>
      </c>
      <c r="K15" s="2">
        <v>3.95</v>
      </c>
      <c r="L15" s="19">
        <f t="shared" si="3"/>
        <v>23.111545623836125</v>
      </c>
      <c r="O15" s="24" t="s">
        <v>13</v>
      </c>
    </row>
    <row r="16" spans="1:30">
      <c r="A16" s="22">
        <v>25</v>
      </c>
      <c r="B16" s="22" t="s">
        <v>17</v>
      </c>
      <c r="C16" s="23">
        <v>9.8981540420114591</v>
      </c>
      <c r="D16" s="37">
        <f t="shared" si="0"/>
        <v>9.8981540420114589E-2</v>
      </c>
      <c r="E16" s="23">
        <v>2.2000000000000002</v>
      </c>
      <c r="F16" s="19">
        <f t="shared" si="1"/>
        <v>22.22636655948553</v>
      </c>
      <c r="G16" s="24">
        <v>11</v>
      </c>
      <c r="H16" s="24" t="s">
        <v>13</v>
      </c>
      <c r="I16" s="2">
        <v>17.441120305537872</v>
      </c>
      <c r="J16" s="19">
        <f t="shared" si="2"/>
        <v>0.17441120305537872</v>
      </c>
      <c r="K16" s="15">
        <v>4</v>
      </c>
      <c r="L16" s="19">
        <f t="shared" si="3"/>
        <v>22.934306569343068</v>
      </c>
      <c r="O16" t="s">
        <v>143</v>
      </c>
      <c r="P16" t="s">
        <v>154</v>
      </c>
      <c r="Q16" t="s">
        <v>156</v>
      </c>
      <c r="R16" t="s">
        <v>155</v>
      </c>
      <c r="S16" t="s">
        <v>157</v>
      </c>
      <c r="T16" t="s">
        <v>153</v>
      </c>
    </row>
    <row r="17" spans="1:25">
      <c r="A17" s="22">
        <v>11</v>
      </c>
      <c r="B17" s="22" t="s">
        <v>17</v>
      </c>
      <c r="C17" s="23">
        <v>10.120942075111394</v>
      </c>
      <c r="D17" s="37">
        <f t="shared" si="0"/>
        <v>0.10120942075111394</v>
      </c>
      <c r="E17" s="23">
        <v>3</v>
      </c>
      <c r="F17" s="19">
        <f t="shared" si="1"/>
        <v>29.641509433962263</v>
      </c>
      <c r="G17" s="24">
        <v>46</v>
      </c>
      <c r="H17" s="24" t="s">
        <v>13</v>
      </c>
      <c r="I17" s="2">
        <v>17.918523233609164</v>
      </c>
      <c r="J17" s="19">
        <f t="shared" si="2"/>
        <v>0.17918523233609165</v>
      </c>
      <c r="K17" s="15">
        <v>3.7</v>
      </c>
      <c r="L17" s="19">
        <f t="shared" si="3"/>
        <v>20.649023090586148</v>
      </c>
      <c r="O17">
        <v>10</v>
      </c>
      <c r="P17">
        <f t="array" ref="P17:P21">FREQUENCY(I4:I69,O17:O21)</f>
        <v>0</v>
      </c>
      <c r="Q17">
        <v>0</v>
      </c>
      <c r="R17">
        <v>0</v>
      </c>
      <c r="S17">
        <v>0</v>
      </c>
      <c r="T17">
        <v>0</v>
      </c>
    </row>
    <row r="18" spans="1:25">
      <c r="A18" s="22">
        <v>2</v>
      </c>
      <c r="B18" s="22" t="s">
        <v>17</v>
      </c>
      <c r="C18" s="23">
        <v>10.757479312539783</v>
      </c>
      <c r="D18" s="37">
        <f t="shared" si="0"/>
        <v>0.10757479312539782</v>
      </c>
      <c r="E18" s="23">
        <v>3</v>
      </c>
      <c r="F18" s="19">
        <f t="shared" si="1"/>
        <v>27.887573964497047</v>
      </c>
      <c r="G18" s="24">
        <v>14</v>
      </c>
      <c r="H18" s="24" t="s">
        <v>13</v>
      </c>
      <c r="I18" s="2">
        <v>18.014003819223426</v>
      </c>
      <c r="J18" s="19">
        <f t="shared" si="2"/>
        <v>0.18014003819223426</v>
      </c>
      <c r="K18" s="2">
        <v>5.7</v>
      </c>
      <c r="L18" s="19">
        <f t="shared" si="3"/>
        <v>31.642049469964665</v>
      </c>
      <c r="O18">
        <v>20</v>
      </c>
      <c r="P18">
        <v>25</v>
      </c>
      <c r="Q18" s="2">
        <f>AVERAGE(I4:I28)</f>
        <v>16.556333545512413</v>
      </c>
      <c r="R18">
        <f t="array" ref="R18">AVERAGE(J4:J28)</f>
        <v>0.16556333545512408</v>
      </c>
      <c r="S18">
        <f t="array" ref="S18">AVERAGE(K4:K28)</f>
        <v>4.3760000000000003</v>
      </c>
      <c r="T18" s="19">
        <f>AVERAGE(L4:L28)</f>
        <v>26.132944287847259</v>
      </c>
    </row>
    <row r="19" spans="1:25">
      <c r="A19" s="22">
        <v>45</v>
      </c>
      <c r="B19" s="22" t="s">
        <v>17</v>
      </c>
      <c r="C19" s="23">
        <v>10.852959898154042</v>
      </c>
      <c r="D19" s="37">
        <f t="shared" si="0"/>
        <v>0.10852959898154042</v>
      </c>
      <c r="E19" s="23">
        <v>3.75</v>
      </c>
      <c r="F19" s="19">
        <f t="shared" si="1"/>
        <v>34.552785923753667</v>
      </c>
      <c r="G19" s="24">
        <v>1</v>
      </c>
      <c r="H19" s="24" t="s">
        <v>13</v>
      </c>
      <c r="I19" s="2">
        <v>18.332272437937622</v>
      </c>
      <c r="J19" s="19">
        <f t="shared" si="2"/>
        <v>0.18332272437937622</v>
      </c>
      <c r="K19" s="15">
        <v>4</v>
      </c>
      <c r="L19" s="19">
        <f t="shared" si="3"/>
        <v>21.819444444444443</v>
      </c>
      <c r="O19">
        <v>30</v>
      </c>
      <c r="P19">
        <v>27</v>
      </c>
      <c r="Q19" s="2">
        <f>AVERAGE(I29:I55)</f>
        <v>24.091755664002648</v>
      </c>
      <c r="R19" s="2">
        <f t="shared" ref="R19:S19" si="8">AVERAGE(J29:J55)</f>
        <v>0.24091755664002643</v>
      </c>
      <c r="S19" s="2">
        <f t="shared" si="8"/>
        <v>5.9851851851851849</v>
      </c>
      <c r="T19" s="2">
        <f>AVERAGE(L29:L55)</f>
        <v>24.915508125479064</v>
      </c>
      <c r="X19" t="s">
        <v>159</v>
      </c>
      <c r="Y19" t="s">
        <v>159</v>
      </c>
    </row>
    <row r="20" spans="1:25">
      <c r="A20" s="22">
        <v>30</v>
      </c>
      <c r="B20" s="22" t="s">
        <v>17</v>
      </c>
      <c r="C20" s="23">
        <v>10.884786760025463</v>
      </c>
      <c r="D20" s="37">
        <f t="shared" si="0"/>
        <v>0.10884786760025462</v>
      </c>
      <c r="E20" s="23">
        <v>3.9</v>
      </c>
      <c r="F20" s="19">
        <f t="shared" si="1"/>
        <v>35.829824561403505</v>
      </c>
      <c r="G20" s="24">
        <v>22</v>
      </c>
      <c r="H20" s="24" t="s">
        <v>13</v>
      </c>
      <c r="I20" s="2">
        <v>18.714194780394653</v>
      </c>
      <c r="J20" s="19">
        <f t="shared" si="2"/>
        <v>0.18714194780394652</v>
      </c>
      <c r="K20" s="2">
        <v>7.5</v>
      </c>
      <c r="L20" s="19">
        <f t="shared" si="3"/>
        <v>40.076530612244902</v>
      </c>
      <c r="O20">
        <v>40</v>
      </c>
      <c r="P20">
        <v>13</v>
      </c>
      <c r="Q20" s="2">
        <f>AVERAGE(I56:I68)</f>
        <v>34.598247074376928</v>
      </c>
      <c r="R20" s="2">
        <f t="shared" ref="R20:T20" si="9">AVERAGE(J56:J68)</f>
        <v>0.34598247074376925</v>
      </c>
      <c r="S20" s="2">
        <f t="shared" si="9"/>
        <v>8.6961538461538446</v>
      </c>
      <c r="T20" s="2">
        <f t="shared" si="9"/>
        <v>24.884024921497993</v>
      </c>
      <c r="W20" t="s">
        <v>143</v>
      </c>
      <c r="X20" s="22" t="s">
        <v>160</v>
      </c>
      <c r="Y20" s="24" t="s">
        <v>161</v>
      </c>
    </row>
    <row r="21" spans="1:25">
      <c r="A21" s="22">
        <v>7</v>
      </c>
      <c r="B21" s="22" t="s">
        <v>17</v>
      </c>
      <c r="C21" s="23">
        <v>11.489497135582432</v>
      </c>
      <c r="D21" s="37">
        <f t="shared" si="0"/>
        <v>0.11489497135582433</v>
      </c>
      <c r="E21" s="23">
        <v>3.65</v>
      </c>
      <c r="F21" s="19">
        <f t="shared" si="1"/>
        <v>31.768144044321325</v>
      </c>
      <c r="G21" s="24">
        <v>10</v>
      </c>
      <c r="H21" s="24" t="s">
        <v>13</v>
      </c>
      <c r="I21" s="2">
        <v>18.905155951623168</v>
      </c>
      <c r="J21" s="19">
        <f t="shared" si="2"/>
        <v>0.18905155951623168</v>
      </c>
      <c r="K21" s="2">
        <v>4.9000000000000004</v>
      </c>
      <c r="L21" s="19">
        <f t="shared" si="3"/>
        <v>25.918855218855224</v>
      </c>
      <c r="O21">
        <v>50</v>
      </c>
      <c r="P21" s="3">
        <v>1</v>
      </c>
      <c r="Q21" s="15">
        <f>AVERAGE(I69)</f>
        <v>40.515595162316998</v>
      </c>
      <c r="R21" s="15">
        <f t="shared" ref="R21:T21" si="10">AVERAGE(J69)</f>
        <v>0.40515595162316997</v>
      </c>
      <c r="S21" s="15">
        <f t="shared" si="10"/>
        <v>13.149999999999999</v>
      </c>
      <c r="T21" s="15">
        <f t="shared" si="10"/>
        <v>32.456637863315002</v>
      </c>
      <c r="W21" s="8" t="s">
        <v>162</v>
      </c>
      <c r="X21" s="2">
        <v>2.8230769230769233</v>
      </c>
      <c r="Y21" s="2"/>
    </row>
    <row r="22" spans="1:25">
      <c r="A22" s="22">
        <v>26</v>
      </c>
      <c r="B22" s="22" t="s">
        <v>17</v>
      </c>
      <c r="C22" s="23">
        <v>11.744112030553786</v>
      </c>
      <c r="D22" s="37">
        <f t="shared" si="0"/>
        <v>0.11744112030553787</v>
      </c>
      <c r="E22" s="23">
        <v>3.5</v>
      </c>
      <c r="F22" s="19">
        <f t="shared" si="1"/>
        <v>29.802168021680217</v>
      </c>
      <c r="G22" s="24">
        <v>15</v>
      </c>
      <c r="H22" s="24" t="s">
        <v>13</v>
      </c>
      <c r="I22" s="2">
        <v>18.96880967536601</v>
      </c>
      <c r="J22" s="19">
        <f t="shared" si="2"/>
        <v>0.18968809675366011</v>
      </c>
      <c r="K22" s="2">
        <v>4.95</v>
      </c>
      <c r="L22" s="19">
        <f t="shared" si="3"/>
        <v>26.095469798657717</v>
      </c>
      <c r="W22" s="8" t="s">
        <v>163</v>
      </c>
      <c r="X22" s="2">
        <v>4.4890624999999993</v>
      </c>
      <c r="Y22" s="2">
        <v>4.3760000000000003</v>
      </c>
    </row>
    <row r="23" spans="1:25">
      <c r="A23" s="22">
        <v>1</v>
      </c>
      <c r="B23" s="22" t="s">
        <v>17</v>
      </c>
      <c r="C23" s="23">
        <v>12.030553787396562</v>
      </c>
      <c r="D23" s="37">
        <f t="shared" si="0"/>
        <v>0.12030553787396561</v>
      </c>
      <c r="E23" s="23">
        <v>3.45</v>
      </c>
      <c r="F23" s="19">
        <f t="shared" si="1"/>
        <v>28.676984126984131</v>
      </c>
      <c r="G23" s="24">
        <v>2</v>
      </c>
      <c r="H23" s="24" t="s">
        <v>13</v>
      </c>
      <c r="I23" s="2">
        <v>19.191597708465945</v>
      </c>
      <c r="J23" s="19">
        <f t="shared" si="2"/>
        <v>0.19191597708465946</v>
      </c>
      <c r="K23" s="2">
        <v>7.15</v>
      </c>
      <c r="L23" s="19">
        <f t="shared" si="3"/>
        <v>37.255887230514098</v>
      </c>
      <c r="W23" s="8" t="s">
        <v>164</v>
      </c>
      <c r="X23" s="2">
        <v>7.1937499999999996</v>
      </c>
      <c r="Y23" s="2">
        <v>5.9851851851851849</v>
      </c>
    </row>
    <row r="24" spans="1:25">
      <c r="A24" s="22">
        <v>22</v>
      </c>
      <c r="B24" s="22" t="s">
        <v>17</v>
      </c>
      <c r="C24" s="23">
        <v>12.094207511139402</v>
      </c>
      <c r="D24" s="37">
        <f t="shared" si="0"/>
        <v>0.12094207511139402</v>
      </c>
      <c r="E24" s="23">
        <v>2.8</v>
      </c>
      <c r="F24" s="19">
        <f t="shared" si="1"/>
        <v>23.151578947368421</v>
      </c>
      <c r="G24" s="24">
        <v>24</v>
      </c>
      <c r="H24" s="24" t="s">
        <v>13</v>
      </c>
      <c r="I24" s="2">
        <v>19.350732017823042</v>
      </c>
      <c r="J24" s="19">
        <f t="shared" si="2"/>
        <v>0.19350732017823041</v>
      </c>
      <c r="K24" s="2">
        <v>3.75</v>
      </c>
      <c r="L24" s="19">
        <f t="shared" si="3"/>
        <v>19.379111842105264</v>
      </c>
      <c r="W24" s="8" t="s">
        <v>165</v>
      </c>
      <c r="X24" s="2">
        <v>9.85</v>
      </c>
      <c r="Y24" s="2">
        <v>8.6961538461538446</v>
      </c>
    </row>
    <row r="25" spans="1:25">
      <c r="A25" s="22">
        <v>46</v>
      </c>
      <c r="B25" s="22" t="s">
        <v>17</v>
      </c>
      <c r="C25" s="23">
        <v>12.348822406110758</v>
      </c>
      <c r="D25" s="37">
        <f t="shared" si="0"/>
        <v>0.12348822406110757</v>
      </c>
      <c r="E25" s="23">
        <v>5.85</v>
      </c>
      <c r="F25" s="19">
        <f t="shared" si="1"/>
        <v>47.372938144329893</v>
      </c>
      <c r="G25" s="24">
        <v>21</v>
      </c>
      <c r="H25" s="24" t="s">
        <v>13</v>
      </c>
      <c r="I25" s="2">
        <v>19.509866327180141</v>
      </c>
      <c r="J25" s="19">
        <f t="shared" si="2"/>
        <v>0.19509866327180142</v>
      </c>
      <c r="K25" s="2">
        <v>6.3</v>
      </c>
      <c r="L25" s="19">
        <f t="shared" si="3"/>
        <v>32.29135399673735</v>
      </c>
      <c r="W25" s="8">
        <v>50</v>
      </c>
      <c r="X25" s="2"/>
      <c r="Y25" s="2"/>
    </row>
    <row r="26" spans="1:25">
      <c r="A26" s="22">
        <v>14</v>
      </c>
      <c r="B26" s="22" t="s">
        <v>17</v>
      </c>
      <c r="C26" s="23">
        <v>12.444302991725017</v>
      </c>
      <c r="D26" s="37">
        <f t="shared" si="0"/>
        <v>0.12444302991725018</v>
      </c>
      <c r="E26" s="23">
        <v>4.55</v>
      </c>
      <c r="F26" s="19">
        <f t="shared" si="1"/>
        <v>36.562915601023015</v>
      </c>
      <c r="G26" s="24">
        <v>14</v>
      </c>
      <c r="H26" s="24" t="s">
        <v>13</v>
      </c>
      <c r="I26" s="2">
        <v>19.796308084022918</v>
      </c>
      <c r="J26" s="19">
        <f t="shared" si="2"/>
        <v>0.19796308084022918</v>
      </c>
      <c r="K26" s="2">
        <v>6.8000000000000007</v>
      </c>
      <c r="L26" s="19">
        <f t="shared" si="3"/>
        <v>34.349839228295821</v>
      </c>
    </row>
    <row r="27" spans="1:25">
      <c r="A27" s="22">
        <v>29</v>
      </c>
      <c r="B27" s="22" t="s">
        <v>17</v>
      </c>
      <c r="C27" s="23">
        <v>12.476129853596436</v>
      </c>
      <c r="D27" s="37">
        <f t="shared" si="0"/>
        <v>0.12476129853596436</v>
      </c>
      <c r="E27" s="23">
        <v>3.9</v>
      </c>
      <c r="F27" s="19">
        <f t="shared" si="1"/>
        <v>31.259693877551019</v>
      </c>
      <c r="G27" s="24">
        <v>38</v>
      </c>
      <c r="H27" s="24" t="s">
        <v>13</v>
      </c>
      <c r="I27" s="2">
        <v>19.955442393380014</v>
      </c>
      <c r="J27" s="19">
        <f t="shared" si="2"/>
        <v>0.19955442393380016</v>
      </c>
      <c r="K27" s="2">
        <v>5.8000000000000007</v>
      </c>
      <c r="L27" s="19">
        <f t="shared" si="3"/>
        <v>29.064752791068578</v>
      </c>
    </row>
    <row r="28" spans="1:25">
      <c r="A28" s="22">
        <v>31</v>
      </c>
      <c r="B28" s="22" t="s">
        <v>17</v>
      </c>
      <c r="C28" s="23">
        <v>12.667091024824952</v>
      </c>
      <c r="D28" s="37">
        <f t="shared" si="0"/>
        <v>0.12667091024824953</v>
      </c>
      <c r="E28" s="23">
        <v>4.3499999999999996</v>
      </c>
      <c r="F28" s="19">
        <f t="shared" si="1"/>
        <v>34.340954773869342</v>
      </c>
      <c r="G28" s="24">
        <v>15</v>
      </c>
      <c r="H28" s="24" t="s">
        <v>13</v>
      </c>
      <c r="I28" s="2">
        <v>19.98726925525143</v>
      </c>
      <c r="J28" s="19">
        <f t="shared" si="2"/>
        <v>0.1998726925525143</v>
      </c>
      <c r="K28" s="15">
        <v>5.25</v>
      </c>
      <c r="L28" s="19">
        <f t="shared" si="3"/>
        <v>26.266719745222932</v>
      </c>
    </row>
    <row r="29" spans="1:25">
      <c r="A29" s="22">
        <v>27</v>
      </c>
      <c r="B29" s="22" t="s">
        <v>17</v>
      </c>
      <c r="C29" s="23">
        <v>13.144493952896244</v>
      </c>
      <c r="D29" s="37">
        <f t="shared" si="0"/>
        <v>0.13144493952896244</v>
      </c>
      <c r="E29" s="23">
        <v>4.5</v>
      </c>
      <c r="F29" s="19">
        <f t="shared" si="1"/>
        <v>34.234866828087171</v>
      </c>
      <c r="G29" s="24">
        <v>8</v>
      </c>
      <c r="H29" s="24" t="s">
        <v>13</v>
      </c>
      <c r="I29" s="2">
        <v>21.387651177593892</v>
      </c>
      <c r="J29" s="19">
        <f t="shared" si="2"/>
        <v>0.21387651177593892</v>
      </c>
      <c r="K29" s="2">
        <v>5.65</v>
      </c>
      <c r="L29" s="19">
        <f t="shared" si="3"/>
        <v>26.417113095238093</v>
      </c>
    </row>
    <row r="30" spans="1:25">
      <c r="A30" s="22">
        <v>21</v>
      </c>
      <c r="B30" s="22" t="s">
        <v>17</v>
      </c>
      <c r="C30" s="23">
        <v>13.399108847867602</v>
      </c>
      <c r="D30" s="37">
        <f t="shared" si="0"/>
        <v>0.13399108847867602</v>
      </c>
      <c r="E30" s="23">
        <v>3.5</v>
      </c>
      <c r="F30" s="19">
        <f t="shared" si="1"/>
        <v>26.12114014251781</v>
      </c>
      <c r="G30" s="24">
        <v>23</v>
      </c>
      <c r="H30" s="24" t="s">
        <v>13</v>
      </c>
      <c r="I30" s="2">
        <v>21.45130490133673</v>
      </c>
      <c r="J30" s="19">
        <f t="shared" si="2"/>
        <v>0.21451304901336729</v>
      </c>
      <c r="K30" s="15">
        <v>5.4</v>
      </c>
      <c r="L30" s="19">
        <f t="shared" si="3"/>
        <v>25.173293768545996</v>
      </c>
    </row>
    <row r="31" spans="1:25">
      <c r="A31" s="22">
        <v>3</v>
      </c>
      <c r="B31" s="22" t="s">
        <v>17</v>
      </c>
      <c r="C31" s="23">
        <v>13.558243157224698</v>
      </c>
      <c r="D31" s="37">
        <f t="shared" si="0"/>
        <v>0.13558243157224698</v>
      </c>
      <c r="E31" s="23">
        <v>3.4</v>
      </c>
      <c r="F31" s="19">
        <f t="shared" si="1"/>
        <v>25.076995305164317</v>
      </c>
      <c r="G31" s="24">
        <v>3</v>
      </c>
      <c r="H31" s="24" t="s">
        <v>13</v>
      </c>
      <c r="I31" s="2">
        <v>21.610439210693826</v>
      </c>
      <c r="J31" s="19">
        <f t="shared" si="2"/>
        <v>0.21610439210693827</v>
      </c>
      <c r="K31" s="2">
        <v>6.85</v>
      </c>
      <c r="L31" s="19">
        <f t="shared" si="3"/>
        <v>31.697643593519878</v>
      </c>
    </row>
    <row r="32" spans="1:25">
      <c r="A32" s="22">
        <v>43</v>
      </c>
      <c r="B32" s="22" t="s">
        <v>17</v>
      </c>
      <c r="C32" s="23">
        <v>13.749204328453215</v>
      </c>
      <c r="D32" s="37">
        <f t="shared" si="0"/>
        <v>0.13749204328453216</v>
      </c>
      <c r="E32" s="23">
        <v>2.8</v>
      </c>
      <c r="F32" s="19">
        <f t="shared" si="1"/>
        <v>20.36481481481481</v>
      </c>
      <c r="G32" s="24">
        <v>6</v>
      </c>
      <c r="H32" s="24" t="s">
        <v>13</v>
      </c>
      <c r="I32" s="2">
        <v>21.674092934436665</v>
      </c>
      <c r="J32" s="19">
        <f t="shared" si="2"/>
        <v>0.21674092934436665</v>
      </c>
      <c r="K32" s="2">
        <v>4.5999999999999996</v>
      </c>
      <c r="L32" s="19">
        <f t="shared" si="3"/>
        <v>21.223494860499265</v>
      </c>
    </row>
    <row r="33" spans="1:12">
      <c r="A33" s="22">
        <v>24</v>
      </c>
      <c r="B33" s="22" t="s">
        <v>17</v>
      </c>
      <c r="C33" s="23">
        <v>14.06747294716741</v>
      </c>
      <c r="D33" s="37">
        <f t="shared" si="0"/>
        <v>0.14067472947167409</v>
      </c>
      <c r="E33" s="23">
        <v>5</v>
      </c>
      <c r="F33" s="19">
        <f t="shared" si="1"/>
        <v>35.542986425339365</v>
      </c>
      <c r="G33" s="24">
        <v>37</v>
      </c>
      <c r="H33" s="24" t="s">
        <v>13</v>
      </c>
      <c r="I33" s="2">
        <v>21.928707829408022</v>
      </c>
      <c r="J33" s="19">
        <f t="shared" si="2"/>
        <v>0.21928707829408023</v>
      </c>
      <c r="K33" s="2">
        <v>6.1</v>
      </c>
      <c r="L33" s="19">
        <f t="shared" si="3"/>
        <v>27.817416545718427</v>
      </c>
    </row>
    <row r="34" spans="1:12">
      <c r="A34" s="22">
        <v>24</v>
      </c>
      <c r="B34" s="22" t="s">
        <v>17</v>
      </c>
      <c r="C34" s="23">
        <v>14.322087842138766</v>
      </c>
      <c r="D34" s="37">
        <f t="shared" si="0"/>
        <v>0.14322087842138764</v>
      </c>
      <c r="E34" s="23">
        <v>3.1</v>
      </c>
      <c r="F34" s="19">
        <f t="shared" si="1"/>
        <v>21.64488888888889</v>
      </c>
      <c r="G34" s="24">
        <v>19</v>
      </c>
      <c r="H34" s="24" t="s">
        <v>13</v>
      </c>
      <c r="I34" s="2">
        <v>22.02418841502228</v>
      </c>
      <c r="J34" s="19">
        <f t="shared" si="2"/>
        <v>0.22024188415022281</v>
      </c>
      <c r="K34" s="2">
        <v>3.95</v>
      </c>
      <c r="L34" s="19">
        <f t="shared" si="3"/>
        <v>17.934826589595374</v>
      </c>
    </row>
    <row r="35" spans="1:12">
      <c r="A35" s="22">
        <v>32</v>
      </c>
      <c r="B35" s="22" t="s">
        <v>17</v>
      </c>
      <c r="C35" s="23">
        <v>16.168045830681095</v>
      </c>
      <c r="D35" s="37">
        <f t="shared" si="0"/>
        <v>0.16168045830681094</v>
      </c>
      <c r="E35" s="23">
        <v>5.7</v>
      </c>
      <c r="F35" s="19">
        <f t="shared" si="1"/>
        <v>35.254724409448819</v>
      </c>
      <c r="G35" s="24">
        <v>11</v>
      </c>
      <c r="H35" s="24" t="s">
        <v>13</v>
      </c>
      <c r="I35" s="2">
        <v>22.056015276893699</v>
      </c>
      <c r="J35" s="19">
        <f t="shared" si="2"/>
        <v>0.22056015276893701</v>
      </c>
      <c r="K35" s="15">
        <v>5.15</v>
      </c>
      <c r="L35" s="19">
        <f t="shared" si="3"/>
        <v>23.34963924963925</v>
      </c>
    </row>
    <row r="36" spans="1:12">
      <c r="A36" s="22">
        <v>34</v>
      </c>
      <c r="B36" s="22" t="s">
        <v>17</v>
      </c>
      <c r="C36" s="23">
        <v>16.168045830681095</v>
      </c>
      <c r="D36" s="37">
        <f t="shared" ref="D36:D67" si="11">C36/100</f>
        <v>0.16168045830681094</v>
      </c>
      <c r="E36" s="23">
        <v>4.75</v>
      </c>
      <c r="F36" s="19">
        <f t="shared" ref="F36:F67" si="12">E36/D36</f>
        <v>29.378937007874018</v>
      </c>
      <c r="G36" s="24">
        <v>36</v>
      </c>
      <c r="H36" s="24" t="s">
        <v>13</v>
      </c>
      <c r="I36" s="2">
        <v>22.215149586250796</v>
      </c>
      <c r="J36" s="19">
        <f t="shared" ref="J36:J67" si="13">I36/100</f>
        <v>0.22215149586250796</v>
      </c>
      <c r="K36" s="15">
        <v>5.0999999999999996</v>
      </c>
      <c r="L36" s="19">
        <f t="shared" ref="L36:L67" si="14">K36/J36</f>
        <v>22.957306590257879</v>
      </c>
    </row>
    <row r="37" spans="1:12">
      <c r="A37" s="22">
        <v>18</v>
      </c>
      <c r="B37" s="22" t="s">
        <v>17</v>
      </c>
      <c r="C37" s="23">
        <v>16.199872692552514</v>
      </c>
      <c r="D37" s="37">
        <f t="shared" si="11"/>
        <v>0.16199872692552514</v>
      </c>
      <c r="E37" s="23">
        <v>5.25</v>
      </c>
      <c r="F37" s="19">
        <f t="shared" si="12"/>
        <v>32.407662082514733</v>
      </c>
      <c r="G37" s="24">
        <v>8</v>
      </c>
      <c r="H37" s="24" t="s">
        <v>13</v>
      </c>
      <c r="I37" s="2">
        <v>22.215149586250796</v>
      </c>
      <c r="J37" s="19">
        <f t="shared" si="13"/>
        <v>0.22215149586250796</v>
      </c>
      <c r="K37" s="15">
        <v>5.0500000000000007</v>
      </c>
      <c r="L37" s="19">
        <f t="shared" si="14"/>
        <v>22.732234957020061</v>
      </c>
    </row>
    <row r="38" spans="1:12">
      <c r="A38" s="22">
        <v>15</v>
      </c>
      <c r="B38" s="22" t="s">
        <v>17</v>
      </c>
      <c r="C38" s="23">
        <v>16.390833863781033</v>
      </c>
      <c r="D38" s="37">
        <f t="shared" si="11"/>
        <v>0.16390833863781032</v>
      </c>
      <c r="E38" s="23">
        <v>5.2</v>
      </c>
      <c r="F38" s="19">
        <f t="shared" si="12"/>
        <v>31.725048543689319</v>
      </c>
      <c r="G38" s="24">
        <v>1</v>
      </c>
      <c r="H38" s="24" t="s">
        <v>13</v>
      </c>
      <c r="I38" s="2">
        <v>22.374283895607892</v>
      </c>
      <c r="J38" s="19">
        <f t="shared" si="13"/>
        <v>0.22374283895607891</v>
      </c>
      <c r="K38" s="15">
        <v>5.25</v>
      </c>
      <c r="L38" s="19">
        <f t="shared" si="14"/>
        <v>23.464438122332862</v>
      </c>
    </row>
    <row r="39" spans="1:12">
      <c r="A39" s="22">
        <v>29</v>
      </c>
      <c r="B39" s="22" t="s">
        <v>17</v>
      </c>
      <c r="C39" s="23">
        <v>16.613621896880968</v>
      </c>
      <c r="D39" s="37">
        <f t="shared" si="11"/>
        <v>0.16613621896880967</v>
      </c>
      <c r="E39" s="23">
        <v>4.5</v>
      </c>
      <c r="F39" s="19">
        <f t="shared" si="12"/>
        <v>27.086206896551726</v>
      </c>
      <c r="G39" s="24">
        <v>13</v>
      </c>
      <c r="H39" s="24" t="s">
        <v>13</v>
      </c>
      <c r="I39" s="2">
        <v>22.788033099936346</v>
      </c>
      <c r="J39" s="19">
        <f t="shared" si="13"/>
        <v>0.22788033099936345</v>
      </c>
      <c r="K39" s="15">
        <v>5.5</v>
      </c>
      <c r="L39" s="19">
        <f t="shared" si="14"/>
        <v>24.135474860335197</v>
      </c>
    </row>
    <row r="40" spans="1:12">
      <c r="A40" s="22">
        <v>16</v>
      </c>
      <c r="B40" s="22" t="s">
        <v>17</v>
      </c>
      <c r="C40" s="23">
        <v>17.536600891152133</v>
      </c>
      <c r="D40" s="37">
        <f t="shared" si="11"/>
        <v>0.17536600891152132</v>
      </c>
      <c r="E40" s="23">
        <v>5.6</v>
      </c>
      <c r="F40" s="19">
        <f t="shared" si="12"/>
        <v>31.933212341197819</v>
      </c>
      <c r="G40" s="24">
        <v>21</v>
      </c>
      <c r="H40" s="24" t="s">
        <v>13</v>
      </c>
      <c r="I40" s="2">
        <v>22.915340547422026</v>
      </c>
      <c r="J40" s="19">
        <f t="shared" si="13"/>
        <v>0.22915340547422025</v>
      </c>
      <c r="K40" s="2">
        <v>5.4</v>
      </c>
      <c r="L40" s="19">
        <f t="shared" si="14"/>
        <v>23.565000000000001</v>
      </c>
    </row>
    <row r="41" spans="1:12">
      <c r="A41" s="22">
        <v>15</v>
      </c>
      <c r="B41" s="22" t="s">
        <v>17</v>
      </c>
      <c r="C41" s="23">
        <v>17.66390833863781</v>
      </c>
      <c r="D41" s="37">
        <f t="shared" si="11"/>
        <v>0.1766390833863781</v>
      </c>
      <c r="E41" s="23">
        <v>4.8</v>
      </c>
      <c r="F41" s="19">
        <f t="shared" si="12"/>
        <v>27.174054054054054</v>
      </c>
      <c r="G41" s="24">
        <v>9</v>
      </c>
      <c r="H41" s="24" t="s">
        <v>13</v>
      </c>
      <c r="I41" s="2">
        <v>22.978994271164865</v>
      </c>
      <c r="J41" s="19">
        <f t="shared" si="13"/>
        <v>0.22978994271164865</v>
      </c>
      <c r="K41" s="2">
        <v>6.8</v>
      </c>
      <c r="L41" s="19">
        <f t="shared" si="14"/>
        <v>29.592243767313015</v>
      </c>
    </row>
    <row r="42" spans="1:12">
      <c r="A42" s="22">
        <v>39</v>
      </c>
      <c r="B42" s="22" t="s">
        <v>17</v>
      </c>
      <c r="C42" s="23">
        <v>17.886696371737749</v>
      </c>
      <c r="D42" s="37">
        <f t="shared" si="11"/>
        <v>0.17886696371737748</v>
      </c>
      <c r="E42" s="23">
        <v>4.3</v>
      </c>
      <c r="F42" s="19">
        <f t="shared" si="12"/>
        <v>24.040213523131669</v>
      </c>
      <c r="G42" s="24">
        <v>26</v>
      </c>
      <c r="H42" s="24" t="s">
        <v>13</v>
      </c>
      <c r="I42" s="2">
        <v>23.456397199236157</v>
      </c>
      <c r="J42" s="19">
        <f t="shared" si="13"/>
        <v>0.23456397199236156</v>
      </c>
      <c r="K42" s="2">
        <v>6.8</v>
      </c>
      <c r="L42" s="19">
        <f t="shared" si="14"/>
        <v>28.989959294436904</v>
      </c>
    </row>
    <row r="43" spans="1:12">
      <c r="A43" s="22">
        <v>23</v>
      </c>
      <c r="B43" s="22" t="s">
        <v>17</v>
      </c>
      <c r="C43" s="23">
        <v>18.109484404837684</v>
      </c>
      <c r="D43" s="37">
        <f t="shared" si="11"/>
        <v>0.18109484404837684</v>
      </c>
      <c r="E43" s="23">
        <v>4</v>
      </c>
      <c r="F43" s="19">
        <f t="shared" si="12"/>
        <v>22.087873462214411</v>
      </c>
      <c r="G43" s="24">
        <v>18</v>
      </c>
      <c r="H43" s="24" t="s">
        <v>13</v>
      </c>
      <c r="I43" s="2">
        <v>23.615531508593254</v>
      </c>
      <c r="J43" s="19">
        <f t="shared" si="13"/>
        <v>0.23615531508593254</v>
      </c>
      <c r="K43" s="15">
        <v>4.25</v>
      </c>
      <c r="L43" s="19">
        <f t="shared" si="14"/>
        <v>17.996630727762803</v>
      </c>
    </row>
    <row r="44" spans="1:12">
      <c r="A44" s="22">
        <v>53</v>
      </c>
      <c r="B44" s="22" t="s">
        <v>17</v>
      </c>
      <c r="C44" s="23">
        <v>18.173138128580522</v>
      </c>
      <c r="D44" s="37">
        <f t="shared" si="11"/>
        <v>0.18173138128580521</v>
      </c>
      <c r="E44" s="23">
        <v>8.5500000000000007</v>
      </c>
      <c r="F44" s="19">
        <f t="shared" si="12"/>
        <v>47.047460595446594</v>
      </c>
      <c r="G44" s="24">
        <v>35</v>
      </c>
      <c r="H44" s="24" t="s">
        <v>13</v>
      </c>
      <c r="I44" s="2">
        <v>23.997453851050288</v>
      </c>
      <c r="J44" s="19">
        <f t="shared" si="13"/>
        <v>0.23997453851050288</v>
      </c>
      <c r="K44" s="2">
        <v>7.6499999999999995</v>
      </c>
      <c r="L44" s="19">
        <f t="shared" si="14"/>
        <v>31.878381962864719</v>
      </c>
    </row>
    <row r="45" spans="1:12">
      <c r="A45" s="22">
        <v>51</v>
      </c>
      <c r="B45" s="22" t="s">
        <v>17</v>
      </c>
      <c r="C45" s="23">
        <v>19.032463399108849</v>
      </c>
      <c r="D45" s="37">
        <f t="shared" si="11"/>
        <v>0.19032463399108848</v>
      </c>
      <c r="E45" s="23">
        <v>6.5</v>
      </c>
      <c r="F45" s="19">
        <f t="shared" si="12"/>
        <v>34.152173913043477</v>
      </c>
      <c r="G45" s="24">
        <v>18</v>
      </c>
      <c r="H45" s="24" t="s">
        <v>13</v>
      </c>
      <c r="I45" s="2">
        <v>24.252068746021642</v>
      </c>
      <c r="J45" s="19">
        <f t="shared" si="13"/>
        <v>0.24252068746021643</v>
      </c>
      <c r="K45" s="2">
        <v>8.15</v>
      </c>
      <c r="L45" s="19">
        <f t="shared" si="14"/>
        <v>33.605380577427823</v>
      </c>
    </row>
    <row r="46" spans="1:12">
      <c r="A46" s="22">
        <v>38</v>
      </c>
      <c r="B46" s="22" t="s">
        <v>17</v>
      </c>
      <c r="C46" s="23">
        <v>19.478039465308722</v>
      </c>
      <c r="D46" s="37">
        <f t="shared" si="11"/>
        <v>0.19478039465308722</v>
      </c>
      <c r="E46" s="23">
        <v>6.35</v>
      </c>
      <c r="F46" s="19">
        <f t="shared" si="12"/>
        <v>32.600816993464051</v>
      </c>
      <c r="G46" s="24">
        <v>34</v>
      </c>
      <c r="H46" s="24" t="s">
        <v>13</v>
      </c>
      <c r="I46" s="2">
        <v>24.379376193507319</v>
      </c>
      <c r="J46" s="19">
        <f t="shared" si="13"/>
        <v>0.24379376193507318</v>
      </c>
      <c r="K46" s="2">
        <v>7.8</v>
      </c>
      <c r="L46" s="19">
        <f t="shared" si="14"/>
        <v>31.99425587467363</v>
      </c>
    </row>
    <row r="47" spans="1:12">
      <c r="A47" s="22">
        <v>40</v>
      </c>
      <c r="B47" s="22" t="s">
        <v>17</v>
      </c>
      <c r="C47" s="23">
        <v>19.478039465308722</v>
      </c>
      <c r="D47" s="37">
        <f t="shared" si="11"/>
        <v>0.19478039465308722</v>
      </c>
      <c r="E47" s="23">
        <v>5.15</v>
      </c>
      <c r="F47" s="19">
        <f t="shared" si="12"/>
        <v>26.440032679738561</v>
      </c>
      <c r="G47" s="24">
        <v>17</v>
      </c>
      <c r="H47" s="24" t="s">
        <v>13</v>
      </c>
      <c r="I47" s="2">
        <v>24.952259707192873</v>
      </c>
      <c r="J47" s="19">
        <f t="shared" si="13"/>
        <v>0.24952259707192873</v>
      </c>
      <c r="K47" s="2">
        <v>5.5</v>
      </c>
      <c r="L47" s="19">
        <f t="shared" si="14"/>
        <v>22.042091836734691</v>
      </c>
    </row>
    <row r="48" spans="1:12">
      <c r="A48" s="22">
        <v>41</v>
      </c>
      <c r="B48" s="22" t="s">
        <v>17</v>
      </c>
      <c r="C48" s="23">
        <v>19.541693189051561</v>
      </c>
      <c r="D48" s="37">
        <f t="shared" si="11"/>
        <v>0.19541693189051559</v>
      </c>
      <c r="E48" s="23">
        <v>5</v>
      </c>
      <c r="F48" s="19">
        <f t="shared" si="12"/>
        <v>25.586319218241041</v>
      </c>
      <c r="G48" s="24">
        <v>16</v>
      </c>
      <c r="H48" s="24" t="s">
        <v>13</v>
      </c>
      <c r="I48" s="2">
        <v>25.238701464035646</v>
      </c>
      <c r="J48" s="19">
        <f t="shared" si="13"/>
        <v>0.25238701464035646</v>
      </c>
      <c r="K48" s="2">
        <v>5.0500000000000007</v>
      </c>
      <c r="L48" s="19">
        <f t="shared" si="14"/>
        <v>20.008953341740231</v>
      </c>
    </row>
    <row r="49" spans="1:12">
      <c r="A49" s="22">
        <v>44</v>
      </c>
      <c r="B49" s="22" t="s">
        <v>17</v>
      </c>
      <c r="C49" s="23">
        <v>20.814767663908341</v>
      </c>
      <c r="D49" s="37">
        <f t="shared" si="11"/>
        <v>0.2081476766390834</v>
      </c>
      <c r="E49" s="23">
        <v>5.55</v>
      </c>
      <c r="F49" s="19">
        <f t="shared" si="12"/>
        <v>26.663761467889906</v>
      </c>
      <c r="G49" s="24">
        <v>36</v>
      </c>
      <c r="H49" s="24" t="s">
        <v>13</v>
      </c>
      <c r="I49" s="2">
        <v>25.684277530235519</v>
      </c>
      <c r="J49" s="19">
        <f t="shared" si="13"/>
        <v>0.25684277530235522</v>
      </c>
      <c r="K49" s="2">
        <v>5.85</v>
      </c>
      <c r="L49" s="19">
        <f t="shared" si="14"/>
        <v>22.776579925650552</v>
      </c>
    </row>
    <row r="50" spans="1:12">
      <c r="A50" s="22">
        <v>42</v>
      </c>
      <c r="B50" s="22" t="s">
        <v>17</v>
      </c>
      <c r="C50" s="23">
        <v>21.578612348822407</v>
      </c>
      <c r="D50" s="37">
        <f t="shared" si="11"/>
        <v>0.21578612348822407</v>
      </c>
      <c r="E50" s="23">
        <v>6.05</v>
      </c>
      <c r="F50" s="19">
        <f t="shared" si="12"/>
        <v>28.037020648967548</v>
      </c>
      <c r="G50" s="24">
        <v>12</v>
      </c>
      <c r="H50" s="24" t="s">
        <v>13</v>
      </c>
      <c r="I50" s="2">
        <v>25.970719287078293</v>
      </c>
      <c r="J50" s="19">
        <f t="shared" si="13"/>
        <v>0.25970719287078292</v>
      </c>
      <c r="K50" s="2">
        <v>4.1500000000000004</v>
      </c>
      <c r="L50" s="19">
        <f t="shared" si="14"/>
        <v>15.979534313725493</v>
      </c>
    </row>
    <row r="51" spans="1:12">
      <c r="A51" s="22">
        <v>12</v>
      </c>
      <c r="B51" s="22" t="s">
        <v>17</v>
      </c>
      <c r="C51" s="23">
        <v>21.705919796308084</v>
      </c>
      <c r="D51" s="37">
        <f t="shared" si="11"/>
        <v>0.21705919796308085</v>
      </c>
      <c r="E51" s="23">
        <v>5.05</v>
      </c>
      <c r="F51" s="19">
        <f t="shared" si="12"/>
        <v>23.265542521994135</v>
      </c>
      <c r="G51" s="24">
        <v>10</v>
      </c>
      <c r="H51" s="24" t="s">
        <v>13</v>
      </c>
      <c r="I51" s="2">
        <v>26.38446849140675</v>
      </c>
      <c r="J51" s="19">
        <f t="shared" si="13"/>
        <v>0.26384468491406748</v>
      </c>
      <c r="K51" s="2">
        <v>11.5</v>
      </c>
      <c r="L51" s="19">
        <f t="shared" si="14"/>
        <v>43.586248492159228</v>
      </c>
    </row>
    <row r="52" spans="1:12">
      <c r="A52" s="22">
        <v>54</v>
      </c>
      <c r="B52" s="22" t="s">
        <v>17</v>
      </c>
      <c r="C52" s="23">
        <v>22.02418841502228</v>
      </c>
      <c r="D52" s="37">
        <f t="shared" si="11"/>
        <v>0.22024188415022281</v>
      </c>
      <c r="E52" s="23">
        <v>8.6499999999999986</v>
      </c>
      <c r="F52" s="19">
        <f t="shared" si="12"/>
        <v>39.274999999999991</v>
      </c>
      <c r="G52" s="24">
        <v>4</v>
      </c>
      <c r="H52" s="24" t="s">
        <v>13</v>
      </c>
      <c r="I52" s="2">
        <v>27.180140038192238</v>
      </c>
      <c r="J52" s="19">
        <f t="shared" si="13"/>
        <v>0.27180140038192241</v>
      </c>
      <c r="K52" s="2">
        <v>5.05</v>
      </c>
      <c r="L52" s="19">
        <f t="shared" si="14"/>
        <v>18.579742388758778</v>
      </c>
    </row>
    <row r="53" spans="1:12">
      <c r="A53" s="22">
        <v>45</v>
      </c>
      <c r="B53" s="22" t="s">
        <v>17</v>
      </c>
      <c r="C53" s="23">
        <v>22.533418204964992</v>
      </c>
      <c r="D53" s="37">
        <f t="shared" si="11"/>
        <v>0.22533418204964992</v>
      </c>
      <c r="E53" s="23">
        <v>5.2</v>
      </c>
      <c r="F53" s="19">
        <f t="shared" si="12"/>
        <v>23.076836158192091</v>
      </c>
      <c r="G53" s="24">
        <v>20</v>
      </c>
      <c r="H53" s="24" t="s">
        <v>13</v>
      </c>
      <c r="I53" s="2">
        <v>28.580521960534693</v>
      </c>
      <c r="J53" s="19">
        <f t="shared" si="13"/>
        <v>0.28580521960534694</v>
      </c>
      <c r="K53" s="2">
        <v>7.1</v>
      </c>
      <c r="L53" s="19">
        <f t="shared" si="14"/>
        <v>24.842093541202669</v>
      </c>
    </row>
    <row r="54" spans="1:12">
      <c r="A54" s="22">
        <v>4</v>
      </c>
      <c r="B54" s="22" t="s">
        <v>17</v>
      </c>
      <c r="C54" s="23">
        <v>23.742838956078931</v>
      </c>
      <c r="D54" s="37">
        <f t="shared" si="11"/>
        <v>0.23742838956078929</v>
      </c>
      <c r="E54" s="23">
        <v>9.9499999999999993</v>
      </c>
      <c r="F54" s="19">
        <f t="shared" si="12"/>
        <v>41.907372654155495</v>
      </c>
      <c r="G54" s="24">
        <v>14</v>
      </c>
      <c r="H54" s="24" t="s">
        <v>13</v>
      </c>
      <c r="I54" s="2">
        <v>29.535327816677274</v>
      </c>
      <c r="J54" s="19">
        <f t="shared" si="13"/>
        <v>0.29535327816677276</v>
      </c>
      <c r="K54" s="2">
        <v>4.5</v>
      </c>
      <c r="L54" s="19">
        <f t="shared" si="14"/>
        <v>15.235991379310345</v>
      </c>
    </row>
    <row r="55" spans="1:12">
      <c r="A55" s="22">
        <v>47</v>
      </c>
      <c r="B55" s="22" t="s">
        <v>17</v>
      </c>
      <c r="C55" s="23">
        <v>24.061107574793123</v>
      </c>
      <c r="D55" s="37">
        <f t="shared" si="11"/>
        <v>0.24061107574793122</v>
      </c>
      <c r="E55" s="23">
        <v>7.15</v>
      </c>
      <c r="F55" s="19">
        <f t="shared" si="12"/>
        <v>29.716005291005295</v>
      </c>
      <c r="G55" s="24">
        <v>17</v>
      </c>
      <c r="H55" s="24" t="s">
        <v>13</v>
      </c>
      <c r="I55" s="2">
        <v>29.630808402291532</v>
      </c>
      <c r="J55" s="19">
        <f t="shared" si="13"/>
        <v>0.29630808402291531</v>
      </c>
      <c r="K55" s="2">
        <v>7.4499999999999993</v>
      </c>
      <c r="L55" s="19">
        <f t="shared" si="14"/>
        <v>25.142749731471536</v>
      </c>
    </row>
    <row r="56" spans="1:12">
      <c r="A56" s="22">
        <v>6</v>
      </c>
      <c r="B56" s="22" t="s">
        <v>17</v>
      </c>
      <c r="C56" s="23">
        <v>24.538510502864415</v>
      </c>
      <c r="D56" s="37">
        <f t="shared" si="11"/>
        <v>0.24538510502864416</v>
      </c>
      <c r="E56" s="23">
        <v>5.8000000000000007</v>
      </c>
      <c r="F56" s="19">
        <f t="shared" si="12"/>
        <v>23.636316472114142</v>
      </c>
      <c r="G56" s="24">
        <v>27</v>
      </c>
      <c r="H56" s="24" t="s">
        <v>13</v>
      </c>
      <c r="I56" s="2">
        <v>30.617441120305539</v>
      </c>
      <c r="J56" s="19">
        <f t="shared" si="13"/>
        <v>0.30617441120305539</v>
      </c>
      <c r="K56" s="2">
        <v>7</v>
      </c>
      <c r="L56" s="19">
        <f t="shared" si="14"/>
        <v>22.862785862785863</v>
      </c>
    </row>
    <row r="57" spans="1:12">
      <c r="A57" s="22">
        <v>49</v>
      </c>
      <c r="B57" s="22" t="s">
        <v>17</v>
      </c>
      <c r="C57" s="23">
        <v>24.888605983450034</v>
      </c>
      <c r="D57" s="37">
        <f t="shared" si="11"/>
        <v>0.24888605983450035</v>
      </c>
      <c r="E57" s="23">
        <v>7.6</v>
      </c>
      <c r="F57" s="19">
        <f t="shared" si="12"/>
        <v>30.536061381074163</v>
      </c>
      <c r="G57" s="24">
        <v>22</v>
      </c>
      <c r="H57" s="24" t="s">
        <v>13</v>
      </c>
      <c r="I57" s="2">
        <v>31.858688733290897</v>
      </c>
      <c r="J57" s="19">
        <f t="shared" si="13"/>
        <v>0.31858688733290896</v>
      </c>
      <c r="K57" s="2">
        <v>6.1</v>
      </c>
      <c r="L57" s="19">
        <f t="shared" si="14"/>
        <v>19.147052947052945</v>
      </c>
    </row>
    <row r="58" spans="1:12">
      <c r="A58" s="22">
        <v>42</v>
      </c>
      <c r="B58" s="22" t="s">
        <v>17</v>
      </c>
      <c r="C58" s="23">
        <v>25.270528325907069</v>
      </c>
      <c r="D58" s="37">
        <f t="shared" si="11"/>
        <v>0.25270528325907071</v>
      </c>
      <c r="E58" s="23">
        <v>7.2</v>
      </c>
      <c r="F58" s="19">
        <f t="shared" si="12"/>
        <v>28.491687657430724</v>
      </c>
      <c r="G58" s="24">
        <v>19</v>
      </c>
      <c r="H58" s="24" t="s">
        <v>13</v>
      </c>
      <c r="I58" s="2">
        <v>32.113303628262258</v>
      </c>
      <c r="J58" s="19">
        <f t="shared" si="13"/>
        <v>0.32113303628262257</v>
      </c>
      <c r="K58" s="2">
        <v>12.55</v>
      </c>
      <c r="L58" s="19">
        <f t="shared" si="14"/>
        <v>39.080376610505446</v>
      </c>
    </row>
    <row r="59" spans="1:12">
      <c r="A59" s="22">
        <v>61</v>
      </c>
      <c r="B59" s="22" t="s">
        <v>17</v>
      </c>
      <c r="C59" s="23">
        <v>26.129853596435389</v>
      </c>
      <c r="D59" s="37">
        <f t="shared" si="11"/>
        <v>0.26129853596435387</v>
      </c>
      <c r="E59" s="23">
        <v>8.9</v>
      </c>
      <c r="F59" s="19">
        <f t="shared" si="12"/>
        <v>34.060657734470162</v>
      </c>
      <c r="G59" s="24">
        <v>10</v>
      </c>
      <c r="H59" s="24" t="s">
        <v>13</v>
      </c>
      <c r="I59" s="2">
        <v>32.686187141947805</v>
      </c>
      <c r="J59" s="19">
        <f t="shared" si="13"/>
        <v>0.32686187141947803</v>
      </c>
      <c r="K59" s="15">
        <v>5.75</v>
      </c>
      <c r="L59" s="19">
        <f t="shared" si="14"/>
        <v>17.591528724440117</v>
      </c>
    </row>
    <row r="60" spans="1:12">
      <c r="A60" s="22">
        <v>21</v>
      </c>
      <c r="B60" s="22" t="s">
        <v>17</v>
      </c>
      <c r="C60" s="23">
        <v>26.575429662635266</v>
      </c>
      <c r="D60" s="37">
        <f t="shared" si="11"/>
        <v>0.26575429662635264</v>
      </c>
      <c r="E60" s="23">
        <v>6.2</v>
      </c>
      <c r="F60" s="19">
        <f t="shared" si="12"/>
        <v>23.329820359281438</v>
      </c>
      <c r="G60" s="24">
        <v>9</v>
      </c>
      <c r="H60" s="24" t="s">
        <v>13</v>
      </c>
      <c r="I60" s="2">
        <v>33.354551241247613</v>
      </c>
      <c r="J60" s="19">
        <f t="shared" si="13"/>
        <v>0.33354551241247615</v>
      </c>
      <c r="K60" s="15">
        <v>5.25</v>
      </c>
      <c r="L60" s="19">
        <f t="shared" si="14"/>
        <v>15.739980916030532</v>
      </c>
    </row>
    <row r="61" spans="1:12">
      <c r="A61" s="22">
        <v>20</v>
      </c>
      <c r="B61" s="22" t="s">
        <v>17</v>
      </c>
      <c r="C61" s="23">
        <v>27.307447485677912</v>
      </c>
      <c r="D61" s="37">
        <f t="shared" si="11"/>
        <v>0.2730744748567791</v>
      </c>
      <c r="E61" s="23">
        <v>7</v>
      </c>
      <c r="F61" s="19">
        <f t="shared" si="12"/>
        <v>25.634032634032636</v>
      </c>
      <c r="G61" s="24">
        <v>13</v>
      </c>
      <c r="H61" s="24" t="s">
        <v>13</v>
      </c>
      <c r="I61" s="2">
        <v>33.48185868873329</v>
      </c>
      <c r="J61" s="19">
        <f t="shared" si="13"/>
        <v>0.3348185868873329</v>
      </c>
      <c r="K61" s="2">
        <v>4.3499999999999996</v>
      </c>
      <c r="L61" s="19">
        <f t="shared" si="14"/>
        <v>12.992110266159695</v>
      </c>
    </row>
    <row r="62" spans="1:12">
      <c r="A62" s="22">
        <v>48</v>
      </c>
      <c r="B62" s="22" t="s">
        <v>17</v>
      </c>
      <c r="C62" s="23">
        <v>27.307447485677912</v>
      </c>
      <c r="D62" s="37">
        <f t="shared" si="11"/>
        <v>0.2730744748567791</v>
      </c>
      <c r="E62" s="23">
        <v>8</v>
      </c>
      <c r="F62" s="19">
        <f t="shared" si="12"/>
        <v>29.296037296037298</v>
      </c>
      <c r="G62" s="24">
        <v>17</v>
      </c>
      <c r="H62" s="24" t="s">
        <v>13</v>
      </c>
      <c r="I62" s="2">
        <v>34.150222788033098</v>
      </c>
      <c r="J62" s="19">
        <f t="shared" si="13"/>
        <v>0.34150222788033097</v>
      </c>
      <c r="K62" s="2">
        <v>7.15</v>
      </c>
      <c r="L62" s="19">
        <f t="shared" si="14"/>
        <v>20.936905871388632</v>
      </c>
    </row>
    <row r="63" spans="1:12">
      <c r="A63" s="22">
        <v>19</v>
      </c>
      <c r="B63" s="22" t="s">
        <v>17</v>
      </c>
      <c r="C63" s="23">
        <v>27.307447485677912</v>
      </c>
      <c r="D63" s="37">
        <f t="shared" si="11"/>
        <v>0.2730744748567791</v>
      </c>
      <c r="E63" s="23">
        <v>9.3000000000000007</v>
      </c>
      <c r="F63" s="19">
        <f t="shared" si="12"/>
        <v>34.056643356643363</v>
      </c>
      <c r="G63" s="24">
        <v>28</v>
      </c>
      <c r="H63" s="24" t="s">
        <v>13</v>
      </c>
      <c r="I63" s="2">
        <v>34.277530235518782</v>
      </c>
      <c r="J63" s="19">
        <f t="shared" si="13"/>
        <v>0.34277530235518783</v>
      </c>
      <c r="K63" s="2">
        <v>7.55</v>
      </c>
      <c r="L63" s="19">
        <f t="shared" si="14"/>
        <v>22.026090993500461</v>
      </c>
    </row>
    <row r="64" spans="1:12">
      <c r="A64" s="22">
        <v>28</v>
      </c>
      <c r="B64" s="22" t="s">
        <v>17</v>
      </c>
      <c r="C64" s="23">
        <v>29.344366645448762</v>
      </c>
      <c r="D64" s="37">
        <f t="shared" si="11"/>
        <v>0.29344366645448761</v>
      </c>
      <c r="E64" s="23">
        <v>7.5</v>
      </c>
      <c r="F64" s="19">
        <f t="shared" si="12"/>
        <v>25.558568329718003</v>
      </c>
      <c r="G64" s="24">
        <v>3</v>
      </c>
      <c r="H64" s="24" t="s">
        <v>13</v>
      </c>
      <c r="I64" s="2">
        <v>36.218968809675367</v>
      </c>
      <c r="J64" s="19">
        <f t="shared" si="13"/>
        <v>0.36218968809675367</v>
      </c>
      <c r="K64" s="2">
        <v>10.85</v>
      </c>
      <c r="L64" s="19">
        <f t="shared" si="14"/>
        <v>29.956678383128292</v>
      </c>
    </row>
    <row r="65" spans="1:12">
      <c r="A65" s="22">
        <v>18</v>
      </c>
      <c r="B65" s="22" t="s">
        <v>17</v>
      </c>
      <c r="C65" s="23">
        <v>30.012730744748566</v>
      </c>
      <c r="D65" s="37">
        <f t="shared" si="11"/>
        <v>0.30012730744748567</v>
      </c>
      <c r="E65" s="23">
        <v>13.649999999999999</v>
      </c>
      <c r="F65" s="19">
        <f t="shared" si="12"/>
        <v>45.48069989395546</v>
      </c>
      <c r="G65" s="24">
        <v>18</v>
      </c>
      <c r="H65" s="24" t="s">
        <v>13</v>
      </c>
      <c r="I65" s="2">
        <v>36.346276257161044</v>
      </c>
      <c r="J65" s="19">
        <f t="shared" si="13"/>
        <v>0.36346276257161042</v>
      </c>
      <c r="K65" s="2">
        <v>13.35</v>
      </c>
      <c r="L65" s="19">
        <f t="shared" si="14"/>
        <v>36.730035026269704</v>
      </c>
    </row>
    <row r="66" spans="1:12">
      <c r="A66" s="22">
        <v>30</v>
      </c>
      <c r="B66" s="22" t="s">
        <v>17</v>
      </c>
      <c r="C66" s="23">
        <v>31.094844048376832</v>
      </c>
      <c r="D66" s="37">
        <f t="shared" si="11"/>
        <v>0.3109484404837683</v>
      </c>
      <c r="E66" s="23">
        <v>11.25</v>
      </c>
      <c r="F66" s="19">
        <f t="shared" si="12"/>
        <v>36.179631525076765</v>
      </c>
      <c r="G66" s="24">
        <v>10</v>
      </c>
      <c r="H66" s="24" t="s">
        <v>13</v>
      </c>
      <c r="I66" s="2">
        <v>36.855506047103759</v>
      </c>
      <c r="J66" s="19">
        <f t="shared" si="13"/>
        <v>0.36855506047103759</v>
      </c>
      <c r="K66" s="2">
        <v>8.1999999999999993</v>
      </c>
      <c r="L66" s="19">
        <f t="shared" si="14"/>
        <v>22.249050086355783</v>
      </c>
    </row>
    <row r="67" spans="1:12">
      <c r="A67" s="22">
        <v>52</v>
      </c>
      <c r="B67" s="22" t="s">
        <v>17</v>
      </c>
      <c r="C67" s="23">
        <v>34.62762571610439</v>
      </c>
      <c r="D67" s="37">
        <f t="shared" si="11"/>
        <v>0.34627625716104388</v>
      </c>
      <c r="E67" s="23">
        <v>10.55</v>
      </c>
      <c r="F67" s="19">
        <f t="shared" si="12"/>
        <v>30.467003676470593</v>
      </c>
      <c r="G67" s="24">
        <v>16</v>
      </c>
      <c r="H67" s="24" t="s">
        <v>13</v>
      </c>
      <c r="I67" s="2">
        <v>38.478676002546152</v>
      </c>
      <c r="J67" s="19">
        <f t="shared" si="13"/>
        <v>0.38478676002546153</v>
      </c>
      <c r="K67" s="2">
        <v>13.3</v>
      </c>
      <c r="L67" s="19">
        <f t="shared" si="14"/>
        <v>34.564598842018192</v>
      </c>
    </row>
    <row r="68" spans="1:12">
      <c r="A68" s="22">
        <v>25</v>
      </c>
      <c r="B68" s="22" t="s">
        <v>17</v>
      </c>
      <c r="C68" s="23">
        <v>34.882240611075744</v>
      </c>
      <c r="D68" s="37">
        <f t="shared" ref="D68:D69" si="15">C68/100</f>
        <v>0.34882240611075743</v>
      </c>
      <c r="E68" s="23">
        <v>5.55</v>
      </c>
      <c r="F68" s="19">
        <f t="shared" ref="F68:F69" si="16">E68/D68</f>
        <v>15.910675182481754</v>
      </c>
      <c r="G68" s="24">
        <v>16</v>
      </c>
      <c r="H68" s="24" t="s">
        <v>13</v>
      </c>
      <c r="I68" s="2">
        <v>39.338001273074475</v>
      </c>
      <c r="J68" s="19">
        <f t="shared" ref="J68:J69" si="17">I68/100</f>
        <v>0.39338001273074474</v>
      </c>
      <c r="K68" s="2">
        <v>11.649999999999999</v>
      </c>
      <c r="L68" s="19">
        <f t="shared" ref="L68:L69" si="18">K68/J68</f>
        <v>29.615129449838186</v>
      </c>
    </row>
    <row r="69" spans="1:12">
      <c r="A69" s="22">
        <v>37</v>
      </c>
      <c r="B69" s="22" t="s">
        <v>17</v>
      </c>
      <c r="C69" s="23">
        <v>38.574156588160406</v>
      </c>
      <c r="D69" s="37">
        <f t="shared" si="15"/>
        <v>0.38574156588160408</v>
      </c>
      <c r="E69" s="23">
        <v>8.25</v>
      </c>
      <c r="F69" s="19">
        <f t="shared" si="16"/>
        <v>21.387376237623762</v>
      </c>
      <c r="G69" s="24">
        <v>17</v>
      </c>
      <c r="H69" s="24" t="s">
        <v>13</v>
      </c>
      <c r="I69" s="2">
        <v>40.515595162316998</v>
      </c>
      <c r="J69" s="19">
        <f t="shared" si="17"/>
        <v>0.40515595162316997</v>
      </c>
      <c r="K69" s="2">
        <v>13.149999999999999</v>
      </c>
      <c r="L69" s="19">
        <f t="shared" si="18"/>
        <v>32.456637863315002</v>
      </c>
    </row>
  </sheetData>
  <sortState ref="G4:L69">
    <sortCondition ref="I4:I69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AD36"/>
  <sheetViews>
    <sheetView workbookViewId="0">
      <selection activeCell="A4" sqref="A4"/>
    </sheetView>
  </sheetViews>
  <sheetFormatPr defaultRowHeight="15"/>
  <cols>
    <col min="2" max="2" width="22.28515625" bestFit="1" customWidth="1"/>
    <col min="3" max="3" width="19.85546875" bestFit="1" customWidth="1"/>
    <col min="6" max="6" width="12" bestFit="1" customWidth="1"/>
    <col min="9" max="9" width="8.85546875" customWidth="1"/>
    <col min="11" max="11" width="9.28515625" bestFit="1" customWidth="1"/>
    <col min="12" max="12" width="9.5703125" bestFit="1" customWidth="1"/>
    <col min="13" max="13" width="9.28515625" bestFit="1" customWidth="1"/>
    <col min="14" max="14" width="13.42578125" bestFit="1" customWidth="1"/>
    <col min="18" max="18" width="9.28515625" bestFit="1" customWidth="1"/>
    <col min="19" max="19" width="9.5703125" bestFit="1" customWidth="1"/>
    <col min="20" max="20" width="9.28515625" bestFit="1" customWidth="1"/>
    <col min="21" max="21" width="9.5703125" bestFit="1" customWidth="1"/>
    <col min="29" max="29" width="13.28515625" bestFit="1" customWidth="1"/>
  </cols>
  <sheetData>
    <row r="1" spans="2:30">
      <c r="J1" t="s">
        <v>185</v>
      </c>
    </row>
    <row r="3" spans="2:30" ht="15.75" thickBot="1">
      <c r="D3" s="54"/>
      <c r="E3" s="54"/>
      <c r="F3" s="54"/>
      <c r="G3" s="54"/>
      <c r="H3" s="54"/>
      <c r="I3" s="54"/>
      <c r="J3" s="74" t="s">
        <v>17</v>
      </c>
      <c r="Q3" s="74" t="s">
        <v>13</v>
      </c>
    </row>
    <row r="4" spans="2:30" ht="19.5" thickBot="1">
      <c r="B4" s="64" t="s">
        <v>205</v>
      </c>
      <c r="C4" s="64" t="s">
        <v>206</v>
      </c>
      <c r="D4" s="141" t="s">
        <v>170</v>
      </c>
      <c r="E4" s="141"/>
      <c r="F4" s="141"/>
      <c r="G4" s="65" t="s">
        <v>183</v>
      </c>
      <c r="H4" s="65" t="s">
        <v>175</v>
      </c>
      <c r="I4" s="54"/>
      <c r="J4" s="72" t="s">
        <v>178</v>
      </c>
      <c r="M4" t="s">
        <v>196</v>
      </c>
      <c r="Q4" s="72" t="s">
        <v>178</v>
      </c>
      <c r="T4" t="s">
        <v>196</v>
      </c>
      <c r="Y4" s="73" t="s">
        <v>74</v>
      </c>
      <c r="Z4" s="7" t="s">
        <v>158</v>
      </c>
      <c r="AA4" s="7" t="s">
        <v>186</v>
      </c>
      <c r="AB4" s="7" t="s">
        <v>188</v>
      </c>
      <c r="AC4" s="7" t="s">
        <v>189</v>
      </c>
    </row>
    <row r="5" spans="2:30" ht="16.5" thickBot="1">
      <c r="B5" s="55"/>
      <c r="C5" s="55"/>
      <c r="D5" s="66" t="s">
        <v>173</v>
      </c>
      <c r="E5" s="67" t="s">
        <v>182</v>
      </c>
      <c r="F5" s="67" t="s">
        <v>181</v>
      </c>
      <c r="G5" s="55"/>
      <c r="H5" s="55"/>
      <c r="I5" s="54"/>
      <c r="J5" t="s">
        <v>184</v>
      </c>
      <c r="Q5" t="s">
        <v>203</v>
      </c>
      <c r="Y5" s="54" t="s">
        <v>17</v>
      </c>
      <c r="AD5" s="78"/>
    </row>
    <row r="6" spans="2:30">
      <c r="B6" s="54" t="s">
        <v>17</v>
      </c>
      <c r="C6" s="53" t="s">
        <v>176</v>
      </c>
      <c r="D6" s="68">
        <v>0.74984696381496807</v>
      </c>
      <c r="E6" s="68">
        <v>0.25893309570089962</v>
      </c>
      <c r="F6" s="69" t="s">
        <v>172</v>
      </c>
      <c r="G6" s="68">
        <v>0.69414673276125649</v>
      </c>
      <c r="H6" s="68">
        <v>1.3585336798231857</v>
      </c>
      <c r="I6" s="54"/>
      <c r="J6" s="72" t="s">
        <v>201</v>
      </c>
      <c r="M6" s="72" t="s">
        <v>202</v>
      </c>
      <c r="Q6" s="72" t="s">
        <v>201</v>
      </c>
      <c r="T6" s="72" t="s">
        <v>202</v>
      </c>
      <c r="Y6" s="72">
        <v>20</v>
      </c>
      <c r="Z6" s="79">
        <v>5.8243712535104679</v>
      </c>
      <c r="AA6" s="79">
        <v>26.643297908073723</v>
      </c>
      <c r="AB6" s="76">
        <v>2.6643297908073723E-3</v>
      </c>
      <c r="AC6" s="81">
        <v>375.32891140213155</v>
      </c>
      <c r="AD6" s="78"/>
    </row>
    <row r="7" spans="2:30">
      <c r="C7" s="54" t="s">
        <v>179</v>
      </c>
      <c r="D7" s="68">
        <v>3.03783299602815</v>
      </c>
      <c r="E7" s="68">
        <v>6.0863633560342082E-3</v>
      </c>
      <c r="F7" s="69" t="s">
        <v>172</v>
      </c>
      <c r="G7" s="68">
        <v>0.63387958322132942</v>
      </c>
      <c r="H7" s="68">
        <v>1.4863662023254334</v>
      </c>
      <c r="I7" s="54"/>
      <c r="J7" t="s">
        <v>187</v>
      </c>
      <c r="Q7" t="s">
        <v>187</v>
      </c>
      <c r="Y7" s="72">
        <v>30</v>
      </c>
      <c r="Z7" s="79">
        <v>8.1509229737883704</v>
      </c>
      <c r="AA7" s="79">
        <v>52.179926078599948</v>
      </c>
      <c r="AB7" s="76">
        <v>5.2179926078599953E-3</v>
      </c>
      <c r="AC7" s="81">
        <v>191.64457965955614</v>
      </c>
      <c r="AD7" s="78"/>
    </row>
    <row r="8" spans="2:30">
      <c r="C8" s="54" t="s">
        <v>177</v>
      </c>
      <c r="D8" s="68">
        <v>-6.5252617050923858</v>
      </c>
      <c r="E8" s="68">
        <v>4.2785984556781402</v>
      </c>
      <c r="F8" s="69" t="s">
        <v>172</v>
      </c>
      <c r="G8" s="68">
        <v>0.66795455579527907</v>
      </c>
      <c r="H8" s="68">
        <v>1.4155089200980473</v>
      </c>
      <c r="I8" s="54"/>
      <c r="Y8" s="72">
        <v>40</v>
      </c>
      <c r="Z8" s="79">
        <v>10.345832746440063</v>
      </c>
      <c r="AA8" s="79">
        <v>84.066078264617019</v>
      </c>
      <c r="AB8" s="76">
        <v>8.4066078264617011E-3</v>
      </c>
      <c r="AC8" s="81">
        <v>118.9540443235943</v>
      </c>
      <c r="AD8" s="78"/>
    </row>
    <row r="9" spans="2:30" ht="15.75" thickBot="1">
      <c r="C9" s="54" t="s">
        <v>180</v>
      </c>
      <c r="D9" s="68">
        <v>-0.19468205882672929</v>
      </c>
      <c r="E9" s="68">
        <v>0.37366413023706296</v>
      </c>
      <c r="F9" s="68">
        <v>-2.889744281773023E-3</v>
      </c>
      <c r="G9" s="68">
        <v>0.70075752924479928</v>
      </c>
      <c r="H9" s="68">
        <v>1.3543944821229124</v>
      </c>
      <c r="I9" s="54"/>
      <c r="J9" s="73" t="s">
        <v>74</v>
      </c>
      <c r="K9" s="7" t="s">
        <v>158</v>
      </c>
      <c r="L9" s="7" t="s">
        <v>186</v>
      </c>
      <c r="M9" s="7" t="s">
        <v>188</v>
      </c>
      <c r="N9" s="7" t="s">
        <v>189</v>
      </c>
      <c r="Q9" s="73" t="s">
        <v>74</v>
      </c>
      <c r="R9" s="7" t="s">
        <v>158</v>
      </c>
      <c r="S9" s="7" t="s">
        <v>186</v>
      </c>
      <c r="T9" s="7" t="s">
        <v>188</v>
      </c>
      <c r="U9" s="7" t="s">
        <v>189</v>
      </c>
      <c r="Y9" s="72">
        <v>50</v>
      </c>
      <c r="Z9" s="79">
        <v>12.447776834536196</v>
      </c>
      <c r="AA9" s="79">
        <v>121.69520555901788</v>
      </c>
      <c r="AB9" s="76">
        <v>1.2169520555901788E-2</v>
      </c>
      <c r="AC9" s="81">
        <v>82.172505926294306</v>
      </c>
    </row>
    <row r="10" spans="2:30">
      <c r="C10" s="72" t="s">
        <v>178</v>
      </c>
      <c r="D10" s="68">
        <v>-0.72103818420257637</v>
      </c>
      <c r="E10" s="68">
        <v>0.82887555087529574</v>
      </c>
      <c r="F10" s="69" t="s">
        <v>172</v>
      </c>
      <c r="G10" s="68">
        <v>0.76019698411496373</v>
      </c>
      <c r="H10" s="68">
        <v>0.21844361467183099</v>
      </c>
      <c r="I10" s="54"/>
      <c r="J10" s="72">
        <v>20</v>
      </c>
      <c r="K10" s="79">
        <v>5.8243712535104679</v>
      </c>
      <c r="L10" s="79">
        <v>26.643297908073723</v>
      </c>
      <c r="M10" s="76">
        <v>2.6643297908073723E-3</v>
      </c>
      <c r="N10" s="81">
        <v>375.32891140213155</v>
      </c>
      <c r="O10" s="78"/>
      <c r="Q10" s="72">
        <v>20</v>
      </c>
      <c r="R10" s="79">
        <v>4.9459989318606512</v>
      </c>
      <c r="S10" s="79">
        <v>19.213120999202907</v>
      </c>
      <c r="T10" s="76">
        <v>1.9213120999202907E-3</v>
      </c>
      <c r="U10" s="81">
        <v>520.4776465216072</v>
      </c>
      <c r="X10" s="18"/>
      <c r="Y10" s="54" t="s">
        <v>13</v>
      </c>
    </row>
    <row r="11" spans="2:30">
      <c r="B11" s="54" t="s">
        <v>13</v>
      </c>
      <c r="C11" s="53" t="s">
        <v>176</v>
      </c>
      <c r="D11" s="68">
        <v>-0.31806191033888531</v>
      </c>
      <c r="E11" s="68">
        <v>0.26898942320479763</v>
      </c>
      <c r="F11" s="69" t="s">
        <v>172</v>
      </c>
      <c r="G11" s="68">
        <v>0.56439780981479726</v>
      </c>
      <c r="H11" s="68">
        <v>1.7573283599897365</v>
      </c>
      <c r="I11" s="54"/>
      <c r="J11" s="72">
        <v>30</v>
      </c>
      <c r="K11" s="79">
        <v>8.1509229737883704</v>
      </c>
      <c r="L11" s="79">
        <v>52.179926078599948</v>
      </c>
      <c r="M11" s="76">
        <v>5.2179926078599953E-3</v>
      </c>
      <c r="N11" s="81">
        <v>191.64457965955614</v>
      </c>
      <c r="O11" s="78"/>
      <c r="Q11" s="72">
        <v>30</v>
      </c>
      <c r="R11" s="79">
        <v>7.3727452898689743</v>
      </c>
      <c r="S11" s="79">
        <v>42.692181007142395</v>
      </c>
      <c r="T11" s="76">
        <v>4.269218100714239E-3</v>
      </c>
      <c r="U11" s="81">
        <v>234.23492930302629</v>
      </c>
      <c r="X11" s="18"/>
      <c r="Y11" s="72">
        <v>20</v>
      </c>
      <c r="Z11" s="79">
        <v>4.9459989318606512</v>
      </c>
      <c r="AA11" s="79">
        <v>19.213120999202907</v>
      </c>
      <c r="AB11" s="76">
        <v>1.9213120999202907E-3</v>
      </c>
      <c r="AC11" s="81">
        <v>520.4776465216072</v>
      </c>
    </row>
    <row r="12" spans="2:30">
      <c r="C12" s="54" t="s">
        <v>179</v>
      </c>
      <c r="D12" s="68">
        <v>2.8012475682922928</v>
      </c>
      <c r="E12" s="68">
        <v>5.2866834750154657E-3</v>
      </c>
      <c r="F12" s="69" t="s">
        <v>172</v>
      </c>
      <c r="G12" s="68">
        <v>0.5770743830279228</v>
      </c>
      <c r="H12" s="68">
        <v>1.7315693353189099</v>
      </c>
      <c r="I12" s="54"/>
      <c r="J12" s="72">
        <v>40</v>
      </c>
      <c r="K12" s="79">
        <v>10.345832746440063</v>
      </c>
      <c r="L12" s="79">
        <v>84.066078264617019</v>
      </c>
      <c r="M12" s="76">
        <v>8.4066078264617011E-3</v>
      </c>
      <c r="N12" s="81">
        <v>118.9540443235943</v>
      </c>
      <c r="O12" s="78"/>
      <c r="Q12" s="72">
        <v>40</v>
      </c>
      <c r="R12" s="79">
        <v>9.7868042298642699</v>
      </c>
      <c r="S12" s="79">
        <v>75.226643273644143</v>
      </c>
      <c r="T12" s="76">
        <v>7.5226643273644143E-3</v>
      </c>
      <c r="U12" s="81">
        <v>132.93162588185729</v>
      </c>
      <c r="X12" s="18"/>
      <c r="Y12" s="72">
        <v>30</v>
      </c>
      <c r="Z12" s="79">
        <v>7.3727452898689743</v>
      </c>
      <c r="AA12" s="79">
        <v>42.692181007142395</v>
      </c>
      <c r="AB12" s="76">
        <v>4.269218100714239E-3</v>
      </c>
      <c r="AC12" s="81">
        <v>234.23492930302629</v>
      </c>
    </row>
    <row r="13" spans="2:30" ht="15.75" thickBot="1">
      <c r="C13" s="54" t="s">
        <v>177</v>
      </c>
      <c r="D13" s="68">
        <v>-12.847435177891459</v>
      </c>
      <c r="E13" s="68">
        <v>6.0645630718702801</v>
      </c>
      <c r="F13" s="69" t="s">
        <v>172</v>
      </c>
      <c r="G13" s="68">
        <v>0.52816233621652353</v>
      </c>
      <c r="H13" s="68">
        <v>1.8289599388288593</v>
      </c>
      <c r="I13" s="54"/>
      <c r="J13" s="55">
        <v>50</v>
      </c>
      <c r="K13" s="80">
        <v>12.447776834536196</v>
      </c>
      <c r="L13" s="80">
        <v>121.69520555901788</v>
      </c>
      <c r="M13" s="77">
        <v>1.2169520555901788E-2</v>
      </c>
      <c r="N13" s="82">
        <v>82.172505926294306</v>
      </c>
      <c r="O13" s="78"/>
      <c r="Q13" s="55">
        <v>50</v>
      </c>
      <c r="R13" s="80">
        <v>12.191472560465456</v>
      </c>
      <c r="S13" s="80">
        <v>116.73530232953769</v>
      </c>
      <c r="T13" s="77">
        <v>1.1673530232953769E-2</v>
      </c>
      <c r="U13" s="82">
        <v>85.663889161571021</v>
      </c>
      <c r="X13" s="18"/>
      <c r="Y13" s="72">
        <v>40</v>
      </c>
      <c r="Z13" s="79">
        <v>9.7868042298642699</v>
      </c>
      <c r="AA13" s="79">
        <v>75.226643273644143</v>
      </c>
      <c r="AB13" s="76">
        <v>7.5226643273644143E-3</v>
      </c>
      <c r="AC13" s="81">
        <v>132.93162588185729</v>
      </c>
    </row>
    <row r="14" spans="2:30" ht="15.75" thickBot="1">
      <c r="C14" s="54" t="s">
        <v>180</v>
      </c>
      <c r="D14" s="68">
        <v>2.6129066006070651</v>
      </c>
      <c r="E14" s="68">
        <v>1.5858644743962376E-2</v>
      </c>
      <c r="F14" s="68">
        <v>4.9822926735355721E-3</v>
      </c>
      <c r="G14" s="68">
        <v>0.57712308995785289</v>
      </c>
      <c r="H14" s="68">
        <v>1.74515734282366</v>
      </c>
      <c r="I14" s="54"/>
      <c r="J14" s="54"/>
      <c r="Y14" s="55">
        <v>50</v>
      </c>
      <c r="Z14" s="80">
        <v>12.191472560465456</v>
      </c>
      <c r="AA14" s="80">
        <v>116.73530232953769</v>
      </c>
      <c r="AB14" s="77">
        <v>1.1673530232953769E-2</v>
      </c>
      <c r="AC14" s="82">
        <v>85.663889161571021</v>
      </c>
    </row>
    <row r="15" spans="2:30" ht="15.75" thickBot="1">
      <c r="B15" s="47"/>
      <c r="C15" s="55" t="s">
        <v>178</v>
      </c>
      <c r="D15" s="70">
        <v>-1.3509468846903949</v>
      </c>
      <c r="E15" s="70">
        <v>0.98457591283021495</v>
      </c>
      <c r="F15" s="71" t="s">
        <v>172</v>
      </c>
      <c r="G15" s="70">
        <v>0.59826512956583999</v>
      </c>
      <c r="H15" s="70">
        <v>0.25743299771120087</v>
      </c>
      <c r="I15" s="54"/>
      <c r="J15" s="54"/>
    </row>
    <row r="16" spans="2:30">
      <c r="I16" s="54"/>
      <c r="J16" s="54"/>
    </row>
    <row r="17" spans="3:24">
      <c r="I17" s="54"/>
      <c r="J17" s="54" t="s">
        <v>190</v>
      </c>
      <c r="K17" s="1" t="s">
        <v>191</v>
      </c>
      <c r="L17" s="1" t="s">
        <v>158</v>
      </c>
      <c r="M17" s="26" t="s">
        <v>186</v>
      </c>
      <c r="N17" s="26" t="s">
        <v>188</v>
      </c>
      <c r="O17" s="26" t="s">
        <v>189</v>
      </c>
      <c r="P17" s="26" t="s">
        <v>186</v>
      </c>
      <c r="Q17" s="26"/>
      <c r="R17" s="54" t="s">
        <v>190</v>
      </c>
      <c r="S17" s="1" t="s">
        <v>191</v>
      </c>
      <c r="T17" s="1" t="s">
        <v>158</v>
      </c>
      <c r="U17" s="26" t="s">
        <v>186</v>
      </c>
      <c r="V17" s="26" t="s">
        <v>188</v>
      </c>
      <c r="W17" s="26" t="s">
        <v>189</v>
      </c>
      <c r="X17" s="26" t="s">
        <v>186</v>
      </c>
    </row>
    <row r="18" spans="3:24">
      <c r="I18" s="54"/>
      <c r="J18" s="54">
        <v>20</v>
      </c>
      <c r="K18">
        <f>($D$10)+($E$10*LN(J18))</f>
        <v>1.7620510543143899</v>
      </c>
      <c r="L18">
        <f>EXP(K18)</f>
        <v>5.8243712535104679</v>
      </c>
      <c r="M18">
        <f>(PI()/4)*(EXP(($D$10)+($E$10*LN(J18)))^2)</f>
        <v>26.643297908073723</v>
      </c>
      <c r="N18">
        <f>(PI()/40000)*(EXP(($D$10)+($E$10*LN(J18)))^2)</f>
        <v>2.6643297908073723E-3</v>
      </c>
      <c r="O18">
        <f>1/N18</f>
        <v>375.32891140213155</v>
      </c>
      <c r="R18" s="54">
        <v>20</v>
      </c>
      <c r="S18">
        <f>($D$15)+($E$15*LN(R18))</f>
        <v>1.5985789531389607</v>
      </c>
      <c r="T18">
        <f>EXP(S18)</f>
        <v>4.9459989318606512</v>
      </c>
      <c r="U18">
        <f>(PI()/4)*(EXP(($D$15)+($E$15*LN(R18)))^2)</f>
        <v>19.213120999202907</v>
      </c>
      <c r="V18">
        <f>(PI()/40000)*(EXP(($D$15)+($E$15*LN(R18)))^2)</f>
        <v>1.9213120999202907E-3</v>
      </c>
      <c r="W18">
        <f>1/V18</f>
        <v>520.4776465216072</v>
      </c>
    </row>
    <row r="19" spans="3:24">
      <c r="I19" s="54"/>
      <c r="J19" s="54">
        <v>30</v>
      </c>
      <c r="K19">
        <f t="shared" ref="K19:K21" si="0">($D$10)+($E$10*LN(J19))</f>
        <v>2.0981311691582563</v>
      </c>
      <c r="L19">
        <f t="shared" ref="L19:L21" si="1">EXP(K19)</f>
        <v>8.1509229737883704</v>
      </c>
      <c r="M19">
        <f t="shared" ref="M19:M21" si="2">(PI()/4)*(EXP(($D$10)+($E$10*LN(J19)))^2)</f>
        <v>52.179926078599948</v>
      </c>
      <c r="N19">
        <f t="shared" ref="N19:N21" si="3">(PI()/40000)*(EXP(($D$10)+($E$10*LN(J19)))^2)</f>
        <v>5.2179926078599953E-3</v>
      </c>
      <c r="O19">
        <f t="shared" ref="O19:O21" si="4">1/N19</f>
        <v>191.64457965955614</v>
      </c>
      <c r="R19" s="54">
        <v>30</v>
      </c>
      <c r="S19">
        <f>($D$15)+($E$15*LN(R19))</f>
        <v>1.9977901320753586</v>
      </c>
      <c r="T19">
        <f t="shared" ref="T19:T21" si="5">EXP(S19)</f>
        <v>7.3727452898689743</v>
      </c>
      <c r="U19">
        <f>(PI()/4)*(EXP(($D$15)+($E$15*LN(R19)))^2)</f>
        <v>42.692181007142395</v>
      </c>
      <c r="V19">
        <f>(PI()/40000)*(EXP(($D$15)+($E$15*LN(R19)))^2)</f>
        <v>4.269218100714239E-3</v>
      </c>
      <c r="W19">
        <f t="shared" ref="W19:W21" si="6">1/V19</f>
        <v>234.23492930302629</v>
      </c>
    </row>
    <row r="20" spans="3:24">
      <c r="I20" s="54"/>
      <c r="J20" s="54">
        <v>40</v>
      </c>
      <c r="K20">
        <f t="shared" si="0"/>
        <v>2.3365838054386727</v>
      </c>
      <c r="L20">
        <f t="shared" si="1"/>
        <v>10.345832746440063</v>
      </c>
      <c r="M20">
        <f t="shared" si="2"/>
        <v>84.066078264617019</v>
      </c>
      <c r="N20">
        <f t="shared" si="3"/>
        <v>8.4066078264617011E-3</v>
      </c>
      <c r="O20">
        <f t="shared" si="4"/>
        <v>118.9540443235943</v>
      </c>
      <c r="R20" s="54">
        <v>40</v>
      </c>
      <c r="S20">
        <f>($D$15)+($E$15*LN(R20))</f>
        <v>2.2810349711644591</v>
      </c>
      <c r="T20">
        <f t="shared" si="5"/>
        <v>9.7868042298642699</v>
      </c>
      <c r="U20">
        <f>(PI()/4)*(EXP(($D$15)+($E$15*LN(R20)))^2)</f>
        <v>75.226643273644143</v>
      </c>
      <c r="V20">
        <f>(PI()/40000)*(EXP(($D$15)+($E$15*LN(R20)))^2)</f>
        <v>7.5226643273644143E-3</v>
      </c>
      <c r="W20">
        <f t="shared" si="6"/>
        <v>132.93162588185729</v>
      </c>
    </row>
    <row r="21" spans="3:24">
      <c r="C21" s="54"/>
      <c r="D21" s="54"/>
      <c r="E21" s="54"/>
      <c r="F21" s="54"/>
      <c r="G21" s="54"/>
      <c r="H21" s="54"/>
      <c r="I21" s="54"/>
      <c r="J21" s="54">
        <v>50</v>
      </c>
      <c r="K21">
        <f t="shared" si="0"/>
        <v>2.5215420394585082</v>
      </c>
      <c r="L21">
        <f t="shared" si="1"/>
        <v>12.447776834536196</v>
      </c>
      <c r="M21">
        <f t="shared" si="2"/>
        <v>121.69520555901788</v>
      </c>
      <c r="N21">
        <f t="shared" si="3"/>
        <v>1.2169520555901788E-2</v>
      </c>
      <c r="O21">
        <f t="shared" si="4"/>
        <v>82.172505926294306</v>
      </c>
      <c r="R21" s="54">
        <v>50</v>
      </c>
      <c r="S21">
        <f>($D$15)+($E$15*LN(R21))</f>
        <v>2.500736736891823</v>
      </c>
      <c r="T21">
        <f t="shared" si="5"/>
        <v>12.191472560465456</v>
      </c>
      <c r="U21">
        <f>(PI()/4)*(EXP(($D$15)+($E$15*LN(R21)))^2)</f>
        <v>116.73530232953769</v>
      </c>
      <c r="V21">
        <f>(PI()/40000)*(EXP(($D$15)+($E$15*LN(R21)))^2)</f>
        <v>1.1673530232953769E-2</v>
      </c>
      <c r="W21">
        <f t="shared" si="6"/>
        <v>85.663889161571021</v>
      </c>
    </row>
    <row r="24" spans="3:24">
      <c r="H24" t="s">
        <v>192</v>
      </c>
      <c r="I24" t="s">
        <v>193</v>
      </c>
      <c r="J24" t="s">
        <v>194</v>
      </c>
      <c r="K24" t="s">
        <v>195</v>
      </c>
      <c r="L24" t="s">
        <v>199</v>
      </c>
      <c r="M24" s="75" t="s">
        <v>186</v>
      </c>
      <c r="N24" s="26" t="s">
        <v>188</v>
      </c>
      <c r="O24" s="26" t="s">
        <v>189</v>
      </c>
      <c r="R24" t="s">
        <v>193</v>
      </c>
      <c r="S24" t="s">
        <v>194</v>
      </c>
      <c r="T24" t="s">
        <v>195</v>
      </c>
      <c r="U24" t="s">
        <v>199</v>
      </c>
      <c r="V24" s="75" t="s">
        <v>186</v>
      </c>
      <c r="W24" s="26" t="s">
        <v>188</v>
      </c>
      <c r="X24" s="26" t="s">
        <v>189</v>
      </c>
    </row>
    <row r="25" spans="3:24">
      <c r="H25">
        <f>EXP(J25)</f>
        <v>19.999999999999996</v>
      </c>
      <c r="I25" s="54">
        <v>20</v>
      </c>
      <c r="J25">
        <f>LN(I25)</f>
        <v>2.9957322735539909</v>
      </c>
      <c r="K25">
        <f>($E$10*J25)-0.721</f>
        <v>1.7620892385169662</v>
      </c>
      <c r="L25">
        <f>EXP(K25)</f>
        <v>5.8245936567284096</v>
      </c>
      <c r="M25">
        <f>$F$27*(L25^2)</f>
        <v>26.645332691938581</v>
      </c>
      <c r="N25">
        <f>$F$29*(L25^2)</f>
        <v>2.6645332691938579E-3</v>
      </c>
      <c r="O25">
        <f>1/N25</f>
        <v>375.30024922621641</v>
      </c>
      <c r="R25" s="54">
        <v>20</v>
      </c>
      <c r="S25">
        <f>LN(R25)</f>
        <v>2.9957322735539909</v>
      </c>
      <c r="T25">
        <f>($E$15*S25)-1.351</f>
        <v>1.5985258378293556</v>
      </c>
      <c r="U25">
        <f>EXP(T25)</f>
        <v>4.9457362305728703</v>
      </c>
      <c r="V25">
        <f>$F$27*(U25^2)</f>
        <v>19.211080085867859</v>
      </c>
      <c r="W25">
        <f>$F$29*(U25^2)</f>
        <v>1.9211080085867859E-3</v>
      </c>
      <c r="X25">
        <f>1/W25</f>
        <v>520.53294012116714</v>
      </c>
    </row>
    <row r="26" spans="3:24">
      <c r="E26" t="s">
        <v>197</v>
      </c>
      <c r="F26">
        <f>PI()</f>
        <v>3.1415926535897931</v>
      </c>
      <c r="H26">
        <f t="shared" ref="H26:H28" si="7">EXP(J26)</f>
        <v>30.000000000000004</v>
      </c>
      <c r="I26" s="54">
        <v>30</v>
      </c>
      <c r="J26">
        <f t="shared" ref="J26:J28" si="8">LN(I26)</f>
        <v>3.4011973816621555</v>
      </c>
      <c r="K26">
        <f t="shared" ref="K26:K28" si="9">($E$10*J26)-0.721</f>
        <v>2.0981693533608325</v>
      </c>
      <c r="L26">
        <f t="shared" ref="L26:L28" si="10">EXP(K26)</f>
        <v>8.151234216224621</v>
      </c>
      <c r="M26">
        <f t="shared" ref="M26:M28" si="11">$F$27*(L26^2)</f>
        <v>52.183911128499588</v>
      </c>
      <c r="N26">
        <f t="shared" ref="N26:N28" si="12">$F$29*(L26^2)</f>
        <v>5.2183911128499587E-3</v>
      </c>
      <c r="O26">
        <f t="shared" ref="O26:O28" si="13">1/N26</f>
        <v>191.62994462748549</v>
      </c>
      <c r="R26" s="54">
        <v>30</v>
      </c>
      <c r="S26">
        <f t="shared" ref="S26:S28" si="14">LN(R26)</f>
        <v>3.4011973816621555</v>
      </c>
      <c r="T26">
        <f>($E$15*S26)-1.351</f>
        <v>1.9977370167657535</v>
      </c>
      <c r="U26">
        <f t="shared" ref="U26:U28" si="15">EXP(T26)</f>
        <v>7.3723536946202071</v>
      </c>
      <c r="V26">
        <f t="shared" ref="V26:V28" si="16">$F$27*(U26^2)</f>
        <v>42.687646031199492</v>
      </c>
      <c r="W26">
        <f t="shared" ref="W26:W28" si="17">$F$29*(U26^2)</f>
        <v>4.2687646031199494E-3</v>
      </c>
      <c r="X26">
        <f t="shared" ref="X26:X28" si="18">1/W26</f>
        <v>234.25981354631764</v>
      </c>
    </row>
    <row r="27" spans="3:24">
      <c r="E27" t="s">
        <v>198</v>
      </c>
      <c r="F27">
        <f>F26/4</f>
        <v>0.78539816339744828</v>
      </c>
      <c r="H27">
        <f t="shared" si="7"/>
        <v>40</v>
      </c>
      <c r="I27" s="54">
        <v>40</v>
      </c>
      <c r="J27">
        <f t="shared" si="8"/>
        <v>3.6888794541139363</v>
      </c>
      <c r="K27">
        <f t="shared" si="9"/>
        <v>2.336621989641249</v>
      </c>
      <c r="L27">
        <f t="shared" si="10"/>
        <v>10.346227801355854</v>
      </c>
      <c r="M27">
        <f t="shared" si="11"/>
        <v>84.072498502090042</v>
      </c>
      <c r="N27">
        <f t="shared" si="12"/>
        <v>8.4072498502090042E-3</v>
      </c>
      <c r="O27">
        <f t="shared" si="13"/>
        <v>118.94496033981196</v>
      </c>
      <c r="R27" s="54">
        <v>40</v>
      </c>
      <c r="S27">
        <f t="shared" si="14"/>
        <v>3.6888794541139363</v>
      </c>
      <c r="T27">
        <f>($E$15*S27)-1.351</f>
        <v>2.2809818558548538</v>
      </c>
      <c r="U27">
        <f t="shared" si="15"/>
        <v>9.7862844145327532</v>
      </c>
      <c r="V27">
        <f t="shared" si="16"/>
        <v>75.218652325197283</v>
      </c>
      <c r="W27">
        <f t="shared" si="17"/>
        <v>7.5218652325197283E-3</v>
      </c>
      <c r="X27">
        <f t="shared" si="18"/>
        <v>132.94574804087694</v>
      </c>
    </row>
    <row r="28" spans="3:24">
      <c r="F28">
        <f>PI()/4</f>
        <v>0.78539816339744828</v>
      </c>
      <c r="H28">
        <f t="shared" si="7"/>
        <v>49.999999999999993</v>
      </c>
      <c r="I28" s="54">
        <v>50</v>
      </c>
      <c r="J28">
        <f t="shared" si="8"/>
        <v>3.912023005428146</v>
      </c>
      <c r="K28">
        <f t="shared" si="9"/>
        <v>2.5215802236610845</v>
      </c>
      <c r="L28">
        <f t="shared" si="10"/>
        <v>12.448252152043223</v>
      </c>
      <c r="M28">
        <f t="shared" si="11"/>
        <v>121.70449958266148</v>
      </c>
      <c r="N28">
        <f t="shared" si="12"/>
        <v>1.2170449958266149E-2</v>
      </c>
      <c r="O28">
        <f t="shared" si="13"/>
        <v>82.166230782683741</v>
      </c>
      <c r="R28" s="54">
        <v>50</v>
      </c>
      <c r="S28">
        <f t="shared" si="14"/>
        <v>3.912023005428146</v>
      </c>
      <c r="T28">
        <f>($E$15*S28)-1.351</f>
        <v>2.5006836215822177</v>
      </c>
      <c r="U28">
        <f t="shared" si="15"/>
        <v>12.19082502382307</v>
      </c>
      <c r="V28">
        <f t="shared" si="16"/>
        <v>116.72290212473987</v>
      </c>
      <c r="W28">
        <f t="shared" si="17"/>
        <v>1.1672290212473988E-2</v>
      </c>
      <c r="X28">
        <f t="shared" si="18"/>
        <v>85.67298977293386</v>
      </c>
    </row>
    <row r="29" spans="3:24">
      <c r="E29" t="s">
        <v>200</v>
      </c>
      <c r="F29">
        <f>F26/40000</f>
        <v>7.8539816339744827E-5</v>
      </c>
      <c r="I29" s="54"/>
    </row>
    <row r="32" spans="3:24">
      <c r="G32" s="22"/>
      <c r="H32" s="24"/>
    </row>
    <row r="33" spans="6:8">
      <c r="F33" s="8"/>
      <c r="G33" s="2"/>
      <c r="H33" s="2"/>
    </row>
    <row r="34" spans="6:8">
      <c r="F34" s="8"/>
      <c r="G34" s="2"/>
      <c r="H34" s="2"/>
    </row>
    <row r="35" spans="6:8">
      <c r="F35" s="8"/>
      <c r="G35" s="2"/>
      <c r="H35" s="2"/>
    </row>
    <row r="36" spans="6:8">
      <c r="F36" s="8"/>
      <c r="G36" s="2"/>
      <c r="H36" s="2"/>
    </row>
  </sheetData>
  <mergeCells count="1">
    <mergeCell ref="D4:F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528"/>
  <sheetViews>
    <sheetView topLeftCell="A3" workbookViewId="0">
      <selection activeCell="D5" sqref="D5"/>
    </sheetView>
  </sheetViews>
  <sheetFormatPr defaultRowHeight="15"/>
  <cols>
    <col min="1" max="1" width="5.7109375" style="5" bestFit="1" customWidth="1"/>
    <col min="2" max="2" width="30.5703125" style="5" bestFit="1" customWidth="1"/>
    <col min="3" max="4" width="8.7109375" style="90" customWidth="1"/>
    <col min="5" max="5" width="11" style="90" bestFit="1" customWidth="1"/>
    <col min="6" max="6" width="11" style="90" customWidth="1"/>
    <col min="7" max="7" width="8.7109375" style="90" customWidth="1"/>
    <col min="8" max="8" width="12" style="90" bestFit="1" customWidth="1"/>
    <col min="9" max="14" width="8.7109375" style="90" customWidth="1"/>
    <col min="15" max="18" width="12" style="90" customWidth="1"/>
    <col min="19" max="19" width="8.7109375" style="90" customWidth="1"/>
    <col min="27" max="27" width="9.85546875" bestFit="1" customWidth="1"/>
    <col min="28" max="28" width="9.140625" customWidth="1"/>
    <col min="33" max="33" width="26.85546875" bestFit="1" customWidth="1"/>
    <col min="34" max="34" width="15.7109375" bestFit="1" customWidth="1"/>
    <col min="42" max="42" width="30.140625" bestFit="1" customWidth="1"/>
  </cols>
  <sheetData>
    <row r="1" spans="1:43">
      <c r="B1" s="26" t="s">
        <v>239</v>
      </c>
      <c r="D1" s="90" t="s">
        <v>262</v>
      </c>
      <c r="F1" s="90" t="s">
        <v>264</v>
      </c>
      <c r="Y1" s="101" t="s">
        <v>216</v>
      </c>
      <c r="Z1" s="101" t="s">
        <v>187</v>
      </c>
      <c r="AA1" s="101" t="s">
        <v>235</v>
      </c>
      <c r="AB1" s="101" t="s">
        <v>240</v>
      </c>
      <c r="AC1" s="101" t="s">
        <v>234</v>
      </c>
      <c r="AD1" s="101"/>
      <c r="AE1" s="101"/>
    </row>
    <row r="2" spans="1:43">
      <c r="D2" s="90" t="s">
        <v>263</v>
      </c>
      <c r="F2" s="90" t="s">
        <v>265</v>
      </c>
      <c r="T2" t="s">
        <v>208</v>
      </c>
      <c r="Y2" s="101">
        <v>18</v>
      </c>
      <c r="Z2" s="101">
        <v>258</v>
      </c>
      <c r="AA2" s="101">
        <v>2.1828699999999999</v>
      </c>
      <c r="AB2" s="101">
        <f>LN(Z2)</f>
        <v>5.5529595849216173</v>
      </c>
      <c r="AC2">
        <f>LN(Y2)</f>
        <v>2.8903717578961645</v>
      </c>
    </row>
    <row r="3" spans="1:43" ht="15.75">
      <c r="G3" s="87"/>
      <c r="H3" s="87"/>
      <c r="I3" s="87"/>
      <c r="J3" s="98"/>
      <c r="K3" s="87"/>
      <c r="L3" s="98"/>
      <c r="M3" s="98"/>
      <c r="N3" s="98"/>
      <c r="O3" s="98"/>
      <c r="P3" s="98"/>
      <c r="Q3" s="98"/>
      <c r="R3" s="98"/>
      <c r="S3" s="87"/>
      <c r="T3" s="138" t="s">
        <v>207</v>
      </c>
      <c r="U3" s="138"/>
      <c r="V3" s="138"/>
      <c r="W3" s="138"/>
      <c r="Y3" s="38" t="s">
        <v>237</v>
      </c>
      <c r="AB3" s="38" t="s">
        <v>238</v>
      </c>
    </row>
    <row r="4" spans="1:43" ht="15.75" thickBot="1">
      <c r="A4" s="4" t="s">
        <v>1</v>
      </c>
      <c r="B4" s="4" t="s">
        <v>9</v>
      </c>
      <c r="C4" s="113" t="s">
        <v>213</v>
      </c>
      <c r="D4" s="112" t="s">
        <v>261</v>
      </c>
      <c r="E4" s="113" t="s">
        <v>243</v>
      </c>
      <c r="F4" s="112" t="s">
        <v>268</v>
      </c>
      <c r="G4" s="113" t="s">
        <v>249</v>
      </c>
      <c r="H4" s="112" t="s">
        <v>260</v>
      </c>
      <c r="I4" s="113" t="s">
        <v>270</v>
      </c>
      <c r="J4" s="112" t="s">
        <v>266</v>
      </c>
      <c r="K4" s="113" t="s">
        <v>272</v>
      </c>
      <c r="L4" s="112" t="s">
        <v>271</v>
      </c>
      <c r="M4" s="113" t="s">
        <v>273</v>
      </c>
      <c r="N4" s="112" t="s">
        <v>274</v>
      </c>
      <c r="O4" s="113" t="s">
        <v>276</v>
      </c>
      <c r="P4" s="112" t="s">
        <v>277</v>
      </c>
      <c r="Q4" s="113" t="s">
        <v>275</v>
      </c>
      <c r="R4" s="112" t="s">
        <v>253</v>
      </c>
      <c r="S4" s="88"/>
      <c r="T4" t="s">
        <v>209</v>
      </c>
      <c r="U4" t="s">
        <v>210</v>
      </c>
      <c r="V4" t="s">
        <v>211</v>
      </c>
      <c r="W4" t="s">
        <v>212</v>
      </c>
      <c r="Y4">
        <f>(AA2)/AC2</f>
        <v>0.75522119050487158</v>
      </c>
      <c r="AB4">
        <f>(Y2-1)/AB2</f>
        <v>3.0614305290752379</v>
      </c>
      <c r="AF4" s="4" t="s">
        <v>1</v>
      </c>
      <c r="AG4" s="4" t="s">
        <v>9</v>
      </c>
      <c r="AH4" s="4" t="s">
        <v>278</v>
      </c>
      <c r="AI4" s="94" t="s">
        <v>187</v>
      </c>
      <c r="AJ4" s="112" t="s">
        <v>257</v>
      </c>
      <c r="AK4" s="112" t="s">
        <v>254</v>
      </c>
      <c r="AL4" s="112" t="s">
        <v>255</v>
      </c>
      <c r="AM4" s="112" t="s">
        <v>256</v>
      </c>
      <c r="AN4" s="112" t="s">
        <v>259</v>
      </c>
      <c r="AQ4" s="123"/>
    </row>
    <row r="5" spans="1:43" ht="15.75" thickBot="1">
      <c r="A5" s="5">
        <v>1</v>
      </c>
      <c r="B5" s="89" t="s">
        <v>15</v>
      </c>
      <c r="C5" s="114">
        <v>16</v>
      </c>
      <c r="D5" s="107">
        <f>C5/1.75</f>
        <v>9.1428571428571423</v>
      </c>
      <c r="E5" s="114">
        <v>5</v>
      </c>
      <c r="F5" s="90">
        <f>E5*0.25</f>
        <v>1.25</v>
      </c>
      <c r="G5" s="117">
        <v>0.38663828257869892</v>
      </c>
      <c r="H5" s="103">
        <f t="shared" ref="H5:H22" si="0">G5/1.75</f>
        <v>0.22093616147354225</v>
      </c>
      <c r="I5" s="120">
        <f>E5/7</f>
        <v>0.7142857142857143</v>
      </c>
      <c r="J5" s="102">
        <f>(F5*1.75)</f>
        <v>2.1875</v>
      </c>
      <c r="K5" s="120">
        <f t="shared" ref="K5:K22" si="1">(I5/$I$23)*100</f>
        <v>9.4339622641509422</v>
      </c>
      <c r="L5" s="102">
        <f>(J5/$J$23)*100</f>
        <v>9.433962264150944</v>
      </c>
      <c r="M5" s="120">
        <f>(C5/258)*100</f>
        <v>6.2015503875968996</v>
      </c>
      <c r="N5" s="102">
        <f>(D5/$D$24)*100</f>
        <v>6.2015503875968996</v>
      </c>
      <c r="O5" s="117">
        <f>(G5/$G$23)*100</f>
        <v>2.7534386823849091</v>
      </c>
      <c r="P5" s="103">
        <f>(H5/$H$23)*100</f>
        <v>2.7534386823849091</v>
      </c>
      <c r="Q5" s="117">
        <f>(K5+M5+O5)/3</f>
        <v>6.1296504447109177</v>
      </c>
      <c r="R5" s="103">
        <f>(L5+N5+P5)/3</f>
        <v>6.1296504447109177</v>
      </c>
      <c r="T5">
        <f>C5/258</f>
        <v>6.2015503875968991E-2</v>
      </c>
      <c r="U5">
        <f>LN(T5)</f>
        <v>-2.7803708626818362</v>
      </c>
      <c r="V5">
        <f>T5*U5</f>
        <v>-0.17242610001127667</v>
      </c>
      <c r="W5">
        <f>T5*100</f>
        <v>6.2015503875968996</v>
      </c>
      <c r="AF5" s="5">
        <v>1</v>
      </c>
      <c r="AG5" s="89" t="s">
        <v>15</v>
      </c>
      <c r="AH5" s="5"/>
      <c r="AI5" s="90">
        <v>16</v>
      </c>
      <c r="AJ5" s="107">
        <v>9.1428571428571423</v>
      </c>
      <c r="AK5" s="130">
        <v>9.433962264150944</v>
      </c>
      <c r="AL5" s="130">
        <v>6.2015503875968996</v>
      </c>
      <c r="AM5" s="131">
        <v>2.7534386823849091</v>
      </c>
      <c r="AN5" s="131">
        <v>6.1296504447109177</v>
      </c>
      <c r="AP5" s="7" t="s">
        <v>170</v>
      </c>
      <c r="AQ5" s="7"/>
    </row>
    <row r="6" spans="1:43">
      <c r="A6" s="5">
        <v>2</v>
      </c>
      <c r="B6" s="89" t="s">
        <v>16</v>
      </c>
      <c r="C6" s="114">
        <v>10</v>
      </c>
      <c r="D6" s="107">
        <f t="shared" ref="D6:D22" si="2">C6/1.75</f>
        <v>5.7142857142857144</v>
      </c>
      <c r="E6" s="114">
        <v>4</v>
      </c>
      <c r="F6" s="90">
        <f t="shared" ref="F6:F22" si="3">E6*0.25</f>
        <v>1</v>
      </c>
      <c r="G6" s="117">
        <v>0.70851570695358468</v>
      </c>
      <c r="H6" s="103">
        <f t="shared" si="0"/>
        <v>0.40486611825919122</v>
      </c>
      <c r="I6" s="120">
        <f t="shared" ref="I6:I22" si="4">E6/7</f>
        <v>0.5714285714285714</v>
      </c>
      <c r="J6" s="102">
        <f t="shared" ref="J6:J22" si="5">(F6*1.75)</f>
        <v>1.75</v>
      </c>
      <c r="K6" s="120">
        <f t="shared" si="1"/>
        <v>7.547169811320753</v>
      </c>
      <c r="L6" s="102">
        <f t="shared" ref="L6:L22" si="6">(J6/$J$23)*100</f>
        <v>7.5471698113207548</v>
      </c>
      <c r="M6" s="120">
        <f t="shared" ref="M6:M22" si="7">(C6/258)*100</f>
        <v>3.8759689922480618</v>
      </c>
      <c r="N6" s="102">
        <f t="shared" ref="N6:N22" si="8">(D6/$D$24)*100</f>
        <v>3.8759689922480627</v>
      </c>
      <c r="O6" s="117">
        <f t="shared" ref="O6:O22" si="9">(G6/$G$23)*100</f>
        <v>5.045683892427804</v>
      </c>
      <c r="P6" s="103">
        <f t="shared" ref="P6:P22" si="10">(H6/$H$23)*100</f>
        <v>5.0456838924278022</v>
      </c>
      <c r="Q6" s="117">
        <f t="shared" ref="Q6:Q22" si="11">(K6+M6+O6)/3</f>
        <v>5.4896075653322063</v>
      </c>
      <c r="R6" s="103">
        <f t="shared" ref="R6:R22" si="12">(L6+N6+P6)/3</f>
        <v>5.4896075653322072</v>
      </c>
      <c r="T6">
        <f t="shared" ref="T6:T22" si="13">C6/258</f>
        <v>3.875968992248062E-2</v>
      </c>
      <c r="U6">
        <f t="shared" ref="U6:U22" si="14">LN(T6)</f>
        <v>-3.2503744919275719</v>
      </c>
      <c r="V6">
        <f t="shared" ref="V6:V22" si="15">T6*U6</f>
        <v>-0.12598350743905318</v>
      </c>
      <c r="W6">
        <f t="shared" ref="W6:W22" si="16">T6*100</f>
        <v>3.8759689922480618</v>
      </c>
      <c r="AF6" s="5">
        <v>2</v>
      </c>
      <c r="AG6" s="89" t="s">
        <v>16</v>
      </c>
      <c r="AH6" s="5"/>
      <c r="AI6" s="90">
        <v>10</v>
      </c>
      <c r="AJ6" s="107">
        <v>5.7142857142857144</v>
      </c>
      <c r="AK6" s="130">
        <v>7.5471698113207548</v>
      </c>
      <c r="AL6" s="130">
        <v>3.8759689922480627</v>
      </c>
      <c r="AM6" s="131">
        <v>5.0456838924278022</v>
      </c>
      <c r="AN6" s="131">
        <v>5.4896075653322072</v>
      </c>
      <c r="AP6" s="5" t="s">
        <v>280</v>
      </c>
      <c r="AQ6" s="107">
        <v>18</v>
      </c>
    </row>
    <row r="7" spans="1:43">
      <c r="A7" s="5">
        <v>3</v>
      </c>
      <c r="B7" s="89" t="s">
        <v>26</v>
      </c>
      <c r="C7" s="114">
        <v>1</v>
      </c>
      <c r="D7" s="107">
        <f t="shared" si="2"/>
        <v>0.5714285714285714</v>
      </c>
      <c r="E7" s="114">
        <v>1</v>
      </c>
      <c r="F7" s="90">
        <f t="shared" si="3"/>
        <v>0.25</v>
      </c>
      <c r="G7" s="117">
        <v>1.4302410314794164E-2</v>
      </c>
      <c r="H7" s="103">
        <f t="shared" si="0"/>
        <v>8.1728058941680937E-3</v>
      </c>
      <c r="I7" s="120">
        <f t="shared" si="4"/>
        <v>0.14285714285714285</v>
      </c>
      <c r="J7" s="102">
        <f t="shared" si="5"/>
        <v>0.4375</v>
      </c>
      <c r="K7" s="120">
        <f t="shared" si="1"/>
        <v>1.8867924528301883</v>
      </c>
      <c r="L7" s="102">
        <f t="shared" si="6"/>
        <v>1.8867924528301887</v>
      </c>
      <c r="M7" s="120">
        <f t="shared" si="7"/>
        <v>0.38759689922480622</v>
      </c>
      <c r="N7" s="102">
        <f t="shared" si="8"/>
        <v>0.38759689922480622</v>
      </c>
      <c r="O7" s="117">
        <f t="shared" si="9"/>
        <v>0.10185439876631809</v>
      </c>
      <c r="P7" s="103">
        <f t="shared" si="10"/>
        <v>0.10185439876631809</v>
      </c>
      <c r="Q7" s="117">
        <f t="shared" si="11"/>
        <v>0.79208125027377074</v>
      </c>
      <c r="R7" s="103">
        <f t="shared" si="12"/>
        <v>0.79208125027377108</v>
      </c>
      <c r="T7">
        <f t="shared" si="13"/>
        <v>3.875968992248062E-3</v>
      </c>
      <c r="U7">
        <f t="shared" si="14"/>
        <v>-5.5529595849216173</v>
      </c>
      <c r="V7">
        <f t="shared" si="15"/>
        <v>-2.1523099166362858E-2</v>
      </c>
      <c r="W7">
        <f t="shared" si="16"/>
        <v>0.38759689922480622</v>
      </c>
      <c r="AF7" s="5">
        <v>3</v>
      </c>
      <c r="AG7" s="89" t="s">
        <v>26</v>
      </c>
      <c r="AH7" s="5"/>
      <c r="AI7" s="90">
        <v>1</v>
      </c>
      <c r="AJ7" s="107">
        <v>0.5714285714285714</v>
      </c>
      <c r="AK7" s="130">
        <v>1.8867924528301887</v>
      </c>
      <c r="AL7" s="130">
        <v>0.38759689922480622</v>
      </c>
      <c r="AM7" s="131">
        <v>0.10185439876631809</v>
      </c>
      <c r="AN7" s="131">
        <v>0.79208125027377108</v>
      </c>
      <c r="AP7" s="5" t="s">
        <v>281</v>
      </c>
      <c r="AQ7" s="107">
        <v>258</v>
      </c>
    </row>
    <row r="8" spans="1:43">
      <c r="A8" s="5">
        <v>4</v>
      </c>
      <c r="B8" s="89" t="s">
        <v>17</v>
      </c>
      <c r="C8" s="115">
        <v>66</v>
      </c>
      <c r="D8" s="107">
        <f t="shared" si="2"/>
        <v>37.714285714285715</v>
      </c>
      <c r="E8" s="115">
        <v>5</v>
      </c>
      <c r="F8" s="90">
        <f t="shared" si="3"/>
        <v>1.25</v>
      </c>
      <c r="G8" s="118">
        <v>1.8608285804816684</v>
      </c>
      <c r="H8" s="103">
        <f t="shared" si="0"/>
        <v>1.0633306174180963</v>
      </c>
      <c r="I8" s="120">
        <f t="shared" si="4"/>
        <v>0.7142857142857143</v>
      </c>
      <c r="J8" s="102">
        <f t="shared" si="5"/>
        <v>2.1875</v>
      </c>
      <c r="K8" s="120">
        <f t="shared" si="1"/>
        <v>9.4339622641509422</v>
      </c>
      <c r="L8" s="102">
        <f t="shared" si="6"/>
        <v>9.433962264150944</v>
      </c>
      <c r="M8" s="120">
        <f t="shared" si="7"/>
        <v>25.581395348837212</v>
      </c>
      <c r="N8" s="102">
        <f t="shared" si="8"/>
        <v>25.581395348837212</v>
      </c>
      <c r="O8" s="117">
        <f t="shared" si="9"/>
        <v>13.251862595222239</v>
      </c>
      <c r="P8" s="103">
        <f t="shared" si="10"/>
        <v>13.251862595222239</v>
      </c>
      <c r="Q8" s="117">
        <f t="shared" si="11"/>
        <v>16.089073402736798</v>
      </c>
      <c r="R8" s="103">
        <f t="shared" si="12"/>
        <v>16.089073402736798</v>
      </c>
      <c r="S8" s="91"/>
      <c r="T8">
        <f t="shared" si="13"/>
        <v>0.2558139534883721</v>
      </c>
      <c r="U8">
        <f t="shared" si="14"/>
        <v>-1.3633048428951919</v>
      </c>
      <c r="V8">
        <f t="shared" si="15"/>
        <v>-0.34875240167086308</v>
      </c>
      <c r="W8">
        <f t="shared" si="16"/>
        <v>25.581395348837212</v>
      </c>
      <c r="AF8" s="5">
        <v>4</v>
      </c>
      <c r="AG8" s="89" t="s">
        <v>17</v>
      </c>
      <c r="AH8" s="5"/>
      <c r="AI8" s="90">
        <v>66</v>
      </c>
      <c r="AJ8" s="109">
        <v>37.714285714285715</v>
      </c>
      <c r="AK8" s="130">
        <v>9.433962264150944</v>
      </c>
      <c r="AL8" s="130">
        <v>25.581395348837212</v>
      </c>
      <c r="AM8" s="131">
        <v>13.251862595222239</v>
      </c>
      <c r="AN8" s="131">
        <v>16.089073402736798</v>
      </c>
      <c r="AP8" s="5" t="s">
        <v>287</v>
      </c>
      <c r="AQ8" s="107">
        <v>147</v>
      </c>
    </row>
    <row r="9" spans="1:43">
      <c r="A9" s="5">
        <v>5</v>
      </c>
      <c r="B9" s="92" t="s">
        <v>20</v>
      </c>
      <c r="C9" s="115">
        <v>4</v>
      </c>
      <c r="D9" s="107">
        <f t="shared" si="2"/>
        <v>2.2857142857142856</v>
      </c>
      <c r="E9" s="115">
        <v>2</v>
      </c>
      <c r="F9" s="90">
        <f t="shared" si="3"/>
        <v>0.5</v>
      </c>
      <c r="G9" s="117">
        <v>8.8702534263540619E-2</v>
      </c>
      <c r="H9" s="103">
        <f t="shared" si="0"/>
        <v>5.0687162436308927E-2</v>
      </c>
      <c r="I9" s="120">
        <f t="shared" si="4"/>
        <v>0.2857142857142857</v>
      </c>
      <c r="J9" s="102">
        <f t="shared" si="5"/>
        <v>0.875</v>
      </c>
      <c r="K9" s="120">
        <f t="shared" si="1"/>
        <v>3.7735849056603765</v>
      </c>
      <c r="L9" s="102">
        <f t="shared" si="6"/>
        <v>3.7735849056603774</v>
      </c>
      <c r="M9" s="120">
        <f t="shared" si="7"/>
        <v>1.5503875968992249</v>
      </c>
      <c r="N9" s="102">
        <f t="shared" si="8"/>
        <v>1.5503875968992249</v>
      </c>
      <c r="O9" s="117">
        <f t="shared" si="9"/>
        <v>0.63169375633953662</v>
      </c>
      <c r="P9" s="103">
        <f t="shared" si="10"/>
        <v>0.63169375633953662</v>
      </c>
      <c r="Q9" s="117">
        <f t="shared" si="11"/>
        <v>1.9852220862997125</v>
      </c>
      <c r="R9" s="103">
        <f t="shared" si="12"/>
        <v>1.9852220862997132</v>
      </c>
      <c r="S9" s="91"/>
      <c r="T9">
        <f t="shared" si="13"/>
        <v>1.5503875968992248E-2</v>
      </c>
      <c r="U9">
        <f t="shared" si="14"/>
        <v>-4.1666652238017265</v>
      </c>
      <c r="V9">
        <f t="shared" si="15"/>
        <v>-6.45994608341353E-2</v>
      </c>
      <c r="W9">
        <f t="shared" si="16"/>
        <v>1.5503875968992249</v>
      </c>
      <c r="Z9" t="s">
        <v>241</v>
      </c>
      <c r="AF9" s="5">
        <v>5</v>
      </c>
      <c r="AG9" s="92" t="s">
        <v>20</v>
      </c>
      <c r="AH9" s="5"/>
      <c r="AI9" s="90">
        <v>4</v>
      </c>
      <c r="AJ9" s="109">
        <v>2.2857142857142856</v>
      </c>
      <c r="AK9" s="130">
        <v>3.7735849056603774</v>
      </c>
      <c r="AL9" s="130">
        <v>1.5503875968992249</v>
      </c>
      <c r="AM9" s="131">
        <v>0.63169375633953662</v>
      </c>
      <c r="AN9" s="131">
        <v>1.9852220862997132</v>
      </c>
      <c r="AP9" s="5" t="s">
        <v>285</v>
      </c>
      <c r="AQ9" s="111">
        <v>8.0240087744455213</v>
      </c>
    </row>
    <row r="10" spans="1:43">
      <c r="A10" s="5">
        <v>6</v>
      </c>
      <c r="B10" s="89" t="s">
        <v>22</v>
      </c>
      <c r="C10" s="115">
        <v>13</v>
      </c>
      <c r="D10" s="107">
        <f t="shared" si="2"/>
        <v>7.4285714285714288</v>
      </c>
      <c r="E10" s="115">
        <v>4</v>
      </c>
      <c r="F10" s="90">
        <f t="shared" si="3"/>
        <v>1</v>
      </c>
      <c r="G10" s="117">
        <v>0.21369006773756627</v>
      </c>
      <c r="H10" s="103">
        <f t="shared" si="0"/>
        <v>0.12210861013575215</v>
      </c>
      <c r="I10" s="120">
        <f t="shared" si="4"/>
        <v>0.5714285714285714</v>
      </c>
      <c r="J10" s="102">
        <f t="shared" si="5"/>
        <v>1.75</v>
      </c>
      <c r="K10" s="120">
        <f t="shared" si="1"/>
        <v>7.547169811320753</v>
      </c>
      <c r="L10" s="102">
        <f t="shared" si="6"/>
        <v>7.5471698113207548</v>
      </c>
      <c r="M10" s="120">
        <f t="shared" si="7"/>
        <v>5.0387596899224807</v>
      </c>
      <c r="N10" s="102">
        <f t="shared" si="8"/>
        <v>5.0387596899224816</v>
      </c>
      <c r="O10" s="117">
        <f t="shared" si="9"/>
        <v>1.5217905858308358</v>
      </c>
      <c r="P10" s="103">
        <f t="shared" si="10"/>
        <v>1.5217905858308356</v>
      </c>
      <c r="Q10" s="117">
        <f t="shared" si="11"/>
        <v>4.7025733623580228</v>
      </c>
      <c r="R10" s="103">
        <f t="shared" si="12"/>
        <v>4.7025733623580237</v>
      </c>
      <c r="S10" s="91"/>
      <c r="T10">
        <f t="shared" si="13"/>
        <v>5.0387596899224806E-2</v>
      </c>
      <c r="U10">
        <f t="shared" si="14"/>
        <v>-2.9880102274600806</v>
      </c>
      <c r="V10">
        <f t="shared" si="15"/>
        <v>-0.15055865487201955</v>
      </c>
      <c r="W10">
        <f t="shared" si="16"/>
        <v>5.0387596899224807</v>
      </c>
      <c r="AA10" t="s">
        <v>217</v>
      </c>
      <c r="AB10" t="s">
        <v>218</v>
      </c>
      <c r="AC10" t="s">
        <v>219</v>
      </c>
      <c r="AF10" s="5">
        <v>6</v>
      </c>
      <c r="AG10" s="89" t="s">
        <v>22</v>
      </c>
      <c r="AH10" s="5"/>
      <c r="AI10" s="90">
        <v>13</v>
      </c>
      <c r="AJ10" s="109">
        <v>7.4285714285714288</v>
      </c>
      <c r="AK10" s="130">
        <v>7.5471698113207548</v>
      </c>
      <c r="AL10" s="130">
        <v>5.0387596899224816</v>
      </c>
      <c r="AM10" s="131">
        <v>1.5217905858308356</v>
      </c>
      <c r="AN10" s="131">
        <v>4.7025733623580237</v>
      </c>
      <c r="AP10" s="5" t="s">
        <v>282</v>
      </c>
      <c r="AQ10" s="125">
        <v>2.1829999999999998</v>
      </c>
    </row>
    <row r="11" spans="1:43" ht="15.75">
      <c r="A11" s="5">
        <v>7</v>
      </c>
      <c r="B11" s="92" t="s">
        <v>12</v>
      </c>
      <c r="C11" s="115">
        <v>2</v>
      </c>
      <c r="D11" s="107">
        <f t="shared" si="2"/>
        <v>1.1428571428571428</v>
      </c>
      <c r="E11" s="115">
        <v>1</v>
      </c>
      <c r="F11" s="90">
        <f t="shared" si="3"/>
        <v>0.25</v>
      </c>
      <c r="G11" s="117">
        <v>0.40520080251622703</v>
      </c>
      <c r="H11" s="103">
        <f t="shared" si="0"/>
        <v>0.2315433157235583</v>
      </c>
      <c r="I11" s="120">
        <f t="shared" si="4"/>
        <v>0.14285714285714285</v>
      </c>
      <c r="J11" s="102">
        <f t="shared" si="5"/>
        <v>0.4375</v>
      </c>
      <c r="K11" s="120">
        <f t="shared" si="1"/>
        <v>1.8867924528301883</v>
      </c>
      <c r="L11" s="102">
        <f t="shared" si="6"/>
        <v>1.8867924528301887</v>
      </c>
      <c r="M11" s="120">
        <f t="shared" si="7"/>
        <v>0.77519379844961245</v>
      </c>
      <c r="N11" s="102">
        <f t="shared" si="8"/>
        <v>0.77519379844961245</v>
      </c>
      <c r="O11" s="117">
        <f t="shared" si="9"/>
        <v>2.8856313874053376</v>
      </c>
      <c r="P11" s="103">
        <f t="shared" si="10"/>
        <v>2.8856313874053372</v>
      </c>
      <c r="Q11" s="117">
        <f t="shared" si="11"/>
        <v>1.8492058795617128</v>
      </c>
      <c r="R11" s="103">
        <f t="shared" si="12"/>
        <v>1.8492058795617128</v>
      </c>
      <c r="S11" s="91"/>
      <c r="T11">
        <f t="shared" si="13"/>
        <v>7.7519379844961239E-3</v>
      </c>
      <c r="U11">
        <f t="shared" si="14"/>
        <v>-4.8598124043616719</v>
      </c>
      <c r="V11">
        <f t="shared" si="15"/>
        <v>-3.7672964374896679E-2</v>
      </c>
      <c r="W11">
        <f t="shared" si="16"/>
        <v>0.77519379844961245</v>
      </c>
      <c r="Z11" t="s">
        <v>220</v>
      </c>
      <c r="AA11">
        <v>18</v>
      </c>
      <c r="AB11">
        <v>17</v>
      </c>
      <c r="AC11">
        <v>18</v>
      </c>
      <c r="AF11" s="5">
        <v>7</v>
      </c>
      <c r="AG11" s="92" t="s">
        <v>12</v>
      </c>
      <c r="AH11" s="5"/>
      <c r="AI11" s="90">
        <v>2</v>
      </c>
      <c r="AJ11" s="109">
        <v>1.1428571428571428</v>
      </c>
      <c r="AK11" s="130">
        <v>1.8867924528301887</v>
      </c>
      <c r="AL11" s="130">
        <v>0.77519379844961245</v>
      </c>
      <c r="AM11" s="131">
        <v>2.8856313874053372</v>
      </c>
      <c r="AN11" s="131">
        <v>1.8492058795617128</v>
      </c>
      <c r="AP11" s="124" t="s">
        <v>279</v>
      </c>
      <c r="AQ11" s="111">
        <v>0.75522119050487158</v>
      </c>
    </row>
    <row r="12" spans="1:43" ht="16.5" thickBot="1">
      <c r="A12" s="5">
        <v>8</v>
      </c>
      <c r="B12" s="89" t="s">
        <v>10</v>
      </c>
      <c r="C12" s="115">
        <v>11</v>
      </c>
      <c r="D12" s="107">
        <f t="shared" si="2"/>
        <v>6.2857142857142856</v>
      </c>
      <c r="E12" s="115">
        <v>5</v>
      </c>
      <c r="F12" s="90">
        <f t="shared" si="3"/>
        <v>1.25</v>
      </c>
      <c r="G12" s="117">
        <v>1.6967301737547962</v>
      </c>
      <c r="H12" s="103">
        <f t="shared" si="0"/>
        <v>0.96956009928845499</v>
      </c>
      <c r="I12" s="120">
        <f t="shared" si="4"/>
        <v>0.7142857142857143</v>
      </c>
      <c r="J12" s="102">
        <f t="shared" si="5"/>
        <v>2.1875</v>
      </c>
      <c r="K12" s="120">
        <f t="shared" si="1"/>
        <v>9.4339622641509422</v>
      </c>
      <c r="L12" s="102">
        <f t="shared" si="6"/>
        <v>9.433962264150944</v>
      </c>
      <c r="M12" s="120">
        <f t="shared" si="7"/>
        <v>4.2635658914728678</v>
      </c>
      <c r="N12" s="102">
        <f t="shared" si="8"/>
        <v>4.2635658914728678</v>
      </c>
      <c r="O12" s="117">
        <f t="shared" si="9"/>
        <v>12.083238273321232</v>
      </c>
      <c r="P12" s="103">
        <f t="shared" si="10"/>
        <v>12.08323827332123</v>
      </c>
      <c r="Q12" s="117">
        <f t="shared" si="11"/>
        <v>8.593588809648347</v>
      </c>
      <c r="R12" s="103">
        <f t="shared" si="12"/>
        <v>8.593588809648347</v>
      </c>
      <c r="S12" s="91"/>
      <c r="T12">
        <f t="shared" si="13"/>
        <v>4.2635658914728682E-2</v>
      </c>
      <c r="U12">
        <f t="shared" si="14"/>
        <v>-3.1550643121232467</v>
      </c>
      <c r="V12">
        <f t="shared" si="15"/>
        <v>-0.13451824586571981</v>
      </c>
      <c r="W12">
        <f t="shared" si="16"/>
        <v>4.2635658914728678</v>
      </c>
      <c r="Z12" t="s">
        <v>221</v>
      </c>
      <c r="AA12">
        <v>258</v>
      </c>
      <c r="AB12">
        <v>258</v>
      </c>
      <c r="AC12">
        <v>258</v>
      </c>
      <c r="AF12" s="5">
        <v>8</v>
      </c>
      <c r="AG12" s="89" t="s">
        <v>10</v>
      </c>
      <c r="AH12" s="5"/>
      <c r="AI12" s="90">
        <v>11</v>
      </c>
      <c r="AJ12" s="109">
        <v>6.2857142857142856</v>
      </c>
      <c r="AK12" s="130">
        <v>9.433962264150944</v>
      </c>
      <c r="AL12" s="130">
        <v>4.2635658914728678</v>
      </c>
      <c r="AM12" s="131">
        <v>12.08323827332123</v>
      </c>
      <c r="AN12" s="131">
        <v>8.593588809648347</v>
      </c>
      <c r="AP12" s="39" t="s">
        <v>288</v>
      </c>
      <c r="AQ12" s="126">
        <v>3.0614305290752379</v>
      </c>
    </row>
    <row r="13" spans="1:43">
      <c r="A13" s="5">
        <v>9</v>
      </c>
      <c r="B13" s="93" t="s">
        <v>21</v>
      </c>
      <c r="C13" s="115">
        <v>1</v>
      </c>
      <c r="D13" s="107">
        <f t="shared" si="2"/>
        <v>0.5714285714285714</v>
      </c>
      <c r="E13" s="115">
        <v>1</v>
      </c>
      <c r="F13" s="90">
        <f t="shared" si="3"/>
        <v>0.25</v>
      </c>
      <c r="G13" s="117">
        <v>1.3900489163415009E-2</v>
      </c>
      <c r="H13" s="103">
        <f t="shared" si="0"/>
        <v>7.9431366648085762E-3</v>
      </c>
      <c r="I13" s="120">
        <f t="shared" si="4"/>
        <v>0.14285714285714285</v>
      </c>
      <c r="J13" s="102">
        <f t="shared" si="5"/>
        <v>0.4375</v>
      </c>
      <c r="K13" s="120">
        <f t="shared" si="1"/>
        <v>1.8867924528301883</v>
      </c>
      <c r="L13" s="102">
        <f t="shared" si="6"/>
        <v>1.8867924528301887</v>
      </c>
      <c r="M13" s="120">
        <f t="shared" si="7"/>
        <v>0.38759689922480622</v>
      </c>
      <c r="N13" s="102">
        <f t="shared" si="8"/>
        <v>0.38759689922480622</v>
      </c>
      <c r="O13" s="117">
        <f t="shared" si="9"/>
        <v>9.8992123364888357E-2</v>
      </c>
      <c r="P13" s="103">
        <f t="shared" si="10"/>
        <v>9.8992123364888343E-2</v>
      </c>
      <c r="Q13" s="117">
        <f t="shared" si="11"/>
        <v>0.79112715847329429</v>
      </c>
      <c r="R13" s="103">
        <f t="shared" si="12"/>
        <v>0.79112715847329451</v>
      </c>
      <c r="S13" s="91"/>
      <c r="T13">
        <f t="shared" si="13"/>
        <v>3.875968992248062E-3</v>
      </c>
      <c r="U13">
        <f t="shared" si="14"/>
        <v>-5.5529595849216173</v>
      </c>
      <c r="V13">
        <f t="shared" si="15"/>
        <v>-2.1523099166362858E-2</v>
      </c>
      <c r="W13">
        <f t="shared" si="16"/>
        <v>0.38759689922480622</v>
      </c>
      <c r="Z13" t="s">
        <v>222</v>
      </c>
      <c r="AA13">
        <v>0.1615</v>
      </c>
      <c r="AB13">
        <v>0.13950000000000001</v>
      </c>
      <c r="AC13">
        <v>0.18779999999999999</v>
      </c>
      <c r="AF13" s="5">
        <v>9</v>
      </c>
      <c r="AG13" s="93" t="s">
        <v>21</v>
      </c>
      <c r="AH13" s="5"/>
      <c r="AI13" s="90">
        <v>1</v>
      </c>
      <c r="AJ13" s="109">
        <v>0.5714285714285714</v>
      </c>
      <c r="AK13" s="130">
        <v>1.8867924528301887</v>
      </c>
      <c r="AL13" s="130">
        <v>0.38759689922480622</v>
      </c>
      <c r="AM13" s="131">
        <v>9.8992123364888343E-2</v>
      </c>
      <c r="AN13" s="131">
        <v>0.79112715847329451</v>
      </c>
    </row>
    <row r="14" spans="1:43">
      <c r="A14" s="5">
        <v>10</v>
      </c>
      <c r="B14" s="89" t="s">
        <v>33</v>
      </c>
      <c r="C14" s="115">
        <v>32</v>
      </c>
      <c r="D14" s="107">
        <f t="shared" si="2"/>
        <v>18.285714285714285</v>
      </c>
      <c r="E14" s="115">
        <v>3</v>
      </c>
      <c r="F14" s="90">
        <f t="shared" si="3"/>
        <v>0.75</v>
      </c>
      <c r="G14" s="117">
        <v>1.4601782700510668</v>
      </c>
      <c r="H14" s="103">
        <f t="shared" si="0"/>
        <v>0.83438758288632386</v>
      </c>
      <c r="I14" s="120">
        <f t="shared" si="4"/>
        <v>0.42857142857142855</v>
      </c>
      <c r="J14" s="102">
        <f t="shared" si="5"/>
        <v>1.3125</v>
      </c>
      <c r="K14" s="120">
        <f t="shared" si="1"/>
        <v>5.6603773584905657</v>
      </c>
      <c r="L14" s="102">
        <f t="shared" si="6"/>
        <v>5.6603773584905666</v>
      </c>
      <c r="M14" s="120">
        <f t="shared" si="7"/>
        <v>12.403100775193799</v>
      </c>
      <c r="N14" s="102">
        <f t="shared" si="8"/>
        <v>12.403100775193799</v>
      </c>
      <c r="O14" s="117">
        <f t="shared" si="9"/>
        <v>10.398637468389136</v>
      </c>
      <c r="P14" s="103">
        <f t="shared" si="10"/>
        <v>10.398637468389134</v>
      </c>
      <c r="Q14" s="117">
        <f t="shared" si="11"/>
        <v>9.4873718673578331</v>
      </c>
      <c r="R14" s="103">
        <f t="shared" si="12"/>
        <v>9.4873718673578349</v>
      </c>
      <c r="S14" s="91"/>
      <c r="T14">
        <f t="shared" si="13"/>
        <v>0.12403100775193798</v>
      </c>
      <c r="U14">
        <f t="shared" si="14"/>
        <v>-2.0872236821218908</v>
      </c>
      <c r="V14">
        <f t="shared" si="15"/>
        <v>-0.25888045669728876</v>
      </c>
      <c r="W14">
        <f t="shared" si="16"/>
        <v>12.403100775193799</v>
      </c>
      <c r="Z14" t="s">
        <v>223</v>
      </c>
      <c r="AA14">
        <v>0.83850000000000002</v>
      </c>
      <c r="AB14">
        <v>0.81210000000000004</v>
      </c>
      <c r="AC14">
        <v>0.86050000000000004</v>
      </c>
      <c r="AF14" s="5">
        <v>10</v>
      </c>
      <c r="AG14" s="89" t="s">
        <v>33</v>
      </c>
      <c r="AH14" s="5"/>
      <c r="AI14" s="90">
        <v>32</v>
      </c>
      <c r="AJ14" s="109">
        <v>18.285714285714285</v>
      </c>
      <c r="AK14" s="130">
        <v>5.6603773584905666</v>
      </c>
      <c r="AL14" s="130">
        <v>12.403100775193799</v>
      </c>
      <c r="AM14" s="131">
        <v>10.398637468389134</v>
      </c>
      <c r="AN14" s="131">
        <v>9.4873718673578349</v>
      </c>
      <c r="AP14" t="s">
        <v>291</v>
      </c>
    </row>
    <row r="15" spans="1:43">
      <c r="A15" s="5">
        <v>11</v>
      </c>
      <c r="B15" s="92" t="s">
        <v>23</v>
      </c>
      <c r="C15" s="115">
        <v>4</v>
      </c>
      <c r="D15" s="107">
        <f t="shared" si="2"/>
        <v>2.2857142857142856</v>
      </c>
      <c r="E15" s="115">
        <v>1</v>
      </c>
      <c r="F15" s="90">
        <f t="shared" si="3"/>
        <v>0.25</v>
      </c>
      <c r="G15" s="117">
        <v>4.7362811720904674E-2</v>
      </c>
      <c r="H15" s="103">
        <f t="shared" si="0"/>
        <v>2.7064463840516955E-2</v>
      </c>
      <c r="I15" s="120">
        <f t="shared" si="4"/>
        <v>0.14285714285714285</v>
      </c>
      <c r="J15" s="102">
        <f t="shared" si="5"/>
        <v>0.4375</v>
      </c>
      <c r="K15" s="120">
        <f t="shared" si="1"/>
        <v>1.8867924528301883</v>
      </c>
      <c r="L15" s="102">
        <f t="shared" si="6"/>
        <v>1.8867924528301887</v>
      </c>
      <c r="M15" s="120">
        <f t="shared" si="7"/>
        <v>1.5503875968992249</v>
      </c>
      <c r="N15" s="102">
        <f t="shared" si="8"/>
        <v>1.5503875968992249</v>
      </c>
      <c r="O15" s="117">
        <f t="shared" si="9"/>
        <v>0.33729354741872375</v>
      </c>
      <c r="P15" s="103">
        <f t="shared" si="10"/>
        <v>0.33729354741872369</v>
      </c>
      <c r="Q15" s="117">
        <f t="shared" si="11"/>
        <v>1.2581578657160455</v>
      </c>
      <c r="R15" s="103">
        <f t="shared" si="12"/>
        <v>1.2581578657160457</v>
      </c>
      <c r="S15" s="91"/>
      <c r="T15">
        <f t="shared" si="13"/>
        <v>1.5503875968992248E-2</v>
      </c>
      <c r="U15">
        <f t="shared" si="14"/>
        <v>-4.1666652238017265</v>
      </c>
      <c r="V15">
        <f t="shared" si="15"/>
        <v>-6.45994608341353E-2</v>
      </c>
      <c r="W15">
        <f t="shared" si="16"/>
        <v>1.5503875968992249</v>
      </c>
      <c r="Z15" t="s">
        <v>224</v>
      </c>
      <c r="AA15" s="1">
        <v>2.1829999999999998</v>
      </c>
      <c r="AB15">
        <v>2.0569999999999999</v>
      </c>
      <c r="AC15">
        <v>2.294</v>
      </c>
      <c r="AF15" s="5">
        <v>11</v>
      </c>
      <c r="AG15" s="92" t="s">
        <v>23</v>
      </c>
      <c r="AH15" s="5"/>
      <c r="AI15" s="90">
        <v>4</v>
      </c>
      <c r="AJ15" s="109">
        <v>2.2857142857142856</v>
      </c>
      <c r="AK15" s="130">
        <v>1.8867924528301887</v>
      </c>
      <c r="AL15" s="130">
        <v>1.5503875968992249</v>
      </c>
      <c r="AM15" s="131">
        <v>0.33729354741872369</v>
      </c>
      <c r="AN15" s="131">
        <v>1.2581578657160457</v>
      </c>
    </row>
    <row r="16" spans="1:43">
      <c r="A16" s="5">
        <v>12</v>
      </c>
      <c r="B16" s="92" t="s">
        <v>13</v>
      </c>
      <c r="C16" s="115">
        <v>66</v>
      </c>
      <c r="D16" s="107">
        <f t="shared" si="2"/>
        <v>37.714285714285715</v>
      </c>
      <c r="E16" s="115">
        <v>6</v>
      </c>
      <c r="F16" s="90">
        <f t="shared" si="3"/>
        <v>1.5</v>
      </c>
      <c r="G16" s="118">
        <v>3.1542251658508578</v>
      </c>
      <c r="H16" s="103">
        <f t="shared" si="0"/>
        <v>1.8024143804862045</v>
      </c>
      <c r="I16" s="120">
        <f t="shared" si="4"/>
        <v>0.8571428571428571</v>
      </c>
      <c r="J16" s="102">
        <f t="shared" si="5"/>
        <v>2.625</v>
      </c>
      <c r="K16" s="120">
        <f t="shared" si="1"/>
        <v>11.320754716981131</v>
      </c>
      <c r="L16" s="102">
        <f t="shared" si="6"/>
        <v>11.320754716981133</v>
      </c>
      <c r="M16" s="120">
        <f t="shared" si="7"/>
        <v>25.581395348837212</v>
      </c>
      <c r="N16" s="102">
        <f t="shared" si="8"/>
        <v>25.581395348837212</v>
      </c>
      <c r="O16" s="117">
        <f t="shared" si="9"/>
        <v>22.462766818332096</v>
      </c>
      <c r="P16" s="103">
        <f t="shared" si="10"/>
        <v>22.462766818332096</v>
      </c>
      <c r="Q16" s="117">
        <f t="shared" si="11"/>
        <v>19.78830562805015</v>
      </c>
      <c r="R16" s="103">
        <f t="shared" si="12"/>
        <v>19.78830562805015</v>
      </c>
      <c r="S16" s="91"/>
      <c r="T16">
        <f t="shared" si="13"/>
        <v>0.2558139534883721</v>
      </c>
      <c r="U16">
        <f t="shared" si="14"/>
        <v>-1.3633048428951919</v>
      </c>
      <c r="V16">
        <f t="shared" si="15"/>
        <v>-0.34875240167086308</v>
      </c>
      <c r="W16">
        <f t="shared" si="16"/>
        <v>25.581395348837212</v>
      </c>
      <c r="Z16" t="s">
        <v>225</v>
      </c>
      <c r="AA16">
        <v>0.4929</v>
      </c>
      <c r="AB16">
        <v>0.43740000000000001</v>
      </c>
      <c r="AC16">
        <v>0.5524</v>
      </c>
      <c r="AF16" s="5">
        <v>12</v>
      </c>
      <c r="AG16" s="92" t="s">
        <v>13</v>
      </c>
      <c r="AH16" s="5"/>
      <c r="AI16" s="90">
        <v>66</v>
      </c>
      <c r="AJ16" s="109">
        <v>37.714285714285715</v>
      </c>
      <c r="AK16" s="130">
        <v>11.320754716981133</v>
      </c>
      <c r="AL16" s="130">
        <v>25.581395348837212</v>
      </c>
      <c r="AM16" s="131">
        <v>22.462766818332096</v>
      </c>
      <c r="AN16" s="131">
        <v>19.78830562805015</v>
      </c>
    </row>
    <row r="17" spans="1:42">
      <c r="A17" s="5">
        <v>13</v>
      </c>
      <c r="B17" s="92" t="s">
        <v>11</v>
      </c>
      <c r="C17" s="115">
        <v>1</v>
      </c>
      <c r="D17" s="107">
        <f t="shared" si="2"/>
        <v>0.5714285714285714</v>
      </c>
      <c r="E17" s="115">
        <v>1</v>
      </c>
      <c r="F17" s="90">
        <f t="shared" si="3"/>
        <v>0.25</v>
      </c>
      <c r="G17" s="117">
        <v>9.0888915317024772E-3</v>
      </c>
      <c r="H17" s="103">
        <f t="shared" si="0"/>
        <v>5.1936523038299872E-3</v>
      </c>
      <c r="I17" s="120">
        <f t="shared" si="4"/>
        <v>0.14285714285714285</v>
      </c>
      <c r="J17" s="102">
        <f t="shared" si="5"/>
        <v>0.4375</v>
      </c>
      <c r="K17" s="120">
        <f t="shared" si="1"/>
        <v>1.8867924528301883</v>
      </c>
      <c r="L17" s="102">
        <f t="shared" si="6"/>
        <v>1.8867924528301887</v>
      </c>
      <c r="M17" s="120">
        <f t="shared" si="7"/>
        <v>0.38759689922480622</v>
      </c>
      <c r="N17" s="102">
        <f t="shared" si="8"/>
        <v>0.38759689922480622</v>
      </c>
      <c r="O17" s="117">
        <f t="shared" si="9"/>
        <v>6.4726403594802667E-2</v>
      </c>
      <c r="P17" s="103">
        <f t="shared" si="10"/>
        <v>6.4726403594802667E-2</v>
      </c>
      <c r="Q17" s="117">
        <f t="shared" si="11"/>
        <v>0.77970525188326567</v>
      </c>
      <c r="R17" s="103">
        <f t="shared" si="12"/>
        <v>0.779705251883266</v>
      </c>
      <c r="S17" s="91"/>
      <c r="T17">
        <f t="shared" si="13"/>
        <v>3.875968992248062E-3</v>
      </c>
      <c r="U17">
        <f t="shared" si="14"/>
        <v>-5.5529595849216173</v>
      </c>
      <c r="V17">
        <f t="shared" si="15"/>
        <v>-2.1523099166362858E-2</v>
      </c>
      <c r="W17">
        <f t="shared" si="16"/>
        <v>0.38759689922480622</v>
      </c>
      <c r="Z17" t="s">
        <v>226</v>
      </c>
      <c r="AA17">
        <v>2.0670000000000002</v>
      </c>
      <c r="AB17">
        <v>1.9470000000000001</v>
      </c>
      <c r="AC17">
        <v>2.1749999999999998</v>
      </c>
      <c r="AF17" s="5">
        <v>13</v>
      </c>
      <c r="AG17" s="92" t="s">
        <v>11</v>
      </c>
      <c r="AH17" s="5"/>
      <c r="AI17" s="90">
        <v>1</v>
      </c>
      <c r="AJ17" s="109">
        <v>0.5714285714285714</v>
      </c>
      <c r="AK17" s="130">
        <v>1.8867924528301887</v>
      </c>
      <c r="AL17" s="130">
        <v>0.38759689922480622</v>
      </c>
      <c r="AM17" s="131">
        <v>6.4726403594802667E-2</v>
      </c>
      <c r="AN17" s="131">
        <v>0.779705251883266</v>
      </c>
    </row>
    <row r="18" spans="1:42">
      <c r="A18" s="5">
        <v>14</v>
      </c>
      <c r="B18" s="92" t="s">
        <v>25</v>
      </c>
      <c r="C18" s="115">
        <v>7</v>
      </c>
      <c r="D18" s="107">
        <f t="shared" si="2"/>
        <v>4</v>
      </c>
      <c r="E18" s="115">
        <v>2</v>
      </c>
      <c r="F18" s="90">
        <f t="shared" si="3"/>
        <v>0.5</v>
      </c>
      <c r="G18" s="117">
        <v>1.9758422321453013</v>
      </c>
      <c r="H18" s="103">
        <f t="shared" si="0"/>
        <v>1.1290527040830294</v>
      </c>
      <c r="I18" s="120">
        <f t="shared" si="4"/>
        <v>0.2857142857142857</v>
      </c>
      <c r="J18" s="102">
        <f t="shared" si="5"/>
        <v>0.875</v>
      </c>
      <c r="K18" s="120">
        <f t="shared" si="1"/>
        <v>3.7735849056603765</v>
      </c>
      <c r="L18" s="102">
        <f t="shared" si="6"/>
        <v>3.7735849056603774</v>
      </c>
      <c r="M18" s="120">
        <f t="shared" si="7"/>
        <v>2.7131782945736433</v>
      </c>
      <c r="N18" s="102">
        <f t="shared" si="8"/>
        <v>2.7131782945736438</v>
      </c>
      <c r="O18" s="117">
        <f t="shared" si="9"/>
        <v>14.070930576232449</v>
      </c>
      <c r="P18" s="103">
        <f t="shared" si="10"/>
        <v>14.070930576232449</v>
      </c>
      <c r="Q18" s="117">
        <f t="shared" si="11"/>
        <v>6.8525645921554892</v>
      </c>
      <c r="R18" s="103">
        <f t="shared" si="12"/>
        <v>6.852564592155491</v>
      </c>
      <c r="S18" s="91"/>
      <c r="T18">
        <f t="shared" si="13"/>
        <v>2.7131782945736434E-2</v>
      </c>
      <c r="U18">
        <f t="shared" si="14"/>
        <v>-3.6070494358663043</v>
      </c>
      <c r="V18">
        <f t="shared" si="15"/>
        <v>-9.7865682368465615E-2</v>
      </c>
      <c r="W18">
        <f t="shared" si="16"/>
        <v>2.7131782945736433</v>
      </c>
      <c r="Z18" t="s">
        <v>227</v>
      </c>
      <c r="AA18">
        <v>1.121</v>
      </c>
      <c r="AB18">
        <v>1.0580000000000001</v>
      </c>
      <c r="AC18">
        <v>1.121</v>
      </c>
      <c r="AF18" s="5">
        <v>14</v>
      </c>
      <c r="AG18" s="92" t="s">
        <v>25</v>
      </c>
      <c r="AH18" s="5"/>
      <c r="AI18" s="90">
        <v>7</v>
      </c>
      <c r="AJ18" s="109">
        <v>4</v>
      </c>
      <c r="AK18" s="130">
        <v>3.7735849056603774</v>
      </c>
      <c r="AL18" s="130">
        <v>2.7131782945736438</v>
      </c>
      <c r="AM18" s="131">
        <v>14.070930576232449</v>
      </c>
      <c r="AN18" s="131">
        <v>6.852564592155491</v>
      </c>
    </row>
    <row r="19" spans="1:42">
      <c r="A19" s="5">
        <v>15</v>
      </c>
      <c r="B19" s="89" t="s">
        <v>24</v>
      </c>
      <c r="C19" s="115">
        <v>3</v>
      </c>
      <c r="D19" s="107">
        <f t="shared" si="2"/>
        <v>1.7142857142857142</v>
      </c>
      <c r="E19" s="115">
        <v>3</v>
      </c>
      <c r="F19" s="90">
        <f t="shared" si="3"/>
        <v>0.75</v>
      </c>
      <c r="G19" s="117">
        <v>0.14088036456024122</v>
      </c>
      <c r="H19" s="103">
        <f t="shared" si="0"/>
        <v>8.0503065462994988E-2</v>
      </c>
      <c r="I19" s="120">
        <f t="shared" si="4"/>
        <v>0.42857142857142855</v>
      </c>
      <c r="J19" s="102">
        <f t="shared" si="5"/>
        <v>1.3125</v>
      </c>
      <c r="K19" s="120">
        <f t="shared" si="1"/>
        <v>5.6603773584905657</v>
      </c>
      <c r="L19" s="102">
        <f t="shared" si="6"/>
        <v>5.6603773584905666</v>
      </c>
      <c r="M19" s="120">
        <f t="shared" si="7"/>
        <v>1.1627906976744187</v>
      </c>
      <c r="N19" s="102">
        <f>(D19/$D$24)*100</f>
        <v>1.1627906976744187</v>
      </c>
      <c r="O19" s="117">
        <f t="shared" si="9"/>
        <v>1.0032773857299022</v>
      </c>
      <c r="P19" s="103">
        <f t="shared" si="10"/>
        <v>1.0032773857299022</v>
      </c>
      <c r="Q19" s="117">
        <f t="shared" si="11"/>
        <v>2.6088151472982957</v>
      </c>
      <c r="R19" s="103">
        <f t="shared" si="12"/>
        <v>2.6088151472982957</v>
      </c>
      <c r="S19" s="91"/>
      <c r="T19">
        <f t="shared" si="13"/>
        <v>1.1627906976744186E-2</v>
      </c>
      <c r="U19">
        <f t="shared" si="14"/>
        <v>-4.4543472962535073</v>
      </c>
      <c r="V19">
        <f t="shared" si="15"/>
        <v>-5.1794736002947761E-2</v>
      </c>
      <c r="W19">
        <f t="shared" si="16"/>
        <v>1.1627906976744187</v>
      </c>
      <c r="Z19" t="s">
        <v>228</v>
      </c>
      <c r="AA19">
        <v>3.0609999999999999</v>
      </c>
      <c r="AB19">
        <v>2.8809999999999998</v>
      </c>
      <c r="AC19">
        <v>3.0609999999999999</v>
      </c>
      <c r="AF19" s="5">
        <v>15</v>
      </c>
      <c r="AG19" s="89" t="s">
        <v>24</v>
      </c>
      <c r="AH19" s="5"/>
      <c r="AI19" s="90">
        <v>3</v>
      </c>
      <c r="AJ19" s="109">
        <v>1.7142857142857142</v>
      </c>
      <c r="AK19" s="130">
        <v>5.6603773584905666</v>
      </c>
      <c r="AL19" s="130">
        <v>1.1627906976744187</v>
      </c>
      <c r="AM19" s="131">
        <v>1.0032773857299022</v>
      </c>
      <c r="AN19" s="131">
        <v>2.6088151472982957</v>
      </c>
    </row>
    <row r="20" spans="1:42">
      <c r="A20" s="5">
        <v>16</v>
      </c>
      <c r="B20" s="93" t="s">
        <v>14</v>
      </c>
      <c r="C20" s="115">
        <v>16</v>
      </c>
      <c r="D20" s="107">
        <f t="shared" si="2"/>
        <v>9.1428571428571423</v>
      </c>
      <c r="E20" s="115">
        <v>6</v>
      </c>
      <c r="F20" s="90">
        <f t="shared" si="3"/>
        <v>1.5</v>
      </c>
      <c r="G20" s="117">
        <v>1.3947766610647507</v>
      </c>
      <c r="H20" s="103">
        <f t="shared" si="0"/>
        <v>0.79701523489414328</v>
      </c>
      <c r="I20" s="120">
        <f t="shared" si="4"/>
        <v>0.8571428571428571</v>
      </c>
      <c r="J20" s="102">
        <f t="shared" si="5"/>
        <v>2.625</v>
      </c>
      <c r="K20" s="120">
        <f t="shared" si="1"/>
        <v>11.320754716981131</v>
      </c>
      <c r="L20" s="102">
        <f t="shared" si="6"/>
        <v>11.320754716981133</v>
      </c>
      <c r="M20" s="120">
        <f t="shared" si="7"/>
        <v>6.2015503875968996</v>
      </c>
      <c r="N20" s="102">
        <f t="shared" si="8"/>
        <v>6.2015503875968996</v>
      </c>
      <c r="O20" s="117">
        <f t="shared" si="9"/>
        <v>9.9328808990393842</v>
      </c>
      <c r="P20" s="103">
        <f t="shared" si="10"/>
        <v>9.9328808990393824</v>
      </c>
      <c r="Q20" s="117">
        <f t="shared" si="11"/>
        <v>9.1517286678724705</v>
      </c>
      <c r="R20" s="103">
        <f t="shared" si="12"/>
        <v>9.1517286678724705</v>
      </c>
      <c r="S20" s="91"/>
      <c r="T20">
        <f t="shared" si="13"/>
        <v>6.2015503875968991E-2</v>
      </c>
      <c r="U20">
        <f t="shared" si="14"/>
        <v>-2.7803708626818362</v>
      </c>
      <c r="V20">
        <f t="shared" si="15"/>
        <v>-0.17242610001127667</v>
      </c>
      <c r="W20">
        <f t="shared" si="16"/>
        <v>6.2015503875968996</v>
      </c>
      <c r="Z20" t="s">
        <v>229</v>
      </c>
      <c r="AA20">
        <v>0.75519999999999998</v>
      </c>
      <c r="AB20">
        <v>0.7137</v>
      </c>
      <c r="AC20">
        <v>0.7944</v>
      </c>
      <c r="AF20" s="5">
        <v>16</v>
      </c>
      <c r="AG20" s="93" t="s">
        <v>14</v>
      </c>
      <c r="AH20" s="5"/>
      <c r="AI20" s="90">
        <v>16</v>
      </c>
      <c r="AJ20" s="109">
        <v>9.1428571428571423</v>
      </c>
      <c r="AK20" s="130">
        <v>11.320754716981133</v>
      </c>
      <c r="AL20" s="130">
        <v>6.2015503875968996</v>
      </c>
      <c r="AM20" s="131">
        <v>9.9328808990393824</v>
      </c>
      <c r="AN20" s="131">
        <v>9.1517286678724705</v>
      </c>
    </row>
    <row r="21" spans="1:42">
      <c r="A21" s="5">
        <v>17</v>
      </c>
      <c r="B21" s="92" t="s">
        <v>41</v>
      </c>
      <c r="C21" s="115">
        <v>3</v>
      </c>
      <c r="D21" s="107">
        <f t="shared" si="2"/>
        <v>1.7142857142857142</v>
      </c>
      <c r="E21" s="115">
        <v>2</v>
      </c>
      <c r="F21" s="90">
        <f t="shared" si="3"/>
        <v>0.5</v>
      </c>
      <c r="G21" s="117">
        <v>0.19216453288278462</v>
      </c>
      <c r="H21" s="103">
        <f t="shared" si="0"/>
        <v>0.10980830450444835</v>
      </c>
      <c r="I21" s="120">
        <f t="shared" si="4"/>
        <v>0.2857142857142857</v>
      </c>
      <c r="J21" s="102">
        <f t="shared" si="5"/>
        <v>0.875</v>
      </c>
      <c r="K21" s="120">
        <f t="shared" si="1"/>
        <v>3.7735849056603765</v>
      </c>
      <c r="L21" s="102">
        <f t="shared" si="6"/>
        <v>3.7735849056603774</v>
      </c>
      <c r="M21" s="120">
        <f t="shared" si="7"/>
        <v>1.1627906976744187</v>
      </c>
      <c r="N21" s="102">
        <f t="shared" si="8"/>
        <v>1.1627906976744187</v>
      </c>
      <c r="O21" s="117">
        <f t="shared" si="9"/>
        <v>1.3684968148858536</v>
      </c>
      <c r="P21" s="103">
        <f t="shared" si="10"/>
        <v>1.3684968148858534</v>
      </c>
      <c r="Q21" s="117">
        <f t="shared" si="11"/>
        <v>2.1016241394068831</v>
      </c>
      <c r="R21" s="103">
        <f t="shared" si="12"/>
        <v>2.1016241394068831</v>
      </c>
      <c r="S21" s="91"/>
      <c r="T21">
        <f t="shared" si="13"/>
        <v>1.1627906976744186E-2</v>
      </c>
      <c r="U21">
        <f t="shared" si="14"/>
        <v>-4.4543472962535073</v>
      </c>
      <c r="V21">
        <f t="shared" si="15"/>
        <v>-5.1794736002947761E-2</v>
      </c>
      <c r="W21">
        <f t="shared" si="16"/>
        <v>1.1627906976744187</v>
      </c>
      <c r="Z21" t="s">
        <v>230</v>
      </c>
      <c r="AA21">
        <v>4.4039999999999999</v>
      </c>
      <c r="AB21">
        <v>4.085</v>
      </c>
      <c r="AC21">
        <v>4.4039999999999999</v>
      </c>
      <c r="AF21" s="5">
        <v>17</v>
      </c>
      <c r="AG21" s="92" t="s">
        <v>41</v>
      </c>
      <c r="AH21" s="5"/>
      <c r="AI21" s="90">
        <v>3</v>
      </c>
      <c r="AJ21" s="109">
        <v>1.7142857142857142</v>
      </c>
      <c r="AK21" s="130">
        <v>3.7735849056603774</v>
      </c>
      <c r="AL21" s="130">
        <v>1.1627906976744187</v>
      </c>
      <c r="AM21" s="131">
        <v>1.3684968148858534</v>
      </c>
      <c r="AN21" s="131">
        <v>2.1016241394068831</v>
      </c>
    </row>
    <row r="22" spans="1:42">
      <c r="A22" s="5">
        <v>18</v>
      </c>
      <c r="B22" s="93" t="s">
        <v>37</v>
      </c>
      <c r="C22" s="115">
        <v>2</v>
      </c>
      <c r="D22" s="107">
        <f t="shared" si="2"/>
        <v>1.1428571428571428</v>
      </c>
      <c r="E22" s="115">
        <v>1</v>
      </c>
      <c r="F22" s="90">
        <f t="shared" si="3"/>
        <v>0.25</v>
      </c>
      <c r="G22" s="117">
        <v>0.27898737770775917</v>
      </c>
      <c r="H22" s="103">
        <f t="shared" si="0"/>
        <v>0.15942135869014809</v>
      </c>
      <c r="I22" s="120">
        <f t="shared" si="4"/>
        <v>0.14285714285714285</v>
      </c>
      <c r="J22" s="102">
        <f t="shared" si="5"/>
        <v>0.4375</v>
      </c>
      <c r="K22" s="120">
        <f t="shared" si="1"/>
        <v>1.8867924528301883</v>
      </c>
      <c r="L22" s="102">
        <f t="shared" si="6"/>
        <v>1.8867924528301887</v>
      </c>
      <c r="M22" s="120">
        <f t="shared" si="7"/>
        <v>0.77519379844961245</v>
      </c>
      <c r="N22" s="102">
        <f t="shared" si="8"/>
        <v>0.77519379844961245</v>
      </c>
      <c r="O22" s="117">
        <f t="shared" si="9"/>
        <v>1.9868043913145461</v>
      </c>
      <c r="P22" s="103">
        <f t="shared" si="10"/>
        <v>1.9868043913145457</v>
      </c>
      <c r="Q22" s="117">
        <f t="shared" si="11"/>
        <v>1.5495968808647822</v>
      </c>
      <c r="R22" s="103">
        <f t="shared" si="12"/>
        <v>1.5495968808647822</v>
      </c>
      <c r="S22" s="91"/>
      <c r="T22">
        <f t="shared" si="13"/>
        <v>7.7519379844961239E-3</v>
      </c>
      <c r="U22">
        <f t="shared" si="14"/>
        <v>-4.8598124043616719</v>
      </c>
      <c r="V22">
        <f t="shared" si="15"/>
        <v>-3.7672964374896679E-2</v>
      </c>
      <c r="W22">
        <f t="shared" si="16"/>
        <v>0.77519379844961245</v>
      </c>
      <c r="Z22" t="s">
        <v>231</v>
      </c>
      <c r="AA22">
        <v>0.25580000000000003</v>
      </c>
      <c r="AB22">
        <v>0.2326</v>
      </c>
      <c r="AC22">
        <v>0.31780000000000003</v>
      </c>
      <c r="AF22" s="5">
        <v>18</v>
      </c>
      <c r="AG22" s="93" t="s">
        <v>37</v>
      </c>
      <c r="AH22" s="5"/>
      <c r="AI22" s="90">
        <v>2</v>
      </c>
      <c r="AJ22" s="109">
        <v>1.1428571428571428</v>
      </c>
      <c r="AK22" s="130">
        <v>1.8867924528301887</v>
      </c>
      <c r="AL22" s="130">
        <v>0.77519379844961245</v>
      </c>
      <c r="AM22" s="131">
        <v>1.9868043913145457</v>
      </c>
      <c r="AN22" s="131">
        <v>1.5495968808647822</v>
      </c>
    </row>
    <row r="23" spans="1:42" ht="15.75" thickBot="1">
      <c r="A23" s="7"/>
      <c r="B23" s="7" t="s">
        <v>214</v>
      </c>
      <c r="C23" s="116">
        <f>SUM(C5:C22)</f>
        <v>258</v>
      </c>
      <c r="D23" s="108">
        <f>SUM(D5:D22)</f>
        <v>147.42857142857144</v>
      </c>
      <c r="E23" s="116"/>
      <c r="F23" s="94"/>
      <c r="G23" s="119">
        <f t="shared" ref="G23:R23" si="17">SUM(G5:G22)</f>
        <v>14.042015355279661</v>
      </c>
      <c r="H23" s="106">
        <f t="shared" si="17"/>
        <v>8.0240087744455213</v>
      </c>
      <c r="I23" s="119">
        <f t="shared" si="17"/>
        <v>7.5714285714285721</v>
      </c>
      <c r="J23" s="106">
        <f t="shared" si="17"/>
        <v>23.1875</v>
      </c>
      <c r="K23" s="119">
        <f t="shared" si="17"/>
        <v>99.999999999999972</v>
      </c>
      <c r="L23" s="106">
        <f t="shared" si="17"/>
        <v>99.999999999999986</v>
      </c>
      <c r="M23" s="119">
        <f t="shared" si="17"/>
        <v>100</v>
      </c>
      <c r="N23" s="106">
        <f t="shared" si="17"/>
        <v>100</v>
      </c>
      <c r="O23" s="119">
        <f t="shared" si="17"/>
        <v>100.00000000000001</v>
      </c>
      <c r="P23" s="106">
        <f t="shared" si="17"/>
        <v>100</v>
      </c>
      <c r="Q23" s="119">
        <f t="shared" si="17"/>
        <v>100.00000000000001</v>
      </c>
      <c r="R23" s="106">
        <f t="shared" si="17"/>
        <v>100.00000000000001</v>
      </c>
      <c r="T23" s="7">
        <f>SUM(T5:T22)</f>
        <v>1</v>
      </c>
      <c r="U23" s="7">
        <f>SUM(U5:U22)</f>
        <v>-66.995602164251807</v>
      </c>
      <c r="V23" s="4">
        <f>SUM(V5:V22)</f>
        <v>-2.1828671705298746</v>
      </c>
      <c r="W23" s="7">
        <f>SUM(W5:W22)</f>
        <v>100</v>
      </c>
      <c r="Y23" s="1"/>
      <c r="Z23" t="s">
        <v>232</v>
      </c>
      <c r="AA23">
        <v>19</v>
      </c>
      <c r="AB23">
        <v>17.329999999999998</v>
      </c>
      <c r="AC23">
        <v>28</v>
      </c>
      <c r="AF23" s="7"/>
      <c r="AG23" s="7"/>
      <c r="AH23" s="7"/>
      <c r="AI23" s="94">
        <f>SUM(AI5:AI22)</f>
        <v>258</v>
      </c>
      <c r="AJ23" s="108">
        <v>147.42857142857144</v>
      </c>
      <c r="AK23" s="106"/>
      <c r="AL23" s="106"/>
      <c r="AM23" s="106"/>
      <c r="AN23" s="106"/>
      <c r="AP23" t="s">
        <v>289</v>
      </c>
    </row>
    <row r="24" spans="1:42">
      <c r="D24" s="90">
        <f>C23/1.75</f>
        <v>147.42857142857142</v>
      </c>
      <c r="H24" s="90">
        <f>G23/1.75</f>
        <v>8.0240087744455213</v>
      </c>
      <c r="T24" t="s">
        <v>233</v>
      </c>
      <c r="AP24" t="s">
        <v>290</v>
      </c>
    </row>
    <row r="25" spans="1:42">
      <c r="B25" s="5" t="s">
        <v>267</v>
      </c>
      <c r="T25">
        <v>2.1828699999999999</v>
      </c>
    </row>
    <row r="26" spans="1:42">
      <c r="B26" s="5" t="s">
        <v>251</v>
      </c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>
        <f>LN(18)</f>
        <v>2.8903717578961645</v>
      </c>
      <c r="U26" s="100" t="s">
        <v>215</v>
      </c>
      <c r="V26">
        <f>T25/T26</f>
        <v>0.75522119050487158</v>
      </c>
    </row>
    <row r="27" spans="1:42">
      <c r="B27" s="16" t="s">
        <v>245</v>
      </c>
      <c r="T27" t="s">
        <v>236</v>
      </c>
      <c r="U27">
        <f>T25/(LN(18))</f>
        <v>0.75522119050487158</v>
      </c>
    </row>
    <row r="28" spans="1:42">
      <c r="B28" s="90" t="s">
        <v>244</v>
      </c>
    </row>
    <row r="29" spans="1:42">
      <c r="B29" s="16" t="s">
        <v>269</v>
      </c>
      <c r="Y29" t="s">
        <v>233</v>
      </c>
      <c r="Z29" s="1">
        <v>2.1829999999999998</v>
      </c>
    </row>
    <row r="30" spans="1:42" ht="15.75">
      <c r="B30" s="16" t="s">
        <v>246</v>
      </c>
      <c r="Y30" s="38" t="s">
        <v>237</v>
      </c>
      <c r="Z30">
        <v>0.75522119050487158</v>
      </c>
    </row>
    <row r="31" spans="1:42" ht="15.75">
      <c r="B31" s="16" t="s">
        <v>247</v>
      </c>
      <c r="Y31" s="38" t="s">
        <v>238</v>
      </c>
      <c r="Z31">
        <v>3.0614305290752379</v>
      </c>
    </row>
    <row r="32" spans="1:42">
      <c r="B32" s="16" t="s">
        <v>250</v>
      </c>
    </row>
    <row r="33" spans="1:9">
      <c r="B33" s="16" t="s">
        <v>252</v>
      </c>
      <c r="D33" s="104"/>
    </row>
    <row r="34" spans="1:9">
      <c r="D34" s="103"/>
    </row>
    <row r="35" spans="1:9">
      <c r="D35" s="103"/>
    </row>
    <row r="36" spans="1:9">
      <c r="D36" s="103"/>
    </row>
    <row r="37" spans="1:9" ht="15.75" thickBot="1">
      <c r="A37" s="4" t="s">
        <v>1</v>
      </c>
      <c r="B37" s="4" t="s">
        <v>9</v>
      </c>
      <c r="C37" s="94" t="s">
        <v>187</v>
      </c>
      <c r="D37" s="112" t="s">
        <v>257</v>
      </c>
      <c r="E37" s="121" t="s">
        <v>258</v>
      </c>
      <c r="F37" s="112" t="s">
        <v>271</v>
      </c>
      <c r="G37" s="112" t="s">
        <v>274</v>
      </c>
      <c r="H37" s="112" t="s">
        <v>277</v>
      </c>
      <c r="I37" s="112" t="s">
        <v>253</v>
      </c>
    </row>
    <row r="38" spans="1:9">
      <c r="A38" s="5">
        <v>1</v>
      </c>
      <c r="B38" s="89" t="s">
        <v>15</v>
      </c>
      <c r="C38" s="90">
        <v>16</v>
      </c>
      <c r="D38" s="107">
        <v>9.1428571428571423</v>
      </c>
      <c r="E38" s="110">
        <v>0.22093616147354225</v>
      </c>
      <c r="F38" s="102">
        <v>9.433962264150944</v>
      </c>
      <c r="G38" s="102">
        <v>6.2015503875968996</v>
      </c>
      <c r="H38" s="103">
        <v>2.7534386823849091</v>
      </c>
      <c r="I38" s="103">
        <v>6.1296504447109177</v>
      </c>
    </row>
    <row r="39" spans="1:9">
      <c r="A39" s="5">
        <v>2</v>
      </c>
      <c r="B39" s="89" t="s">
        <v>16</v>
      </c>
      <c r="C39" s="90">
        <v>10</v>
      </c>
      <c r="D39" s="107">
        <v>5.7142857142857144</v>
      </c>
      <c r="E39" s="110">
        <v>0.40486611825919122</v>
      </c>
      <c r="F39" s="102">
        <v>7.5471698113207548</v>
      </c>
      <c r="G39" s="102">
        <v>3.8759689922480627</v>
      </c>
      <c r="H39" s="103">
        <v>5.0456838924278022</v>
      </c>
      <c r="I39" s="103">
        <v>5.4896075653322072</v>
      </c>
    </row>
    <row r="40" spans="1:9">
      <c r="A40" s="5">
        <v>3</v>
      </c>
      <c r="B40" s="89" t="s">
        <v>26</v>
      </c>
      <c r="C40" s="90">
        <v>1</v>
      </c>
      <c r="D40" s="107">
        <v>0.5714285714285714</v>
      </c>
      <c r="E40" s="110">
        <v>8.1728058941680937E-3</v>
      </c>
      <c r="F40" s="102">
        <v>1.8867924528301887</v>
      </c>
      <c r="G40" s="102">
        <v>0.38759689922480622</v>
      </c>
      <c r="H40" s="103">
        <v>0.10185439876631809</v>
      </c>
      <c r="I40" s="103">
        <v>0.79208125027377108</v>
      </c>
    </row>
    <row r="41" spans="1:9">
      <c r="A41" s="5">
        <v>4</v>
      </c>
      <c r="B41" s="89" t="s">
        <v>17</v>
      </c>
      <c r="C41" s="90">
        <v>66</v>
      </c>
      <c r="D41" s="109">
        <v>37.714285714285715</v>
      </c>
      <c r="E41" s="110">
        <v>1.0633306174180963</v>
      </c>
      <c r="F41" s="102">
        <v>9.433962264150944</v>
      </c>
      <c r="G41" s="102">
        <v>25.581395348837212</v>
      </c>
      <c r="H41" s="103">
        <v>13.251862595222239</v>
      </c>
      <c r="I41" s="103">
        <v>16.089073402736798</v>
      </c>
    </row>
    <row r="42" spans="1:9">
      <c r="A42" s="5">
        <v>5</v>
      </c>
      <c r="B42" s="92" t="s">
        <v>20</v>
      </c>
      <c r="C42" s="90">
        <v>4</v>
      </c>
      <c r="D42" s="109">
        <v>2.2857142857142856</v>
      </c>
      <c r="E42" s="110">
        <v>5.0687162436308927E-2</v>
      </c>
      <c r="F42" s="102">
        <v>3.7735849056603774</v>
      </c>
      <c r="G42" s="102">
        <v>1.5503875968992249</v>
      </c>
      <c r="H42" s="103">
        <v>0.63169375633953662</v>
      </c>
      <c r="I42" s="103">
        <v>1.9852220862997132</v>
      </c>
    </row>
    <row r="43" spans="1:9">
      <c r="A43" s="5">
        <v>6</v>
      </c>
      <c r="B43" s="89" t="s">
        <v>22</v>
      </c>
      <c r="C43" s="90">
        <v>13</v>
      </c>
      <c r="D43" s="109">
        <v>7.4285714285714288</v>
      </c>
      <c r="E43" s="110">
        <v>0.12210861013575215</v>
      </c>
      <c r="F43" s="102">
        <v>7.5471698113207548</v>
      </c>
      <c r="G43" s="102">
        <v>5.0387596899224816</v>
      </c>
      <c r="H43" s="103">
        <v>1.5217905858308356</v>
      </c>
      <c r="I43" s="103">
        <v>4.7025733623580237</v>
      </c>
    </row>
    <row r="44" spans="1:9">
      <c r="A44" s="5">
        <v>7</v>
      </c>
      <c r="B44" s="92" t="s">
        <v>12</v>
      </c>
      <c r="C44" s="90">
        <v>2</v>
      </c>
      <c r="D44" s="109">
        <v>1.1428571428571428</v>
      </c>
      <c r="E44" s="110">
        <v>0.2315433157235583</v>
      </c>
      <c r="F44" s="102">
        <v>1.8867924528301887</v>
      </c>
      <c r="G44" s="102">
        <v>0.77519379844961245</v>
      </c>
      <c r="H44" s="103">
        <v>2.8856313874053372</v>
      </c>
      <c r="I44" s="103">
        <v>1.8492058795617128</v>
      </c>
    </row>
    <row r="45" spans="1:9">
      <c r="A45" s="5">
        <v>8</v>
      </c>
      <c r="B45" s="89" t="s">
        <v>10</v>
      </c>
      <c r="C45" s="90">
        <v>11</v>
      </c>
      <c r="D45" s="109">
        <v>6.2857142857142856</v>
      </c>
      <c r="E45" s="42">
        <v>0.96956009928845499</v>
      </c>
      <c r="F45" s="102">
        <v>9.433962264150944</v>
      </c>
      <c r="G45" s="102">
        <v>4.2635658914728678</v>
      </c>
      <c r="H45" s="103">
        <v>12.08323827332123</v>
      </c>
      <c r="I45" s="103">
        <v>8.593588809648347</v>
      </c>
    </row>
    <row r="46" spans="1:9">
      <c r="A46" s="5">
        <v>9</v>
      </c>
      <c r="B46" s="93" t="s">
        <v>21</v>
      </c>
      <c r="C46" s="90">
        <v>1</v>
      </c>
      <c r="D46" s="109">
        <v>0.5714285714285714</v>
      </c>
      <c r="E46" s="110">
        <v>7.9431366648085762E-3</v>
      </c>
      <c r="F46" s="102">
        <v>1.8867924528301887</v>
      </c>
      <c r="G46" s="102">
        <v>0.38759689922480622</v>
      </c>
      <c r="H46" s="103">
        <v>9.8992123364888343E-2</v>
      </c>
      <c r="I46" s="103">
        <v>0.79112715847329451</v>
      </c>
    </row>
    <row r="47" spans="1:9">
      <c r="A47" s="5">
        <v>10</v>
      </c>
      <c r="B47" s="89" t="s">
        <v>33</v>
      </c>
      <c r="C47" s="90">
        <v>32</v>
      </c>
      <c r="D47" s="109">
        <v>18.285714285714285</v>
      </c>
      <c r="E47" s="110">
        <v>0.83438758288632386</v>
      </c>
      <c r="F47" s="102">
        <v>5.6603773584905666</v>
      </c>
      <c r="G47" s="102">
        <v>12.403100775193799</v>
      </c>
      <c r="H47" s="103">
        <v>10.398637468389134</v>
      </c>
      <c r="I47" s="103">
        <v>9.4873718673578349</v>
      </c>
    </row>
    <row r="48" spans="1:9">
      <c r="A48" s="5">
        <v>11</v>
      </c>
      <c r="B48" s="92" t="s">
        <v>23</v>
      </c>
      <c r="C48" s="90">
        <v>4</v>
      </c>
      <c r="D48" s="109">
        <v>2.2857142857142856</v>
      </c>
      <c r="E48" s="110">
        <v>2.7064463840516955E-2</v>
      </c>
      <c r="F48" s="102">
        <v>1.8867924528301887</v>
      </c>
      <c r="G48" s="102">
        <v>1.5503875968992249</v>
      </c>
      <c r="H48" s="103">
        <v>0.33729354741872369</v>
      </c>
      <c r="I48" s="103">
        <v>1.2581578657160457</v>
      </c>
    </row>
    <row r="49" spans="1:9">
      <c r="A49" s="5">
        <v>12</v>
      </c>
      <c r="B49" s="92" t="s">
        <v>13</v>
      </c>
      <c r="C49" s="90">
        <v>66</v>
      </c>
      <c r="D49" s="109">
        <v>37.714285714285715</v>
      </c>
      <c r="E49" s="110">
        <v>1.8024143804862045</v>
      </c>
      <c r="F49" s="102">
        <v>11.320754716981133</v>
      </c>
      <c r="G49" s="102">
        <v>25.581395348837212</v>
      </c>
      <c r="H49" s="103">
        <v>22.462766818332096</v>
      </c>
      <c r="I49" s="103">
        <v>19.78830562805015</v>
      </c>
    </row>
    <row r="50" spans="1:9">
      <c r="A50" s="5">
        <v>13</v>
      </c>
      <c r="B50" s="92" t="s">
        <v>11</v>
      </c>
      <c r="C50" s="90">
        <v>1</v>
      </c>
      <c r="D50" s="109">
        <v>0.5714285714285714</v>
      </c>
      <c r="E50" s="110">
        <v>5.1936523038299872E-3</v>
      </c>
      <c r="F50" s="102">
        <v>1.8867924528301887</v>
      </c>
      <c r="G50" s="102">
        <v>0.38759689922480622</v>
      </c>
      <c r="H50" s="103">
        <v>6.4726403594802667E-2</v>
      </c>
      <c r="I50" s="103">
        <v>0.779705251883266</v>
      </c>
    </row>
    <row r="51" spans="1:9">
      <c r="A51" s="5">
        <v>14</v>
      </c>
      <c r="B51" s="92" t="s">
        <v>25</v>
      </c>
      <c r="C51" s="90">
        <v>7</v>
      </c>
      <c r="D51" s="109">
        <v>4</v>
      </c>
      <c r="E51" s="110">
        <v>1.1290527040830294</v>
      </c>
      <c r="F51" s="102">
        <v>3.7735849056603774</v>
      </c>
      <c r="G51" s="102">
        <v>2.7131782945736438</v>
      </c>
      <c r="H51" s="103">
        <v>14.070930576232449</v>
      </c>
      <c r="I51" s="103">
        <v>6.852564592155491</v>
      </c>
    </row>
    <row r="52" spans="1:9">
      <c r="A52" s="5">
        <v>15</v>
      </c>
      <c r="B52" s="89" t="s">
        <v>24</v>
      </c>
      <c r="C52" s="90">
        <v>3</v>
      </c>
      <c r="D52" s="109">
        <v>1.7142857142857142</v>
      </c>
      <c r="E52" s="111">
        <v>8.0503065462994988E-2</v>
      </c>
      <c r="F52" s="102">
        <v>5.6603773584905666</v>
      </c>
      <c r="G52" s="102">
        <v>1.1627906976744187</v>
      </c>
      <c r="H52" s="103">
        <v>1.0032773857299022</v>
      </c>
      <c r="I52" s="103">
        <v>2.6088151472982957</v>
      </c>
    </row>
    <row r="53" spans="1:9">
      <c r="A53" s="5">
        <v>16</v>
      </c>
      <c r="B53" s="93" t="s">
        <v>14</v>
      </c>
      <c r="C53" s="90">
        <v>16</v>
      </c>
      <c r="D53" s="109">
        <v>9.1428571428571423</v>
      </c>
      <c r="E53" s="111">
        <v>0.79701523489414328</v>
      </c>
      <c r="F53" s="102">
        <v>11.320754716981133</v>
      </c>
      <c r="G53" s="102">
        <v>6.2015503875968996</v>
      </c>
      <c r="H53" s="103">
        <v>9.9328808990393824</v>
      </c>
      <c r="I53" s="103">
        <v>9.1517286678724705</v>
      </c>
    </row>
    <row r="54" spans="1:9">
      <c r="A54" s="5">
        <v>17</v>
      </c>
      <c r="B54" s="92" t="s">
        <v>41</v>
      </c>
      <c r="C54" s="90">
        <v>3</v>
      </c>
      <c r="D54" s="109">
        <v>1.7142857142857142</v>
      </c>
      <c r="E54" s="111">
        <v>0.10980830450444835</v>
      </c>
      <c r="F54" s="102">
        <v>3.7735849056603774</v>
      </c>
      <c r="G54" s="102">
        <v>1.1627906976744187</v>
      </c>
      <c r="H54" s="103">
        <v>1.3684968148858534</v>
      </c>
      <c r="I54" s="103">
        <v>2.1016241394068831</v>
      </c>
    </row>
    <row r="55" spans="1:9">
      <c r="A55" s="5">
        <v>18</v>
      </c>
      <c r="B55" s="93" t="s">
        <v>37</v>
      </c>
      <c r="C55" s="90">
        <v>2</v>
      </c>
      <c r="D55" s="109">
        <v>1.1428571428571428</v>
      </c>
      <c r="E55" s="111">
        <v>0.15942135869014809</v>
      </c>
      <c r="F55" s="102">
        <v>1.8867924528301887</v>
      </c>
      <c r="G55" s="102">
        <v>0.77519379844961245</v>
      </c>
      <c r="H55" s="103">
        <v>1.9868043913145457</v>
      </c>
      <c r="I55" s="103">
        <v>1.5495968808647822</v>
      </c>
    </row>
    <row r="56" spans="1:9" ht="15.75" thickBot="1">
      <c r="A56" s="7"/>
      <c r="B56" s="7" t="s">
        <v>214</v>
      </c>
      <c r="C56" s="94">
        <f>SUM(C38:C55)</f>
        <v>258</v>
      </c>
      <c r="D56" s="108">
        <v>147.42857142857144</v>
      </c>
      <c r="E56" s="122">
        <f>SUM(E38:E55)</f>
        <v>8.0240087744455213</v>
      </c>
      <c r="F56" s="106">
        <v>99.999999999999986</v>
      </c>
      <c r="G56" s="106">
        <v>100</v>
      </c>
      <c r="H56" s="106">
        <v>100</v>
      </c>
      <c r="I56" s="106">
        <v>100.00000000000001</v>
      </c>
    </row>
    <row r="242" spans="1:19">
      <c r="A242" s="26"/>
      <c r="B242" s="26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</row>
    <row r="243" spans="1:19">
      <c r="A243" s="26"/>
      <c r="B243" s="26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</row>
    <row r="597" spans="1:19">
      <c r="A597" s="26"/>
      <c r="B597" s="26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</row>
    <row r="953" spans="2:19">
      <c r="B953" s="26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</row>
    <row r="954" spans="2:19">
      <c r="B954" s="89"/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</row>
    <row r="955" spans="2:19">
      <c r="B955" s="89"/>
      <c r="C955" s="95"/>
      <c r="D955" s="95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</row>
    <row r="956" spans="2:19">
      <c r="B956" s="92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</row>
    <row r="957" spans="2:19">
      <c r="B957" s="89"/>
      <c r="C957" s="95"/>
      <c r="D957" s="95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</row>
    <row r="958" spans="2:19">
      <c r="B958" s="92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</row>
    <row r="959" spans="2:19">
      <c r="B959" s="89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</row>
    <row r="960" spans="2:19">
      <c r="B960" s="92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</row>
    <row r="961" spans="2:19">
      <c r="B961" s="89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</row>
    <row r="963" spans="2:19">
      <c r="B963" s="89"/>
      <c r="C963" s="95"/>
      <c r="D963" s="95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</row>
    <row r="964" spans="2:19">
      <c r="B964" s="92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</row>
    <row r="965" spans="2:19">
      <c r="B965" s="92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</row>
    <row r="966" spans="2:19">
      <c r="B966" s="92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</row>
    <row r="967" spans="2:19">
      <c r="B967" s="92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</row>
    <row r="968" spans="2:19">
      <c r="B968" s="89"/>
      <c r="C968" s="95"/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</row>
    <row r="969" spans="2:19">
      <c r="B969" s="92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</row>
    <row r="970" spans="2:19">
      <c r="B970" s="89"/>
      <c r="C970" s="95"/>
      <c r="D970" s="95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</row>
    <row r="971" spans="2:19">
      <c r="B971" s="89"/>
      <c r="C971" s="95"/>
      <c r="D971" s="95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</row>
    <row r="972" spans="2:19">
      <c r="B972" s="89"/>
      <c r="C972" s="95"/>
      <c r="D972" s="95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</row>
    <row r="973" spans="2:19">
      <c r="B973" s="89"/>
      <c r="C973" s="95"/>
      <c r="D973" s="95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</row>
    <row r="974" spans="2:19">
      <c r="B974" s="89"/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</row>
    <row r="975" spans="2:19">
      <c r="B975" s="89"/>
      <c r="C975" s="95"/>
      <c r="D975" s="95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</row>
    <row r="976" spans="2:19">
      <c r="B976" s="89"/>
      <c r="C976" s="95"/>
      <c r="D976" s="95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</row>
    <row r="977" spans="2:19">
      <c r="B977" s="89"/>
      <c r="C977" s="95"/>
      <c r="D977" s="95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</row>
    <row r="978" spans="2:19">
      <c r="B978" s="89"/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</row>
    <row r="979" spans="2:19">
      <c r="B979" s="89"/>
      <c r="C979" s="95"/>
      <c r="D979" s="95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</row>
    <row r="980" spans="2:19">
      <c r="B980" s="89"/>
      <c r="C980" s="95"/>
      <c r="D980" s="95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</row>
    <row r="981" spans="2:19">
      <c r="B981" s="89"/>
      <c r="C981" s="95"/>
      <c r="D981" s="95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</row>
    <row r="982" spans="2:19">
      <c r="B982" s="89"/>
      <c r="C982" s="95"/>
      <c r="D982" s="95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</row>
    <row r="983" spans="2:19">
      <c r="B983" s="89"/>
      <c r="C983" s="95"/>
      <c r="D983" s="95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</row>
    <row r="1094" spans="2:19">
      <c r="B1094" s="26"/>
      <c r="C1094" s="88"/>
      <c r="D1094" s="88"/>
      <c r="E1094" s="88"/>
      <c r="F1094" s="88"/>
      <c r="G1094" s="88"/>
      <c r="H1094" s="88"/>
      <c r="I1094" s="88"/>
      <c r="J1094" s="88"/>
      <c r="K1094" s="88"/>
      <c r="L1094" s="88"/>
      <c r="M1094" s="88"/>
      <c r="N1094" s="88"/>
      <c r="O1094" s="88"/>
      <c r="P1094" s="88"/>
      <c r="Q1094" s="88"/>
      <c r="R1094" s="88"/>
      <c r="S1094" s="88"/>
    </row>
    <row r="1095" spans="2:19">
      <c r="B1095" s="89"/>
      <c r="C1095" s="95"/>
      <c r="D1095" s="95"/>
      <c r="E1095" s="95"/>
      <c r="F1095" s="95"/>
      <c r="G1095" s="95"/>
      <c r="H1095" s="95"/>
      <c r="I1095" s="95"/>
      <c r="J1095" s="95"/>
      <c r="K1095" s="95"/>
      <c r="L1095" s="95"/>
      <c r="M1095" s="95"/>
      <c r="N1095" s="95"/>
      <c r="O1095" s="95"/>
      <c r="P1095" s="95"/>
      <c r="Q1095" s="95"/>
      <c r="R1095" s="95"/>
      <c r="S1095" s="95"/>
    </row>
    <row r="1096" spans="2:19">
      <c r="B1096" s="89"/>
      <c r="C1096" s="95"/>
      <c r="D1096" s="95"/>
      <c r="E1096" s="95"/>
      <c r="F1096" s="95"/>
      <c r="G1096" s="95"/>
      <c r="H1096" s="95"/>
      <c r="I1096" s="95"/>
      <c r="J1096" s="95"/>
      <c r="K1096" s="95"/>
      <c r="L1096" s="95"/>
      <c r="M1096" s="95"/>
      <c r="N1096" s="95"/>
      <c r="O1096" s="95"/>
      <c r="P1096" s="95"/>
      <c r="Q1096" s="95"/>
      <c r="R1096" s="95"/>
      <c r="S1096" s="95"/>
    </row>
    <row r="1097" spans="2:19">
      <c r="B1097" s="92"/>
      <c r="C1097" s="96"/>
      <c r="D1097" s="96"/>
      <c r="E1097" s="96"/>
      <c r="F1097" s="96"/>
      <c r="G1097" s="96"/>
      <c r="H1097" s="96"/>
      <c r="I1097" s="96"/>
      <c r="J1097" s="96"/>
      <c r="K1097" s="96"/>
      <c r="L1097" s="96"/>
      <c r="M1097" s="96"/>
      <c r="N1097" s="96"/>
      <c r="O1097" s="96"/>
      <c r="P1097" s="96"/>
      <c r="Q1097" s="96"/>
      <c r="R1097" s="96"/>
      <c r="S1097" s="96"/>
    </row>
    <row r="1098" spans="2:19">
      <c r="B1098" s="89"/>
      <c r="C1098" s="95"/>
      <c r="D1098" s="95"/>
      <c r="E1098" s="95"/>
      <c r="F1098" s="95"/>
      <c r="G1098" s="95"/>
      <c r="H1098" s="95"/>
      <c r="I1098" s="95"/>
      <c r="J1098" s="95"/>
      <c r="K1098" s="95"/>
      <c r="L1098" s="95"/>
      <c r="M1098" s="95"/>
      <c r="N1098" s="95"/>
      <c r="O1098" s="95"/>
      <c r="P1098" s="95"/>
      <c r="Q1098" s="95"/>
      <c r="R1098" s="95"/>
      <c r="S1098" s="95"/>
    </row>
    <row r="1099" spans="2:19">
      <c r="B1099" s="92"/>
      <c r="C1099" s="96"/>
      <c r="D1099" s="96"/>
      <c r="E1099" s="96"/>
      <c r="F1099" s="96"/>
      <c r="G1099" s="96"/>
      <c r="H1099" s="96"/>
      <c r="I1099" s="96"/>
      <c r="J1099" s="96"/>
      <c r="K1099" s="96"/>
      <c r="L1099" s="96"/>
      <c r="M1099" s="96"/>
      <c r="N1099" s="96"/>
      <c r="O1099" s="96"/>
      <c r="P1099" s="96"/>
      <c r="Q1099" s="96"/>
      <c r="R1099" s="96"/>
      <c r="S1099" s="96"/>
    </row>
    <row r="1100" spans="2:19">
      <c r="B1100" s="89"/>
      <c r="C1100" s="95"/>
      <c r="D1100" s="95"/>
      <c r="E1100" s="95"/>
      <c r="F1100" s="95"/>
      <c r="G1100" s="95"/>
      <c r="H1100" s="95"/>
      <c r="I1100" s="95"/>
      <c r="J1100" s="95"/>
      <c r="K1100" s="95"/>
      <c r="L1100" s="95"/>
      <c r="M1100" s="95"/>
      <c r="N1100" s="95"/>
      <c r="O1100" s="95"/>
      <c r="P1100" s="95"/>
      <c r="Q1100" s="95"/>
      <c r="R1100" s="95"/>
      <c r="S1100" s="95"/>
    </row>
    <row r="1101" spans="2:19">
      <c r="B1101" s="92"/>
      <c r="C1101" s="96"/>
      <c r="D1101" s="96"/>
      <c r="E1101" s="96"/>
      <c r="F1101" s="96"/>
      <c r="G1101" s="96"/>
      <c r="H1101" s="96"/>
      <c r="I1101" s="96"/>
      <c r="J1101" s="96"/>
      <c r="K1101" s="96"/>
      <c r="L1101" s="96"/>
      <c r="M1101" s="96"/>
      <c r="N1101" s="96"/>
      <c r="O1101" s="96"/>
      <c r="P1101" s="96"/>
      <c r="Q1101" s="96"/>
      <c r="R1101" s="96"/>
      <c r="S1101" s="96"/>
    </row>
    <row r="1102" spans="2:19">
      <c r="B1102" s="89"/>
      <c r="C1102" s="95"/>
      <c r="D1102" s="95"/>
      <c r="E1102" s="95"/>
      <c r="F1102" s="95"/>
      <c r="G1102" s="95"/>
      <c r="H1102" s="95"/>
      <c r="I1102" s="95"/>
      <c r="J1102" s="95"/>
      <c r="K1102" s="95"/>
      <c r="L1102" s="95"/>
      <c r="M1102" s="95"/>
      <c r="N1102" s="95"/>
      <c r="O1102" s="95"/>
      <c r="P1102" s="95"/>
      <c r="Q1102" s="95"/>
      <c r="R1102" s="95"/>
      <c r="S1102" s="95"/>
    </row>
    <row r="1104" spans="2:19">
      <c r="B1104" s="89"/>
      <c r="C1104" s="95"/>
      <c r="D1104" s="95"/>
      <c r="E1104" s="95"/>
      <c r="F1104" s="95"/>
      <c r="G1104" s="95"/>
      <c r="H1104" s="95"/>
      <c r="I1104" s="95"/>
      <c r="J1104" s="95"/>
      <c r="K1104" s="95"/>
      <c r="L1104" s="95"/>
      <c r="M1104" s="95"/>
      <c r="N1104" s="95"/>
      <c r="O1104" s="95"/>
      <c r="P1104" s="95"/>
      <c r="Q1104" s="95"/>
      <c r="R1104" s="95"/>
      <c r="S1104" s="95"/>
    </row>
    <row r="1105" spans="2:19">
      <c r="B1105" s="92"/>
      <c r="C1105" s="96"/>
      <c r="D1105" s="96"/>
      <c r="E1105" s="96"/>
      <c r="F1105" s="96"/>
      <c r="G1105" s="96"/>
      <c r="H1105" s="96"/>
      <c r="I1105" s="96"/>
      <c r="J1105" s="96"/>
      <c r="K1105" s="96"/>
      <c r="L1105" s="96"/>
      <c r="M1105" s="96"/>
      <c r="N1105" s="96"/>
      <c r="O1105" s="96"/>
      <c r="P1105" s="96"/>
      <c r="Q1105" s="96"/>
      <c r="R1105" s="96"/>
      <c r="S1105" s="96"/>
    </row>
    <row r="1106" spans="2:19">
      <c r="B1106" s="92"/>
      <c r="C1106" s="96"/>
      <c r="D1106" s="96"/>
      <c r="E1106" s="96"/>
      <c r="F1106" s="96"/>
      <c r="G1106" s="96"/>
      <c r="H1106" s="96"/>
      <c r="I1106" s="96"/>
      <c r="J1106" s="96"/>
      <c r="K1106" s="96"/>
      <c r="L1106" s="96"/>
      <c r="M1106" s="96"/>
      <c r="N1106" s="96"/>
      <c r="O1106" s="96"/>
      <c r="P1106" s="96"/>
      <c r="Q1106" s="96"/>
      <c r="R1106" s="96"/>
      <c r="S1106" s="96"/>
    </row>
    <row r="1107" spans="2:19">
      <c r="B1107" s="92"/>
      <c r="C1107" s="96"/>
      <c r="D1107" s="96"/>
      <c r="E1107" s="96"/>
      <c r="F1107" s="96"/>
      <c r="G1107" s="96"/>
      <c r="H1107" s="96"/>
      <c r="I1107" s="96"/>
      <c r="J1107" s="96"/>
      <c r="K1107" s="96"/>
      <c r="L1107" s="96"/>
      <c r="M1107" s="96"/>
      <c r="N1107" s="96"/>
      <c r="O1107" s="96"/>
      <c r="P1107" s="96"/>
      <c r="Q1107" s="96"/>
      <c r="R1107" s="96"/>
      <c r="S1107" s="96"/>
    </row>
    <row r="1108" spans="2:19">
      <c r="B1108" s="92"/>
      <c r="C1108" s="96"/>
      <c r="D1108" s="96"/>
      <c r="E1108" s="96"/>
      <c r="F1108" s="96"/>
      <c r="G1108" s="96"/>
      <c r="H1108" s="96"/>
      <c r="I1108" s="96"/>
      <c r="J1108" s="96"/>
      <c r="K1108" s="96"/>
      <c r="L1108" s="96"/>
      <c r="M1108" s="96"/>
      <c r="N1108" s="96"/>
      <c r="O1108" s="96"/>
      <c r="P1108" s="96"/>
      <c r="Q1108" s="96"/>
      <c r="R1108" s="96"/>
      <c r="S1108" s="96"/>
    </row>
    <row r="1109" spans="2:19">
      <c r="B1109" s="89"/>
      <c r="C1109" s="95"/>
      <c r="D1109" s="95"/>
      <c r="E1109" s="95"/>
      <c r="F1109" s="95"/>
      <c r="G1109" s="95"/>
      <c r="H1109" s="95"/>
      <c r="I1109" s="95"/>
      <c r="J1109" s="95"/>
      <c r="K1109" s="95"/>
      <c r="L1109" s="95"/>
      <c r="M1109" s="95"/>
      <c r="N1109" s="95"/>
      <c r="O1109" s="95"/>
      <c r="P1109" s="95"/>
      <c r="Q1109" s="95"/>
      <c r="R1109" s="95"/>
      <c r="S1109" s="95"/>
    </row>
    <row r="1110" spans="2:19">
      <c r="B1110" s="92"/>
      <c r="C1110" s="96"/>
      <c r="D1110" s="96"/>
      <c r="E1110" s="96"/>
      <c r="F1110" s="96"/>
      <c r="G1110" s="96"/>
      <c r="H1110" s="96"/>
      <c r="I1110" s="96"/>
      <c r="J1110" s="96"/>
      <c r="K1110" s="96"/>
      <c r="L1110" s="96"/>
      <c r="M1110" s="96"/>
      <c r="N1110" s="96"/>
      <c r="O1110" s="96"/>
      <c r="P1110" s="96"/>
      <c r="Q1110" s="96"/>
      <c r="R1110" s="96"/>
      <c r="S1110" s="96"/>
    </row>
    <row r="1111" spans="2:19">
      <c r="B1111" s="89"/>
      <c r="C1111" s="95"/>
      <c r="D1111" s="95"/>
      <c r="E1111" s="95"/>
      <c r="F1111" s="95"/>
      <c r="G1111" s="95"/>
      <c r="H1111" s="95"/>
      <c r="I1111" s="95"/>
      <c r="J1111" s="95"/>
      <c r="K1111" s="95"/>
      <c r="L1111" s="95"/>
      <c r="M1111" s="95"/>
      <c r="N1111" s="95"/>
      <c r="O1111" s="95"/>
      <c r="P1111" s="95"/>
      <c r="Q1111" s="95"/>
      <c r="R1111" s="95"/>
      <c r="S1111" s="95"/>
    </row>
    <row r="1112" spans="2:19">
      <c r="B1112" s="89"/>
      <c r="C1112" s="95"/>
      <c r="D1112" s="95"/>
      <c r="E1112" s="95"/>
      <c r="F1112" s="95"/>
      <c r="G1112" s="95"/>
      <c r="H1112" s="95"/>
      <c r="I1112" s="95"/>
      <c r="J1112" s="95"/>
      <c r="K1112" s="95"/>
      <c r="L1112" s="95"/>
      <c r="M1112" s="95"/>
      <c r="N1112" s="95"/>
      <c r="O1112" s="95"/>
      <c r="P1112" s="95"/>
      <c r="Q1112" s="95"/>
      <c r="R1112" s="95"/>
      <c r="S1112" s="95"/>
    </row>
    <row r="1113" spans="2:19">
      <c r="B1113" s="89"/>
      <c r="C1113" s="95"/>
      <c r="D1113" s="95"/>
      <c r="E1113" s="95"/>
      <c r="F1113" s="95"/>
      <c r="G1113" s="95"/>
      <c r="H1113" s="95"/>
      <c r="I1113" s="95"/>
      <c r="J1113" s="95"/>
      <c r="K1113" s="95"/>
      <c r="L1113" s="95"/>
      <c r="M1113" s="95"/>
      <c r="N1113" s="95"/>
      <c r="O1113" s="95"/>
      <c r="P1113" s="95"/>
      <c r="Q1113" s="95"/>
      <c r="R1113" s="95"/>
      <c r="S1113" s="95"/>
    </row>
    <row r="1114" spans="2:19">
      <c r="B1114" s="89"/>
      <c r="C1114" s="95"/>
      <c r="D1114" s="95"/>
      <c r="E1114" s="95"/>
      <c r="F1114" s="95"/>
      <c r="G1114" s="95"/>
      <c r="H1114" s="95"/>
      <c r="I1114" s="95"/>
      <c r="J1114" s="95"/>
      <c r="K1114" s="95"/>
      <c r="L1114" s="95"/>
      <c r="M1114" s="95"/>
      <c r="N1114" s="95"/>
      <c r="O1114" s="95"/>
      <c r="P1114" s="95"/>
      <c r="Q1114" s="95"/>
      <c r="R1114" s="95"/>
      <c r="S1114" s="95"/>
    </row>
    <row r="1115" spans="2:19">
      <c r="B1115" s="89"/>
      <c r="C1115" s="95"/>
      <c r="D1115" s="95"/>
      <c r="E1115" s="95"/>
      <c r="F1115" s="95"/>
      <c r="G1115" s="95"/>
      <c r="H1115" s="95"/>
      <c r="I1115" s="95"/>
      <c r="J1115" s="95"/>
      <c r="K1115" s="95"/>
      <c r="L1115" s="95"/>
      <c r="M1115" s="95"/>
      <c r="N1115" s="95"/>
      <c r="O1115" s="95"/>
      <c r="P1115" s="95"/>
      <c r="Q1115" s="95"/>
      <c r="R1115" s="95"/>
      <c r="S1115" s="95"/>
    </row>
    <row r="1116" spans="2:19">
      <c r="B1116" s="89"/>
      <c r="C1116" s="95"/>
      <c r="D1116" s="95"/>
      <c r="E1116" s="95"/>
      <c r="F1116" s="95"/>
      <c r="G1116" s="95"/>
      <c r="H1116" s="95"/>
      <c r="I1116" s="95"/>
      <c r="J1116" s="95"/>
      <c r="K1116" s="95"/>
      <c r="L1116" s="95"/>
      <c r="M1116" s="95"/>
      <c r="N1116" s="95"/>
      <c r="O1116" s="95"/>
      <c r="P1116" s="95"/>
      <c r="Q1116" s="95"/>
      <c r="R1116" s="95"/>
      <c r="S1116" s="95"/>
    </row>
    <row r="1117" spans="2:19">
      <c r="B1117" s="89"/>
      <c r="C1117" s="95"/>
      <c r="D1117" s="95"/>
      <c r="E1117" s="95"/>
      <c r="F1117" s="95"/>
      <c r="G1117" s="95"/>
      <c r="H1117" s="95"/>
      <c r="I1117" s="95"/>
      <c r="J1117" s="95"/>
      <c r="K1117" s="95"/>
      <c r="L1117" s="95"/>
      <c r="M1117" s="95"/>
      <c r="N1117" s="95"/>
      <c r="O1117" s="95"/>
      <c r="P1117" s="95"/>
      <c r="Q1117" s="95"/>
      <c r="R1117" s="95"/>
      <c r="S1117" s="95"/>
    </row>
    <row r="1118" spans="2:19">
      <c r="B1118" s="89"/>
      <c r="C1118" s="95"/>
      <c r="D1118" s="95"/>
      <c r="E1118" s="95"/>
      <c r="F1118" s="95"/>
      <c r="G1118" s="95"/>
      <c r="H1118" s="95"/>
      <c r="I1118" s="95"/>
      <c r="J1118" s="95"/>
      <c r="K1118" s="95"/>
      <c r="L1118" s="95"/>
      <c r="M1118" s="95"/>
      <c r="N1118" s="95"/>
      <c r="O1118" s="95"/>
      <c r="P1118" s="95"/>
      <c r="Q1118" s="95"/>
      <c r="R1118" s="95"/>
      <c r="S1118" s="95"/>
    </row>
    <row r="1119" spans="2:19">
      <c r="B1119" s="89"/>
      <c r="C1119" s="95"/>
      <c r="D1119" s="95"/>
      <c r="E1119" s="95"/>
      <c r="F1119" s="95"/>
      <c r="G1119" s="95"/>
      <c r="H1119" s="95"/>
      <c r="I1119" s="95"/>
      <c r="J1119" s="95"/>
      <c r="K1119" s="95"/>
      <c r="L1119" s="95"/>
      <c r="M1119" s="95"/>
      <c r="N1119" s="95"/>
      <c r="O1119" s="95"/>
      <c r="P1119" s="95"/>
      <c r="Q1119" s="95"/>
      <c r="R1119" s="95"/>
      <c r="S1119" s="95"/>
    </row>
    <row r="1120" spans="2:19">
      <c r="B1120" s="89"/>
      <c r="C1120" s="95"/>
      <c r="D1120" s="95"/>
      <c r="E1120" s="95"/>
      <c r="F1120" s="95"/>
      <c r="G1120" s="95"/>
      <c r="H1120" s="95"/>
      <c r="I1120" s="95"/>
      <c r="J1120" s="95"/>
      <c r="K1120" s="95"/>
      <c r="L1120" s="95"/>
      <c r="M1120" s="95"/>
      <c r="N1120" s="95"/>
      <c r="O1120" s="95"/>
      <c r="P1120" s="95"/>
      <c r="Q1120" s="95"/>
      <c r="R1120" s="95"/>
      <c r="S1120" s="95"/>
    </row>
    <row r="1121" spans="2:19">
      <c r="B1121" s="89"/>
      <c r="C1121" s="95"/>
      <c r="D1121" s="95"/>
      <c r="E1121" s="95"/>
      <c r="F1121" s="95"/>
      <c r="G1121" s="95"/>
      <c r="H1121" s="95"/>
      <c r="I1121" s="95"/>
      <c r="J1121" s="95"/>
      <c r="K1121" s="95"/>
      <c r="L1121" s="95"/>
      <c r="M1121" s="95"/>
      <c r="N1121" s="95"/>
      <c r="O1121" s="95"/>
      <c r="P1121" s="95"/>
      <c r="Q1121" s="95"/>
      <c r="R1121" s="95"/>
      <c r="S1121" s="95"/>
    </row>
    <row r="1122" spans="2:19">
      <c r="B1122" s="89"/>
      <c r="C1122" s="95"/>
      <c r="D1122" s="95"/>
      <c r="E1122" s="95"/>
      <c r="F1122" s="95"/>
      <c r="G1122" s="95"/>
      <c r="H1122" s="95"/>
      <c r="I1122" s="95"/>
      <c r="J1122" s="95"/>
      <c r="K1122" s="95"/>
      <c r="L1122" s="95"/>
      <c r="M1122" s="95"/>
      <c r="N1122" s="95"/>
      <c r="O1122" s="95"/>
      <c r="P1122" s="95"/>
      <c r="Q1122" s="95"/>
      <c r="R1122" s="95"/>
      <c r="S1122" s="95"/>
    </row>
    <row r="1123" spans="2:19">
      <c r="B1123" s="89"/>
      <c r="C1123" s="95"/>
      <c r="D1123" s="95"/>
      <c r="E1123" s="95"/>
      <c r="F1123" s="95"/>
      <c r="G1123" s="95"/>
      <c r="H1123" s="95"/>
      <c r="I1123" s="95"/>
      <c r="J1123" s="95"/>
      <c r="K1123" s="95"/>
      <c r="L1123" s="95"/>
      <c r="M1123" s="95"/>
      <c r="N1123" s="95"/>
      <c r="O1123" s="95"/>
      <c r="P1123" s="95"/>
      <c r="Q1123" s="95"/>
      <c r="R1123" s="95"/>
      <c r="S1123" s="95"/>
    </row>
    <row r="1124" spans="2:19">
      <c r="B1124" s="89"/>
      <c r="C1124" s="95"/>
      <c r="D1124" s="95"/>
      <c r="E1124" s="95"/>
      <c r="F1124" s="95"/>
      <c r="G1124" s="95"/>
      <c r="H1124" s="95"/>
      <c r="I1124" s="95"/>
      <c r="J1124" s="95"/>
      <c r="K1124" s="95"/>
      <c r="L1124" s="95"/>
      <c r="M1124" s="95"/>
      <c r="N1124" s="95"/>
      <c r="O1124" s="95"/>
      <c r="P1124" s="95"/>
      <c r="Q1124" s="95"/>
      <c r="R1124" s="95"/>
      <c r="S1124" s="95"/>
    </row>
    <row r="1498" spans="2:19">
      <c r="B1498" s="26"/>
      <c r="C1498" s="88"/>
      <c r="D1498" s="88"/>
      <c r="E1498" s="88"/>
      <c r="F1498" s="88"/>
      <c r="G1498" s="88"/>
      <c r="H1498" s="88"/>
      <c r="I1498" s="88"/>
      <c r="J1498" s="88"/>
      <c r="K1498" s="88"/>
      <c r="L1498" s="88"/>
      <c r="M1498" s="88"/>
      <c r="N1498" s="88"/>
      <c r="O1498" s="88"/>
      <c r="P1498" s="88"/>
      <c r="Q1498" s="88"/>
      <c r="R1498" s="88"/>
      <c r="S1498" s="88"/>
    </row>
    <row r="1499" spans="2:19">
      <c r="B1499" s="89"/>
      <c r="C1499" s="95"/>
      <c r="D1499" s="95"/>
      <c r="E1499" s="95"/>
      <c r="F1499" s="95"/>
      <c r="G1499" s="95"/>
      <c r="H1499" s="95"/>
      <c r="I1499" s="95"/>
      <c r="J1499" s="95"/>
      <c r="K1499" s="95"/>
      <c r="L1499" s="95"/>
      <c r="M1499" s="95"/>
      <c r="N1499" s="95"/>
      <c r="O1499" s="95"/>
      <c r="P1499" s="95"/>
      <c r="Q1499" s="95"/>
      <c r="R1499" s="95"/>
      <c r="S1499" s="95"/>
    </row>
    <row r="1500" spans="2:19">
      <c r="B1500" s="89"/>
      <c r="C1500" s="95"/>
      <c r="D1500" s="95"/>
      <c r="E1500" s="95"/>
      <c r="F1500" s="95"/>
      <c r="G1500" s="95"/>
      <c r="H1500" s="95"/>
      <c r="I1500" s="95"/>
      <c r="J1500" s="95"/>
      <c r="K1500" s="95"/>
      <c r="L1500" s="95"/>
      <c r="M1500" s="95"/>
      <c r="N1500" s="95"/>
      <c r="O1500" s="95"/>
      <c r="P1500" s="95"/>
      <c r="Q1500" s="95"/>
      <c r="R1500" s="95"/>
      <c r="S1500" s="95"/>
    </row>
    <row r="1501" spans="2:19">
      <c r="B1501" s="92"/>
      <c r="C1501" s="96"/>
      <c r="D1501" s="96"/>
      <c r="E1501" s="96"/>
      <c r="F1501" s="96"/>
      <c r="G1501" s="96"/>
      <c r="H1501" s="96"/>
      <c r="I1501" s="96"/>
      <c r="J1501" s="96"/>
      <c r="K1501" s="96"/>
      <c r="L1501" s="96"/>
      <c r="M1501" s="96"/>
      <c r="N1501" s="96"/>
      <c r="O1501" s="96"/>
      <c r="P1501" s="96"/>
      <c r="Q1501" s="96"/>
      <c r="R1501" s="96"/>
      <c r="S1501" s="96"/>
    </row>
    <row r="1502" spans="2:19">
      <c r="B1502" s="89"/>
      <c r="C1502" s="95"/>
      <c r="D1502" s="95"/>
      <c r="E1502" s="95"/>
      <c r="F1502" s="95"/>
      <c r="G1502" s="95"/>
      <c r="H1502" s="95"/>
      <c r="I1502" s="95"/>
      <c r="J1502" s="95"/>
      <c r="K1502" s="95"/>
      <c r="L1502" s="95"/>
      <c r="M1502" s="95"/>
      <c r="N1502" s="95"/>
      <c r="O1502" s="95"/>
      <c r="P1502" s="95"/>
      <c r="Q1502" s="95"/>
      <c r="R1502" s="95"/>
      <c r="S1502" s="95"/>
    </row>
    <row r="1503" spans="2:19">
      <c r="B1503" s="92"/>
      <c r="C1503" s="96"/>
      <c r="D1503" s="96"/>
      <c r="E1503" s="96"/>
      <c r="F1503" s="96"/>
      <c r="G1503" s="96"/>
      <c r="H1503" s="96"/>
      <c r="I1503" s="96"/>
      <c r="J1503" s="96"/>
      <c r="K1503" s="96"/>
      <c r="L1503" s="96"/>
      <c r="M1503" s="96"/>
      <c r="N1503" s="96"/>
      <c r="O1503" s="96"/>
      <c r="P1503" s="96"/>
      <c r="Q1503" s="96"/>
      <c r="R1503" s="96"/>
      <c r="S1503" s="96"/>
    </row>
    <row r="1504" spans="2:19">
      <c r="B1504" s="89"/>
      <c r="C1504" s="95"/>
      <c r="D1504" s="95"/>
      <c r="E1504" s="95"/>
      <c r="F1504" s="95"/>
      <c r="G1504" s="95"/>
      <c r="H1504" s="95"/>
      <c r="I1504" s="95"/>
      <c r="J1504" s="95"/>
      <c r="K1504" s="95"/>
      <c r="L1504" s="95"/>
      <c r="M1504" s="95"/>
      <c r="N1504" s="95"/>
      <c r="O1504" s="95"/>
      <c r="P1504" s="95"/>
      <c r="Q1504" s="95"/>
      <c r="R1504" s="95"/>
      <c r="S1504" s="95"/>
    </row>
    <row r="1505" spans="2:19">
      <c r="B1505" s="92"/>
      <c r="C1505" s="96"/>
      <c r="D1505" s="96"/>
      <c r="E1505" s="96"/>
      <c r="F1505" s="96"/>
      <c r="G1505" s="96"/>
      <c r="H1505" s="96"/>
      <c r="I1505" s="96"/>
      <c r="J1505" s="96"/>
      <c r="K1505" s="96"/>
      <c r="L1505" s="96"/>
      <c r="M1505" s="96"/>
      <c r="N1505" s="96"/>
      <c r="O1505" s="96"/>
      <c r="P1505" s="96"/>
      <c r="Q1505" s="96"/>
      <c r="R1505" s="96"/>
      <c r="S1505" s="96"/>
    </row>
    <row r="1506" spans="2:19">
      <c r="B1506" s="89"/>
      <c r="C1506" s="95"/>
      <c r="D1506" s="95"/>
      <c r="E1506" s="95"/>
      <c r="F1506" s="95"/>
      <c r="G1506" s="95"/>
      <c r="H1506" s="95"/>
      <c r="I1506" s="95"/>
      <c r="J1506" s="95"/>
      <c r="K1506" s="95"/>
      <c r="L1506" s="95"/>
      <c r="M1506" s="95"/>
      <c r="N1506" s="95"/>
      <c r="O1506" s="95"/>
      <c r="P1506" s="95"/>
      <c r="Q1506" s="95"/>
      <c r="R1506" s="95"/>
      <c r="S1506" s="95"/>
    </row>
    <row r="1507" spans="2:19">
      <c r="B1507" s="93"/>
      <c r="C1507" s="97"/>
      <c r="D1507" s="97"/>
      <c r="E1507" s="97"/>
      <c r="F1507" s="97"/>
      <c r="G1507" s="97"/>
      <c r="H1507" s="97"/>
      <c r="I1507" s="97"/>
      <c r="J1507" s="97"/>
      <c r="K1507" s="97"/>
      <c r="L1507" s="97"/>
      <c r="M1507" s="97"/>
      <c r="N1507" s="97"/>
      <c r="O1507" s="97"/>
      <c r="P1507" s="97"/>
      <c r="Q1507" s="97"/>
      <c r="R1507" s="97"/>
      <c r="S1507" s="97"/>
    </row>
    <row r="1508" spans="2:19">
      <c r="B1508" s="89"/>
      <c r="C1508" s="95"/>
      <c r="D1508" s="95"/>
      <c r="E1508" s="95"/>
      <c r="F1508" s="95"/>
      <c r="G1508" s="95"/>
      <c r="H1508" s="95"/>
      <c r="I1508" s="95"/>
      <c r="J1508" s="95"/>
      <c r="K1508" s="95"/>
      <c r="L1508" s="95"/>
      <c r="M1508" s="95"/>
      <c r="N1508" s="95"/>
      <c r="O1508" s="95"/>
      <c r="P1508" s="95"/>
      <c r="Q1508" s="95"/>
      <c r="R1508" s="95"/>
      <c r="S1508" s="95"/>
    </row>
    <row r="1509" spans="2:19">
      <c r="B1509" s="92"/>
      <c r="C1509" s="96"/>
      <c r="D1509" s="96"/>
      <c r="E1509" s="96"/>
      <c r="F1509" s="96"/>
      <c r="G1509" s="96"/>
      <c r="H1509" s="96"/>
      <c r="I1509" s="96"/>
      <c r="J1509" s="96"/>
      <c r="K1509" s="96"/>
      <c r="L1509" s="96"/>
      <c r="M1509" s="96"/>
      <c r="N1509" s="96"/>
      <c r="O1509" s="96"/>
      <c r="P1509" s="96"/>
      <c r="Q1509" s="96"/>
      <c r="R1509" s="96"/>
      <c r="S1509" s="96"/>
    </row>
    <row r="1510" spans="2:19">
      <c r="B1510" s="92"/>
      <c r="C1510" s="96"/>
      <c r="D1510" s="96"/>
      <c r="E1510" s="96"/>
      <c r="F1510" s="96"/>
      <c r="G1510" s="96"/>
      <c r="H1510" s="96"/>
      <c r="I1510" s="96"/>
      <c r="J1510" s="96"/>
      <c r="K1510" s="96"/>
      <c r="L1510" s="96"/>
      <c r="M1510" s="96"/>
      <c r="N1510" s="96"/>
      <c r="O1510" s="96"/>
      <c r="P1510" s="96"/>
      <c r="Q1510" s="96"/>
      <c r="R1510" s="96"/>
      <c r="S1510" s="96"/>
    </row>
    <row r="1511" spans="2:19">
      <c r="B1511" s="92"/>
      <c r="C1511" s="96"/>
      <c r="D1511" s="96"/>
      <c r="E1511" s="96"/>
      <c r="F1511" s="96"/>
      <c r="G1511" s="96"/>
      <c r="H1511" s="96"/>
      <c r="I1511" s="96"/>
      <c r="J1511" s="96"/>
      <c r="K1511" s="96"/>
      <c r="L1511" s="96"/>
      <c r="M1511" s="96"/>
      <c r="N1511" s="96"/>
      <c r="O1511" s="96"/>
      <c r="P1511" s="96"/>
      <c r="Q1511" s="96"/>
      <c r="R1511" s="96"/>
      <c r="S1511" s="96"/>
    </row>
    <row r="1512" spans="2:19">
      <c r="B1512" s="92"/>
      <c r="C1512" s="96"/>
      <c r="D1512" s="96"/>
      <c r="E1512" s="96"/>
      <c r="F1512" s="96"/>
      <c r="G1512" s="96"/>
      <c r="H1512" s="96"/>
      <c r="I1512" s="96"/>
      <c r="J1512" s="96"/>
      <c r="K1512" s="96"/>
      <c r="L1512" s="96"/>
      <c r="M1512" s="96"/>
      <c r="N1512" s="96"/>
      <c r="O1512" s="96"/>
      <c r="P1512" s="96"/>
      <c r="Q1512" s="96"/>
      <c r="R1512" s="96"/>
      <c r="S1512" s="96"/>
    </row>
    <row r="1513" spans="2:19">
      <c r="B1513" s="89"/>
      <c r="C1513" s="95"/>
      <c r="D1513" s="95"/>
      <c r="E1513" s="95"/>
      <c r="F1513" s="95"/>
      <c r="G1513" s="95"/>
      <c r="H1513" s="95"/>
      <c r="I1513" s="95"/>
      <c r="J1513" s="95"/>
      <c r="K1513" s="95"/>
      <c r="L1513" s="95"/>
      <c r="M1513" s="95"/>
      <c r="N1513" s="95"/>
      <c r="O1513" s="95"/>
      <c r="P1513" s="95"/>
      <c r="Q1513" s="95"/>
      <c r="R1513" s="95"/>
      <c r="S1513" s="95"/>
    </row>
    <row r="1514" spans="2:19">
      <c r="B1514" s="92"/>
      <c r="C1514" s="96"/>
      <c r="D1514" s="96"/>
      <c r="E1514" s="96"/>
      <c r="F1514" s="96"/>
      <c r="G1514" s="96"/>
      <c r="H1514" s="96"/>
      <c r="I1514" s="96"/>
      <c r="J1514" s="96"/>
      <c r="K1514" s="96"/>
      <c r="L1514" s="96"/>
      <c r="M1514" s="96"/>
      <c r="N1514" s="96"/>
      <c r="O1514" s="96"/>
      <c r="P1514" s="96"/>
      <c r="Q1514" s="96"/>
      <c r="R1514" s="96"/>
      <c r="S1514" s="96"/>
    </row>
    <row r="1515" spans="2:19">
      <c r="B1515" s="89"/>
      <c r="C1515" s="95"/>
      <c r="D1515" s="95"/>
      <c r="E1515" s="95"/>
      <c r="F1515" s="95"/>
      <c r="G1515" s="95"/>
      <c r="H1515" s="95"/>
      <c r="I1515" s="95"/>
      <c r="J1515" s="95"/>
      <c r="K1515" s="95"/>
      <c r="L1515" s="95"/>
      <c r="M1515" s="95"/>
      <c r="N1515" s="95"/>
      <c r="O1515" s="95"/>
      <c r="P1515" s="95"/>
      <c r="Q1515" s="95"/>
      <c r="R1515" s="95"/>
      <c r="S1515" s="95"/>
    </row>
    <row r="1516" spans="2:19">
      <c r="B1516" s="89"/>
      <c r="C1516" s="95"/>
      <c r="D1516" s="95"/>
      <c r="E1516" s="95"/>
      <c r="F1516" s="95"/>
      <c r="G1516" s="95"/>
      <c r="H1516" s="95"/>
      <c r="I1516" s="95"/>
      <c r="J1516" s="95"/>
      <c r="K1516" s="95"/>
      <c r="L1516" s="95"/>
      <c r="M1516" s="95"/>
      <c r="N1516" s="95"/>
      <c r="O1516" s="95"/>
      <c r="P1516" s="95"/>
      <c r="Q1516" s="95"/>
      <c r="R1516" s="95"/>
      <c r="S1516" s="95"/>
    </row>
    <row r="1517" spans="2:19">
      <c r="B1517" s="89"/>
      <c r="C1517" s="95"/>
      <c r="D1517" s="95"/>
      <c r="E1517" s="95"/>
      <c r="F1517" s="95"/>
      <c r="G1517" s="95"/>
      <c r="H1517" s="95"/>
      <c r="I1517" s="95"/>
      <c r="J1517" s="95"/>
      <c r="K1517" s="95"/>
      <c r="L1517" s="95"/>
      <c r="M1517" s="95"/>
      <c r="N1517" s="95"/>
      <c r="O1517" s="95"/>
      <c r="P1517" s="95"/>
      <c r="Q1517" s="95"/>
      <c r="R1517" s="95"/>
      <c r="S1517" s="95"/>
    </row>
    <row r="1518" spans="2:19">
      <c r="B1518" s="89"/>
      <c r="C1518" s="95"/>
      <c r="D1518" s="95"/>
      <c r="E1518" s="95"/>
      <c r="F1518" s="95"/>
      <c r="G1518" s="95"/>
      <c r="H1518" s="95"/>
      <c r="I1518" s="95"/>
      <c r="J1518" s="95"/>
      <c r="K1518" s="95"/>
      <c r="L1518" s="95"/>
      <c r="M1518" s="95"/>
      <c r="N1518" s="95"/>
      <c r="O1518" s="95"/>
      <c r="P1518" s="95"/>
      <c r="Q1518" s="95"/>
      <c r="R1518" s="95"/>
      <c r="S1518" s="95"/>
    </row>
    <row r="1519" spans="2:19">
      <c r="B1519" s="89"/>
      <c r="C1519" s="95"/>
      <c r="D1519" s="95"/>
      <c r="E1519" s="95"/>
      <c r="F1519" s="95"/>
      <c r="G1519" s="95"/>
      <c r="H1519" s="95"/>
      <c r="I1519" s="95"/>
      <c r="J1519" s="95"/>
      <c r="K1519" s="95"/>
      <c r="L1519" s="95"/>
      <c r="M1519" s="95"/>
      <c r="N1519" s="95"/>
      <c r="O1519" s="95"/>
      <c r="P1519" s="95"/>
      <c r="Q1519" s="95"/>
      <c r="R1519" s="95"/>
      <c r="S1519" s="95"/>
    </row>
    <row r="1520" spans="2:19">
      <c r="B1520" s="89"/>
      <c r="C1520" s="95"/>
      <c r="D1520" s="95"/>
      <c r="E1520" s="95"/>
      <c r="F1520" s="95"/>
      <c r="G1520" s="95"/>
      <c r="H1520" s="95"/>
      <c r="I1520" s="95"/>
      <c r="J1520" s="95"/>
      <c r="K1520" s="95"/>
      <c r="L1520" s="95"/>
      <c r="M1520" s="95"/>
      <c r="N1520" s="95"/>
      <c r="O1520" s="95"/>
      <c r="P1520" s="95"/>
      <c r="Q1520" s="95"/>
      <c r="R1520" s="95"/>
      <c r="S1520" s="95"/>
    </row>
    <row r="1521" spans="2:19">
      <c r="B1521" s="89"/>
      <c r="C1521" s="95"/>
      <c r="D1521" s="95"/>
      <c r="E1521" s="95"/>
      <c r="F1521" s="95"/>
      <c r="G1521" s="95"/>
      <c r="H1521" s="95"/>
      <c r="I1521" s="95"/>
      <c r="J1521" s="95"/>
      <c r="K1521" s="95"/>
      <c r="L1521" s="95"/>
      <c r="M1521" s="95"/>
      <c r="N1521" s="95"/>
      <c r="O1521" s="95"/>
      <c r="P1521" s="95"/>
      <c r="Q1521" s="95"/>
      <c r="R1521" s="95"/>
      <c r="S1521" s="95"/>
    </row>
    <row r="1522" spans="2:19">
      <c r="B1522" s="89"/>
      <c r="C1522" s="95"/>
      <c r="D1522" s="95"/>
      <c r="E1522" s="95"/>
      <c r="F1522" s="95"/>
      <c r="G1522" s="95"/>
      <c r="H1522" s="95"/>
      <c r="I1522" s="95"/>
      <c r="J1522" s="95"/>
      <c r="K1522" s="95"/>
      <c r="L1522" s="95"/>
      <c r="M1522" s="95"/>
      <c r="N1522" s="95"/>
      <c r="O1522" s="95"/>
      <c r="P1522" s="95"/>
      <c r="Q1522" s="95"/>
      <c r="R1522" s="95"/>
      <c r="S1522" s="95"/>
    </row>
    <row r="1523" spans="2:19">
      <c r="B1523" s="89"/>
      <c r="C1523" s="95"/>
      <c r="D1523" s="95"/>
      <c r="E1523" s="95"/>
      <c r="F1523" s="95"/>
      <c r="G1523" s="95"/>
      <c r="H1523" s="95"/>
      <c r="I1523" s="95"/>
      <c r="J1523" s="95"/>
      <c r="K1523" s="95"/>
      <c r="L1523" s="95"/>
      <c r="M1523" s="95"/>
      <c r="N1523" s="95"/>
      <c r="O1523" s="95"/>
      <c r="P1523" s="95"/>
      <c r="Q1523" s="95"/>
      <c r="R1523" s="95"/>
      <c r="S1523" s="95"/>
    </row>
    <row r="1524" spans="2:19">
      <c r="B1524" s="89"/>
      <c r="C1524" s="95"/>
      <c r="D1524" s="95"/>
      <c r="E1524" s="95"/>
      <c r="F1524" s="95"/>
      <c r="G1524" s="95"/>
      <c r="H1524" s="95"/>
      <c r="I1524" s="95"/>
      <c r="J1524" s="95"/>
      <c r="K1524" s="95"/>
      <c r="L1524" s="95"/>
      <c r="M1524" s="95"/>
      <c r="N1524" s="95"/>
      <c r="O1524" s="95"/>
      <c r="P1524" s="95"/>
      <c r="Q1524" s="95"/>
      <c r="R1524" s="95"/>
      <c r="S1524" s="95"/>
    </row>
    <row r="1525" spans="2:19">
      <c r="B1525" s="89"/>
      <c r="C1525" s="95"/>
      <c r="D1525" s="95"/>
      <c r="E1525" s="95"/>
      <c r="F1525" s="95"/>
      <c r="G1525" s="95"/>
      <c r="H1525" s="95"/>
      <c r="I1525" s="95"/>
      <c r="J1525" s="95"/>
      <c r="K1525" s="95"/>
      <c r="L1525" s="95"/>
      <c r="M1525" s="95"/>
      <c r="N1525" s="95"/>
      <c r="O1525" s="95"/>
      <c r="P1525" s="95"/>
      <c r="Q1525" s="95"/>
      <c r="R1525" s="95"/>
      <c r="S1525" s="95"/>
    </row>
    <row r="1526" spans="2:19">
      <c r="B1526" s="89"/>
      <c r="C1526" s="95"/>
      <c r="D1526" s="95"/>
      <c r="E1526" s="95"/>
      <c r="F1526" s="95"/>
      <c r="G1526" s="95"/>
      <c r="H1526" s="95"/>
      <c r="I1526" s="95"/>
      <c r="J1526" s="95"/>
      <c r="K1526" s="95"/>
      <c r="L1526" s="95"/>
      <c r="M1526" s="95"/>
      <c r="N1526" s="95"/>
      <c r="O1526" s="95"/>
      <c r="P1526" s="95"/>
      <c r="Q1526" s="95"/>
      <c r="R1526" s="95"/>
      <c r="S1526" s="95"/>
    </row>
    <row r="1527" spans="2:19">
      <c r="B1527" s="89"/>
      <c r="C1527" s="95"/>
      <c r="D1527" s="95"/>
      <c r="E1527" s="95"/>
      <c r="F1527" s="95"/>
      <c r="G1527" s="95"/>
      <c r="H1527" s="95"/>
      <c r="I1527" s="95"/>
      <c r="J1527" s="95"/>
      <c r="K1527" s="95"/>
      <c r="L1527" s="95"/>
      <c r="M1527" s="95"/>
      <c r="N1527" s="95"/>
      <c r="O1527" s="95"/>
      <c r="P1527" s="95"/>
      <c r="Q1527" s="95"/>
      <c r="R1527" s="95"/>
      <c r="S1527" s="95"/>
    </row>
    <row r="1528" spans="2:19">
      <c r="B1528" s="89"/>
      <c r="C1528" s="95"/>
      <c r="D1528" s="95"/>
      <c r="E1528" s="95"/>
      <c r="F1528" s="95"/>
      <c r="G1528" s="95"/>
      <c r="H1528" s="95"/>
      <c r="I1528" s="95"/>
      <c r="J1528" s="95"/>
      <c r="K1528" s="95"/>
      <c r="L1528" s="95"/>
      <c r="M1528" s="95"/>
      <c r="N1528" s="95"/>
      <c r="O1528" s="95"/>
      <c r="P1528" s="95"/>
      <c r="Q1528" s="95"/>
      <c r="R1528" s="95"/>
      <c r="S1528" s="95"/>
    </row>
  </sheetData>
  <mergeCells count="1">
    <mergeCell ref="T3:W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50"/>
  <sheetViews>
    <sheetView workbookViewId="0">
      <selection activeCell="D5" sqref="D5"/>
    </sheetView>
  </sheetViews>
  <sheetFormatPr defaultRowHeight="15"/>
  <cols>
    <col min="1" max="1" width="27" bestFit="1" customWidth="1"/>
    <col min="7" max="7" width="27" bestFit="1" customWidth="1"/>
    <col min="11" max="11" width="27" bestFit="1" customWidth="1"/>
    <col min="15" max="15" width="23.5703125" bestFit="1" customWidth="1"/>
  </cols>
  <sheetData>
    <row r="1" spans="1:16">
      <c r="C1" s="1" t="s">
        <v>242</v>
      </c>
    </row>
    <row r="2" spans="1:16">
      <c r="A2" s="1" t="s">
        <v>0</v>
      </c>
      <c r="G2" s="1" t="s">
        <v>35</v>
      </c>
      <c r="K2" s="1" t="s">
        <v>39</v>
      </c>
      <c r="O2" s="1" t="s">
        <v>42</v>
      </c>
    </row>
    <row r="3" spans="1:16">
      <c r="A3" s="1" t="s">
        <v>9</v>
      </c>
      <c r="G3" s="1" t="s">
        <v>9</v>
      </c>
      <c r="K3" s="1" t="s">
        <v>9</v>
      </c>
      <c r="O3" s="1" t="s">
        <v>9</v>
      </c>
    </row>
    <row r="4" spans="1:16">
      <c r="A4" t="s">
        <v>15</v>
      </c>
      <c r="B4">
        <v>1</v>
      </c>
      <c r="G4" t="s">
        <v>16</v>
      </c>
      <c r="H4">
        <v>2</v>
      </c>
      <c r="K4" t="s">
        <v>15</v>
      </c>
      <c r="L4">
        <v>4</v>
      </c>
      <c r="O4" t="s">
        <v>16</v>
      </c>
      <c r="P4">
        <v>3</v>
      </c>
    </row>
    <row r="5" spans="1:16" s="5" customFormat="1">
      <c r="A5" t="s">
        <v>17</v>
      </c>
      <c r="B5" s="5">
        <v>12</v>
      </c>
      <c r="G5" t="s">
        <v>17</v>
      </c>
      <c r="H5">
        <v>1</v>
      </c>
      <c r="K5" t="s">
        <v>17</v>
      </c>
      <c r="L5">
        <v>1</v>
      </c>
      <c r="O5" t="s">
        <v>22</v>
      </c>
      <c r="P5">
        <v>2</v>
      </c>
    </row>
    <row r="6" spans="1:16">
      <c r="A6" t="s">
        <v>12</v>
      </c>
      <c r="B6">
        <v>2</v>
      </c>
      <c r="G6" t="s">
        <v>10</v>
      </c>
      <c r="H6">
        <v>1</v>
      </c>
      <c r="K6" t="s">
        <v>22</v>
      </c>
      <c r="L6">
        <v>9</v>
      </c>
      <c r="O6" t="s">
        <v>10</v>
      </c>
      <c r="P6">
        <v>4</v>
      </c>
    </row>
    <row r="7" spans="1:16">
      <c r="A7" t="s">
        <v>10</v>
      </c>
      <c r="B7">
        <v>4</v>
      </c>
      <c r="G7" t="s">
        <v>33</v>
      </c>
      <c r="H7">
        <v>11</v>
      </c>
      <c r="K7" t="s">
        <v>10</v>
      </c>
      <c r="L7">
        <v>1</v>
      </c>
      <c r="O7" t="s">
        <v>13</v>
      </c>
      <c r="P7">
        <v>7</v>
      </c>
    </row>
    <row r="8" spans="1:16">
      <c r="A8" t="s">
        <v>33</v>
      </c>
      <c r="B8">
        <v>19</v>
      </c>
      <c r="G8" t="s">
        <v>13</v>
      </c>
      <c r="H8">
        <v>6</v>
      </c>
      <c r="K8" t="s">
        <v>23</v>
      </c>
      <c r="L8">
        <v>4</v>
      </c>
      <c r="O8" t="s">
        <v>25</v>
      </c>
      <c r="P8">
        <v>6</v>
      </c>
    </row>
    <row r="9" spans="1:16">
      <c r="A9" t="s">
        <v>13</v>
      </c>
      <c r="B9">
        <v>4</v>
      </c>
      <c r="G9" t="s">
        <v>14</v>
      </c>
      <c r="H9">
        <v>2</v>
      </c>
      <c r="K9" t="s">
        <v>13</v>
      </c>
      <c r="L9">
        <v>26</v>
      </c>
      <c r="O9" t="s">
        <v>14</v>
      </c>
      <c r="P9">
        <v>1</v>
      </c>
    </row>
    <row r="10" spans="1:16" ht="15.75" thickBot="1">
      <c r="A10" t="s">
        <v>11</v>
      </c>
      <c r="B10">
        <v>1</v>
      </c>
      <c r="G10" s="3" t="s">
        <v>37</v>
      </c>
      <c r="H10">
        <v>2</v>
      </c>
      <c r="K10" t="s">
        <v>14</v>
      </c>
      <c r="L10">
        <v>1</v>
      </c>
      <c r="P10" s="7">
        <f>SUM(P4:P9)</f>
        <v>23</v>
      </c>
    </row>
    <row r="11" spans="1:16" ht="15.75" thickBot="1">
      <c r="A11" t="s">
        <v>24</v>
      </c>
      <c r="B11">
        <v>1</v>
      </c>
      <c r="H11" s="7">
        <f>SUM(H4:H10)</f>
        <v>25</v>
      </c>
      <c r="K11" t="s">
        <v>41</v>
      </c>
      <c r="L11">
        <v>1</v>
      </c>
    </row>
    <row r="12" spans="1:16" ht="15.75" thickBot="1">
      <c r="A12" t="s">
        <v>14</v>
      </c>
      <c r="B12">
        <v>1</v>
      </c>
      <c r="H12" s="5"/>
      <c r="L12" s="7">
        <f>SUM(L4:L11)</f>
        <v>47</v>
      </c>
    </row>
    <row r="13" spans="1:16" ht="15.75" thickBot="1">
      <c r="B13" s="7">
        <f>SUM(B4:B12)</f>
        <v>45</v>
      </c>
      <c r="H13" s="5"/>
    </row>
    <row r="15" spans="1:16">
      <c r="A15" s="1" t="s">
        <v>34</v>
      </c>
      <c r="G15" s="1" t="s">
        <v>38</v>
      </c>
      <c r="K15" s="1" t="s">
        <v>40</v>
      </c>
    </row>
    <row r="16" spans="1:16">
      <c r="A16" s="1" t="s">
        <v>9</v>
      </c>
      <c r="G16" s="1" t="s">
        <v>9</v>
      </c>
      <c r="K16" s="1" t="s">
        <v>9</v>
      </c>
    </row>
    <row r="17" spans="1:12">
      <c r="A17" t="s">
        <v>15</v>
      </c>
      <c r="B17">
        <v>5</v>
      </c>
      <c r="G17" t="s">
        <v>15</v>
      </c>
      <c r="H17">
        <v>1</v>
      </c>
      <c r="K17" t="s">
        <v>15</v>
      </c>
      <c r="L17">
        <v>5</v>
      </c>
    </row>
    <row r="18" spans="1:12">
      <c r="A18" t="s">
        <v>16</v>
      </c>
      <c r="B18">
        <v>1</v>
      </c>
      <c r="G18" t="s">
        <v>16</v>
      </c>
      <c r="H18">
        <v>4</v>
      </c>
      <c r="K18" t="s">
        <v>20</v>
      </c>
      <c r="L18">
        <v>1</v>
      </c>
    </row>
    <row r="19" spans="1:12">
      <c r="A19" t="s">
        <v>17</v>
      </c>
      <c r="B19">
        <v>50</v>
      </c>
      <c r="G19" t="s">
        <v>26</v>
      </c>
      <c r="H19">
        <v>1</v>
      </c>
      <c r="K19" t="s">
        <v>21</v>
      </c>
      <c r="L19">
        <v>1</v>
      </c>
    </row>
    <row r="20" spans="1:12">
      <c r="A20" t="s">
        <v>22</v>
      </c>
      <c r="B20">
        <v>1</v>
      </c>
      <c r="G20" t="s">
        <v>17</v>
      </c>
      <c r="H20">
        <v>2</v>
      </c>
      <c r="K20" t="s">
        <v>13</v>
      </c>
      <c r="L20">
        <v>15</v>
      </c>
    </row>
    <row r="21" spans="1:12">
      <c r="A21" t="s">
        <v>33</v>
      </c>
      <c r="B21">
        <v>2</v>
      </c>
      <c r="G21" t="s">
        <v>20</v>
      </c>
      <c r="H21">
        <v>3</v>
      </c>
      <c r="K21" t="s">
        <v>24</v>
      </c>
      <c r="L21">
        <v>1</v>
      </c>
    </row>
    <row r="22" spans="1:12">
      <c r="A22" t="s">
        <v>14</v>
      </c>
      <c r="B22">
        <v>2</v>
      </c>
      <c r="G22" t="s">
        <v>22</v>
      </c>
      <c r="H22">
        <v>1</v>
      </c>
      <c r="K22" t="s">
        <v>41</v>
      </c>
      <c r="L22">
        <v>2</v>
      </c>
    </row>
    <row r="23" spans="1:12" ht="15.75" thickBot="1">
      <c r="B23" s="7">
        <f>SUM(B17:B22)</f>
        <v>61</v>
      </c>
      <c r="G23" t="s">
        <v>10</v>
      </c>
      <c r="H23">
        <v>1</v>
      </c>
      <c r="L23" s="7">
        <f>SUM(L17:L22)</f>
        <v>25</v>
      </c>
    </row>
    <row r="24" spans="1:12">
      <c r="G24" t="s">
        <v>13</v>
      </c>
      <c r="H24">
        <v>8</v>
      </c>
    </row>
    <row r="25" spans="1:12">
      <c r="G25" t="s">
        <v>25</v>
      </c>
      <c r="H25">
        <v>1</v>
      </c>
    </row>
    <row r="26" spans="1:12">
      <c r="G26" t="s">
        <v>24</v>
      </c>
      <c r="H26">
        <v>1</v>
      </c>
    </row>
    <row r="27" spans="1:12">
      <c r="G27" t="s">
        <v>14</v>
      </c>
      <c r="H27">
        <v>9</v>
      </c>
    </row>
    <row r="28" spans="1:12" ht="15.75" thickBot="1">
      <c r="H28" s="7">
        <f>SUM(H17:H27)</f>
        <v>32</v>
      </c>
    </row>
    <row r="29" spans="1:12">
      <c r="D29">
        <f>B13+H11+L12+P10+B23+H28+L23</f>
        <v>258</v>
      </c>
    </row>
    <row r="32" spans="1:12">
      <c r="A32" s="1" t="s">
        <v>9</v>
      </c>
      <c r="B32" s="104" t="s">
        <v>78</v>
      </c>
    </row>
    <row r="33" spans="1:2">
      <c r="A33" t="s">
        <v>15</v>
      </c>
      <c r="B33" s="103">
        <v>0.38663828257869892</v>
      </c>
    </row>
    <row r="34" spans="1:2">
      <c r="A34" t="s">
        <v>16</v>
      </c>
      <c r="B34" s="103">
        <v>0.70851570695358468</v>
      </c>
    </row>
    <row r="35" spans="1:2">
      <c r="A35" t="s">
        <v>26</v>
      </c>
      <c r="B35" s="103">
        <v>1.4302410314794164E-2</v>
      </c>
    </row>
    <row r="36" spans="1:2">
      <c r="A36" t="s">
        <v>17</v>
      </c>
      <c r="B36" s="105">
        <v>1.8608285804816684</v>
      </c>
    </row>
    <row r="37" spans="1:2">
      <c r="A37" t="s">
        <v>20</v>
      </c>
      <c r="B37" s="103">
        <v>8.8702534263540619E-2</v>
      </c>
    </row>
    <row r="38" spans="1:2">
      <c r="A38" t="s">
        <v>22</v>
      </c>
      <c r="B38" s="103">
        <v>0.21369006773756627</v>
      </c>
    </row>
    <row r="39" spans="1:2">
      <c r="A39" t="s">
        <v>12</v>
      </c>
      <c r="B39" s="103">
        <v>0.40520080251622703</v>
      </c>
    </row>
    <row r="40" spans="1:2">
      <c r="A40" t="s">
        <v>10</v>
      </c>
      <c r="B40" s="103">
        <v>1.6967301737547962</v>
      </c>
    </row>
    <row r="41" spans="1:2">
      <c r="A41" t="s">
        <v>21</v>
      </c>
      <c r="B41" s="103">
        <v>1.3900489163415009E-2</v>
      </c>
    </row>
    <row r="42" spans="1:2">
      <c r="A42" t="s">
        <v>33</v>
      </c>
      <c r="B42" s="103">
        <v>1.4601782700510668</v>
      </c>
    </row>
    <row r="43" spans="1:2">
      <c r="A43" t="s">
        <v>23</v>
      </c>
      <c r="B43" s="103">
        <v>4.7362811720904674E-2</v>
      </c>
    </row>
    <row r="44" spans="1:2">
      <c r="A44" t="s">
        <v>13</v>
      </c>
      <c r="B44" s="105">
        <v>3.1542251658508578</v>
      </c>
    </row>
    <row r="45" spans="1:2">
      <c r="A45" t="s">
        <v>11</v>
      </c>
      <c r="B45" s="103">
        <v>9.0888915317024772E-3</v>
      </c>
    </row>
    <row r="46" spans="1:2">
      <c r="A46" t="s">
        <v>25</v>
      </c>
      <c r="B46" s="103">
        <v>1.9758422321453013</v>
      </c>
    </row>
    <row r="47" spans="1:2">
      <c r="A47" t="s">
        <v>24</v>
      </c>
      <c r="B47" s="103">
        <v>0.14088036456024122</v>
      </c>
    </row>
    <row r="48" spans="1:2">
      <c r="A48" t="s">
        <v>14</v>
      </c>
      <c r="B48" s="103">
        <v>1.3947766610647507</v>
      </c>
    </row>
    <row r="49" spans="1:2">
      <c r="A49" t="s">
        <v>41</v>
      </c>
      <c r="B49" s="103">
        <v>0.19216453288278462</v>
      </c>
    </row>
    <row r="50" spans="1:2">
      <c r="A50" t="s">
        <v>37</v>
      </c>
      <c r="B50" s="103">
        <v>0.27898737770775917</v>
      </c>
    </row>
  </sheetData>
  <sortState ref="A78:A100">
    <sortCondition ref="A7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60"/>
  <sheetViews>
    <sheetView tabSelected="1" workbookViewId="0">
      <selection activeCell="A9" sqref="A9"/>
    </sheetView>
  </sheetViews>
  <sheetFormatPr defaultRowHeight="15"/>
  <cols>
    <col min="5" max="5" width="9.85546875" bestFit="1" customWidth="1"/>
    <col min="14" max="14" width="9.5703125" bestFit="1" customWidth="1"/>
    <col min="31" max="31" width="9.7109375" bestFit="1" customWidth="1"/>
  </cols>
  <sheetData>
    <row r="1" spans="1:38">
      <c r="C1" s="5" t="s">
        <v>267</v>
      </c>
      <c r="D1" s="1"/>
      <c r="E1" s="1"/>
    </row>
    <row r="2" spans="1:38">
      <c r="A2" s="1" t="s">
        <v>74</v>
      </c>
      <c r="B2" s="1"/>
      <c r="C2" s="5" t="s">
        <v>251</v>
      </c>
      <c r="D2" s="2"/>
      <c r="E2" s="2"/>
      <c r="F2" s="1"/>
      <c r="G2" s="1"/>
      <c r="H2" s="1"/>
      <c r="I2" s="1"/>
      <c r="J2" s="1" t="s">
        <v>76</v>
      </c>
      <c r="K2" s="1"/>
      <c r="L2" s="1"/>
      <c r="M2" s="1"/>
      <c r="N2" s="1"/>
      <c r="O2" s="1"/>
      <c r="P2" s="1"/>
      <c r="Q2" s="1"/>
      <c r="R2" s="1"/>
      <c r="S2" s="1"/>
      <c r="T2" s="1" t="s">
        <v>77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75</v>
      </c>
    </row>
    <row r="3" spans="1:38">
      <c r="A3" s="2">
        <v>5.7288351368555066</v>
      </c>
      <c r="B3" s="2"/>
      <c r="F3" s="2"/>
      <c r="G3" s="2"/>
      <c r="H3" s="2"/>
      <c r="I3" s="2"/>
      <c r="J3">
        <v>4.0999999999999996</v>
      </c>
      <c r="L3" s="134" t="s">
        <v>5</v>
      </c>
      <c r="M3" s="2"/>
      <c r="N3" s="2"/>
      <c r="P3" s="134"/>
      <c r="Q3" s="2"/>
      <c r="R3" s="2"/>
      <c r="T3">
        <v>2.1</v>
      </c>
      <c r="V3" s="134" t="s">
        <v>6</v>
      </c>
      <c r="W3" s="2"/>
      <c r="X3" s="2"/>
      <c r="Z3" s="134"/>
      <c r="AA3" s="2"/>
      <c r="AB3" s="2"/>
      <c r="AE3" s="2">
        <v>2.1</v>
      </c>
      <c r="AG3" s="134" t="s">
        <v>46</v>
      </c>
      <c r="AH3" s="2"/>
      <c r="AI3" s="2"/>
    </row>
    <row r="4" spans="1:38">
      <c r="A4" s="2">
        <v>6.747294716740929</v>
      </c>
      <c r="B4" s="2"/>
      <c r="C4" s="134" t="s">
        <v>44</v>
      </c>
      <c r="D4" s="2"/>
      <c r="E4" s="2"/>
      <c r="F4" s="2"/>
      <c r="G4" s="2"/>
      <c r="H4" s="2"/>
      <c r="I4" s="2"/>
      <c r="J4">
        <v>4.2</v>
      </c>
      <c r="L4" s="2" t="s">
        <v>143</v>
      </c>
      <c r="M4" s="2" t="s">
        <v>292</v>
      </c>
      <c r="N4" s="2" t="s">
        <v>293</v>
      </c>
      <c r="P4" s="2" t="s">
        <v>143</v>
      </c>
      <c r="Q4" s="2" t="s">
        <v>293</v>
      </c>
      <c r="T4">
        <v>2.1</v>
      </c>
      <c r="V4" s="2" t="s">
        <v>143</v>
      </c>
      <c r="W4" s="2" t="s">
        <v>292</v>
      </c>
      <c r="X4" s="2" t="s">
        <v>293</v>
      </c>
      <c r="Z4" s="2" t="s">
        <v>143</v>
      </c>
      <c r="AA4" s="2" t="s">
        <v>293</v>
      </c>
      <c r="AE4" s="2">
        <v>2.2000000000000002</v>
      </c>
      <c r="AG4" s="2" t="s">
        <v>143</v>
      </c>
      <c r="AH4" s="2" t="s">
        <v>292</v>
      </c>
      <c r="AI4" s="2" t="s">
        <v>293</v>
      </c>
      <c r="AK4" t="s">
        <v>143</v>
      </c>
      <c r="AL4" t="s">
        <v>293</v>
      </c>
    </row>
    <row r="5" spans="1:38">
      <c r="A5" s="2">
        <v>6.8746021642266077</v>
      </c>
      <c r="B5" s="2"/>
      <c r="C5" s="2" t="s">
        <v>143</v>
      </c>
      <c r="D5" s="2" t="s">
        <v>292</v>
      </c>
      <c r="E5" s="2" t="s">
        <v>293</v>
      </c>
      <c r="F5" s="2"/>
      <c r="G5" s="2"/>
      <c r="H5" s="2"/>
      <c r="I5" s="2"/>
      <c r="J5">
        <v>4.5999999999999996</v>
      </c>
      <c r="L5">
        <v>5</v>
      </c>
      <c r="M5">
        <f t="array" ref="M5:M10">FREQUENCY(J3:J260,L5:L10)</f>
        <v>4</v>
      </c>
      <c r="N5" s="132">
        <f>M5/1.75</f>
        <v>2.2857142857142856</v>
      </c>
      <c r="P5">
        <v>5</v>
      </c>
      <c r="Q5" s="132">
        <v>2.2857142857142856</v>
      </c>
      <c r="T5">
        <v>2.1</v>
      </c>
      <c r="V5">
        <v>4</v>
      </c>
      <c r="W5">
        <f t="array" ref="W5:W10">FREQUENCY(T3:T260,V5:V10)</f>
        <v>40</v>
      </c>
      <c r="X5" s="132">
        <f>W5/1.75</f>
        <v>22.857142857142858</v>
      </c>
      <c r="Z5">
        <v>4</v>
      </c>
      <c r="AA5" s="132">
        <v>22.857142857142858</v>
      </c>
      <c r="AE5" s="2">
        <v>2.2000000000000002</v>
      </c>
      <c r="AG5">
        <v>3</v>
      </c>
      <c r="AH5">
        <f t="array" ref="AH5:AH10">FREQUENCY(AE3:AE260,AG5:AG10)</f>
        <v>27</v>
      </c>
      <c r="AI5" s="132">
        <f>AH5/1.75</f>
        <v>15.428571428571429</v>
      </c>
      <c r="AK5">
        <v>3</v>
      </c>
      <c r="AL5" s="132">
        <v>15.428571428571429</v>
      </c>
    </row>
    <row r="6" spans="1:38">
      <c r="A6" s="2">
        <v>7.2565245066836415</v>
      </c>
      <c r="B6" s="2"/>
      <c r="C6" s="132">
        <v>10</v>
      </c>
      <c r="D6" s="2">
        <v>20</v>
      </c>
      <c r="E6" s="132">
        <v>11.4285714285714</v>
      </c>
      <c r="F6" s="2"/>
      <c r="G6" s="2"/>
      <c r="H6" s="2"/>
      <c r="I6" s="2"/>
      <c r="J6">
        <v>4.9000000000000004</v>
      </c>
      <c r="L6">
        <v>10</v>
      </c>
      <c r="M6">
        <v>73</v>
      </c>
      <c r="N6" s="132">
        <f t="shared" ref="N6:N10" si="0">M6/1.75</f>
        <v>41.714285714285715</v>
      </c>
      <c r="P6">
        <v>10</v>
      </c>
      <c r="Q6" s="132">
        <v>41.714285714285715</v>
      </c>
      <c r="T6">
        <v>2.2000000000000002</v>
      </c>
      <c r="V6">
        <f>V5+4</f>
        <v>8</v>
      </c>
      <c r="W6">
        <v>127</v>
      </c>
      <c r="X6" s="132">
        <f t="shared" ref="X6:X10" si="1">W6/1.75</f>
        <v>72.571428571428569</v>
      </c>
      <c r="Z6">
        <v>8</v>
      </c>
      <c r="AA6" s="132">
        <v>72.571428571428569</v>
      </c>
      <c r="AE6" s="2">
        <v>2.2000000000000002</v>
      </c>
      <c r="AG6">
        <f>AG5+3</f>
        <v>6</v>
      </c>
      <c r="AH6">
        <v>117</v>
      </c>
      <c r="AI6" s="132">
        <f t="shared" ref="AI6:AI10" si="2">AH6/1.75</f>
        <v>66.857142857142861</v>
      </c>
      <c r="AK6">
        <v>6</v>
      </c>
      <c r="AL6" s="132">
        <v>66.857142857142861</v>
      </c>
    </row>
    <row r="7" spans="1:38">
      <c r="A7" s="2">
        <v>7.5747931253978367</v>
      </c>
      <c r="B7" s="2"/>
      <c r="C7" s="132">
        <v>20</v>
      </c>
      <c r="D7" s="2">
        <v>108</v>
      </c>
      <c r="E7" s="132">
        <v>61.714285714285715</v>
      </c>
      <c r="F7" s="2"/>
      <c r="G7" s="2"/>
      <c r="H7" s="2"/>
      <c r="I7" s="2"/>
      <c r="J7">
        <v>5.2</v>
      </c>
      <c r="L7">
        <v>15</v>
      </c>
      <c r="M7">
        <v>95</v>
      </c>
      <c r="N7" s="132">
        <f t="shared" si="0"/>
        <v>54.285714285714285</v>
      </c>
      <c r="P7">
        <v>15</v>
      </c>
      <c r="Q7" s="132">
        <v>54.285714285714285</v>
      </c>
      <c r="T7">
        <v>2.2000000000000002</v>
      </c>
      <c r="V7">
        <f t="shared" ref="V7:V10" si="3">V6+4</f>
        <v>12</v>
      </c>
      <c r="W7">
        <v>78</v>
      </c>
      <c r="X7" s="132">
        <f t="shared" si="1"/>
        <v>44.571428571428569</v>
      </c>
      <c r="Z7">
        <v>12</v>
      </c>
      <c r="AA7" s="132">
        <v>44.571428571428569</v>
      </c>
      <c r="AE7" s="2">
        <v>2.25</v>
      </c>
      <c r="AG7">
        <f t="shared" ref="AG7:AG10" si="4">AG6+3</f>
        <v>9</v>
      </c>
      <c r="AH7">
        <v>77</v>
      </c>
      <c r="AI7" s="132">
        <f t="shared" si="2"/>
        <v>44</v>
      </c>
      <c r="AK7">
        <v>9</v>
      </c>
      <c r="AL7" s="132">
        <v>44</v>
      </c>
    </row>
    <row r="8" spans="1:38">
      <c r="A8" s="2">
        <v>7.606619987269255</v>
      </c>
      <c r="B8" s="2"/>
      <c r="C8" s="132">
        <v>30</v>
      </c>
      <c r="D8" s="2">
        <v>71</v>
      </c>
      <c r="E8" s="132">
        <v>40.571428571428569</v>
      </c>
      <c r="F8" s="2"/>
      <c r="G8" s="2"/>
      <c r="H8" s="2"/>
      <c r="I8" s="2"/>
      <c r="J8">
        <v>5.2</v>
      </c>
      <c r="L8">
        <v>20</v>
      </c>
      <c r="M8">
        <v>70</v>
      </c>
      <c r="N8" s="132">
        <f t="shared" si="0"/>
        <v>40</v>
      </c>
      <c r="P8">
        <v>20</v>
      </c>
      <c r="Q8" s="132">
        <v>40</v>
      </c>
      <c r="T8">
        <v>2.4</v>
      </c>
      <c r="V8">
        <f t="shared" si="3"/>
        <v>16</v>
      </c>
      <c r="W8">
        <v>10</v>
      </c>
      <c r="X8" s="132">
        <f t="shared" si="1"/>
        <v>5.7142857142857144</v>
      </c>
      <c r="Z8">
        <v>16</v>
      </c>
      <c r="AA8" s="132">
        <v>5.7142857142857144</v>
      </c>
      <c r="AE8" s="2">
        <v>2.25</v>
      </c>
      <c r="AG8">
        <f t="shared" si="4"/>
        <v>12</v>
      </c>
      <c r="AH8">
        <v>20</v>
      </c>
      <c r="AI8" s="132">
        <f t="shared" si="2"/>
        <v>11.428571428571429</v>
      </c>
      <c r="AK8">
        <v>12</v>
      </c>
      <c r="AL8" s="132">
        <v>11.428571428571429</v>
      </c>
    </row>
    <row r="9" spans="1:38">
      <c r="A9" s="2">
        <v>7.893061744112031</v>
      </c>
      <c r="B9" s="2"/>
      <c r="C9" s="132">
        <v>40</v>
      </c>
      <c r="D9" s="2">
        <v>35</v>
      </c>
      <c r="E9" s="132">
        <v>20</v>
      </c>
      <c r="F9" s="2"/>
      <c r="G9" s="2"/>
      <c r="H9" s="2"/>
      <c r="I9" s="2"/>
      <c r="J9">
        <v>5.2</v>
      </c>
      <c r="L9">
        <v>25</v>
      </c>
      <c r="M9">
        <v>13</v>
      </c>
      <c r="N9" s="132">
        <f t="shared" si="0"/>
        <v>7.4285714285714288</v>
      </c>
      <c r="P9">
        <v>25</v>
      </c>
      <c r="Q9" s="132">
        <v>7.4285714285714288</v>
      </c>
      <c r="T9">
        <v>2.4</v>
      </c>
      <c r="V9">
        <f t="shared" si="3"/>
        <v>20</v>
      </c>
      <c r="W9">
        <v>2</v>
      </c>
      <c r="X9" s="132">
        <f t="shared" si="1"/>
        <v>1.1428571428571428</v>
      </c>
      <c r="Z9">
        <v>20</v>
      </c>
      <c r="AA9" s="132">
        <v>1.1428571428571428</v>
      </c>
      <c r="AE9" s="2">
        <v>2.25</v>
      </c>
      <c r="AG9">
        <f t="shared" si="4"/>
        <v>15</v>
      </c>
      <c r="AH9">
        <v>14</v>
      </c>
      <c r="AI9" s="132">
        <f t="shared" si="2"/>
        <v>8</v>
      </c>
      <c r="AK9">
        <v>15</v>
      </c>
      <c r="AL9" s="132">
        <v>8</v>
      </c>
    </row>
    <row r="10" spans="1:38">
      <c r="A10" s="2">
        <v>8.0203691915977089</v>
      </c>
      <c r="B10" s="2"/>
      <c r="C10" s="132">
        <v>50</v>
      </c>
      <c r="D10" s="2">
        <v>10</v>
      </c>
      <c r="E10" s="132">
        <v>5.7142857142857144</v>
      </c>
      <c r="F10" s="2"/>
      <c r="G10" s="2"/>
      <c r="H10" s="2"/>
      <c r="I10" s="2"/>
      <c r="J10">
        <v>5.2</v>
      </c>
      <c r="L10">
        <v>30</v>
      </c>
      <c r="M10">
        <v>3</v>
      </c>
      <c r="N10" s="132">
        <f t="shared" si="0"/>
        <v>1.7142857142857142</v>
      </c>
      <c r="P10">
        <v>30</v>
      </c>
      <c r="Q10" s="132">
        <v>1.7142857142857142</v>
      </c>
      <c r="T10">
        <v>2.5</v>
      </c>
      <c r="V10">
        <f t="shared" si="3"/>
        <v>24</v>
      </c>
      <c r="W10">
        <v>1</v>
      </c>
      <c r="X10" s="132">
        <f t="shared" si="1"/>
        <v>0.5714285714285714</v>
      </c>
      <c r="Z10">
        <v>24</v>
      </c>
      <c r="AA10" s="132">
        <v>0.5714285714285714</v>
      </c>
      <c r="AE10" s="2">
        <v>2.5</v>
      </c>
      <c r="AG10">
        <f t="shared" si="4"/>
        <v>18</v>
      </c>
      <c r="AH10">
        <v>3</v>
      </c>
      <c r="AI10" s="132">
        <f t="shared" si="2"/>
        <v>1.7142857142857142</v>
      </c>
      <c r="AK10">
        <v>18</v>
      </c>
      <c r="AL10" s="132">
        <v>1.7142857142857142</v>
      </c>
    </row>
    <row r="11" spans="1:38" ht="15.75" thickBot="1">
      <c r="A11" s="2">
        <v>8.2113303628262262</v>
      </c>
      <c r="B11" s="2"/>
      <c r="C11" s="132">
        <v>60</v>
      </c>
      <c r="D11" s="2">
        <v>9</v>
      </c>
      <c r="E11" s="132">
        <v>5.1428571428571432</v>
      </c>
      <c r="F11" s="2"/>
      <c r="G11" s="2"/>
      <c r="H11" s="2"/>
      <c r="I11" s="2"/>
      <c r="J11">
        <v>5.4</v>
      </c>
      <c r="M11" s="7">
        <f>SUM(M5:M10)</f>
        <v>258</v>
      </c>
      <c r="N11" s="135">
        <f>SUM(N5:N10)</f>
        <v>147.42857142857142</v>
      </c>
      <c r="Q11" s="135">
        <v>147.42857142857142</v>
      </c>
      <c r="T11">
        <v>2.5</v>
      </c>
      <c r="W11" s="7">
        <f>SUM(W5:W10)</f>
        <v>258</v>
      </c>
      <c r="X11" s="135">
        <f>SUM(X5:X10)</f>
        <v>147.42857142857144</v>
      </c>
      <c r="AA11" s="135">
        <v>147.42857142857144</v>
      </c>
      <c r="AE11" s="2">
        <v>2.5</v>
      </c>
      <c r="AH11" s="7">
        <f>SUM(AH5:AH10)</f>
        <v>258</v>
      </c>
      <c r="AI11" s="135">
        <f>SUM(AI5:AI10)</f>
        <v>147.42857142857144</v>
      </c>
      <c r="AL11" s="132"/>
    </row>
    <row r="12" spans="1:38">
      <c r="A12" s="2">
        <v>8.3386378103119032</v>
      </c>
      <c r="B12" s="2"/>
      <c r="C12" s="132">
        <v>70</v>
      </c>
      <c r="D12" s="2">
        <v>3</v>
      </c>
      <c r="E12" s="132">
        <v>1.7142857142857142</v>
      </c>
      <c r="F12" s="2"/>
      <c r="G12" s="2"/>
      <c r="H12" s="2"/>
      <c r="I12" s="2"/>
      <c r="J12">
        <v>5.4</v>
      </c>
      <c r="T12">
        <v>2.5</v>
      </c>
      <c r="AE12" s="2">
        <v>2.5499999999999998</v>
      </c>
    </row>
    <row r="13" spans="1:38">
      <c r="A13" s="2">
        <v>8.5295989815404205</v>
      </c>
      <c r="B13" s="2"/>
      <c r="C13" s="132">
        <v>80</v>
      </c>
      <c r="D13" s="2">
        <v>2</v>
      </c>
      <c r="E13" s="132">
        <v>1.1428571428571428</v>
      </c>
      <c r="F13" s="2"/>
      <c r="G13" s="2"/>
      <c r="H13" s="2"/>
      <c r="I13" s="2"/>
      <c r="J13">
        <v>5.4</v>
      </c>
      <c r="T13">
        <v>2.7</v>
      </c>
      <c r="AE13" s="2">
        <v>2.6</v>
      </c>
    </row>
    <row r="14" spans="1:38" ht="15.75" thickBot="1">
      <c r="A14" s="2">
        <v>8.5295989815404205</v>
      </c>
      <c r="B14" s="2"/>
      <c r="C14" s="2"/>
      <c r="D14" s="133">
        <v>258</v>
      </c>
      <c r="E14" s="135">
        <v>147.42857142857144</v>
      </c>
      <c r="F14" s="2"/>
      <c r="G14" s="2"/>
      <c r="H14" s="2"/>
      <c r="I14" s="2"/>
      <c r="J14">
        <v>5.5</v>
      </c>
      <c r="T14">
        <v>2.8</v>
      </c>
      <c r="AE14" s="2">
        <v>2.7</v>
      </c>
    </row>
    <row r="15" spans="1:38">
      <c r="A15" s="2">
        <v>8.8160407383831956</v>
      </c>
      <c r="B15" s="2"/>
      <c r="C15" s="78"/>
      <c r="D15" s="2"/>
      <c r="E15" s="2"/>
      <c r="F15" s="2"/>
      <c r="G15" s="2"/>
      <c r="H15" s="2"/>
      <c r="I15" s="2"/>
      <c r="J15">
        <v>5.5</v>
      </c>
      <c r="T15">
        <v>2.8</v>
      </c>
      <c r="AE15" s="2">
        <v>2.7</v>
      </c>
    </row>
    <row r="16" spans="1:38">
      <c r="A16" s="2">
        <v>8.8796944621260341</v>
      </c>
      <c r="B16" s="2"/>
      <c r="C16" s="2"/>
      <c r="D16" s="2"/>
      <c r="E16" s="2"/>
      <c r="F16" s="2"/>
      <c r="G16" s="2"/>
      <c r="H16" s="2"/>
      <c r="I16" s="2"/>
      <c r="J16">
        <v>5.7</v>
      </c>
      <c r="T16">
        <v>2.8</v>
      </c>
      <c r="AE16" s="2">
        <v>2.75</v>
      </c>
    </row>
    <row r="17" spans="1:31">
      <c r="A17" s="2">
        <v>8.9433481858688744</v>
      </c>
      <c r="B17" s="2"/>
      <c r="C17" s="2"/>
      <c r="D17" s="2"/>
      <c r="E17" s="2"/>
      <c r="F17" s="2"/>
      <c r="G17" s="2"/>
      <c r="H17" s="2"/>
      <c r="I17" s="2"/>
      <c r="J17">
        <v>6</v>
      </c>
      <c r="T17">
        <v>2.8</v>
      </c>
      <c r="AE17" s="2">
        <v>2.75</v>
      </c>
    </row>
    <row r="18" spans="1:31">
      <c r="A18" s="2">
        <v>9.4844048376830052</v>
      </c>
      <c r="B18" s="2"/>
      <c r="C18" s="2"/>
      <c r="D18" s="2"/>
      <c r="E18" s="2"/>
      <c r="F18" s="2"/>
      <c r="G18" s="2"/>
      <c r="H18" s="2"/>
      <c r="I18" s="2"/>
      <c r="J18">
        <v>6</v>
      </c>
      <c r="T18">
        <v>3</v>
      </c>
      <c r="AE18" s="2">
        <v>2.8</v>
      </c>
    </row>
    <row r="19" spans="1:31">
      <c r="A19" s="2">
        <v>9.579885423297263</v>
      </c>
      <c r="B19" s="2"/>
      <c r="C19" s="2"/>
      <c r="D19" s="2"/>
      <c r="E19" s="2"/>
      <c r="F19" s="2"/>
      <c r="G19" s="2"/>
      <c r="H19" s="2"/>
      <c r="I19" s="2"/>
      <c r="J19">
        <v>6</v>
      </c>
      <c r="T19">
        <v>3.1</v>
      </c>
      <c r="AE19" s="2">
        <v>2.8</v>
      </c>
    </row>
    <row r="20" spans="1:31">
      <c r="A20" s="2">
        <v>9.7708465945257803</v>
      </c>
      <c r="B20" s="2"/>
      <c r="C20" s="2"/>
      <c r="D20" s="2"/>
      <c r="E20" s="2"/>
      <c r="F20" s="2"/>
      <c r="G20" s="2"/>
      <c r="H20" s="2"/>
      <c r="I20" s="2"/>
      <c r="J20">
        <v>6.2</v>
      </c>
      <c r="T20">
        <v>3.1</v>
      </c>
      <c r="AE20" s="2">
        <v>2.8</v>
      </c>
    </row>
    <row r="21" spans="1:31">
      <c r="A21" s="2">
        <v>9.8345003182686188</v>
      </c>
      <c r="B21" s="2"/>
      <c r="C21" s="2"/>
      <c r="D21" s="2"/>
      <c r="E21" s="2"/>
      <c r="F21" s="2"/>
      <c r="G21" s="2"/>
      <c r="H21" s="2"/>
      <c r="I21" s="2"/>
      <c r="J21">
        <v>6.2</v>
      </c>
      <c r="T21">
        <v>3.1</v>
      </c>
      <c r="AE21" s="2">
        <v>2.9</v>
      </c>
    </row>
    <row r="22" spans="1:31">
      <c r="A22" s="2">
        <v>9.8981540420114591</v>
      </c>
      <c r="B22" s="2"/>
      <c r="C22" s="2"/>
      <c r="D22" s="2"/>
      <c r="E22" s="2"/>
      <c r="F22" s="2"/>
      <c r="G22" s="2"/>
      <c r="H22" s="2"/>
      <c r="I22" s="2"/>
      <c r="J22">
        <v>6.2</v>
      </c>
      <c r="T22">
        <v>3.1</v>
      </c>
      <c r="AE22" s="2">
        <v>2.9</v>
      </c>
    </row>
    <row r="23" spans="1:31">
      <c r="A23" s="2">
        <v>10.120942075111394</v>
      </c>
      <c r="B23" s="2"/>
      <c r="C23" s="2"/>
      <c r="D23" s="2"/>
      <c r="E23" s="2"/>
      <c r="F23" s="2"/>
      <c r="G23" s="2"/>
      <c r="H23" s="2"/>
      <c r="I23" s="2"/>
      <c r="J23">
        <v>6.4</v>
      </c>
      <c r="T23">
        <v>3.1</v>
      </c>
      <c r="AE23" s="2">
        <v>2.95</v>
      </c>
    </row>
    <row r="24" spans="1:31">
      <c r="A24" s="2">
        <v>10.216422660725653</v>
      </c>
      <c r="B24" s="2"/>
      <c r="C24" s="2"/>
      <c r="D24" s="2"/>
      <c r="E24" s="2"/>
      <c r="F24" s="2"/>
      <c r="G24" s="2"/>
      <c r="H24" s="2"/>
      <c r="I24" s="2"/>
      <c r="J24">
        <v>6.5</v>
      </c>
      <c r="T24">
        <v>3.2</v>
      </c>
      <c r="AE24" s="2">
        <v>2.95</v>
      </c>
    </row>
    <row r="25" spans="1:31">
      <c r="A25" s="2">
        <v>10.630171865054105</v>
      </c>
      <c r="B25" s="2"/>
      <c r="C25" s="2"/>
      <c r="D25" s="2"/>
      <c r="E25" s="2"/>
      <c r="F25" s="2"/>
      <c r="G25" s="2"/>
      <c r="H25" s="2"/>
      <c r="I25" s="2"/>
      <c r="J25">
        <v>6.6</v>
      </c>
      <c r="T25">
        <v>3.2</v>
      </c>
      <c r="AE25" s="2">
        <v>3</v>
      </c>
    </row>
    <row r="26" spans="1:31">
      <c r="A26" s="2">
        <v>10.757479312539783</v>
      </c>
      <c r="B26" s="2"/>
      <c r="C26" s="2"/>
      <c r="D26" s="2"/>
      <c r="E26" s="2"/>
      <c r="F26" s="2"/>
      <c r="G26" s="2"/>
      <c r="H26" s="2"/>
      <c r="I26" s="2"/>
      <c r="J26">
        <v>6.8</v>
      </c>
      <c r="T26">
        <v>3.3</v>
      </c>
      <c r="AE26" s="2">
        <v>3</v>
      </c>
    </row>
    <row r="27" spans="1:31">
      <c r="A27" s="2">
        <v>10.757479312539783</v>
      </c>
      <c r="B27" s="2"/>
      <c r="C27" s="2"/>
      <c r="D27" s="2"/>
      <c r="E27" s="2"/>
      <c r="F27" s="2"/>
      <c r="G27" s="2"/>
      <c r="H27" s="2"/>
      <c r="I27" s="2"/>
      <c r="J27">
        <v>7</v>
      </c>
      <c r="T27">
        <v>3.3</v>
      </c>
      <c r="AE27" s="2">
        <v>3</v>
      </c>
    </row>
    <row r="28" spans="1:31">
      <c r="A28" s="2">
        <v>10.852959898154042</v>
      </c>
      <c r="B28" s="2"/>
      <c r="C28" s="2"/>
      <c r="D28" s="2"/>
      <c r="E28" s="2"/>
      <c r="F28" s="2"/>
      <c r="G28" s="2"/>
      <c r="H28" s="2"/>
      <c r="I28" s="2"/>
      <c r="J28">
        <v>7</v>
      </c>
      <c r="T28">
        <v>3.3</v>
      </c>
      <c r="AE28" s="2">
        <v>3</v>
      </c>
    </row>
    <row r="29" spans="1:31">
      <c r="A29" s="2">
        <v>10.884786760025463</v>
      </c>
      <c r="B29" s="2"/>
      <c r="C29" s="2"/>
      <c r="D29" s="2"/>
      <c r="E29" s="2"/>
      <c r="F29" s="2"/>
      <c r="G29" s="2"/>
      <c r="H29" s="2"/>
      <c r="I29" s="2"/>
      <c r="J29">
        <v>7</v>
      </c>
      <c r="T29">
        <v>3.4</v>
      </c>
      <c r="AE29" s="15">
        <v>3</v>
      </c>
    </row>
    <row r="30" spans="1:31">
      <c r="A30" s="2">
        <v>10.884786760025463</v>
      </c>
      <c r="B30" s="2"/>
      <c r="C30" s="2"/>
      <c r="D30" s="2"/>
      <c r="E30" s="2"/>
      <c r="F30" s="2"/>
      <c r="G30" s="2"/>
      <c r="H30" s="2"/>
      <c r="I30" s="2"/>
      <c r="J30">
        <v>7.1</v>
      </c>
      <c r="T30">
        <v>3.4</v>
      </c>
      <c r="AE30" s="2">
        <v>3.05</v>
      </c>
    </row>
    <row r="31" spans="1:31">
      <c r="A31" s="2">
        <v>11.107574793125398</v>
      </c>
      <c r="B31" s="2"/>
      <c r="C31" s="2"/>
      <c r="D31" s="2"/>
      <c r="E31" s="2"/>
      <c r="F31" s="2"/>
      <c r="G31" s="2"/>
      <c r="H31" s="2"/>
      <c r="I31" s="2"/>
      <c r="J31">
        <v>7.1</v>
      </c>
      <c r="T31">
        <v>3.4</v>
      </c>
      <c r="AE31" s="2">
        <v>3.1</v>
      </c>
    </row>
    <row r="32" spans="1:31">
      <c r="A32" s="2">
        <v>11.203055378739657</v>
      </c>
      <c r="B32" s="2"/>
      <c r="C32" s="2"/>
      <c r="D32" s="2"/>
      <c r="E32" s="2"/>
      <c r="F32" s="2"/>
      <c r="G32" s="2"/>
      <c r="H32" s="2"/>
      <c r="I32" s="2"/>
      <c r="J32">
        <v>7.1</v>
      </c>
      <c r="T32">
        <v>3.5</v>
      </c>
      <c r="AE32" s="2">
        <v>3.1</v>
      </c>
    </row>
    <row r="33" spans="1:31">
      <c r="A33" s="2">
        <v>11.203055378739657</v>
      </c>
      <c r="B33" s="2"/>
      <c r="C33" s="2"/>
      <c r="D33" s="2"/>
      <c r="E33" s="2"/>
      <c r="F33" s="2"/>
      <c r="G33" s="2"/>
      <c r="H33" s="2"/>
      <c r="I33" s="2"/>
      <c r="J33">
        <v>7.1</v>
      </c>
      <c r="T33">
        <v>3.6</v>
      </c>
      <c r="AE33" s="2">
        <v>3.15</v>
      </c>
    </row>
    <row r="34" spans="1:31">
      <c r="A34" s="2">
        <v>11.489497135582432</v>
      </c>
      <c r="B34" s="2"/>
      <c r="C34" s="2"/>
      <c r="D34" s="2"/>
      <c r="E34" s="2"/>
      <c r="F34" s="2"/>
      <c r="G34" s="2"/>
      <c r="H34" s="2"/>
      <c r="I34" s="2"/>
      <c r="J34">
        <v>7.2</v>
      </c>
      <c r="T34">
        <v>3.7</v>
      </c>
      <c r="AE34" s="2">
        <v>3.25</v>
      </c>
    </row>
    <row r="35" spans="1:31">
      <c r="A35" s="2">
        <v>11.553150859325269</v>
      </c>
      <c r="B35" s="2"/>
      <c r="C35" s="2"/>
      <c r="D35" s="2"/>
      <c r="E35" s="2"/>
      <c r="F35" s="2"/>
      <c r="G35" s="2"/>
      <c r="H35" s="2"/>
      <c r="I35" s="2"/>
      <c r="J35">
        <v>7.2</v>
      </c>
      <c r="T35">
        <v>3.8</v>
      </c>
      <c r="AE35" s="2">
        <v>3.25</v>
      </c>
    </row>
    <row r="36" spans="1:31">
      <c r="A36" s="2">
        <v>11.648631444939531</v>
      </c>
      <c r="B36" s="2"/>
      <c r="C36" s="2"/>
      <c r="D36" s="2"/>
      <c r="E36" s="2"/>
      <c r="F36" s="2"/>
      <c r="G36" s="2"/>
      <c r="H36" s="2"/>
      <c r="I36" s="2"/>
      <c r="J36">
        <v>7.2</v>
      </c>
      <c r="T36">
        <v>3.8</v>
      </c>
      <c r="AE36" s="2">
        <v>3.25</v>
      </c>
    </row>
    <row r="37" spans="1:31">
      <c r="A37" s="2">
        <v>11.744112030553786</v>
      </c>
      <c r="B37" s="2"/>
      <c r="C37" s="2"/>
      <c r="D37" s="2"/>
      <c r="E37" s="2"/>
      <c r="F37" s="2"/>
      <c r="G37" s="2"/>
      <c r="H37" s="2"/>
      <c r="I37" s="2"/>
      <c r="J37">
        <v>7.3</v>
      </c>
      <c r="T37">
        <v>3.9</v>
      </c>
      <c r="AE37" s="2">
        <v>3.3</v>
      </c>
    </row>
    <row r="38" spans="1:31">
      <c r="A38" s="2">
        <v>11.871419478039465</v>
      </c>
      <c r="B38" s="2"/>
      <c r="C38" s="2"/>
      <c r="D38" s="2"/>
      <c r="E38" s="2"/>
      <c r="F38" s="2"/>
      <c r="G38" s="2"/>
      <c r="H38" s="2"/>
      <c r="I38" s="2"/>
      <c r="J38">
        <v>7.8</v>
      </c>
      <c r="T38">
        <v>3.9</v>
      </c>
      <c r="AE38" s="2">
        <v>3.35</v>
      </c>
    </row>
    <row r="39" spans="1:31">
      <c r="A39" s="2">
        <v>11.903246339910885</v>
      </c>
      <c r="B39" s="2"/>
      <c r="C39" s="2"/>
      <c r="D39" s="2"/>
      <c r="E39" s="2"/>
      <c r="F39" s="2"/>
      <c r="G39" s="2"/>
      <c r="H39" s="2"/>
      <c r="I39" s="2"/>
      <c r="J39">
        <v>7.8</v>
      </c>
      <c r="T39">
        <v>4</v>
      </c>
      <c r="AE39" s="2">
        <v>3.35</v>
      </c>
    </row>
    <row r="40" spans="1:31">
      <c r="A40" s="2">
        <v>12.030553787396562</v>
      </c>
      <c r="B40" s="2"/>
      <c r="C40" s="2"/>
      <c r="D40" s="2"/>
      <c r="E40" s="2"/>
      <c r="F40" s="2"/>
      <c r="G40" s="2"/>
      <c r="H40" s="2"/>
      <c r="I40" s="2"/>
      <c r="J40">
        <v>7.8</v>
      </c>
      <c r="T40">
        <v>4</v>
      </c>
      <c r="AE40" s="2">
        <v>3.4</v>
      </c>
    </row>
    <row r="41" spans="1:31">
      <c r="A41" s="2">
        <v>12.094207511139402</v>
      </c>
      <c r="B41" s="2"/>
      <c r="C41" s="2"/>
      <c r="D41" s="2"/>
      <c r="E41" s="2"/>
      <c r="F41" s="2"/>
      <c r="G41" s="2"/>
      <c r="H41" s="2"/>
      <c r="I41" s="2"/>
      <c r="J41">
        <v>8</v>
      </c>
      <c r="T41">
        <v>4</v>
      </c>
      <c r="AE41" s="2">
        <v>3.45</v>
      </c>
    </row>
    <row r="42" spans="1:31">
      <c r="A42" s="2">
        <v>12.126034373010821</v>
      </c>
      <c r="B42" s="2"/>
      <c r="C42" s="2"/>
      <c r="D42" s="2"/>
      <c r="E42" s="2"/>
      <c r="F42" s="2"/>
      <c r="G42" s="2"/>
      <c r="H42" s="2"/>
      <c r="I42" s="2"/>
      <c r="J42">
        <v>8</v>
      </c>
      <c r="T42">
        <v>4</v>
      </c>
      <c r="AE42" s="2">
        <v>3.5</v>
      </c>
    </row>
    <row r="43" spans="1:31">
      <c r="A43" s="2">
        <v>12.157861234882242</v>
      </c>
      <c r="B43" s="2"/>
      <c r="C43" s="2"/>
      <c r="D43" s="2"/>
      <c r="E43" s="2"/>
      <c r="F43" s="2"/>
      <c r="G43" s="2"/>
      <c r="H43" s="2"/>
      <c r="I43" s="2"/>
      <c r="J43">
        <v>8.1</v>
      </c>
      <c r="T43">
        <v>4.0999999999999996</v>
      </c>
      <c r="AE43" s="2">
        <v>3.5</v>
      </c>
    </row>
    <row r="44" spans="1:31">
      <c r="A44" s="2">
        <v>12.2533418204965</v>
      </c>
      <c r="B44" s="2"/>
      <c r="C44" s="2"/>
      <c r="D44" s="2"/>
      <c r="E44" s="2"/>
      <c r="F44" s="2"/>
      <c r="G44" s="2"/>
      <c r="H44" s="2"/>
      <c r="I44" s="2"/>
      <c r="J44">
        <v>8.1999999999999993</v>
      </c>
      <c r="T44">
        <v>4.2</v>
      </c>
      <c r="AE44" s="2">
        <v>3.5</v>
      </c>
    </row>
    <row r="45" spans="1:31">
      <c r="A45" s="2">
        <v>12.348822406110758</v>
      </c>
      <c r="B45" s="2"/>
      <c r="C45" s="2"/>
      <c r="D45" s="2"/>
      <c r="E45" s="2"/>
      <c r="F45" s="2"/>
      <c r="G45" s="2"/>
      <c r="H45" s="2"/>
      <c r="I45" s="2"/>
      <c r="J45">
        <v>8.1999999999999993</v>
      </c>
      <c r="T45">
        <v>4.2</v>
      </c>
      <c r="AE45" s="2">
        <v>3.5</v>
      </c>
    </row>
    <row r="46" spans="1:31">
      <c r="A46" s="2">
        <v>12.444302991725017</v>
      </c>
      <c r="B46" s="2"/>
      <c r="C46" s="2"/>
      <c r="D46" s="2"/>
      <c r="E46" s="2"/>
      <c r="F46" s="2"/>
      <c r="G46" s="2"/>
      <c r="H46" s="2"/>
      <c r="I46" s="2"/>
      <c r="J46">
        <v>8.1999999999999993</v>
      </c>
      <c r="T46">
        <v>4.2</v>
      </c>
      <c r="AE46" s="2">
        <v>3.65</v>
      </c>
    </row>
    <row r="47" spans="1:31">
      <c r="A47" s="2">
        <v>12.444302991725017</v>
      </c>
      <c r="B47" s="2"/>
      <c r="C47" s="2"/>
      <c r="D47" s="2"/>
      <c r="E47" s="2"/>
      <c r="F47" s="2"/>
      <c r="G47" s="2"/>
      <c r="H47" s="2"/>
      <c r="I47" s="2"/>
      <c r="J47">
        <v>8.1999999999999993</v>
      </c>
      <c r="T47">
        <v>4.2</v>
      </c>
      <c r="AE47" s="2">
        <v>3.65</v>
      </c>
    </row>
    <row r="48" spans="1:31">
      <c r="A48" s="2">
        <v>12.476129853596436</v>
      </c>
      <c r="B48" s="2"/>
      <c r="C48" s="2"/>
      <c r="D48" s="2"/>
      <c r="E48" s="2"/>
      <c r="F48" s="2"/>
      <c r="G48" s="2"/>
      <c r="H48" s="2"/>
      <c r="I48" s="2"/>
      <c r="J48">
        <v>8.3000000000000007</v>
      </c>
      <c r="T48">
        <v>4.2</v>
      </c>
      <c r="AE48" s="2">
        <v>3.6999999999999997</v>
      </c>
    </row>
    <row r="49" spans="1:31">
      <c r="A49" s="2">
        <v>12.476129853596436</v>
      </c>
      <c r="B49" s="2"/>
      <c r="C49" s="2"/>
      <c r="D49" s="2"/>
      <c r="E49" s="2"/>
      <c r="F49" s="2"/>
      <c r="G49" s="2"/>
      <c r="H49" s="2"/>
      <c r="I49" s="2"/>
      <c r="J49">
        <v>8.3000000000000007</v>
      </c>
      <c r="T49">
        <v>4.3</v>
      </c>
      <c r="AE49" s="2">
        <v>3.7</v>
      </c>
    </row>
    <row r="50" spans="1:31">
      <c r="A50" s="2">
        <v>12.635264162953534</v>
      </c>
      <c r="B50" s="2"/>
      <c r="C50" s="2"/>
      <c r="D50" s="2"/>
      <c r="E50" s="2"/>
      <c r="F50" s="2"/>
      <c r="G50" s="2"/>
      <c r="H50" s="2"/>
      <c r="I50" s="2"/>
      <c r="J50">
        <v>8.3000000000000007</v>
      </c>
      <c r="T50">
        <v>4.3</v>
      </c>
      <c r="AE50" s="15">
        <v>3.7</v>
      </c>
    </row>
    <row r="51" spans="1:31">
      <c r="A51" s="2">
        <v>12.667091024824952</v>
      </c>
      <c r="B51" s="2"/>
      <c r="C51" s="2"/>
      <c r="D51" s="2"/>
      <c r="E51" s="2"/>
      <c r="F51" s="2"/>
      <c r="G51" s="2"/>
      <c r="H51" s="2"/>
      <c r="I51" s="2"/>
      <c r="J51">
        <v>8.4</v>
      </c>
      <c r="T51">
        <v>4.3</v>
      </c>
      <c r="AE51" s="2">
        <v>3.75</v>
      </c>
    </row>
    <row r="52" spans="1:31">
      <c r="A52" s="2">
        <v>12.667091024824952</v>
      </c>
      <c r="B52" s="2"/>
      <c r="C52" s="2"/>
      <c r="D52" s="2"/>
      <c r="E52" s="2"/>
      <c r="F52" s="2"/>
      <c r="G52" s="2"/>
      <c r="H52" s="2"/>
      <c r="I52" s="2"/>
      <c r="J52">
        <v>8.5</v>
      </c>
      <c r="T52">
        <v>4.4000000000000004</v>
      </c>
      <c r="AE52" s="2">
        <v>3.75</v>
      </c>
    </row>
    <row r="53" spans="1:31">
      <c r="A53" s="2">
        <v>12.82622533418205</v>
      </c>
      <c r="B53" s="2"/>
      <c r="C53" s="2"/>
      <c r="D53" s="2"/>
      <c r="E53" s="2"/>
      <c r="F53" s="2"/>
      <c r="G53" s="2"/>
      <c r="H53" s="2"/>
      <c r="I53" s="2"/>
      <c r="J53">
        <v>8.6</v>
      </c>
      <c r="T53">
        <v>4.4000000000000004</v>
      </c>
      <c r="AE53" s="2">
        <v>3.75</v>
      </c>
    </row>
    <row r="54" spans="1:31">
      <c r="A54" s="2">
        <v>12.858052196053469</v>
      </c>
      <c r="B54" s="2"/>
      <c r="C54" s="2"/>
      <c r="D54" s="2"/>
      <c r="E54" s="2"/>
      <c r="F54" s="2"/>
      <c r="G54" s="2"/>
      <c r="H54" s="2"/>
      <c r="I54" s="2"/>
      <c r="J54">
        <v>8.8000000000000007</v>
      </c>
      <c r="T54">
        <v>4.4000000000000004</v>
      </c>
      <c r="AE54" s="2">
        <v>3.75</v>
      </c>
    </row>
    <row r="55" spans="1:31">
      <c r="A55" s="2">
        <v>13.112667091024827</v>
      </c>
      <c r="B55" s="2"/>
      <c r="C55" s="2"/>
      <c r="D55" s="2"/>
      <c r="E55" s="2"/>
      <c r="F55" s="2"/>
      <c r="G55" s="2"/>
      <c r="H55" s="2"/>
      <c r="I55" s="2"/>
      <c r="J55">
        <v>8.8000000000000007</v>
      </c>
      <c r="T55">
        <v>4.5</v>
      </c>
      <c r="AE55" s="2">
        <v>3.75</v>
      </c>
    </row>
    <row r="56" spans="1:31">
      <c r="A56" s="2">
        <v>13.144493952896244</v>
      </c>
      <c r="B56" s="2"/>
      <c r="C56" s="2"/>
      <c r="D56" s="2"/>
      <c r="E56" s="2"/>
      <c r="F56" s="2"/>
      <c r="G56" s="2"/>
      <c r="H56" s="2"/>
      <c r="I56" s="2"/>
      <c r="J56">
        <v>8.8000000000000007</v>
      </c>
      <c r="T56">
        <v>4.5</v>
      </c>
      <c r="AE56" s="2">
        <v>3.8</v>
      </c>
    </row>
    <row r="57" spans="1:31">
      <c r="A57" s="2">
        <v>13.239974538510504</v>
      </c>
      <c r="B57" s="2"/>
      <c r="C57" s="2"/>
      <c r="D57" s="2"/>
      <c r="E57" s="2"/>
      <c r="F57" s="2"/>
      <c r="G57" s="2"/>
      <c r="H57" s="2"/>
      <c r="I57" s="2"/>
      <c r="J57">
        <v>8.8000000000000007</v>
      </c>
      <c r="T57">
        <v>4.5</v>
      </c>
      <c r="AE57" s="2">
        <v>3.9</v>
      </c>
    </row>
    <row r="58" spans="1:31">
      <c r="A58" s="2">
        <v>13.303628262253341</v>
      </c>
      <c r="B58" s="2"/>
      <c r="C58" s="2"/>
      <c r="D58" s="2"/>
      <c r="E58" s="2"/>
      <c r="F58" s="2"/>
      <c r="G58" s="2"/>
      <c r="H58" s="2"/>
      <c r="I58" s="2"/>
      <c r="J58">
        <v>8.9</v>
      </c>
      <c r="T58">
        <v>4.5</v>
      </c>
      <c r="AE58" s="2">
        <v>3.9</v>
      </c>
    </row>
    <row r="59" spans="1:31">
      <c r="A59" s="2">
        <v>13.335455124124762</v>
      </c>
      <c r="B59" s="2"/>
      <c r="C59" s="2"/>
      <c r="D59" s="2"/>
      <c r="E59" s="2"/>
      <c r="F59" s="2"/>
      <c r="G59" s="2"/>
      <c r="H59" s="2"/>
      <c r="I59" s="2"/>
      <c r="J59">
        <v>9</v>
      </c>
      <c r="T59">
        <v>4.5</v>
      </c>
      <c r="AE59" s="2">
        <v>3.9</v>
      </c>
    </row>
    <row r="60" spans="1:31">
      <c r="A60" s="2">
        <v>13.399108847867602</v>
      </c>
      <c r="B60" s="2"/>
      <c r="C60" s="2"/>
      <c r="D60" s="2"/>
      <c r="E60" s="2"/>
      <c r="F60" s="2"/>
      <c r="G60" s="2"/>
      <c r="H60" s="2"/>
      <c r="I60" s="2"/>
      <c r="J60">
        <v>9</v>
      </c>
      <c r="T60">
        <v>4.5</v>
      </c>
      <c r="AE60" s="2">
        <v>3.9499999999999997</v>
      </c>
    </row>
    <row r="61" spans="1:31">
      <c r="A61" s="2">
        <v>13.494589433481858</v>
      </c>
      <c r="B61" s="2"/>
      <c r="C61" s="2"/>
      <c r="D61" s="2"/>
      <c r="E61" s="2"/>
      <c r="F61" s="2"/>
      <c r="G61" s="2"/>
      <c r="H61" s="2"/>
      <c r="I61" s="2"/>
      <c r="J61">
        <v>9.1</v>
      </c>
      <c r="T61">
        <v>4.5</v>
      </c>
      <c r="AE61" s="2">
        <v>3.95</v>
      </c>
    </row>
    <row r="62" spans="1:31">
      <c r="A62" s="2">
        <v>13.558243157224698</v>
      </c>
      <c r="B62" s="2"/>
      <c r="C62" s="2"/>
      <c r="D62" s="2"/>
      <c r="E62" s="2"/>
      <c r="F62" s="2"/>
      <c r="G62" s="2"/>
      <c r="H62" s="2"/>
      <c r="I62" s="2"/>
      <c r="J62">
        <v>9.1</v>
      </c>
      <c r="T62">
        <v>4.5999999999999996</v>
      </c>
      <c r="AE62" s="2">
        <v>3.95</v>
      </c>
    </row>
    <row r="63" spans="1:31">
      <c r="A63" s="2">
        <v>13.749204328453215</v>
      </c>
      <c r="B63" s="2"/>
      <c r="C63" s="2"/>
      <c r="D63" s="2"/>
      <c r="E63" s="2"/>
      <c r="F63" s="2"/>
      <c r="G63" s="2"/>
      <c r="H63" s="2"/>
      <c r="I63" s="2"/>
      <c r="J63">
        <v>9.1999999999999993</v>
      </c>
      <c r="T63">
        <v>4.5999999999999996</v>
      </c>
      <c r="AE63" s="2">
        <v>4</v>
      </c>
    </row>
    <row r="64" spans="1:31">
      <c r="A64" s="2">
        <v>13.940165499681731</v>
      </c>
      <c r="B64" s="2"/>
      <c r="C64" s="2"/>
      <c r="D64" s="2"/>
      <c r="E64" s="2"/>
      <c r="F64" s="2"/>
      <c r="G64" s="2"/>
      <c r="H64" s="2"/>
      <c r="I64" s="2"/>
      <c r="J64">
        <v>9.1999999999999993</v>
      </c>
      <c r="T64">
        <v>4.5999999999999996</v>
      </c>
      <c r="AE64" s="2">
        <v>4</v>
      </c>
    </row>
    <row r="65" spans="1:31">
      <c r="A65" s="2">
        <v>14.06747294716741</v>
      </c>
      <c r="B65" s="2"/>
      <c r="C65" s="2"/>
      <c r="D65" s="2"/>
      <c r="E65" s="2"/>
      <c r="F65" s="2"/>
      <c r="G65" s="2"/>
      <c r="H65" s="2"/>
      <c r="I65" s="2"/>
      <c r="J65">
        <v>9.1999999999999993</v>
      </c>
      <c r="T65">
        <v>4.5999999999999996</v>
      </c>
      <c r="AE65" s="15">
        <v>4</v>
      </c>
    </row>
    <row r="66" spans="1:31">
      <c r="A66" s="2">
        <v>14.06747294716741</v>
      </c>
      <c r="B66" s="2"/>
      <c r="C66" s="2"/>
      <c r="D66" s="2"/>
      <c r="E66" s="2"/>
      <c r="F66" s="2"/>
      <c r="G66" s="2"/>
      <c r="H66" s="2"/>
      <c r="I66" s="2"/>
      <c r="J66">
        <v>9.1999999999999993</v>
      </c>
      <c r="T66">
        <v>4.8</v>
      </c>
      <c r="AE66" s="15">
        <v>4</v>
      </c>
    </row>
    <row r="67" spans="1:31">
      <c r="A67" s="2">
        <v>14.06747294716741</v>
      </c>
      <c r="B67" s="2"/>
      <c r="C67" s="2"/>
      <c r="D67" s="2"/>
      <c r="E67" s="2"/>
      <c r="F67" s="2"/>
      <c r="G67" s="2"/>
      <c r="H67" s="2"/>
      <c r="I67" s="2"/>
      <c r="J67">
        <v>9.1999999999999993</v>
      </c>
      <c r="T67">
        <v>4.8</v>
      </c>
      <c r="AE67" s="2">
        <v>4.0999999999999996</v>
      </c>
    </row>
    <row r="68" spans="1:31">
      <c r="A68" s="2">
        <v>14.131126670910248</v>
      </c>
      <c r="B68" s="2"/>
      <c r="C68" s="2"/>
      <c r="D68" s="2"/>
      <c r="E68" s="2"/>
      <c r="F68" s="2"/>
      <c r="G68" s="2"/>
      <c r="H68" s="2"/>
      <c r="I68" s="2"/>
      <c r="J68">
        <v>9.3000000000000007</v>
      </c>
      <c r="T68">
        <v>4.8</v>
      </c>
      <c r="AE68" s="2">
        <v>4.0999999999999996</v>
      </c>
    </row>
    <row r="69" spans="1:31">
      <c r="A69" s="2">
        <v>14.258434118395925</v>
      </c>
      <c r="B69" s="2"/>
      <c r="C69" s="2"/>
      <c r="D69" s="2"/>
      <c r="E69" s="2"/>
      <c r="F69" s="2"/>
      <c r="G69" s="2"/>
      <c r="H69" s="2"/>
      <c r="I69" s="2"/>
      <c r="J69">
        <v>9.3000000000000007</v>
      </c>
      <c r="T69">
        <v>4.8</v>
      </c>
      <c r="AE69" s="2">
        <v>4.1500000000000004</v>
      </c>
    </row>
    <row r="70" spans="1:31">
      <c r="A70" s="2">
        <v>14.290260980267346</v>
      </c>
      <c r="B70" s="2"/>
      <c r="C70" s="2"/>
      <c r="D70" s="2"/>
      <c r="E70" s="2"/>
      <c r="F70" s="2"/>
      <c r="G70" s="2"/>
      <c r="H70" s="2"/>
      <c r="I70" s="2"/>
      <c r="J70">
        <v>9.4</v>
      </c>
      <c r="T70">
        <v>4.8</v>
      </c>
      <c r="AE70" s="2">
        <v>4.1500000000000004</v>
      </c>
    </row>
    <row r="71" spans="1:31">
      <c r="A71" s="2">
        <v>14.322087842138766</v>
      </c>
      <c r="B71" s="2"/>
      <c r="C71" s="2"/>
      <c r="D71" s="2"/>
      <c r="E71" s="2"/>
      <c r="F71" s="2"/>
      <c r="G71" s="2"/>
      <c r="H71" s="2"/>
      <c r="I71" s="2"/>
      <c r="J71">
        <v>9.5</v>
      </c>
      <c r="T71">
        <v>4.8</v>
      </c>
      <c r="AE71" s="2">
        <v>4.2</v>
      </c>
    </row>
    <row r="72" spans="1:31">
      <c r="A72" s="2">
        <v>14.417568427753023</v>
      </c>
      <c r="B72" s="2"/>
      <c r="C72" s="2"/>
      <c r="D72" s="2"/>
      <c r="E72" s="2"/>
      <c r="F72" s="2"/>
      <c r="G72" s="2"/>
      <c r="H72" s="2"/>
      <c r="I72" s="2"/>
      <c r="J72">
        <v>9.5</v>
      </c>
      <c r="T72">
        <v>4.8</v>
      </c>
      <c r="AE72" s="2">
        <v>4.25</v>
      </c>
    </row>
    <row r="73" spans="1:31">
      <c r="A73" s="2">
        <v>14.417568427753023</v>
      </c>
      <c r="B73" s="2"/>
      <c r="C73" s="2"/>
      <c r="D73" s="2"/>
      <c r="E73" s="2"/>
      <c r="F73" s="2"/>
      <c r="G73" s="2"/>
      <c r="H73" s="2"/>
      <c r="I73" s="2"/>
      <c r="J73">
        <v>9.6</v>
      </c>
      <c r="T73">
        <v>4.9000000000000004</v>
      </c>
      <c r="AE73" s="15">
        <v>4.25</v>
      </c>
    </row>
    <row r="74" spans="1:31">
      <c r="A74" s="2">
        <v>14.513049013367283</v>
      </c>
      <c r="B74" s="2"/>
      <c r="C74" s="2"/>
      <c r="D74" s="2"/>
      <c r="E74" s="2"/>
      <c r="F74" s="2"/>
      <c r="G74" s="2"/>
      <c r="H74" s="2"/>
      <c r="I74" s="2"/>
      <c r="J74">
        <v>9.6</v>
      </c>
      <c r="T74">
        <v>5</v>
      </c>
      <c r="AE74" s="2">
        <v>4.3</v>
      </c>
    </row>
    <row r="75" spans="1:31">
      <c r="A75" s="2">
        <v>14.767663908338637</v>
      </c>
      <c r="B75" s="2"/>
      <c r="C75" s="2"/>
      <c r="D75" s="2"/>
      <c r="E75" s="2"/>
      <c r="F75" s="2"/>
      <c r="G75" s="2"/>
      <c r="H75" s="2"/>
      <c r="I75" s="2"/>
      <c r="J75">
        <v>9.6</v>
      </c>
      <c r="T75">
        <v>5</v>
      </c>
      <c r="AE75" s="2">
        <v>4.3499999999999996</v>
      </c>
    </row>
    <row r="76" spans="1:31">
      <c r="A76" s="2">
        <v>14.863144493952898</v>
      </c>
      <c r="B76" s="2"/>
      <c r="C76" s="2"/>
      <c r="D76" s="2"/>
      <c r="E76" s="2"/>
      <c r="F76" s="2"/>
      <c r="G76" s="2"/>
      <c r="H76" s="2"/>
      <c r="I76" s="2"/>
      <c r="J76">
        <v>9.6</v>
      </c>
      <c r="T76">
        <v>5</v>
      </c>
      <c r="AE76" s="2">
        <v>4.3499999999999996</v>
      </c>
    </row>
    <row r="77" spans="1:31">
      <c r="A77" s="2">
        <v>14.990451941438575</v>
      </c>
      <c r="B77" s="2"/>
      <c r="C77" s="2"/>
      <c r="D77" s="2"/>
      <c r="E77" s="2"/>
      <c r="F77" s="2"/>
      <c r="G77" s="2"/>
      <c r="H77" s="2"/>
      <c r="I77" s="2"/>
      <c r="J77">
        <v>10</v>
      </c>
      <c r="T77">
        <v>5</v>
      </c>
      <c r="AE77" s="2">
        <v>4.3499999999999996</v>
      </c>
    </row>
    <row r="78" spans="1:31">
      <c r="A78" s="2">
        <v>15.022278803309995</v>
      </c>
      <c r="B78" s="2"/>
      <c r="C78" s="2"/>
      <c r="D78" s="2"/>
      <c r="E78" s="2"/>
      <c r="F78" s="2"/>
      <c r="G78" s="2"/>
      <c r="H78" s="2"/>
      <c r="I78" s="2"/>
      <c r="J78">
        <v>10</v>
      </c>
      <c r="T78">
        <v>5</v>
      </c>
      <c r="AE78" s="2">
        <v>4.4000000000000004</v>
      </c>
    </row>
    <row r="79" spans="1:31">
      <c r="A79" s="2">
        <v>15.372374283895608</v>
      </c>
      <c r="B79" s="2"/>
      <c r="C79" s="2"/>
      <c r="D79" s="2"/>
      <c r="E79" s="2"/>
      <c r="F79" s="2"/>
      <c r="G79" s="2"/>
      <c r="H79" s="2"/>
      <c r="I79" s="2"/>
      <c r="J79">
        <v>10</v>
      </c>
      <c r="T79">
        <v>5.0999999999999996</v>
      </c>
      <c r="AE79" s="2">
        <v>4.4000000000000004</v>
      </c>
    </row>
    <row r="80" spans="1:31">
      <c r="A80" s="2">
        <v>15.436028007638447</v>
      </c>
      <c r="B80" s="2"/>
      <c r="C80" s="2"/>
      <c r="D80" s="2"/>
      <c r="E80" s="2"/>
      <c r="F80" s="2"/>
      <c r="G80" s="2"/>
      <c r="H80" s="2"/>
      <c r="I80" s="2"/>
      <c r="J80">
        <v>10.1</v>
      </c>
      <c r="T80">
        <v>5.0999999999999996</v>
      </c>
      <c r="AE80" s="2">
        <v>4.5</v>
      </c>
    </row>
    <row r="81" spans="1:31">
      <c r="A81" s="2">
        <v>15.436028007638447</v>
      </c>
      <c r="B81" s="2"/>
      <c r="C81" s="2"/>
      <c r="D81" s="2"/>
      <c r="E81" s="2"/>
      <c r="F81" s="2"/>
      <c r="G81" s="2"/>
      <c r="H81" s="2"/>
      <c r="I81" s="2"/>
      <c r="J81">
        <v>10.1</v>
      </c>
      <c r="T81">
        <v>5.0999999999999996</v>
      </c>
      <c r="AE81" s="2">
        <v>4.5</v>
      </c>
    </row>
    <row r="82" spans="1:31">
      <c r="A82" s="2">
        <v>15.531508593252704</v>
      </c>
      <c r="B82" s="2"/>
      <c r="C82" s="2"/>
      <c r="D82" s="2"/>
      <c r="E82" s="2"/>
      <c r="F82" s="2"/>
      <c r="G82" s="2"/>
      <c r="H82" s="2"/>
      <c r="I82" s="2"/>
      <c r="J82">
        <v>10.1</v>
      </c>
      <c r="T82">
        <v>5.2</v>
      </c>
      <c r="AE82" s="2">
        <v>4.5</v>
      </c>
    </row>
    <row r="83" spans="1:31">
      <c r="A83" s="2">
        <v>15.531508593252704</v>
      </c>
      <c r="B83" s="2"/>
      <c r="C83" s="2"/>
      <c r="D83" s="2"/>
      <c r="E83" s="2"/>
      <c r="F83" s="2"/>
      <c r="G83" s="2"/>
      <c r="H83" s="2"/>
      <c r="I83" s="2"/>
      <c r="J83">
        <v>10.199999999999999</v>
      </c>
      <c r="T83">
        <v>5.2</v>
      </c>
      <c r="AE83" s="2">
        <v>4.5</v>
      </c>
    </row>
    <row r="84" spans="1:31">
      <c r="A84" s="2">
        <v>15.658816040738385</v>
      </c>
      <c r="B84" s="2"/>
      <c r="C84" s="2"/>
      <c r="D84" s="2"/>
      <c r="E84" s="2"/>
      <c r="F84" s="2"/>
      <c r="G84" s="2"/>
      <c r="H84" s="2"/>
      <c r="I84" s="2"/>
      <c r="J84">
        <v>10.199999999999999</v>
      </c>
      <c r="T84">
        <v>5.2</v>
      </c>
      <c r="AE84" s="2">
        <v>4.55</v>
      </c>
    </row>
    <row r="85" spans="1:31">
      <c r="A85" s="2">
        <v>15.786123488224062</v>
      </c>
      <c r="B85" s="2"/>
      <c r="C85" s="2"/>
      <c r="D85" s="2"/>
      <c r="E85" s="2"/>
      <c r="F85" s="2"/>
      <c r="G85" s="2"/>
      <c r="H85" s="2"/>
      <c r="I85" s="2"/>
      <c r="J85">
        <v>10.199999999999999</v>
      </c>
      <c r="T85">
        <v>5.2</v>
      </c>
      <c r="AE85" s="2">
        <v>4.55</v>
      </c>
    </row>
    <row r="86" spans="1:31">
      <c r="A86" s="2">
        <v>16.168045830681095</v>
      </c>
      <c r="B86" s="2"/>
      <c r="C86" s="2"/>
      <c r="D86" s="2"/>
      <c r="E86" s="2"/>
      <c r="F86" s="2"/>
      <c r="G86" s="2"/>
      <c r="H86" s="2"/>
      <c r="I86" s="2"/>
      <c r="J86">
        <v>10.199999999999999</v>
      </c>
      <c r="T86">
        <v>5.2</v>
      </c>
      <c r="AE86" s="2">
        <v>4.5999999999999996</v>
      </c>
    </row>
    <row r="87" spans="1:31">
      <c r="A87" s="2">
        <v>16.168045830681095</v>
      </c>
      <c r="B87" s="2"/>
      <c r="C87" s="2"/>
      <c r="D87" s="2"/>
      <c r="E87" s="2"/>
      <c r="F87" s="2"/>
      <c r="G87" s="2"/>
      <c r="H87" s="2"/>
      <c r="I87" s="2"/>
      <c r="J87">
        <v>10.199999999999999</v>
      </c>
      <c r="T87">
        <v>5.2</v>
      </c>
      <c r="AE87" s="2">
        <v>4.5999999999999996</v>
      </c>
    </row>
    <row r="88" spans="1:31">
      <c r="A88" s="2">
        <v>16.199872692552514</v>
      </c>
      <c r="B88" s="2"/>
      <c r="C88" s="2"/>
      <c r="D88" s="2"/>
      <c r="E88" s="2"/>
      <c r="F88" s="2"/>
      <c r="G88" s="2"/>
      <c r="H88" s="2"/>
      <c r="I88" s="2"/>
      <c r="J88">
        <v>10.199999999999999</v>
      </c>
      <c r="T88">
        <v>5.2</v>
      </c>
      <c r="AE88" s="2">
        <v>4.6500000000000004</v>
      </c>
    </row>
    <row r="89" spans="1:31">
      <c r="A89" s="2">
        <v>16.390833863781033</v>
      </c>
      <c r="B89" s="2"/>
      <c r="C89" s="2"/>
      <c r="D89" s="2"/>
      <c r="E89" s="2"/>
      <c r="F89" s="2"/>
      <c r="G89" s="2"/>
      <c r="H89" s="2"/>
      <c r="I89" s="2"/>
      <c r="J89">
        <v>10.199999999999999</v>
      </c>
      <c r="T89">
        <v>5.2</v>
      </c>
      <c r="AE89" s="2">
        <v>4.75</v>
      </c>
    </row>
    <row r="90" spans="1:31">
      <c r="A90" s="2">
        <v>16.613621896880968</v>
      </c>
      <c r="B90" s="2"/>
      <c r="C90" s="2"/>
      <c r="D90" s="2"/>
      <c r="E90" s="2"/>
      <c r="F90" s="2"/>
      <c r="G90" s="2"/>
      <c r="H90" s="2"/>
      <c r="I90" s="2"/>
      <c r="J90">
        <v>10.199999999999999</v>
      </c>
      <c r="T90">
        <v>5.2</v>
      </c>
      <c r="AE90" s="2">
        <v>4.75</v>
      </c>
    </row>
    <row r="91" spans="1:31">
      <c r="A91" s="2">
        <v>16.740929344366645</v>
      </c>
      <c r="B91" s="2"/>
      <c r="C91" s="2"/>
      <c r="D91" s="2"/>
      <c r="E91" s="2"/>
      <c r="F91" s="2"/>
      <c r="G91" s="2"/>
      <c r="H91" s="2"/>
      <c r="I91" s="2"/>
      <c r="J91">
        <v>10.199999999999999</v>
      </c>
      <c r="T91">
        <v>5.2</v>
      </c>
      <c r="AE91" s="2">
        <v>4.75</v>
      </c>
    </row>
    <row r="92" spans="1:31">
      <c r="A92" s="2">
        <v>17.059197963080841</v>
      </c>
      <c r="B92" s="2"/>
      <c r="C92" s="2"/>
      <c r="D92" s="2"/>
      <c r="E92" s="2"/>
      <c r="F92" s="2"/>
      <c r="G92" s="2"/>
      <c r="H92" s="2"/>
      <c r="I92" s="2"/>
      <c r="J92">
        <v>10.199999999999999</v>
      </c>
      <c r="T92">
        <v>5.4</v>
      </c>
      <c r="AE92" s="2">
        <v>4.8</v>
      </c>
    </row>
    <row r="93" spans="1:31">
      <c r="A93" s="2">
        <v>17.09102482495226</v>
      </c>
      <c r="B93" s="2"/>
      <c r="C93" s="2"/>
      <c r="D93" s="2"/>
      <c r="E93" s="2"/>
      <c r="F93" s="2"/>
      <c r="G93" s="2"/>
      <c r="H93" s="2"/>
      <c r="I93" s="2"/>
      <c r="J93">
        <v>10.199999999999999</v>
      </c>
      <c r="T93">
        <v>5.4</v>
      </c>
      <c r="AE93" s="2">
        <v>4.8</v>
      </c>
    </row>
    <row r="94" spans="1:31">
      <c r="A94" s="2">
        <v>17.154678548695099</v>
      </c>
      <c r="B94" s="2"/>
      <c r="C94" s="2"/>
      <c r="D94" s="2"/>
      <c r="E94" s="2"/>
      <c r="F94" s="2"/>
      <c r="G94" s="2"/>
      <c r="H94" s="2"/>
      <c r="I94" s="2"/>
      <c r="J94">
        <v>10.199999999999999</v>
      </c>
      <c r="T94">
        <v>5.4</v>
      </c>
      <c r="AE94" s="2">
        <v>4.8499999999999996</v>
      </c>
    </row>
    <row r="95" spans="1:31">
      <c r="A95" s="2">
        <v>17.441120305537872</v>
      </c>
      <c r="B95" s="2"/>
      <c r="C95" s="2"/>
      <c r="D95" s="2"/>
      <c r="E95" s="2"/>
      <c r="F95" s="2"/>
      <c r="G95" s="2"/>
      <c r="H95" s="2"/>
      <c r="I95" s="2"/>
      <c r="J95">
        <v>10.199999999999999</v>
      </c>
      <c r="T95">
        <v>5.5</v>
      </c>
      <c r="AE95" s="2">
        <v>4.9000000000000004</v>
      </c>
    </row>
    <row r="96" spans="1:31">
      <c r="A96" s="2">
        <v>17.536600891152133</v>
      </c>
      <c r="B96" s="2"/>
      <c r="C96" s="2"/>
      <c r="D96" s="2"/>
      <c r="E96" s="2"/>
      <c r="F96" s="2"/>
      <c r="G96" s="2"/>
      <c r="H96" s="2"/>
      <c r="I96" s="2"/>
      <c r="J96">
        <v>10.199999999999999</v>
      </c>
      <c r="T96">
        <v>5.5</v>
      </c>
      <c r="AE96" s="2">
        <v>4.95</v>
      </c>
    </row>
    <row r="97" spans="1:31">
      <c r="A97" s="2">
        <v>17.568427753023553</v>
      </c>
      <c r="B97" s="2"/>
      <c r="C97" s="2"/>
      <c r="D97" s="2"/>
      <c r="E97" s="2"/>
      <c r="F97" s="2"/>
      <c r="G97" s="2"/>
      <c r="H97" s="2"/>
      <c r="I97" s="2"/>
      <c r="J97">
        <v>10.3</v>
      </c>
      <c r="T97">
        <v>5.5</v>
      </c>
      <c r="AE97" s="2">
        <v>4.95</v>
      </c>
    </row>
    <row r="98" spans="1:31">
      <c r="A98" s="2">
        <v>17.600254614894972</v>
      </c>
      <c r="B98" s="2"/>
      <c r="C98" s="2"/>
      <c r="D98" s="2"/>
      <c r="E98" s="2"/>
      <c r="F98" s="2"/>
      <c r="G98" s="2"/>
      <c r="H98" s="2"/>
      <c r="I98" s="2"/>
      <c r="J98">
        <v>10.3</v>
      </c>
      <c r="T98">
        <v>5.5</v>
      </c>
      <c r="AE98" s="2">
        <v>4.95</v>
      </c>
    </row>
    <row r="99" spans="1:31">
      <c r="A99" s="2">
        <v>17.66390833863781</v>
      </c>
      <c r="B99" s="2"/>
      <c r="C99" s="2"/>
      <c r="D99" s="2"/>
      <c r="E99" s="2"/>
      <c r="F99" s="2"/>
      <c r="G99" s="2"/>
      <c r="H99" s="2"/>
      <c r="I99" s="2"/>
      <c r="J99">
        <v>10.3</v>
      </c>
      <c r="T99">
        <v>5.6</v>
      </c>
      <c r="AE99" s="2">
        <v>4.95</v>
      </c>
    </row>
    <row r="100" spans="1:31">
      <c r="A100" s="2">
        <v>17.759388924252068</v>
      </c>
      <c r="B100" s="2"/>
      <c r="C100" s="2"/>
      <c r="D100" s="2"/>
      <c r="E100" s="2"/>
      <c r="F100" s="2"/>
      <c r="G100" s="2"/>
      <c r="H100" s="2"/>
      <c r="I100" s="2"/>
      <c r="J100">
        <v>10.3</v>
      </c>
      <c r="T100">
        <v>5.8</v>
      </c>
      <c r="AE100" s="2">
        <v>5</v>
      </c>
    </row>
    <row r="101" spans="1:31">
      <c r="A101" s="2">
        <v>17.823042647994907</v>
      </c>
      <c r="B101" s="2"/>
      <c r="C101" s="2"/>
      <c r="D101" s="2"/>
      <c r="E101" s="2"/>
      <c r="F101" s="2"/>
      <c r="G101" s="2"/>
      <c r="H101" s="2"/>
      <c r="I101" s="2"/>
      <c r="J101">
        <v>10.4</v>
      </c>
      <c r="T101">
        <v>5.8</v>
      </c>
      <c r="AE101" s="2">
        <v>5</v>
      </c>
    </row>
    <row r="102" spans="1:31">
      <c r="A102" s="2">
        <v>17.886696371737749</v>
      </c>
      <c r="B102" s="2"/>
      <c r="C102" s="2"/>
      <c r="D102" s="2"/>
      <c r="E102" s="2"/>
      <c r="F102" s="2"/>
      <c r="G102" s="2"/>
      <c r="H102" s="2"/>
      <c r="I102" s="2"/>
      <c r="J102">
        <v>10.5</v>
      </c>
      <c r="T102">
        <v>5.9</v>
      </c>
      <c r="AE102" s="2">
        <v>5</v>
      </c>
    </row>
    <row r="103" spans="1:31">
      <c r="A103" s="2">
        <v>17.918523233609164</v>
      </c>
      <c r="B103" s="2"/>
      <c r="C103" s="2"/>
      <c r="D103" s="2"/>
      <c r="E103" s="2"/>
      <c r="F103" s="2"/>
      <c r="G103" s="2"/>
      <c r="H103" s="2"/>
      <c r="I103" s="2"/>
      <c r="J103">
        <v>10.5</v>
      </c>
      <c r="T103">
        <v>5.9</v>
      </c>
      <c r="AE103" s="2">
        <v>5</v>
      </c>
    </row>
    <row r="104" spans="1:31">
      <c r="A104" s="2">
        <v>18.014003819223426</v>
      </c>
      <c r="B104" s="2"/>
      <c r="C104" s="2"/>
      <c r="D104" s="2"/>
      <c r="E104" s="2"/>
      <c r="F104" s="2"/>
      <c r="G104" s="2"/>
      <c r="H104" s="2"/>
      <c r="I104" s="2"/>
      <c r="J104">
        <v>10.5</v>
      </c>
      <c r="T104">
        <v>6</v>
      </c>
      <c r="AE104" s="2">
        <v>5.05</v>
      </c>
    </row>
    <row r="105" spans="1:31">
      <c r="A105" s="2">
        <v>18.045830681094845</v>
      </c>
      <c r="B105" s="2"/>
      <c r="C105" s="2"/>
      <c r="D105" s="2"/>
      <c r="E105" s="2"/>
      <c r="F105" s="2"/>
      <c r="G105" s="2"/>
      <c r="H105" s="2"/>
      <c r="I105" s="2"/>
      <c r="J105">
        <v>10.5</v>
      </c>
      <c r="T105">
        <v>6</v>
      </c>
      <c r="AE105" s="2">
        <v>5.05</v>
      </c>
    </row>
    <row r="106" spans="1:31">
      <c r="A106" s="2">
        <v>18.109484404837684</v>
      </c>
      <c r="B106" s="2"/>
      <c r="C106" s="2"/>
      <c r="D106" s="2"/>
      <c r="E106" s="2"/>
      <c r="F106" s="2"/>
      <c r="G106" s="2"/>
      <c r="H106" s="2"/>
      <c r="I106" s="2"/>
      <c r="J106">
        <v>10.5</v>
      </c>
      <c r="T106">
        <v>6</v>
      </c>
      <c r="AE106" s="2">
        <v>5.0500000000000007</v>
      </c>
    </row>
    <row r="107" spans="1:31">
      <c r="A107" s="2">
        <v>18.173138128580522</v>
      </c>
      <c r="B107" s="2"/>
      <c r="C107" s="2"/>
      <c r="D107" s="2"/>
      <c r="E107" s="2"/>
      <c r="F107" s="2"/>
      <c r="G107" s="2"/>
      <c r="H107" s="2"/>
      <c r="I107" s="2"/>
      <c r="J107">
        <v>10.5</v>
      </c>
      <c r="T107">
        <v>6.1</v>
      </c>
      <c r="AE107" s="15">
        <v>5.0500000000000007</v>
      </c>
    </row>
    <row r="108" spans="1:31">
      <c r="A108" s="2">
        <v>18.332272437937622</v>
      </c>
      <c r="B108" s="2"/>
      <c r="C108" s="2"/>
      <c r="D108" s="2"/>
      <c r="E108" s="2"/>
      <c r="F108" s="2"/>
      <c r="G108" s="2"/>
      <c r="H108" s="2"/>
      <c r="I108" s="2"/>
      <c r="J108">
        <v>10.5</v>
      </c>
      <c r="T108">
        <v>6.1</v>
      </c>
      <c r="AE108" s="15">
        <v>5.0999999999999996</v>
      </c>
    </row>
    <row r="109" spans="1:31">
      <c r="A109" s="2">
        <v>18.714194780394653</v>
      </c>
      <c r="B109" s="2"/>
      <c r="C109" s="2"/>
      <c r="D109" s="2"/>
      <c r="E109" s="2"/>
      <c r="F109" s="2"/>
      <c r="G109" s="2"/>
      <c r="H109" s="2"/>
      <c r="I109" s="2"/>
      <c r="J109">
        <v>10.5</v>
      </c>
      <c r="T109">
        <v>6.1</v>
      </c>
      <c r="AE109" s="2">
        <v>5.0999999999999996</v>
      </c>
    </row>
    <row r="110" spans="1:31">
      <c r="A110" s="2">
        <v>18.746021642266072</v>
      </c>
      <c r="B110" s="2"/>
      <c r="C110" s="2"/>
      <c r="D110" s="2"/>
      <c r="E110" s="2"/>
      <c r="F110" s="2"/>
      <c r="G110" s="2"/>
      <c r="H110" s="2"/>
      <c r="I110" s="2"/>
      <c r="J110">
        <v>10.5</v>
      </c>
      <c r="T110">
        <v>6.1</v>
      </c>
      <c r="AE110" s="2">
        <v>5.15</v>
      </c>
    </row>
    <row r="111" spans="1:31">
      <c r="A111" s="2">
        <v>18.841502227880333</v>
      </c>
      <c r="B111" s="2"/>
      <c r="C111" s="2"/>
      <c r="D111" s="2"/>
      <c r="E111" s="2"/>
      <c r="F111" s="2"/>
      <c r="G111" s="2"/>
      <c r="H111" s="2"/>
      <c r="I111" s="2"/>
      <c r="J111">
        <v>10.5</v>
      </c>
      <c r="T111">
        <v>6.1</v>
      </c>
      <c r="AE111" s="2">
        <v>5.15</v>
      </c>
    </row>
    <row r="112" spans="1:31">
      <c r="A112" s="2">
        <v>18.873329089751749</v>
      </c>
      <c r="B112" s="2"/>
      <c r="C112" s="2"/>
      <c r="D112" s="2"/>
      <c r="E112" s="2"/>
      <c r="F112" s="2"/>
      <c r="G112" s="2"/>
      <c r="H112" s="2"/>
      <c r="I112" s="2"/>
      <c r="J112">
        <v>10.6</v>
      </c>
      <c r="T112">
        <v>6.1</v>
      </c>
      <c r="AE112" s="15">
        <v>5.15</v>
      </c>
    </row>
    <row r="113" spans="1:31">
      <c r="A113" s="2">
        <v>18.905155951623168</v>
      </c>
      <c r="B113" s="2"/>
      <c r="C113" s="2"/>
      <c r="D113" s="2"/>
      <c r="E113" s="2"/>
      <c r="F113" s="2"/>
      <c r="G113" s="2"/>
      <c r="H113" s="2"/>
      <c r="I113" s="2"/>
      <c r="J113">
        <v>10.6</v>
      </c>
      <c r="T113">
        <v>6.1</v>
      </c>
      <c r="AE113" s="2">
        <v>5.2</v>
      </c>
    </row>
    <row r="114" spans="1:31">
      <c r="A114" s="2">
        <v>18.96880967536601</v>
      </c>
      <c r="B114" s="2"/>
      <c r="C114" s="2"/>
      <c r="D114" s="2"/>
      <c r="E114" s="2"/>
      <c r="F114" s="2"/>
      <c r="G114" s="2"/>
      <c r="H114" s="2"/>
      <c r="I114" s="2"/>
      <c r="J114">
        <v>10.6</v>
      </c>
      <c r="T114">
        <v>6.1</v>
      </c>
      <c r="AE114" s="2">
        <v>5.2</v>
      </c>
    </row>
    <row r="115" spans="1:31">
      <c r="A115" s="2">
        <v>19.032463399108849</v>
      </c>
      <c r="B115" s="2"/>
      <c r="C115" s="2"/>
      <c r="D115" s="2"/>
      <c r="E115" s="2"/>
      <c r="F115" s="2"/>
      <c r="G115" s="2"/>
      <c r="H115" s="2"/>
      <c r="I115" s="2"/>
      <c r="J115">
        <v>10.7</v>
      </c>
      <c r="T115">
        <v>6.2</v>
      </c>
      <c r="AE115" s="2">
        <v>5.2</v>
      </c>
    </row>
    <row r="116" spans="1:31">
      <c r="A116" s="2">
        <v>19.127943984723107</v>
      </c>
      <c r="B116" s="2"/>
      <c r="C116" s="2"/>
      <c r="D116" s="2"/>
      <c r="E116" s="2"/>
      <c r="F116" s="2"/>
      <c r="G116" s="2"/>
      <c r="H116" s="2"/>
      <c r="I116" s="2"/>
      <c r="J116">
        <v>10.8</v>
      </c>
      <c r="T116">
        <v>6.2</v>
      </c>
      <c r="AE116" s="2">
        <v>5.25</v>
      </c>
    </row>
    <row r="117" spans="1:31">
      <c r="A117" s="2">
        <v>19.191597708465945</v>
      </c>
      <c r="B117" s="2"/>
      <c r="C117" s="2"/>
      <c r="D117" s="2"/>
      <c r="E117" s="2"/>
      <c r="F117" s="2"/>
      <c r="G117" s="2"/>
      <c r="H117" s="2"/>
      <c r="I117" s="2"/>
      <c r="J117">
        <v>10.8</v>
      </c>
      <c r="T117">
        <v>6.2</v>
      </c>
      <c r="AE117" s="15">
        <v>5.25</v>
      </c>
    </row>
    <row r="118" spans="1:31">
      <c r="A118" s="2">
        <v>19.223424570337365</v>
      </c>
      <c r="B118" s="2"/>
      <c r="C118" s="2"/>
      <c r="D118" s="2"/>
      <c r="E118" s="2"/>
      <c r="F118" s="2"/>
      <c r="G118" s="2"/>
      <c r="H118" s="2"/>
      <c r="I118" s="2"/>
      <c r="J118">
        <v>11</v>
      </c>
      <c r="T118">
        <v>6.2</v>
      </c>
      <c r="AE118" s="15">
        <v>5.25</v>
      </c>
    </row>
    <row r="119" spans="1:31">
      <c r="A119" s="2">
        <v>19.318905155951626</v>
      </c>
      <c r="B119" s="2"/>
      <c r="C119" s="2"/>
      <c r="D119" s="2"/>
      <c r="E119" s="2"/>
      <c r="F119" s="2"/>
      <c r="G119" s="2"/>
      <c r="H119" s="2"/>
      <c r="I119" s="2"/>
      <c r="J119">
        <v>11</v>
      </c>
      <c r="T119">
        <v>6.2</v>
      </c>
      <c r="AE119" s="15">
        <v>5.25</v>
      </c>
    </row>
    <row r="120" spans="1:31">
      <c r="A120" s="2">
        <v>19.350732017823042</v>
      </c>
      <c r="B120" s="2"/>
      <c r="C120" s="2"/>
      <c r="D120" s="2"/>
      <c r="E120" s="2"/>
      <c r="F120" s="2"/>
      <c r="G120" s="2"/>
      <c r="H120" s="2"/>
      <c r="I120" s="2"/>
      <c r="J120">
        <v>11.1</v>
      </c>
      <c r="T120">
        <v>6.2</v>
      </c>
      <c r="AE120" s="2">
        <v>5.35</v>
      </c>
    </row>
    <row r="121" spans="1:31">
      <c r="A121" s="2">
        <v>19.478039465308722</v>
      </c>
      <c r="B121" s="2"/>
      <c r="C121" s="2"/>
      <c r="D121" s="2"/>
      <c r="E121" s="2"/>
      <c r="F121" s="2"/>
      <c r="G121" s="2"/>
      <c r="H121" s="2"/>
      <c r="I121" s="2"/>
      <c r="J121">
        <v>11.1</v>
      </c>
      <c r="T121">
        <v>6.3</v>
      </c>
      <c r="AE121" s="2">
        <v>5.4</v>
      </c>
    </row>
    <row r="122" spans="1:31">
      <c r="A122" s="2">
        <v>19.478039465308722</v>
      </c>
      <c r="B122" s="2"/>
      <c r="C122" s="2"/>
      <c r="D122" s="2"/>
      <c r="E122" s="2"/>
      <c r="F122" s="2"/>
      <c r="G122" s="2"/>
      <c r="H122" s="2"/>
      <c r="I122" s="2"/>
      <c r="J122">
        <v>11.3</v>
      </c>
      <c r="T122">
        <v>6.3</v>
      </c>
      <c r="AE122" s="2">
        <v>5.4</v>
      </c>
    </row>
    <row r="123" spans="1:31">
      <c r="A123" s="2">
        <v>19.509866327180141</v>
      </c>
      <c r="B123" s="2"/>
      <c r="C123" s="2"/>
      <c r="D123" s="2"/>
      <c r="E123" s="2"/>
      <c r="F123" s="2"/>
      <c r="G123" s="2"/>
      <c r="H123" s="2"/>
      <c r="I123" s="2"/>
      <c r="J123">
        <v>11.4</v>
      </c>
      <c r="T123">
        <v>6.3</v>
      </c>
      <c r="AE123" s="15">
        <v>5.4</v>
      </c>
    </row>
    <row r="124" spans="1:31">
      <c r="A124" s="2">
        <v>19.509866327180141</v>
      </c>
      <c r="B124" s="2"/>
      <c r="C124" s="2"/>
      <c r="D124" s="2"/>
      <c r="E124" s="2"/>
      <c r="F124" s="2"/>
      <c r="G124" s="2"/>
      <c r="H124" s="2"/>
      <c r="I124" s="2"/>
      <c r="J124">
        <v>11.4</v>
      </c>
      <c r="T124">
        <v>6.3</v>
      </c>
      <c r="AE124" s="2">
        <v>5.5</v>
      </c>
    </row>
    <row r="125" spans="1:31">
      <c r="A125" s="2">
        <v>19.541693189051561</v>
      </c>
      <c r="B125" s="2"/>
      <c r="C125" s="2"/>
      <c r="D125" s="2"/>
      <c r="E125" s="2"/>
      <c r="F125" s="2"/>
      <c r="G125" s="2"/>
      <c r="H125" s="2"/>
      <c r="I125" s="2"/>
      <c r="J125">
        <v>11.5</v>
      </c>
      <c r="T125">
        <v>6.3</v>
      </c>
      <c r="AE125" s="15">
        <v>5.5</v>
      </c>
    </row>
    <row r="126" spans="1:31">
      <c r="A126" s="2">
        <v>19.796308084022918</v>
      </c>
      <c r="B126" s="2"/>
      <c r="C126" s="2"/>
      <c r="D126" s="2"/>
      <c r="E126" s="2"/>
      <c r="F126" s="2"/>
      <c r="G126" s="2"/>
      <c r="H126" s="2"/>
      <c r="I126" s="2"/>
      <c r="J126">
        <v>11.5</v>
      </c>
      <c r="T126">
        <v>6.4</v>
      </c>
      <c r="AE126" s="2">
        <v>5.5</v>
      </c>
    </row>
    <row r="127" spans="1:31">
      <c r="A127" s="2">
        <v>19.891788669637176</v>
      </c>
      <c r="B127" s="2"/>
      <c r="C127" s="2"/>
      <c r="D127" s="2"/>
      <c r="E127" s="2"/>
      <c r="F127" s="2"/>
      <c r="G127" s="2"/>
      <c r="H127" s="2"/>
      <c r="I127" s="2"/>
      <c r="J127">
        <v>11.5</v>
      </c>
      <c r="T127">
        <v>6.4</v>
      </c>
      <c r="AE127" s="2">
        <v>5.55</v>
      </c>
    </row>
    <row r="128" spans="1:31">
      <c r="A128" s="2">
        <v>19.955442393380014</v>
      </c>
      <c r="B128" s="2"/>
      <c r="C128" s="2"/>
      <c r="D128" s="2"/>
      <c r="E128" s="2"/>
      <c r="F128" s="2"/>
      <c r="G128" s="2"/>
      <c r="H128" s="2"/>
      <c r="I128" s="2"/>
      <c r="J128">
        <v>12</v>
      </c>
      <c r="T128">
        <v>6.5</v>
      </c>
      <c r="AE128" s="2">
        <v>5.55</v>
      </c>
    </row>
    <row r="129" spans="1:31">
      <c r="A129" s="2">
        <v>19.98726925525143</v>
      </c>
      <c r="B129" s="2"/>
      <c r="C129" s="2"/>
      <c r="D129" s="2"/>
      <c r="E129" s="2"/>
      <c r="F129" s="2"/>
      <c r="G129" s="2"/>
      <c r="H129" s="2"/>
      <c r="I129" s="2"/>
      <c r="J129">
        <v>12.1</v>
      </c>
      <c r="T129">
        <v>6.5</v>
      </c>
      <c r="AE129" s="2">
        <v>5.6</v>
      </c>
    </row>
    <row r="130" spans="1:31">
      <c r="A130" s="2">
        <v>19.98726925525143</v>
      </c>
      <c r="B130" s="2"/>
      <c r="C130" s="2"/>
      <c r="D130" s="2"/>
      <c r="E130" s="2"/>
      <c r="F130" s="2"/>
      <c r="G130" s="2"/>
      <c r="H130" s="2"/>
      <c r="I130" s="2"/>
      <c r="J130">
        <v>12.1</v>
      </c>
      <c r="T130">
        <v>6.5</v>
      </c>
      <c r="AE130" s="2">
        <v>5.6</v>
      </c>
    </row>
    <row r="131" spans="1:31">
      <c r="A131" s="2">
        <v>20.432845321451307</v>
      </c>
      <c r="B131" s="2"/>
      <c r="C131" s="2"/>
      <c r="D131" s="2"/>
      <c r="E131" s="2"/>
      <c r="F131" s="2"/>
      <c r="G131" s="2"/>
      <c r="H131" s="2"/>
      <c r="I131" s="2"/>
      <c r="J131">
        <v>12.1</v>
      </c>
      <c r="T131">
        <v>6.5</v>
      </c>
      <c r="AE131" s="2">
        <v>5.65</v>
      </c>
    </row>
    <row r="132" spans="1:31">
      <c r="A132" s="2">
        <v>20.623806492679822</v>
      </c>
      <c r="B132" s="2"/>
      <c r="C132" s="2"/>
      <c r="D132" s="2"/>
      <c r="E132" s="2"/>
      <c r="F132" s="2"/>
      <c r="G132" s="2"/>
      <c r="H132" s="2"/>
      <c r="I132" s="2"/>
      <c r="J132">
        <v>12.1</v>
      </c>
      <c r="T132">
        <v>6.8</v>
      </c>
      <c r="AE132" s="2">
        <v>5.65</v>
      </c>
    </row>
    <row r="133" spans="1:31">
      <c r="A133" s="2">
        <v>20.814767663908341</v>
      </c>
      <c r="B133" s="2"/>
      <c r="C133" s="2"/>
      <c r="D133" s="2"/>
      <c r="E133" s="2"/>
      <c r="F133" s="2"/>
      <c r="G133" s="2"/>
      <c r="H133" s="2"/>
      <c r="I133" s="2"/>
      <c r="J133">
        <v>12.1</v>
      </c>
      <c r="T133">
        <v>6.8</v>
      </c>
      <c r="AE133" s="2">
        <v>5.6999999999999993</v>
      </c>
    </row>
    <row r="134" spans="1:31">
      <c r="A134" s="2">
        <v>21.069382558879695</v>
      </c>
      <c r="B134" s="2"/>
      <c r="C134" s="2"/>
      <c r="D134" s="2"/>
      <c r="E134" s="2"/>
      <c r="F134" s="2"/>
      <c r="G134" s="2"/>
      <c r="H134" s="2"/>
      <c r="I134" s="2"/>
      <c r="J134">
        <v>12.1</v>
      </c>
      <c r="T134">
        <v>6.8</v>
      </c>
      <c r="AE134" s="2">
        <v>5.7</v>
      </c>
    </row>
    <row r="135" spans="1:31">
      <c r="A135" s="2">
        <v>21.387651177593892</v>
      </c>
      <c r="B135" s="2"/>
      <c r="C135" s="2"/>
      <c r="D135" s="2"/>
      <c r="E135" s="2"/>
      <c r="F135" s="2"/>
      <c r="G135" s="2"/>
      <c r="H135" s="2"/>
      <c r="I135" s="2"/>
      <c r="J135">
        <v>12.1</v>
      </c>
      <c r="T135">
        <v>6.8</v>
      </c>
      <c r="AE135" s="2">
        <v>5.7</v>
      </c>
    </row>
    <row r="136" spans="1:31">
      <c r="A136" s="2">
        <v>21.45130490133673</v>
      </c>
      <c r="B136" s="2"/>
      <c r="C136" s="2"/>
      <c r="D136" s="2"/>
      <c r="E136" s="2"/>
      <c r="F136" s="2"/>
      <c r="G136" s="2"/>
      <c r="H136" s="2"/>
      <c r="I136" s="2"/>
      <c r="J136">
        <v>12.1</v>
      </c>
      <c r="T136">
        <v>6.8</v>
      </c>
      <c r="AE136" s="2">
        <v>5.75</v>
      </c>
    </row>
    <row r="137" spans="1:31">
      <c r="A137" s="2">
        <v>21.578612348822407</v>
      </c>
      <c r="B137" s="2"/>
      <c r="C137" s="2"/>
      <c r="D137" s="2"/>
      <c r="E137" s="2"/>
      <c r="F137" s="2"/>
      <c r="G137" s="2"/>
      <c r="H137" s="2"/>
      <c r="I137" s="2"/>
      <c r="J137">
        <v>12.1</v>
      </c>
      <c r="T137">
        <v>6.9</v>
      </c>
      <c r="AE137" s="15">
        <v>5.75</v>
      </c>
    </row>
    <row r="138" spans="1:31">
      <c r="A138" s="2">
        <v>21.610439210693826</v>
      </c>
      <c r="B138" s="2"/>
      <c r="C138" s="2"/>
      <c r="D138" s="2"/>
      <c r="E138" s="2"/>
      <c r="F138" s="2"/>
      <c r="G138" s="2"/>
      <c r="H138" s="2"/>
      <c r="I138" s="2"/>
      <c r="J138">
        <v>12.2</v>
      </c>
      <c r="T138">
        <v>6.9</v>
      </c>
      <c r="AE138" s="2">
        <v>5.8000000000000007</v>
      </c>
    </row>
    <row r="139" spans="1:31">
      <c r="A139" s="2">
        <v>21.674092934436665</v>
      </c>
      <c r="B139" s="2"/>
      <c r="C139" s="2"/>
      <c r="D139" s="2"/>
      <c r="E139" s="2"/>
      <c r="F139" s="2"/>
      <c r="G139" s="2"/>
      <c r="H139" s="2"/>
      <c r="I139" s="2"/>
      <c r="J139">
        <v>12.2</v>
      </c>
      <c r="T139">
        <v>7</v>
      </c>
      <c r="AE139" s="2">
        <v>5.8000000000000007</v>
      </c>
    </row>
    <row r="140" spans="1:31">
      <c r="A140" s="2">
        <v>21.705919796308084</v>
      </c>
      <c r="B140" s="2"/>
      <c r="C140" s="2"/>
      <c r="D140" s="2"/>
      <c r="E140" s="2"/>
      <c r="F140" s="2"/>
      <c r="G140" s="2"/>
      <c r="H140" s="2"/>
      <c r="I140" s="2"/>
      <c r="J140">
        <v>12.2</v>
      </c>
      <c r="T140">
        <v>7</v>
      </c>
      <c r="AE140" s="2">
        <v>5.85</v>
      </c>
    </row>
    <row r="141" spans="1:31">
      <c r="A141" s="2">
        <v>21.8968809675366</v>
      </c>
      <c r="B141" s="2"/>
      <c r="C141" s="2"/>
      <c r="D141" s="2"/>
      <c r="E141" s="2"/>
      <c r="F141" s="2"/>
      <c r="G141" s="2"/>
      <c r="H141" s="2"/>
      <c r="I141" s="2"/>
      <c r="J141">
        <v>12.3</v>
      </c>
      <c r="T141">
        <v>7.1</v>
      </c>
      <c r="AE141" s="2">
        <v>5.85</v>
      </c>
    </row>
    <row r="142" spans="1:31">
      <c r="A142" s="2">
        <v>21.928707829408022</v>
      </c>
      <c r="B142" s="2"/>
      <c r="C142" s="2"/>
      <c r="D142" s="2"/>
      <c r="E142" s="2"/>
      <c r="F142" s="2"/>
      <c r="G142" s="2"/>
      <c r="H142" s="2"/>
      <c r="I142" s="2"/>
      <c r="J142">
        <v>12.4</v>
      </c>
      <c r="T142">
        <v>7.1</v>
      </c>
      <c r="AE142" s="2">
        <v>5.85</v>
      </c>
    </row>
    <row r="143" spans="1:31">
      <c r="A143" s="2">
        <v>22.02418841502228</v>
      </c>
      <c r="B143" s="2"/>
      <c r="C143" s="2"/>
      <c r="D143" s="2"/>
      <c r="E143" s="2"/>
      <c r="F143" s="2"/>
      <c r="G143" s="2"/>
      <c r="H143" s="2"/>
      <c r="I143" s="2"/>
      <c r="J143">
        <v>12.5</v>
      </c>
      <c r="T143">
        <v>7.1</v>
      </c>
      <c r="AE143" s="2">
        <v>6</v>
      </c>
    </row>
    <row r="144" spans="1:31">
      <c r="A144" s="2">
        <v>22.02418841502228</v>
      </c>
      <c r="B144" s="2"/>
      <c r="C144" s="2"/>
      <c r="D144" s="2"/>
      <c r="E144" s="2"/>
      <c r="F144" s="2"/>
      <c r="G144" s="2"/>
      <c r="H144" s="2"/>
      <c r="I144" s="2"/>
      <c r="J144">
        <v>12.5</v>
      </c>
      <c r="T144">
        <v>7.1</v>
      </c>
      <c r="AE144" s="2">
        <v>6</v>
      </c>
    </row>
    <row r="145" spans="1:31">
      <c r="A145" s="2">
        <v>22.056015276893699</v>
      </c>
      <c r="B145" s="2"/>
      <c r="C145" s="2"/>
      <c r="D145" s="2"/>
      <c r="E145" s="2"/>
      <c r="F145" s="2"/>
      <c r="G145" s="2"/>
      <c r="H145" s="2"/>
      <c r="I145" s="2"/>
      <c r="J145">
        <v>12.5</v>
      </c>
      <c r="T145">
        <v>7.1</v>
      </c>
      <c r="AE145" s="2">
        <v>6</v>
      </c>
    </row>
    <row r="146" spans="1:31">
      <c r="A146" s="2">
        <v>22.215149586250796</v>
      </c>
      <c r="B146" s="2"/>
      <c r="C146" s="2"/>
      <c r="D146" s="2"/>
      <c r="E146" s="2"/>
      <c r="F146" s="2"/>
      <c r="G146" s="2"/>
      <c r="H146" s="2"/>
      <c r="I146" s="2"/>
      <c r="J146">
        <v>12.5</v>
      </c>
      <c r="T146">
        <v>7.1</v>
      </c>
      <c r="AE146" s="2">
        <v>6</v>
      </c>
    </row>
    <row r="147" spans="1:31">
      <c r="A147" s="2">
        <v>22.215149586250796</v>
      </c>
      <c r="B147" s="2"/>
      <c r="C147" s="2"/>
      <c r="D147" s="2"/>
      <c r="E147" s="2"/>
      <c r="F147" s="2"/>
      <c r="G147" s="2"/>
      <c r="H147" s="2"/>
      <c r="I147" s="2"/>
      <c r="J147">
        <v>12.5</v>
      </c>
      <c r="T147">
        <v>7.1</v>
      </c>
      <c r="AE147" s="2">
        <v>6.05</v>
      </c>
    </row>
    <row r="148" spans="1:31">
      <c r="A148" s="2">
        <v>22.246976448122219</v>
      </c>
      <c r="B148" s="2"/>
      <c r="C148" s="2"/>
      <c r="D148" s="2"/>
      <c r="E148" s="2"/>
      <c r="F148" s="2"/>
      <c r="G148" s="2"/>
      <c r="H148" s="2"/>
      <c r="I148" s="2"/>
      <c r="J148">
        <v>12.5</v>
      </c>
      <c r="T148">
        <v>7.1</v>
      </c>
      <c r="AE148" s="2">
        <v>6.05</v>
      </c>
    </row>
    <row r="149" spans="1:31">
      <c r="A149" s="2">
        <v>22.374283895607892</v>
      </c>
      <c r="B149" s="2"/>
      <c r="C149" s="2"/>
      <c r="D149" s="2"/>
      <c r="E149" s="2"/>
      <c r="F149" s="2"/>
      <c r="G149" s="2"/>
      <c r="H149" s="2"/>
      <c r="I149" s="2"/>
      <c r="J149">
        <v>12.5</v>
      </c>
      <c r="T149">
        <v>7.1</v>
      </c>
      <c r="AE149" s="2">
        <v>6.1</v>
      </c>
    </row>
    <row r="150" spans="1:31">
      <c r="A150" s="2">
        <v>22.437937619350734</v>
      </c>
      <c r="B150" s="2"/>
      <c r="C150" s="2"/>
      <c r="D150" s="2"/>
      <c r="E150" s="2"/>
      <c r="F150" s="2"/>
      <c r="G150" s="2"/>
      <c r="H150" s="2"/>
      <c r="I150" s="2"/>
      <c r="J150">
        <v>12.5</v>
      </c>
      <c r="T150">
        <v>7.2</v>
      </c>
      <c r="AE150" s="2">
        <v>6.1</v>
      </c>
    </row>
    <row r="151" spans="1:31">
      <c r="A151" s="2">
        <v>22.533418204964992</v>
      </c>
      <c r="B151" s="2"/>
      <c r="C151" s="2"/>
      <c r="D151" s="2"/>
      <c r="E151" s="2"/>
      <c r="F151" s="2"/>
      <c r="G151" s="2"/>
      <c r="H151" s="2"/>
      <c r="I151" s="2"/>
      <c r="J151">
        <v>12.8</v>
      </c>
      <c r="T151">
        <v>7.2</v>
      </c>
      <c r="AE151" s="2">
        <v>6.2</v>
      </c>
    </row>
    <row r="152" spans="1:31">
      <c r="A152" s="2">
        <v>22.660725652450669</v>
      </c>
      <c r="B152" s="2"/>
      <c r="C152" s="2"/>
      <c r="D152" s="2"/>
      <c r="E152" s="2"/>
      <c r="F152" s="2"/>
      <c r="G152" s="2"/>
      <c r="H152" s="2"/>
      <c r="I152" s="2"/>
      <c r="J152">
        <v>13</v>
      </c>
      <c r="T152">
        <v>7.2</v>
      </c>
      <c r="AE152" s="2">
        <v>6.2</v>
      </c>
    </row>
    <row r="153" spans="1:31">
      <c r="A153" s="2">
        <v>22.788033099936346</v>
      </c>
      <c r="B153" s="2"/>
      <c r="C153" s="2"/>
      <c r="D153" s="2"/>
      <c r="E153" s="2"/>
      <c r="F153" s="2"/>
      <c r="G153" s="2"/>
      <c r="H153" s="2"/>
      <c r="I153" s="2"/>
      <c r="J153">
        <v>13.2</v>
      </c>
      <c r="T153">
        <v>7.2</v>
      </c>
      <c r="AE153" s="2">
        <v>6.25</v>
      </c>
    </row>
    <row r="154" spans="1:31">
      <c r="A154" s="2">
        <v>22.851686823679184</v>
      </c>
      <c r="B154" s="2"/>
      <c r="C154" s="2"/>
      <c r="D154" s="2"/>
      <c r="E154" s="2"/>
      <c r="F154" s="2"/>
      <c r="G154" s="2"/>
      <c r="H154" s="2"/>
      <c r="I154" s="2"/>
      <c r="J154">
        <v>13.2</v>
      </c>
      <c r="T154">
        <v>7.2</v>
      </c>
      <c r="AE154" s="2">
        <v>6.25</v>
      </c>
    </row>
    <row r="155" spans="1:31">
      <c r="A155" s="2">
        <v>22.915340547422026</v>
      </c>
      <c r="B155" s="2"/>
      <c r="C155" s="2"/>
      <c r="D155" s="2"/>
      <c r="E155" s="2"/>
      <c r="F155" s="2"/>
      <c r="G155" s="2"/>
      <c r="H155" s="2"/>
      <c r="I155" s="2"/>
      <c r="J155">
        <v>13.2</v>
      </c>
      <c r="T155">
        <v>7.2</v>
      </c>
      <c r="AE155" s="2">
        <v>6.25</v>
      </c>
    </row>
    <row r="156" spans="1:31">
      <c r="A156" s="2">
        <v>22.978994271164865</v>
      </c>
      <c r="B156" s="2"/>
      <c r="C156" s="2"/>
      <c r="D156" s="2"/>
      <c r="E156" s="2"/>
      <c r="F156" s="2"/>
      <c r="G156" s="2"/>
      <c r="H156" s="2"/>
      <c r="I156" s="2"/>
      <c r="J156">
        <v>13.2</v>
      </c>
      <c r="T156">
        <v>7.2</v>
      </c>
      <c r="AE156" s="2">
        <v>6.25</v>
      </c>
    </row>
    <row r="157" spans="1:31">
      <c r="A157" s="2">
        <v>23.392743475493319</v>
      </c>
      <c r="B157" s="2"/>
      <c r="C157" s="2"/>
      <c r="D157" s="2"/>
      <c r="E157" s="2"/>
      <c r="F157" s="2"/>
      <c r="G157" s="2"/>
      <c r="H157" s="2"/>
      <c r="I157" s="2"/>
      <c r="J157">
        <v>13.2</v>
      </c>
      <c r="T157">
        <v>7.2</v>
      </c>
      <c r="AE157" s="2">
        <v>6.3</v>
      </c>
    </row>
    <row r="158" spans="1:31">
      <c r="A158" s="2">
        <v>23.456397199236157</v>
      </c>
      <c r="B158" s="2"/>
      <c r="C158" s="2"/>
      <c r="D158" s="2"/>
      <c r="E158" s="2"/>
      <c r="F158" s="2"/>
      <c r="G158" s="2"/>
      <c r="H158" s="2"/>
      <c r="I158" s="2"/>
      <c r="J158">
        <v>13.4</v>
      </c>
      <c r="T158">
        <v>7.2</v>
      </c>
      <c r="AE158" s="2">
        <v>6.35</v>
      </c>
    </row>
    <row r="159" spans="1:31">
      <c r="A159" s="2">
        <v>23.520050922978996</v>
      </c>
      <c r="B159" s="2"/>
      <c r="C159" s="2"/>
      <c r="D159" s="2"/>
      <c r="E159" s="2"/>
      <c r="F159" s="2"/>
      <c r="G159" s="2"/>
      <c r="H159" s="2"/>
      <c r="I159" s="2"/>
      <c r="J159">
        <v>13.4</v>
      </c>
      <c r="T159">
        <v>7.2</v>
      </c>
      <c r="AE159" s="2">
        <v>6.4</v>
      </c>
    </row>
    <row r="160" spans="1:31">
      <c r="A160" s="2">
        <v>23.615531508593254</v>
      </c>
      <c r="B160" s="2"/>
      <c r="C160" s="2"/>
      <c r="D160" s="2"/>
      <c r="E160" s="2"/>
      <c r="F160" s="2"/>
      <c r="G160" s="2"/>
      <c r="H160" s="2"/>
      <c r="I160" s="2"/>
      <c r="J160">
        <v>13.4</v>
      </c>
      <c r="T160">
        <v>7.3</v>
      </c>
      <c r="AE160" s="2">
        <v>6.45</v>
      </c>
    </row>
    <row r="161" spans="1:31">
      <c r="A161" s="2">
        <v>23.742838956078931</v>
      </c>
      <c r="B161" s="2"/>
      <c r="C161" s="2"/>
      <c r="D161" s="2"/>
      <c r="E161" s="2"/>
      <c r="F161" s="2"/>
      <c r="G161" s="2"/>
      <c r="H161" s="2"/>
      <c r="I161" s="2"/>
      <c r="J161">
        <v>13.5</v>
      </c>
      <c r="T161">
        <v>7.5</v>
      </c>
      <c r="AE161" s="2">
        <v>6.5</v>
      </c>
    </row>
    <row r="162" spans="1:31">
      <c r="A162" s="2">
        <v>23.806492679821769</v>
      </c>
      <c r="B162" s="2"/>
      <c r="C162" s="2"/>
      <c r="D162" s="2"/>
      <c r="E162" s="2"/>
      <c r="F162" s="2"/>
      <c r="G162" s="2"/>
      <c r="H162" s="2"/>
      <c r="I162" s="2"/>
      <c r="J162">
        <v>13.5</v>
      </c>
      <c r="T162">
        <v>7.5</v>
      </c>
      <c r="AE162" s="2">
        <v>6.5</v>
      </c>
    </row>
    <row r="163" spans="1:31">
      <c r="A163" s="2">
        <v>23.997453851050288</v>
      </c>
      <c r="B163" s="2"/>
      <c r="C163" s="2"/>
      <c r="D163" s="2"/>
      <c r="E163" s="2"/>
      <c r="F163" s="2"/>
      <c r="G163" s="2"/>
      <c r="H163" s="2"/>
      <c r="I163" s="2"/>
      <c r="J163">
        <v>13.5</v>
      </c>
      <c r="T163">
        <v>7.5</v>
      </c>
      <c r="AE163" s="2">
        <v>6.5</v>
      </c>
    </row>
    <row r="164" spans="1:31">
      <c r="A164" s="2">
        <v>24.061107574793123</v>
      </c>
      <c r="B164" s="2"/>
      <c r="C164" s="2"/>
      <c r="D164" s="2"/>
      <c r="E164" s="2"/>
      <c r="F164" s="2"/>
      <c r="G164" s="2"/>
      <c r="H164" s="2"/>
      <c r="I164" s="2"/>
      <c r="J164">
        <v>14.1</v>
      </c>
      <c r="T164">
        <v>7.5</v>
      </c>
      <c r="AE164" s="2">
        <v>6.5</v>
      </c>
    </row>
    <row r="165" spans="1:31">
      <c r="A165" s="2">
        <v>24.124761298535965</v>
      </c>
      <c r="B165" s="2"/>
      <c r="C165" s="2"/>
      <c r="D165" s="2"/>
      <c r="E165" s="2"/>
      <c r="F165" s="2"/>
      <c r="G165" s="2"/>
      <c r="H165" s="2"/>
      <c r="I165" s="2"/>
      <c r="J165">
        <v>14.1</v>
      </c>
      <c r="T165">
        <v>7.5</v>
      </c>
      <c r="AE165" s="2">
        <v>6.55</v>
      </c>
    </row>
    <row r="166" spans="1:31">
      <c r="A166" s="2">
        <v>24.252068746021642</v>
      </c>
      <c r="B166" s="2"/>
      <c r="C166" s="2"/>
      <c r="D166" s="2"/>
      <c r="E166" s="2"/>
      <c r="F166" s="2"/>
      <c r="G166" s="2"/>
      <c r="H166" s="2"/>
      <c r="I166" s="2"/>
      <c r="J166">
        <v>14.2</v>
      </c>
      <c r="T166">
        <v>7.8</v>
      </c>
      <c r="AE166" s="2">
        <v>6.65</v>
      </c>
    </row>
    <row r="167" spans="1:31">
      <c r="A167" s="2">
        <v>24.252068746021642</v>
      </c>
      <c r="B167" s="2"/>
      <c r="C167" s="2"/>
      <c r="D167" s="2"/>
      <c r="E167" s="2"/>
      <c r="F167" s="2"/>
      <c r="G167" s="2"/>
      <c r="H167" s="2"/>
      <c r="I167" s="2"/>
      <c r="J167">
        <v>14.2</v>
      </c>
      <c r="T167">
        <v>7.9</v>
      </c>
      <c r="AE167" s="2">
        <v>6.65</v>
      </c>
    </row>
    <row r="168" spans="1:31">
      <c r="A168" s="2">
        <v>24.379376193507319</v>
      </c>
      <c r="B168" s="2"/>
      <c r="C168" s="2"/>
      <c r="D168" s="2"/>
      <c r="E168" s="2"/>
      <c r="F168" s="2"/>
      <c r="G168" s="2"/>
      <c r="H168" s="2"/>
      <c r="I168" s="2"/>
      <c r="J168">
        <v>14.2</v>
      </c>
      <c r="T168">
        <v>7.9</v>
      </c>
      <c r="AE168" s="2">
        <v>6.8</v>
      </c>
    </row>
    <row r="169" spans="1:31">
      <c r="A169" s="2">
        <v>24.443029917250158</v>
      </c>
      <c r="B169" s="2"/>
      <c r="C169" s="2"/>
      <c r="D169" s="2"/>
      <c r="E169" s="2"/>
      <c r="F169" s="2"/>
      <c r="G169" s="2"/>
      <c r="H169" s="2"/>
      <c r="I169" s="2"/>
      <c r="J169">
        <v>14.4</v>
      </c>
      <c r="T169">
        <v>7.9</v>
      </c>
      <c r="AE169" s="2">
        <v>6.8</v>
      </c>
    </row>
    <row r="170" spans="1:31">
      <c r="A170" s="2">
        <v>24.538510502864415</v>
      </c>
      <c r="B170" s="2"/>
      <c r="C170" s="2"/>
      <c r="D170" s="2"/>
      <c r="E170" s="2"/>
      <c r="F170" s="2"/>
      <c r="G170" s="2"/>
      <c r="H170" s="2"/>
      <c r="I170" s="2"/>
      <c r="J170">
        <v>14.5</v>
      </c>
      <c r="T170">
        <v>8.1</v>
      </c>
      <c r="AE170" s="2">
        <v>6.8</v>
      </c>
    </row>
    <row r="171" spans="1:31">
      <c r="A171" s="2">
        <v>24.761298535964354</v>
      </c>
      <c r="B171" s="2"/>
      <c r="C171" s="2"/>
      <c r="D171" s="2"/>
      <c r="E171" s="2"/>
      <c r="F171" s="2"/>
      <c r="G171" s="2"/>
      <c r="H171" s="2"/>
      <c r="I171" s="2"/>
      <c r="J171">
        <v>14.5</v>
      </c>
      <c r="T171">
        <v>8.1</v>
      </c>
      <c r="AE171" s="2">
        <v>6.8000000000000007</v>
      </c>
    </row>
    <row r="172" spans="1:31">
      <c r="A172" s="2">
        <v>24.793125397835777</v>
      </c>
      <c r="B172" s="2"/>
      <c r="C172" s="2"/>
      <c r="D172" s="2"/>
      <c r="E172" s="2"/>
      <c r="F172" s="2"/>
      <c r="G172" s="2"/>
      <c r="H172" s="2"/>
      <c r="I172" s="2"/>
      <c r="J172">
        <v>14.5</v>
      </c>
      <c r="T172">
        <v>8.1</v>
      </c>
      <c r="AE172" s="2">
        <v>6.85</v>
      </c>
    </row>
    <row r="173" spans="1:31">
      <c r="A173" s="2">
        <v>24.856779121578612</v>
      </c>
      <c r="B173" s="2"/>
      <c r="C173" s="2"/>
      <c r="D173" s="2"/>
      <c r="E173" s="2"/>
      <c r="F173" s="2"/>
      <c r="G173" s="2"/>
      <c r="H173" s="2"/>
      <c r="I173" s="2"/>
      <c r="J173">
        <v>14.6</v>
      </c>
      <c r="T173">
        <v>8.1</v>
      </c>
      <c r="AE173" s="15">
        <v>6.9</v>
      </c>
    </row>
    <row r="174" spans="1:31">
      <c r="A174" s="2">
        <v>24.888605983450034</v>
      </c>
      <c r="B174" s="2"/>
      <c r="C174" s="2"/>
      <c r="D174" s="2"/>
      <c r="E174" s="2"/>
      <c r="F174" s="2"/>
      <c r="G174" s="2"/>
      <c r="H174" s="2"/>
      <c r="I174" s="2"/>
      <c r="J174">
        <v>14.8</v>
      </c>
      <c r="T174">
        <v>8.1</v>
      </c>
      <c r="AE174" s="2">
        <v>7</v>
      </c>
    </row>
    <row r="175" spans="1:31">
      <c r="A175" s="2">
        <v>24.952259707192873</v>
      </c>
      <c r="B175" s="2"/>
      <c r="C175" s="2"/>
      <c r="D175" s="2"/>
      <c r="E175" s="2"/>
      <c r="F175" s="2"/>
      <c r="G175" s="2"/>
      <c r="H175" s="2"/>
      <c r="I175" s="2"/>
      <c r="J175">
        <v>15.1</v>
      </c>
      <c r="T175">
        <v>8.1999999999999993</v>
      </c>
      <c r="AE175" s="2">
        <v>7</v>
      </c>
    </row>
    <row r="176" spans="1:31">
      <c r="A176" s="2">
        <v>24.984086569064292</v>
      </c>
      <c r="B176" s="2"/>
      <c r="C176" s="2"/>
      <c r="D176" s="2"/>
      <c r="E176" s="2"/>
      <c r="F176" s="2"/>
      <c r="G176" s="2"/>
      <c r="H176" s="2"/>
      <c r="I176" s="2"/>
      <c r="J176">
        <v>15.1</v>
      </c>
      <c r="T176">
        <v>8.1999999999999993</v>
      </c>
      <c r="AE176" s="2">
        <v>7</v>
      </c>
    </row>
    <row r="177" spans="1:31">
      <c r="A177" s="2">
        <v>25.206874602164227</v>
      </c>
      <c r="B177" s="2"/>
      <c r="C177" s="2"/>
      <c r="D177" s="2"/>
      <c r="E177" s="2"/>
      <c r="F177" s="2"/>
      <c r="G177" s="2"/>
      <c r="H177" s="2"/>
      <c r="I177" s="2"/>
      <c r="J177">
        <v>15.1</v>
      </c>
      <c r="T177">
        <v>8.1999999999999993</v>
      </c>
      <c r="AE177" s="2">
        <v>7.1</v>
      </c>
    </row>
    <row r="178" spans="1:31">
      <c r="A178" s="2">
        <v>25.238701464035646</v>
      </c>
      <c r="B178" s="2"/>
      <c r="C178" s="2"/>
      <c r="D178" s="2"/>
      <c r="E178" s="2"/>
      <c r="F178" s="2"/>
      <c r="G178" s="2"/>
      <c r="H178" s="2"/>
      <c r="I178" s="2"/>
      <c r="J178">
        <v>15.2</v>
      </c>
      <c r="T178">
        <v>8.3000000000000007</v>
      </c>
      <c r="AE178" s="2">
        <v>7.1</v>
      </c>
    </row>
    <row r="179" spans="1:31">
      <c r="A179" s="2">
        <v>25.270528325907069</v>
      </c>
      <c r="B179" s="2"/>
      <c r="C179" s="2"/>
      <c r="D179" s="2"/>
      <c r="E179" s="2"/>
      <c r="F179" s="2"/>
      <c r="G179" s="2"/>
      <c r="H179" s="2"/>
      <c r="I179" s="2"/>
      <c r="J179">
        <v>15.2</v>
      </c>
      <c r="T179">
        <v>8.3000000000000007</v>
      </c>
      <c r="AE179" s="2">
        <v>7.15</v>
      </c>
    </row>
    <row r="180" spans="1:31">
      <c r="A180" s="2">
        <v>25.684277530235519</v>
      </c>
      <c r="B180" s="2"/>
      <c r="C180" s="2"/>
      <c r="D180" s="2"/>
      <c r="E180" s="2"/>
      <c r="F180" s="2"/>
      <c r="G180" s="2"/>
      <c r="H180" s="2"/>
      <c r="I180" s="2"/>
      <c r="J180">
        <v>15.2</v>
      </c>
      <c r="T180">
        <v>8.3000000000000007</v>
      </c>
      <c r="AE180" s="2">
        <v>7.15</v>
      </c>
    </row>
    <row r="181" spans="1:31">
      <c r="A181" s="2">
        <v>25.811584977721196</v>
      </c>
      <c r="B181" s="2"/>
      <c r="C181" s="2"/>
      <c r="D181" s="2"/>
      <c r="E181" s="2"/>
      <c r="F181" s="2"/>
      <c r="G181" s="2"/>
      <c r="H181" s="2"/>
      <c r="I181" s="2"/>
      <c r="J181">
        <v>15.3</v>
      </c>
      <c r="T181">
        <v>8.3000000000000007</v>
      </c>
      <c r="AE181" s="2">
        <v>7.15</v>
      </c>
    </row>
    <row r="182" spans="1:31">
      <c r="A182" s="2">
        <v>25.875238701464035</v>
      </c>
      <c r="B182" s="2"/>
      <c r="C182" s="2"/>
      <c r="D182" s="2"/>
      <c r="E182" s="2"/>
      <c r="F182" s="2"/>
      <c r="G182" s="2"/>
      <c r="H182" s="2"/>
      <c r="I182" s="2"/>
      <c r="J182">
        <v>15.5</v>
      </c>
      <c r="T182">
        <v>8.3000000000000007</v>
      </c>
      <c r="AE182" s="2">
        <v>7.15</v>
      </c>
    </row>
    <row r="183" spans="1:31">
      <c r="A183" s="2">
        <v>25.875238701464035</v>
      </c>
      <c r="B183" s="2"/>
      <c r="C183" s="2"/>
      <c r="D183" s="2"/>
      <c r="E183" s="2"/>
      <c r="F183" s="2"/>
      <c r="G183" s="2"/>
      <c r="H183" s="2"/>
      <c r="I183" s="2"/>
      <c r="J183">
        <v>15.5</v>
      </c>
      <c r="T183">
        <v>8.4</v>
      </c>
      <c r="AE183" s="2">
        <v>7.2</v>
      </c>
    </row>
    <row r="184" spans="1:31">
      <c r="A184" s="2">
        <v>25.970719287078293</v>
      </c>
      <c r="B184" s="2"/>
      <c r="C184" s="2"/>
      <c r="D184" s="2"/>
      <c r="E184" s="2"/>
      <c r="F184" s="2"/>
      <c r="G184" s="2"/>
      <c r="H184" s="2"/>
      <c r="I184" s="2"/>
      <c r="J184">
        <v>15.8</v>
      </c>
      <c r="T184">
        <v>8.4</v>
      </c>
      <c r="AE184" s="2">
        <v>7.25</v>
      </c>
    </row>
    <row r="185" spans="1:31">
      <c r="A185" s="2">
        <v>26.066199872692554</v>
      </c>
      <c r="B185" s="2"/>
      <c r="C185" s="2"/>
      <c r="D185" s="2"/>
      <c r="E185" s="2"/>
      <c r="F185" s="2"/>
      <c r="G185" s="2"/>
      <c r="H185" s="2"/>
      <c r="I185" s="2"/>
      <c r="J185">
        <v>16</v>
      </c>
      <c r="T185">
        <v>8.4</v>
      </c>
      <c r="AE185" s="2">
        <v>7.25</v>
      </c>
    </row>
    <row r="186" spans="1:31">
      <c r="A186" s="2">
        <v>26.129853596435389</v>
      </c>
      <c r="B186" s="2"/>
      <c r="C186" s="2"/>
      <c r="D186" s="2"/>
      <c r="E186" s="2"/>
      <c r="F186" s="2"/>
      <c r="G186" s="2"/>
      <c r="H186" s="2"/>
      <c r="I186" s="2"/>
      <c r="J186">
        <v>16.100000000000001</v>
      </c>
      <c r="T186">
        <v>8.4</v>
      </c>
      <c r="AE186" s="2">
        <v>7.35</v>
      </c>
    </row>
    <row r="187" spans="1:31">
      <c r="A187" s="2">
        <v>26.161680458306812</v>
      </c>
      <c r="B187" s="2"/>
      <c r="C187" s="2"/>
      <c r="D187" s="2"/>
      <c r="E187" s="2"/>
      <c r="F187" s="2"/>
      <c r="G187" s="2"/>
      <c r="H187" s="2"/>
      <c r="I187" s="2"/>
      <c r="J187">
        <v>16.100000000000001</v>
      </c>
      <c r="T187">
        <v>8.5</v>
      </c>
      <c r="AE187" s="2">
        <v>7.4499999999999993</v>
      </c>
    </row>
    <row r="188" spans="1:31">
      <c r="A188" s="2">
        <v>26.38446849140675</v>
      </c>
      <c r="B188" s="2"/>
      <c r="C188" s="2"/>
      <c r="D188" s="2"/>
      <c r="E188" s="2"/>
      <c r="F188" s="2"/>
      <c r="G188" s="2"/>
      <c r="H188" s="2"/>
      <c r="I188" s="2"/>
      <c r="J188">
        <v>16.100000000000001</v>
      </c>
      <c r="T188">
        <v>8.5</v>
      </c>
      <c r="AE188" s="2">
        <v>7.5</v>
      </c>
    </row>
    <row r="189" spans="1:31">
      <c r="A189" s="2">
        <v>26.575429662635266</v>
      </c>
      <c r="B189" s="2"/>
      <c r="C189" s="2"/>
      <c r="D189" s="2"/>
      <c r="E189" s="2"/>
      <c r="F189" s="2"/>
      <c r="G189" s="2"/>
      <c r="H189" s="2"/>
      <c r="I189" s="2"/>
      <c r="J189">
        <v>16.100000000000001</v>
      </c>
      <c r="T189">
        <v>8.5</v>
      </c>
      <c r="AE189" s="2">
        <v>7.5</v>
      </c>
    </row>
    <row r="190" spans="1:31">
      <c r="A190" s="2">
        <v>27.180140038192238</v>
      </c>
      <c r="B190" s="2"/>
      <c r="C190" s="2"/>
      <c r="D190" s="2"/>
      <c r="E190" s="2"/>
      <c r="F190" s="2"/>
      <c r="G190" s="2"/>
      <c r="H190" s="2"/>
      <c r="I190" s="2"/>
      <c r="J190">
        <v>16.2</v>
      </c>
      <c r="T190">
        <v>8.5</v>
      </c>
      <c r="AE190" s="2">
        <v>7.5</v>
      </c>
    </row>
    <row r="191" spans="1:31">
      <c r="A191" s="2">
        <v>27.307447485677912</v>
      </c>
      <c r="B191" s="2"/>
      <c r="C191" s="2"/>
      <c r="D191" s="2"/>
      <c r="E191" s="2"/>
      <c r="F191" s="2"/>
      <c r="G191" s="2"/>
      <c r="H191" s="2"/>
      <c r="I191" s="2"/>
      <c r="J191">
        <v>16.2</v>
      </c>
      <c r="T191">
        <v>8.6</v>
      </c>
      <c r="AE191" s="2">
        <v>7.5</v>
      </c>
    </row>
    <row r="192" spans="1:31">
      <c r="A192" s="2">
        <v>27.307447485677912</v>
      </c>
      <c r="B192" s="2"/>
      <c r="C192" s="2"/>
      <c r="D192" s="2"/>
      <c r="E192" s="2"/>
      <c r="F192" s="2"/>
      <c r="G192" s="2"/>
      <c r="H192" s="2"/>
      <c r="I192" s="2"/>
      <c r="J192">
        <v>16.2</v>
      </c>
      <c r="T192">
        <v>8.6</v>
      </c>
      <c r="AE192" s="2">
        <v>7.55</v>
      </c>
    </row>
    <row r="193" spans="1:31">
      <c r="A193" s="2">
        <v>27.307447485677912</v>
      </c>
      <c r="B193" s="2"/>
      <c r="C193" s="2"/>
      <c r="D193" s="2"/>
      <c r="E193" s="2"/>
      <c r="F193" s="2"/>
      <c r="G193" s="2"/>
      <c r="H193" s="2"/>
      <c r="I193" s="2"/>
      <c r="J193">
        <v>16.2</v>
      </c>
      <c r="T193">
        <v>8.6999999999999993</v>
      </c>
      <c r="AE193" s="2">
        <v>7.6</v>
      </c>
    </row>
    <row r="194" spans="1:31">
      <c r="A194" s="2">
        <v>28.548695098663273</v>
      </c>
      <c r="B194" s="2"/>
      <c r="C194" s="2"/>
      <c r="D194" s="2"/>
      <c r="E194" s="2"/>
      <c r="F194" s="2"/>
      <c r="G194" s="2"/>
      <c r="H194" s="2"/>
      <c r="I194" s="2"/>
      <c r="J194">
        <v>16.2</v>
      </c>
      <c r="T194">
        <v>8.8000000000000007</v>
      </c>
      <c r="AE194" s="2">
        <v>7.6499999999999995</v>
      </c>
    </row>
    <row r="195" spans="1:31">
      <c r="A195" s="2">
        <v>28.580521960534693</v>
      </c>
      <c r="B195" s="2"/>
      <c r="C195" s="2"/>
      <c r="D195" s="2"/>
      <c r="E195" s="2"/>
      <c r="F195" s="2"/>
      <c r="G195" s="2"/>
      <c r="H195" s="2"/>
      <c r="I195" s="2"/>
      <c r="J195">
        <v>16.399999999999999</v>
      </c>
      <c r="T195">
        <v>8.8000000000000007</v>
      </c>
      <c r="AE195" s="2">
        <v>7.65</v>
      </c>
    </row>
    <row r="196" spans="1:31">
      <c r="A196" s="2">
        <v>28.70782940802037</v>
      </c>
      <c r="B196" s="2"/>
      <c r="C196" s="2"/>
      <c r="D196" s="2"/>
      <c r="E196" s="2"/>
      <c r="F196" s="2"/>
      <c r="G196" s="2"/>
      <c r="H196" s="2"/>
      <c r="I196" s="2"/>
      <c r="J196">
        <v>16.399999999999999</v>
      </c>
      <c r="T196">
        <v>8.9</v>
      </c>
      <c r="AE196" s="2">
        <v>7.8</v>
      </c>
    </row>
    <row r="197" spans="1:31">
      <c r="A197" s="2">
        <v>28.739656269891789</v>
      </c>
      <c r="B197" s="2"/>
      <c r="C197" s="2"/>
      <c r="D197" s="2"/>
      <c r="E197" s="2"/>
      <c r="F197" s="2"/>
      <c r="G197" s="2"/>
      <c r="H197" s="2"/>
      <c r="I197" s="2"/>
      <c r="J197">
        <v>16.5</v>
      </c>
      <c r="T197">
        <v>8.9</v>
      </c>
      <c r="AE197" s="2">
        <v>7.8</v>
      </c>
    </row>
    <row r="198" spans="1:31">
      <c r="A198" s="2">
        <v>29.344366645448762</v>
      </c>
      <c r="B198" s="2"/>
      <c r="C198" s="2"/>
      <c r="D198" s="2"/>
      <c r="E198" s="2"/>
      <c r="F198" s="2"/>
      <c r="G198" s="2"/>
      <c r="H198" s="2"/>
      <c r="I198" s="2"/>
      <c r="J198">
        <v>16.5</v>
      </c>
      <c r="T198">
        <v>8.9</v>
      </c>
      <c r="AE198" s="2">
        <v>7.8999999999999995</v>
      </c>
    </row>
    <row r="199" spans="1:31">
      <c r="A199" s="2">
        <v>29.535327816677274</v>
      </c>
      <c r="B199" s="2"/>
      <c r="C199" s="2"/>
      <c r="D199" s="2"/>
      <c r="E199" s="2"/>
      <c r="F199" s="2"/>
      <c r="G199" s="2"/>
      <c r="H199" s="2"/>
      <c r="I199" s="2"/>
      <c r="J199">
        <v>16.5</v>
      </c>
      <c r="T199">
        <v>9</v>
      </c>
      <c r="AE199" s="2">
        <v>7.8999999999999995</v>
      </c>
    </row>
    <row r="200" spans="1:31">
      <c r="A200" s="2">
        <v>29.630808402291532</v>
      </c>
      <c r="B200" s="2"/>
      <c r="C200" s="2"/>
      <c r="D200" s="2"/>
      <c r="E200" s="2"/>
      <c r="F200" s="2"/>
      <c r="G200" s="2"/>
      <c r="H200" s="2"/>
      <c r="I200" s="2"/>
      <c r="J200">
        <v>16.5</v>
      </c>
      <c r="T200">
        <v>9.1</v>
      </c>
      <c r="AE200" s="2">
        <v>8</v>
      </c>
    </row>
    <row r="201" spans="1:31">
      <c r="A201" s="2">
        <v>29.662635264162954</v>
      </c>
      <c r="B201" s="2"/>
      <c r="C201" s="2"/>
      <c r="D201" s="2"/>
      <c r="E201" s="2"/>
      <c r="F201" s="2"/>
      <c r="G201" s="2"/>
      <c r="H201" s="2"/>
      <c r="I201" s="2"/>
      <c r="J201">
        <v>16.5</v>
      </c>
      <c r="T201">
        <v>9.1</v>
      </c>
      <c r="AE201" s="2">
        <v>8</v>
      </c>
    </row>
    <row r="202" spans="1:31">
      <c r="A202" s="2">
        <v>30.012730744748566</v>
      </c>
      <c r="B202" s="2"/>
      <c r="C202" s="2"/>
      <c r="D202" s="2"/>
      <c r="E202" s="2"/>
      <c r="F202" s="2"/>
      <c r="G202" s="2"/>
      <c r="H202" s="2"/>
      <c r="I202" s="2"/>
      <c r="J202">
        <v>16.8</v>
      </c>
      <c r="T202">
        <v>9.1</v>
      </c>
      <c r="AE202" s="2">
        <v>8.1</v>
      </c>
    </row>
    <row r="203" spans="1:31">
      <c r="A203" s="2">
        <v>30.171865054105666</v>
      </c>
      <c r="B203" s="2"/>
      <c r="C203" s="2"/>
      <c r="D203" s="2"/>
      <c r="E203" s="2"/>
      <c r="F203" s="2"/>
      <c r="G203" s="2"/>
      <c r="H203" s="2"/>
      <c r="I203" s="2"/>
      <c r="J203">
        <v>16.8</v>
      </c>
      <c r="T203">
        <v>9.1</v>
      </c>
      <c r="AE203" s="2">
        <v>8.1499999999999986</v>
      </c>
    </row>
    <row r="204" spans="1:31">
      <c r="A204" s="2">
        <v>30.42647994907702</v>
      </c>
      <c r="B204" s="2"/>
      <c r="C204" s="2"/>
      <c r="D204" s="2"/>
      <c r="E204" s="2"/>
      <c r="F204" s="2"/>
      <c r="G204" s="2"/>
      <c r="H204" s="2"/>
      <c r="I204" s="2"/>
      <c r="J204">
        <v>16.8</v>
      </c>
      <c r="T204">
        <v>9.1</v>
      </c>
      <c r="AE204" s="2">
        <v>8.1499999999999986</v>
      </c>
    </row>
    <row r="205" spans="1:31">
      <c r="A205" s="2">
        <v>30.617441120305539</v>
      </c>
      <c r="B205" s="2"/>
      <c r="C205" s="2"/>
      <c r="D205" s="2"/>
      <c r="E205" s="2"/>
      <c r="F205" s="2"/>
      <c r="G205" s="2"/>
      <c r="H205" s="2"/>
      <c r="I205" s="2"/>
      <c r="J205">
        <v>16.8</v>
      </c>
      <c r="T205">
        <v>9.1</v>
      </c>
      <c r="AE205" s="2">
        <v>8.1499999999999986</v>
      </c>
    </row>
    <row r="206" spans="1:31">
      <c r="A206" s="2">
        <v>30.649267982176958</v>
      </c>
      <c r="B206" s="2"/>
      <c r="C206" s="2"/>
      <c r="D206" s="2"/>
      <c r="E206" s="2"/>
      <c r="F206" s="2"/>
      <c r="G206" s="2"/>
      <c r="H206" s="2"/>
      <c r="I206" s="2"/>
      <c r="J206">
        <v>16.899999999999999</v>
      </c>
      <c r="T206">
        <v>9.1</v>
      </c>
      <c r="AE206" s="2">
        <v>8.15</v>
      </c>
    </row>
    <row r="207" spans="1:31">
      <c r="A207" s="2">
        <v>30.744748567791216</v>
      </c>
      <c r="B207" s="2"/>
      <c r="C207" s="2"/>
      <c r="D207" s="2"/>
      <c r="E207" s="2"/>
      <c r="F207" s="2"/>
      <c r="G207" s="2"/>
      <c r="H207" s="2"/>
      <c r="I207" s="2"/>
      <c r="J207">
        <v>16.899999999999999</v>
      </c>
      <c r="T207">
        <v>9.1999999999999993</v>
      </c>
      <c r="AE207" s="2">
        <v>8.15</v>
      </c>
    </row>
    <row r="208" spans="1:31">
      <c r="A208" s="2">
        <v>30.967536600891151</v>
      </c>
      <c r="B208" s="2"/>
      <c r="C208" s="2"/>
      <c r="D208" s="2"/>
      <c r="E208" s="2"/>
      <c r="F208" s="2"/>
      <c r="G208" s="2"/>
      <c r="H208" s="2"/>
      <c r="I208" s="2"/>
      <c r="J208">
        <v>17.100000000000001</v>
      </c>
      <c r="T208">
        <v>9.1999999999999993</v>
      </c>
      <c r="AE208" s="2">
        <v>8.1999999999999993</v>
      </c>
    </row>
    <row r="209" spans="1:31">
      <c r="A209" s="2">
        <v>31.094844048376832</v>
      </c>
      <c r="B209" s="2"/>
      <c r="C209" s="2"/>
      <c r="D209" s="2"/>
      <c r="E209" s="2"/>
      <c r="F209" s="2"/>
      <c r="G209" s="2"/>
      <c r="H209" s="2"/>
      <c r="I209" s="2"/>
      <c r="J209">
        <v>17.2</v>
      </c>
      <c r="T209">
        <v>9.1999999999999993</v>
      </c>
      <c r="AE209" s="2">
        <v>8.1999999999999993</v>
      </c>
    </row>
    <row r="210" spans="1:31">
      <c r="A210" s="2">
        <v>31.858688733290897</v>
      </c>
      <c r="B210" s="2"/>
      <c r="C210" s="2"/>
      <c r="D210" s="2"/>
      <c r="E210" s="2"/>
      <c r="F210" s="2"/>
      <c r="G210" s="2"/>
      <c r="H210" s="2"/>
      <c r="I210" s="2"/>
      <c r="J210">
        <v>17.2</v>
      </c>
      <c r="T210">
        <v>9.1999999999999993</v>
      </c>
      <c r="AE210" s="2">
        <v>8.1999999999999993</v>
      </c>
    </row>
    <row r="211" spans="1:31">
      <c r="A211" s="2">
        <v>32.017823042647997</v>
      </c>
      <c r="B211" s="2"/>
      <c r="C211" s="2"/>
      <c r="D211" s="2"/>
      <c r="E211" s="2"/>
      <c r="F211" s="2"/>
      <c r="G211" s="2"/>
      <c r="H211" s="2"/>
      <c r="I211" s="2"/>
      <c r="J211">
        <v>17.2</v>
      </c>
      <c r="T211">
        <v>9.1999999999999993</v>
      </c>
      <c r="AE211" s="2">
        <v>8.25</v>
      </c>
    </row>
    <row r="212" spans="1:31">
      <c r="A212" s="2">
        <v>32.113303628262258</v>
      </c>
      <c r="B212" s="2"/>
      <c r="C212" s="2"/>
      <c r="D212" s="2"/>
      <c r="E212" s="2"/>
      <c r="F212" s="2"/>
      <c r="G212" s="2"/>
      <c r="H212" s="2"/>
      <c r="I212" s="2"/>
      <c r="J212">
        <v>17.399999999999999</v>
      </c>
      <c r="T212">
        <v>9.1999999999999993</v>
      </c>
      <c r="AE212" s="2">
        <v>8.35</v>
      </c>
    </row>
    <row r="213" spans="1:31">
      <c r="A213" s="2">
        <v>32.399745385105028</v>
      </c>
      <c r="B213" s="2"/>
      <c r="C213" s="2"/>
      <c r="D213" s="2"/>
      <c r="E213" s="2"/>
      <c r="F213" s="2"/>
      <c r="G213" s="2"/>
      <c r="H213" s="2"/>
      <c r="I213" s="2"/>
      <c r="J213">
        <v>17.5</v>
      </c>
      <c r="T213">
        <v>9.5</v>
      </c>
      <c r="AE213" s="2">
        <v>8.35</v>
      </c>
    </row>
    <row r="214" spans="1:31">
      <c r="A214" s="2">
        <v>32.558879694462128</v>
      </c>
      <c r="B214" s="2"/>
      <c r="C214" s="2"/>
      <c r="D214" s="2"/>
      <c r="E214" s="2"/>
      <c r="F214" s="2"/>
      <c r="G214" s="2"/>
      <c r="H214" s="2"/>
      <c r="I214" s="2"/>
      <c r="J214">
        <v>17.5</v>
      </c>
      <c r="T214">
        <v>9.5</v>
      </c>
      <c r="AE214" s="2">
        <v>8.35</v>
      </c>
    </row>
    <row r="215" spans="1:31">
      <c r="A215" s="2">
        <v>32.686187141947805</v>
      </c>
      <c r="B215" s="2"/>
      <c r="C215" s="2"/>
      <c r="D215" s="2"/>
      <c r="E215" s="2"/>
      <c r="F215" s="2"/>
      <c r="G215" s="2"/>
      <c r="H215" s="2"/>
      <c r="I215" s="2"/>
      <c r="J215">
        <v>17.5</v>
      </c>
      <c r="T215">
        <v>9.5</v>
      </c>
      <c r="AE215" s="2">
        <v>8.35</v>
      </c>
    </row>
    <row r="216" spans="1:31">
      <c r="A216" s="2">
        <v>33.163590070019097</v>
      </c>
      <c r="B216" s="2"/>
      <c r="C216" s="2"/>
      <c r="D216" s="2"/>
      <c r="E216" s="2"/>
      <c r="F216" s="2"/>
      <c r="G216" s="2"/>
      <c r="H216" s="2"/>
      <c r="I216" s="2"/>
      <c r="J216">
        <v>17.5</v>
      </c>
      <c r="T216">
        <v>9.6999999999999993</v>
      </c>
      <c r="AE216" s="15">
        <v>8.4</v>
      </c>
    </row>
    <row r="217" spans="1:31">
      <c r="A217" s="2">
        <v>33.322724379376197</v>
      </c>
      <c r="B217" s="2"/>
      <c r="C217" s="2"/>
      <c r="D217" s="2"/>
      <c r="E217" s="2"/>
      <c r="F217" s="2"/>
      <c r="G217" s="2"/>
      <c r="H217" s="2"/>
      <c r="I217" s="2"/>
      <c r="J217">
        <v>17.5</v>
      </c>
      <c r="T217">
        <v>9.8000000000000007</v>
      </c>
      <c r="AE217" s="2">
        <v>8.5500000000000007</v>
      </c>
    </row>
    <row r="218" spans="1:31">
      <c r="A218" s="2">
        <v>33.354551241247613</v>
      </c>
      <c r="B218" s="2"/>
      <c r="C218" s="2"/>
      <c r="D218" s="2"/>
      <c r="E218" s="2"/>
      <c r="F218" s="2"/>
      <c r="G218" s="2"/>
      <c r="H218" s="2"/>
      <c r="I218" s="2"/>
      <c r="J218">
        <v>17.5</v>
      </c>
      <c r="T218">
        <v>9.8000000000000007</v>
      </c>
      <c r="AE218" s="2">
        <v>8.6499999999999986</v>
      </c>
    </row>
    <row r="219" spans="1:31">
      <c r="A219" s="2">
        <v>33.48185868873329</v>
      </c>
      <c r="B219" s="2"/>
      <c r="C219" s="2"/>
      <c r="D219" s="2"/>
      <c r="E219" s="2"/>
      <c r="F219" s="2"/>
      <c r="G219" s="2"/>
      <c r="H219" s="2"/>
      <c r="I219" s="2"/>
      <c r="J219">
        <v>17.5</v>
      </c>
      <c r="T219">
        <v>9.8000000000000007</v>
      </c>
      <c r="AE219" s="2">
        <v>8.6499999999999986</v>
      </c>
    </row>
    <row r="220" spans="1:31">
      <c r="A220" s="2">
        <v>33.577339274347551</v>
      </c>
      <c r="B220" s="2"/>
      <c r="C220" s="2"/>
      <c r="D220" s="2"/>
      <c r="E220" s="2"/>
      <c r="F220" s="2"/>
      <c r="G220" s="2"/>
      <c r="H220" s="2"/>
      <c r="I220" s="2"/>
      <c r="J220">
        <v>18</v>
      </c>
      <c r="T220">
        <v>9.8000000000000007</v>
      </c>
      <c r="AE220" s="2">
        <v>8.6499999999999986</v>
      </c>
    </row>
    <row r="221" spans="1:31">
      <c r="A221" s="2">
        <v>34.118395926161682</v>
      </c>
      <c r="B221" s="2"/>
      <c r="C221" s="2"/>
      <c r="D221" s="2"/>
      <c r="E221" s="2"/>
      <c r="F221" s="2"/>
      <c r="G221" s="2"/>
      <c r="H221" s="2"/>
      <c r="I221" s="2"/>
      <c r="J221">
        <v>18.100000000000001</v>
      </c>
      <c r="T221">
        <v>9.8000000000000007</v>
      </c>
      <c r="AE221" s="2">
        <v>8.8000000000000007</v>
      </c>
    </row>
    <row r="222" spans="1:31">
      <c r="A222" s="2">
        <v>34.150222788033098</v>
      </c>
      <c r="B222" s="2"/>
      <c r="C222" s="2"/>
      <c r="D222" s="2"/>
      <c r="E222" s="2"/>
      <c r="F222" s="2"/>
      <c r="G222" s="2"/>
      <c r="H222" s="2"/>
      <c r="I222" s="2"/>
      <c r="J222">
        <v>18.100000000000001</v>
      </c>
      <c r="T222">
        <v>9.9</v>
      </c>
      <c r="AE222" s="2">
        <v>8.8000000000000007</v>
      </c>
    </row>
    <row r="223" spans="1:31">
      <c r="A223" s="2">
        <v>34.277530235518782</v>
      </c>
      <c r="B223" s="2"/>
      <c r="C223" s="2"/>
      <c r="D223" s="2"/>
      <c r="E223" s="2"/>
      <c r="F223" s="2"/>
      <c r="G223" s="2"/>
      <c r="H223" s="2"/>
      <c r="I223" s="2"/>
      <c r="J223">
        <v>18.100000000000001</v>
      </c>
      <c r="T223">
        <v>10</v>
      </c>
      <c r="AE223" s="2">
        <v>8.9</v>
      </c>
    </row>
    <row r="224" spans="1:31">
      <c r="A224" s="2">
        <v>34.532145130490136</v>
      </c>
      <c r="B224" s="2"/>
      <c r="C224" s="2"/>
      <c r="D224" s="2"/>
      <c r="E224" s="2"/>
      <c r="F224" s="2"/>
      <c r="G224" s="2"/>
      <c r="H224" s="2"/>
      <c r="I224" s="2"/>
      <c r="J224">
        <v>18.2</v>
      </c>
      <c r="T224">
        <v>10</v>
      </c>
      <c r="AE224" s="2">
        <v>9.1499999999999986</v>
      </c>
    </row>
    <row r="225" spans="1:31">
      <c r="A225" s="2">
        <v>34.62762571610439</v>
      </c>
      <c r="B225" s="2"/>
      <c r="C225" s="2"/>
      <c r="D225" s="2"/>
      <c r="E225" s="2"/>
      <c r="F225" s="2"/>
      <c r="G225" s="2"/>
      <c r="H225" s="2"/>
      <c r="I225" s="2"/>
      <c r="J225">
        <v>18.2</v>
      </c>
      <c r="T225">
        <v>10</v>
      </c>
      <c r="AE225" s="2">
        <v>9.1999999999999993</v>
      </c>
    </row>
    <row r="226" spans="1:31">
      <c r="A226" s="2">
        <v>34.818586887332913</v>
      </c>
      <c r="B226" s="2"/>
      <c r="C226" s="2"/>
      <c r="D226" s="2"/>
      <c r="E226" s="2"/>
      <c r="F226" s="2"/>
      <c r="G226" s="2"/>
      <c r="H226" s="2"/>
      <c r="I226" s="2"/>
      <c r="J226">
        <v>18.2</v>
      </c>
      <c r="T226">
        <v>10</v>
      </c>
      <c r="AE226" s="2">
        <v>9.3000000000000007</v>
      </c>
    </row>
    <row r="227" spans="1:31">
      <c r="A227" s="2">
        <v>34.882240611075744</v>
      </c>
      <c r="B227" s="2"/>
      <c r="C227" s="2"/>
      <c r="D227" s="2"/>
      <c r="E227" s="2"/>
      <c r="F227" s="2"/>
      <c r="G227" s="2"/>
      <c r="H227" s="2"/>
      <c r="I227" s="2"/>
      <c r="J227">
        <v>18.2</v>
      </c>
      <c r="T227">
        <v>10.1</v>
      </c>
      <c r="AE227" s="2">
        <v>9.6499999999999986</v>
      </c>
    </row>
    <row r="228" spans="1:31">
      <c r="A228" s="2">
        <v>35.232336091661367</v>
      </c>
      <c r="B228" s="2"/>
      <c r="C228" s="2"/>
      <c r="D228" s="2"/>
      <c r="E228" s="2"/>
      <c r="F228" s="2"/>
      <c r="G228" s="2"/>
      <c r="H228" s="2"/>
      <c r="I228" s="2"/>
      <c r="J228">
        <v>18.2</v>
      </c>
      <c r="T228">
        <v>10.1</v>
      </c>
      <c r="AE228" s="2">
        <v>9.6999999999999993</v>
      </c>
    </row>
    <row r="229" spans="1:31">
      <c r="A229" s="2">
        <v>35.423297262889882</v>
      </c>
      <c r="B229" s="2"/>
      <c r="C229" s="2"/>
      <c r="D229" s="2"/>
      <c r="E229" s="2"/>
      <c r="F229" s="2"/>
      <c r="G229" s="2"/>
      <c r="H229" s="2"/>
      <c r="I229" s="2"/>
      <c r="J229">
        <v>18.2</v>
      </c>
      <c r="T229">
        <v>10.1</v>
      </c>
      <c r="AE229" s="2">
        <v>9.8000000000000007</v>
      </c>
    </row>
    <row r="230" spans="1:31">
      <c r="A230" s="2">
        <v>36.028007638446852</v>
      </c>
      <c r="B230" s="2"/>
      <c r="C230" s="2"/>
      <c r="D230" s="2"/>
      <c r="E230" s="2"/>
      <c r="F230" s="2"/>
      <c r="G230" s="2"/>
      <c r="H230" s="2"/>
      <c r="I230" s="2"/>
      <c r="J230">
        <v>18.2</v>
      </c>
      <c r="T230">
        <v>10.1</v>
      </c>
      <c r="AE230" s="2">
        <v>9.9499999999999993</v>
      </c>
    </row>
    <row r="231" spans="1:31">
      <c r="A231" s="2">
        <v>36.218968809675367</v>
      </c>
      <c r="B231" s="2"/>
      <c r="C231" s="2"/>
      <c r="D231" s="2"/>
      <c r="E231" s="2"/>
      <c r="F231" s="2"/>
      <c r="G231" s="2"/>
      <c r="H231" s="2"/>
      <c r="I231" s="2"/>
      <c r="J231">
        <v>18.2</v>
      </c>
      <c r="T231">
        <v>10.1</v>
      </c>
      <c r="AE231" s="2">
        <v>10.050000000000001</v>
      </c>
    </row>
    <row r="232" spans="1:31">
      <c r="A232" s="2">
        <v>36.346276257161044</v>
      </c>
      <c r="B232" s="2"/>
      <c r="C232" s="2"/>
      <c r="D232" s="2"/>
      <c r="E232" s="2"/>
      <c r="F232" s="2"/>
      <c r="G232" s="2"/>
      <c r="H232" s="2"/>
      <c r="I232" s="2"/>
      <c r="J232">
        <v>18.5</v>
      </c>
      <c r="T232">
        <v>10.1</v>
      </c>
      <c r="AE232" s="2">
        <v>10.1</v>
      </c>
    </row>
    <row r="233" spans="1:31">
      <c r="A233" s="2">
        <v>36.855506047103759</v>
      </c>
      <c r="B233" s="2"/>
      <c r="C233" s="2"/>
      <c r="D233" s="2"/>
      <c r="E233" s="2"/>
      <c r="F233" s="2"/>
      <c r="G233" s="2"/>
      <c r="H233" s="2"/>
      <c r="I233" s="2"/>
      <c r="J233">
        <v>18.5</v>
      </c>
      <c r="T233">
        <v>10.1</v>
      </c>
      <c r="AE233" s="2">
        <v>10.5</v>
      </c>
    </row>
    <row r="234" spans="1:31">
      <c r="A234" s="2">
        <v>38.478676002546152</v>
      </c>
      <c r="B234" s="2"/>
      <c r="C234" s="2"/>
      <c r="D234" s="2"/>
      <c r="E234" s="2"/>
      <c r="F234" s="2"/>
      <c r="G234" s="2"/>
      <c r="H234" s="2"/>
      <c r="I234" s="2"/>
      <c r="J234">
        <v>18.5</v>
      </c>
      <c r="T234">
        <v>10.199999999999999</v>
      </c>
      <c r="AE234" s="2">
        <v>10.55</v>
      </c>
    </row>
    <row r="235" spans="1:31">
      <c r="A235" s="2">
        <v>38.574156588160406</v>
      </c>
      <c r="B235" s="2"/>
      <c r="C235" s="2"/>
      <c r="D235" s="2"/>
      <c r="E235" s="2"/>
      <c r="F235" s="2"/>
      <c r="G235" s="2"/>
      <c r="H235" s="2"/>
      <c r="I235" s="2"/>
      <c r="J235">
        <v>18.5</v>
      </c>
      <c r="T235">
        <v>10.199999999999999</v>
      </c>
      <c r="AE235" s="2">
        <v>10.85</v>
      </c>
    </row>
    <row r="236" spans="1:31">
      <c r="A236" s="2">
        <v>39.338001273074475</v>
      </c>
      <c r="B236" s="2"/>
      <c r="C236" s="2"/>
      <c r="D236" s="2"/>
      <c r="E236" s="2"/>
      <c r="F236" s="2"/>
      <c r="G236" s="2"/>
      <c r="H236" s="2"/>
      <c r="I236" s="2"/>
      <c r="J236">
        <v>18.5</v>
      </c>
      <c r="T236">
        <v>10.3</v>
      </c>
      <c r="AE236" s="2">
        <v>11.1</v>
      </c>
    </row>
    <row r="237" spans="1:31">
      <c r="A237" s="2">
        <v>40.324633991088483</v>
      </c>
      <c r="B237" s="2"/>
      <c r="C237" s="2"/>
      <c r="D237" s="2"/>
      <c r="E237" s="2"/>
      <c r="F237" s="2"/>
      <c r="G237" s="2"/>
      <c r="H237" s="2"/>
      <c r="I237" s="2"/>
      <c r="J237">
        <v>18.5</v>
      </c>
      <c r="T237">
        <v>10.8</v>
      </c>
      <c r="AE237" s="2">
        <v>11.25</v>
      </c>
    </row>
    <row r="238" spans="1:31">
      <c r="A238" s="2">
        <v>40.515595162316998</v>
      </c>
      <c r="B238" s="2"/>
      <c r="C238" s="2"/>
      <c r="D238" s="2"/>
      <c r="E238" s="2"/>
      <c r="F238" s="2"/>
      <c r="G238" s="2"/>
      <c r="H238" s="2"/>
      <c r="I238" s="2"/>
      <c r="J238">
        <v>18.5</v>
      </c>
      <c r="T238">
        <v>11</v>
      </c>
      <c r="AE238" s="2">
        <v>11.5</v>
      </c>
    </row>
    <row r="239" spans="1:31">
      <c r="A239" s="2">
        <v>40.547422024188421</v>
      </c>
      <c r="B239" s="2"/>
      <c r="C239" s="2"/>
      <c r="D239" s="2"/>
      <c r="E239" s="2"/>
      <c r="F239" s="2"/>
      <c r="G239" s="2"/>
      <c r="H239" s="2"/>
      <c r="I239" s="2"/>
      <c r="J239">
        <v>18.5</v>
      </c>
      <c r="T239">
        <v>11.1</v>
      </c>
      <c r="AE239" s="2">
        <v>11.5</v>
      </c>
    </row>
    <row r="240" spans="1:31">
      <c r="A240" s="2">
        <v>40.547422024188421</v>
      </c>
      <c r="B240" s="2"/>
      <c r="C240" s="2"/>
      <c r="D240" s="2"/>
      <c r="E240" s="2"/>
      <c r="F240" s="2"/>
      <c r="G240" s="2"/>
      <c r="H240" s="2"/>
      <c r="I240" s="2"/>
      <c r="J240">
        <v>18.5</v>
      </c>
      <c r="T240">
        <v>11.1</v>
      </c>
      <c r="AE240" s="2">
        <v>11.649999999999999</v>
      </c>
    </row>
    <row r="241" spans="1:31">
      <c r="A241" s="2">
        <v>41.088478676002545</v>
      </c>
      <c r="B241" s="2"/>
      <c r="C241" s="2"/>
      <c r="D241" s="2"/>
      <c r="E241" s="2"/>
      <c r="F241" s="2"/>
      <c r="G241" s="2"/>
      <c r="H241" s="2"/>
      <c r="I241" s="2"/>
      <c r="J241">
        <v>18.899999999999999</v>
      </c>
      <c r="T241">
        <v>11.1</v>
      </c>
      <c r="AE241" s="2">
        <v>11.75</v>
      </c>
    </row>
    <row r="242" spans="1:31">
      <c r="A242" s="2">
        <v>41.152132399745391</v>
      </c>
      <c r="B242" s="2"/>
      <c r="C242" s="2"/>
      <c r="D242" s="2"/>
      <c r="E242" s="2"/>
      <c r="F242" s="2"/>
      <c r="G242" s="2"/>
      <c r="H242" s="2"/>
      <c r="I242" s="2"/>
      <c r="J242">
        <v>19.100000000000001</v>
      </c>
      <c r="T242">
        <v>11.1</v>
      </c>
      <c r="AE242" s="2">
        <v>11.85</v>
      </c>
    </row>
    <row r="243" spans="1:31">
      <c r="A243" s="2">
        <v>42.202418841502229</v>
      </c>
      <c r="B243" s="2"/>
      <c r="C243" s="2"/>
      <c r="D243" s="2"/>
      <c r="E243" s="2"/>
      <c r="F243" s="2"/>
      <c r="G243" s="2"/>
      <c r="H243" s="2"/>
      <c r="I243" s="2"/>
      <c r="J243">
        <v>19.5</v>
      </c>
      <c r="T243">
        <v>11.2</v>
      </c>
      <c r="AE243" s="2">
        <v>12</v>
      </c>
    </row>
    <row r="244" spans="1:31">
      <c r="A244" s="2">
        <v>43.18905155951623</v>
      </c>
      <c r="B244" s="2"/>
      <c r="C244" s="2"/>
      <c r="D244" s="2"/>
      <c r="E244" s="2"/>
      <c r="F244" s="2"/>
      <c r="G244" s="2"/>
      <c r="H244" s="2"/>
      <c r="I244" s="2"/>
      <c r="J244">
        <v>19.600000000000001</v>
      </c>
      <c r="T244">
        <v>11.2</v>
      </c>
      <c r="AE244" s="2">
        <v>12.55</v>
      </c>
    </row>
    <row r="245" spans="1:31">
      <c r="A245" s="2">
        <v>48.313176320814776</v>
      </c>
      <c r="B245" s="2"/>
      <c r="C245" s="2"/>
      <c r="D245" s="2"/>
      <c r="E245" s="2"/>
      <c r="F245" s="2"/>
      <c r="G245" s="2"/>
      <c r="H245" s="2"/>
      <c r="I245" s="2"/>
      <c r="J245">
        <v>20.100000000000001</v>
      </c>
      <c r="T245">
        <v>11.2</v>
      </c>
      <c r="AE245" s="2">
        <v>12.55</v>
      </c>
    </row>
    <row r="246" spans="1:31">
      <c r="A246" s="2">
        <v>49.904519414385746</v>
      </c>
      <c r="B246" s="2"/>
      <c r="C246" s="2"/>
      <c r="D246" s="2"/>
      <c r="E246" s="2"/>
      <c r="F246" s="2"/>
      <c r="G246" s="2"/>
      <c r="H246" s="2"/>
      <c r="I246" s="2"/>
      <c r="J246">
        <v>20.2</v>
      </c>
      <c r="T246">
        <v>11.3</v>
      </c>
      <c r="AE246" s="2">
        <v>12.649999999999999</v>
      </c>
    </row>
    <row r="247" spans="1:31">
      <c r="A247" s="2">
        <v>50.541056651814138</v>
      </c>
      <c r="B247" s="2"/>
      <c r="C247" s="2"/>
      <c r="D247" s="2"/>
      <c r="E247" s="2"/>
      <c r="F247" s="2"/>
      <c r="G247" s="2"/>
      <c r="H247" s="2"/>
      <c r="I247" s="2"/>
      <c r="J247">
        <v>20.2</v>
      </c>
      <c r="T247">
        <v>11.5</v>
      </c>
      <c r="AE247" s="2">
        <v>13.149999999999999</v>
      </c>
    </row>
    <row r="248" spans="1:31">
      <c r="A248" s="2">
        <v>50.572883513685554</v>
      </c>
      <c r="B248" s="2"/>
      <c r="C248" s="2"/>
      <c r="D248" s="2"/>
      <c r="E248" s="2"/>
      <c r="F248" s="2"/>
      <c r="G248" s="2"/>
      <c r="H248" s="2"/>
      <c r="I248" s="2"/>
      <c r="J248">
        <v>20.2</v>
      </c>
      <c r="T248">
        <v>12.1</v>
      </c>
      <c r="AE248" s="2">
        <v>13.3</v>
      </c>
    </row>
    <row r="249" spans="1:31">
      <c r="A249" s="2">
        <v>53.087205601527693</v>
      </c>
      <c r="B249" s="2"/>
      <c r="C249" s="2"/>
      <c r="D249" s="2"/>
      <c r="E249" s="2"/>
      <c r="F249" s="2"/>
      <c r="G249" s="2"/>
      <c r="H249" s="2"/>
      <c r="I249" s="2"/>
      <c r="J249">
        <v>20.399999999999999</v>
      </c>
      <c r="T249">
        <v>12.1</v>
      </c>
      <c r="AE249" s="2">
        <v>13.3</v>
      </c>
    </row>
    <row r="250" spans="1:31">
      <c r="A250" s="2">
        <v>53.150859325270531</v>
      </c>
      <c r="B250" s="2"/>
      <c r="C250" s="2"/>
      <c r="D250" s="2"/>
      <c r="E250" s="2"/>
      <c r="F250" s="2"/>
      <c r="G250" s="2"/>
      <c r="H250" s="2"/>
      <c r="I250" s="2"/>
      <c r="J250">
        <v>20.5</v>
      </c>
      <c r="T250">
        <v>12.2</v>
      </c>
      <c r="AE250" s="2">
        <v>13.35</v>
      </c>
    </row>
    <row r="251" spans="1:31">
      <c r="A251" s="2">
        <v>53.564608529598985</v>
      </c>
      <c r="B251" s="2"/>
      <c r="C251" s="2"/>
      <c r="D251" s="2"/>
      <c r="E251" s="2"/>
      <c r="F251" s="2"/>
      <c r="G251" s="2"/>
      <c r="H251" s="2"/>
      <c r="I251" s="2"/>
      <c r="J251">
        <v>20.8</v>
      </c>
      <c r="T251">
        <v>12.3</v>
      </c>
      <c r="AE251" s="2">
        <v>13.5</v>
      </c>
    </row>
    <row r="252" spans="1:31">
      <c r="A252" s="2">
        <v>54.134309357097393</v>
      </c>
      <c r="B252" s="2"/>
      <c r="C252" s="2"/>
      <c r="D252" s="2"/>
      <c r="E252" s="2"/>
      <c r="F252" s="2"/>
      <c r="G252" s="2"/>
      <c r="H252" s="2"/>
      <c r="I252" s="2"/>
      <c r="J252">
        <v>21.1</v>
      </c>
      <c r="T252">
        <v>12.4</v>
      </c>
      <c r="AE252" s="2">
        <v>13.55</v>
      </c>
    </row>
    <row r="253" spans="1:31">
      <c r="A253" s="2">
        <v>54.423933800127308</v>
      </c>
      <c r="B253" s="2"/>
      <c r="C253" s="2"/>
      <c r="D253" s="2"/>
      <c r="E253" s="2"/>
      <c r="F253" s="2"/>
      <c r="G253" s="2"/>
      <c r="H253" s="2"/>
      <c r="I253" s="2"/>
      <c r="J253">
        <v>21.2</v>
      </c>
      <c r="T253">
        <v>12.9</v>
      </c>
      <c r="AE253" s="2">
        <v>13.649999999999999</v>
      </c>
    </row>
    <row r="254" spans="1:31">
      <c r="A254" s="2">
        <v>55.124124761298532</v>
      </c>
      <c r="B254" s="2"/>
      <c r="C254" s="2"/>
      <c r="D254" s="2"/>
      <c r="E254" s="2"/>
      <c r="F254" s="2"/>
      <c r="G254" s="2"/>
      <c r="H254" s="2"/>
      <c r="I254" s="2"/>
      <c r="J254">
        <v>22.4</v>
      </c>
      <c r="T254">
        <v>13.2</v>
      </c>
      <c r="AE254" s="2">
        <v>13.8</v>
      </c>
    </row>
    <row r="255" spans="1:31">
      <c r="A255" s="2">
        <v>59.898154042011456</v>
      </c>
      <c r="B255" s="2"/>
      <c r="C255" s="2"/>
      <c r="D255" s="2"/>
      <c r="E255" s="2"/>
      <c r="F255" s="2"/>
      <c r="G255" s="2"/>
      <c r="H255" s="2"/>
      <c r="I255" s="2"/>
      <c r="J255">
        <v>23.2</v>
      </c>
      <c r="T255">
        <v>13.5</v>
      </c>
      <c r="AE255" s="2">
        <v>14.65</v>
      </c>
    </row>
    <row r="256" spans="1:31">
      <c r="A256" s="2">
        <v>63.399108847867602</v>
      </c>
      <c r="B256" s="2"/>
      <c r="C256" s="2"/>
      <c r="D256" s="2"/>
      <c r="E256" s="2"/>
      <c r="F256" s="2"/>
      <c r="G256" s="2"/>
      <c r="H256" s="2"/>
      <c r="I256" s="2"/>
      <c r="J256">
        <v>23.5</v>
      </c>
      <c r="T256">
        <v>13.5</v>
      </c>
      <c r="AE256" s="2">
        <v>14.85</v>
      </c>
    </row>
    <row r="257" spans="1:31">
      <c r="A257" s="2">
        <v>64.608529598981548</v>
      </c>
      <c r="B257" s="2"/>
      <c r="C257" s="2"/>
      <c r="D257" s="2"/>
      <c r="E257" s="2"/>
      <c r="F257" s="2"/>
      <c r="G257" s="2"/>
      <c r="H257" s="2"/>
      <c r="I257" s="2"/>
      <c r="J257">
        <v>24.6</v>
      </c>
      <c r="T257">
        <v>13.5</v>
      </c>
      <c r="AE257" s="2">
        <v>14.85</v>
      </c>
    </row>
    <row r="258" spans="1:31">
      <c r="A258" s="2">
        <v>64.990451941438579</v>
      </c>
      <c r="B258" s="2"/>
      <c r="C258" s="2"/>
      <c r="D258" s="2"/>
      <c r="E258" s="2"/>
      <c r="F258" s="2"/>
      <c r="G258" s="2"/>
      <c r="H258" s="2"/>
      <c r="I258" s="2"/>
      <c r="J258">
        <v>26.2</v>
      </c>
      <c r="T258">
        <v>16.100000000000001</v>
      </c>
      <c r="AE258" s="2">
        <v>16.100000000000001</v>
      </c>
    </row>
    <row r="259" spans="1:31">
      <c r="A259" s="2">
        <v>74.95225970719288</v>
      </c>
      <c r="B259" s="2"/>
      <c r="C259" s="2"/>
      <c r="D259" s="2"/>
      <c r="E259" s="2"/>
      <c r="F259" s="2"/>
      <c r="G259" s="2"/>
      <c r="H259" s="2"/>
      <c r="I259" s="2"/>
      <c r="J259">
        <v>27.1</v>
      </c>
      <c r="T259">
        <v>17.8</v>
      </c>
      <c r="AE259" s="2">
        <v>16.100000000000001</v>
      </c>
    </row>
    <row r="260" spans="1:31">
      <c r="A260" s="2">
        <v>78.13494589433482</v>
      </c>
      <c r="B260" s="2"/>
      <c r="C260" s="2"/>
      <c r="D260" s="2"/>
      <c r="E260" s="2"/>
      <c r="F260" s="2"/>
      <c r="G260" s="2"/>
      <c r="H260" s="2"/>
      <c r="I260" s="2"/>
      <c r="J260">
        <v>28.2</v>
      </c>
      <c r="T260">
        <v>20.100000000000001</v>
      </c>
      <c r="AE260" s="2">
        <v>16.850000000000001</v>
      </c>
    </row>
  </sheetData>
  <sortState ref="AE3:AE260">
    <sortCondition ref="AE3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plot data</vt:lpstr>
      <vt:lpstr>species</vt:lpstr>
      <vt:lpstr>SS</vt:lpstr>
      <vt:lpstr>class</vt:lpstr>
      <vt:lpstr>AN</vt:lpstr>
      <vt:lpstr>AL</vt:lpstr>
      <vt:lpstr>PK</vt:lpstr>
      <vt:lpstr>Distr</vt:lpstr>
      <vt:lpstr>KRatio</vt:lpstr>
      <vt:lpstr>GSpace</vt:lpstr>
      <vt:lpstr>SD</vt:lpstr>
      <vt:lpstr>SBP</vt:lpstr>
      <vt:lpstr>Distribution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2018-01-30T18:50:21Z</dcterms:created>
  <dcterms:modified xsi:type="dcterms:W3CDTF">2018-03-11T15:21:18Z</dcterms:modified>
</cp:coreProperties>
</file>