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Aurore\Documents\FORMATIONS\HES-SO\Cours\Travail de Master\05 Application\"/>
    </mc:Choice>
  </mc:AlternateContent>
  <xr:revisionPtr revIDLastSave="0" documentId="13_ncr:1_{CABED1FB-88E7-4A9D-A02C-263EB97C3D36}" xr6:coauthVersionLast="47" xr6:coauthVersionMax="47" xr10:uidLastSave="{00000000-0000-0000-0000-000000000000}"/>
  <bookViews>
    <workbookView xWindow="-110" yWindow="-110" windowWidth="25820" windowHeight="14020" tabRatio="991" xr2:uid="{00000000-000D-0000-FFFF-FFFF00000000}"/>
  </bookViews>
  <sheets>
    <sheet name="GSD Calculator" sheetId="1" r:id="rId1"/>
    <sheet name="GSD Google Maps" sheetId="2" r:id="rId2"/>
    <sheet name="Contrôle avec images" sheetId="3" r:id="rId3"/>
    <sheet name="Liste img et surface couvert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2" i="4" l="1"/>
  <c r="P3" i="4"/>
  <c r="P4" i="4"/>
  <c r="P5" i="4"/>
  <c r="P6" i="4"/>
  <c r="P7" i="4"/>
  <c r="P8" i="4"/>
  <c r="P9" i="4"/>
  <c r="P10" i="4"/>
  <c r="P11" i="4"/>
  <c r="P12" i="4"/>
  <c r="P13" i="4"/>
  <c r="P2" i="4"/>
  <c r="O12" i="4"/>
  <c r="N11" i="4"/>
  <c r="N10" i="4"/>
  <c r="O3" i="4"/>
  <c r="O4" i="4"/>
  <c r="O5" i="4"/>
  <c r="O6" i="4"/>
  <c r="O7" i="4"/>
  <c r="O8" i="4"/>
  <c r="O9" i="4"/>
  <c r="O10" i="4"/>
  <c r="O11" i="4"/>
  <c r="O13" i="4"/>
  <c r="O2" i="4"/>
  <c r="N3" i="4"/>
  <c r="N4" i="4"/>
  <c r="N5" i="4"/>
  <c r="N6" i="4"/>
  <c r="N7" i="4"/>
  <c r="N8" i="4"/>
  <c r="N9" i="4"/>
  <c r="N12" i="4"/>
  <c r="N13" i="4"/>
  <c r="N2" i="4"/>
  <c r="M13" i="4"/>
  <c r="M12" i="4"/>
  <c r="M11" i="4"/>
  <c r="M10" i="4"/>
  <c r="M9" i="4"/>
  <c r="M8" i="4"/>
  <c r="M7" i="4"/>
  <c r="M6" i="4"/>
  <c r="M5" i="4"/>
  <c r="M4" i="4"/>
  <c r="M3" i="4"/>
  <c r="H2" i="4"/>
  <c r="F13" i="4"/>
  <c r="D13" i="4"/>
  <c r="G13" i="4" s="1"/>
  <c r="H13" i="4" s="1"/>
  <c r="J13" i="4" s="1"/>
  <c r="F12" i="4"/>
  <c r="D12" i="4"/>
  <c r="F11" i="4"/>
  <c r="D11" i="4"/>
  <c r="F10" i="4"/>
  <c r="D10" i="4"/>
  <c r="F9" i="4"/>
  <c r="D9" i="4"/>
  <c r="F8" i="4"/>
  <c r="D8" i="4"/>
  <c r="F7" i="4"/>
  <c r="D7" i="4"/>
  <c r="F6" i="4"/>
  <c r="D6" i="4"/>
  <c r="F5" i="4"/>
  <c r="D5" i="4"/>
  <c r="G5" i="4" s="1"/>
  <c r="H5" i="4" s="1"/>
  <c r="F4" i="4"/>
  <c r="D4" i="4"/>
  <c r="F3" i="4"/>
  <c r="D3" i="4"/>
  <c r="F2" i="4"/>
  <c r="D2" i="4"/>
  <c r="G58" i="3"/>
  <c r="D58" i="3"/>
  <c r="G43" i="3"/>
  <c r="D43" i="3"/>
  <c r="G28" i="3"/>
  <c r="D28" i="3"/>
  <c r="C49" i="2"/>
  <c r="H49" i="2"/>
  <c r="C19" i="1"/>
  <c r="C20" i="1" s="1"/>
  <c r="J5" i="4" l="1"/>
  <c r="I5" i="4"/>
  <c r="G3" i="4"/>
  <c r="H3" i="4" s="1"/>
  <c r="G8" i="4"/>
  <c r="H8" i="4" s="1"/>
  <c r="G12" i="4"/>
  <c r="H12" i="4" s="1"/>
  <c r="G2" i="4"/>
  <c r="I13" i="4"/>
  <c r="G4" i="4"/>
  <c r="H4" i="4" s="1"/>
  <c r="G6" i="4"/>
  <c r="H6" i="4" s="1"/>
  <c r="G10" i="4"/>
  <c r="H10" i="4" s="1"/>
  <c r="G7" i="4"/>
  <c r="H7" i="4" s="1"/>
  <c r="G11" i="4"/>
  <c r="H11" i="4" s="1"/>
  <c r="G9" i="4"/>
  <c r="H9" i="4" s="1"/>
  <c r="C21" i="1"/>
  <c r="J4" i="4" l="1"/>
  <c r="I4" i="4"/>
  <c r="J3" i="4"/>
  <c r="I3" i="4"/>
  <c r="J10" i="4"/>
  <c r="I10" i="4"/>
  <c r="J2" i="4"/>
  <c r="I2" i="4"/>
  <c r="J11" i="4"/>
  <c r="I11" i="4"/>
  <c r="J8" i="4"/>
  <c r="I8" i="4"/>
  <c r="J7" i="4"/>
  <c r="I7" i="4"/>
  <c r="J9" i="4"/>
  <c r="I9" i="4"/>
  <c r="J6" i="4"/>
  <c r="I6" i="4"/>
  <c r="J12" i="4"/>
  <c r="I12" i="4"/>
</calcChain>
</file>

<file path=xl/sharedStrings.xml><?xml version="1.0" encoding="utf-8"?>
<sst xmlns="http://schemas.openxmlformats.org/spreadsheetml/2006/main" count="87" uniqueCount="71">
  <si>
    <t>Instructions</t>
  </si>
  <si>
    <t>Calculator</t>
  </si>
  <si>
    <r>
      <rPr>
        <sz val="11"/>
        <color rgb="FF000000"/>
        <rFont val="Calibri"/>
        <family val="2"/>
        <charset val="1"/>
      </rPr>
      <t>F</t>
    </r>
    <r>
      <rPr>
        <sz val="8"/>
        <color rgb="FF000000"/>
        <rFont val="Calibri"/>
        <family val="2"/>
        <charset val="1"/>
      </rPr>
      <t>R</t>
    </r>
  </si>
  <si>
    <t>H</t>
  </si>
  <si>
    <t>imW</t>
  </si>
  <si>
    <t>imH</t>
  </si>
  <si>
    <t>GSD</t>
  </si>
  <si>
    <t>Dw</t>
  </si>
  <si>
    <r>
      <rPr>
        <b/>
        <sz val="11"/>
        <color rgb="FF000000"/>
        <rFont val="Calibri"/>
        <family val="2"/>
        <charset val="1"/>
      </rPr>
      <t>D</t>
    </r>
    <r>
      <rPr>
        <b/>
        <sz val="10"/>
        <color rgb="FF000000"/>
        <rFont val="Calibri"/>
        <family val="2"/>
        <charset val="1"/>
      </rPr>
      <t>H</t>
    </r>
  </si>
  <si>
    <t>Dw = The footprint width / distance covered on the ground by one image in width direction</t>
  </si>
  <si>
    <t>www.pix4d.com</t>
  </si>
  <si>
    <t>6. Hit Enter</t>
  </si>
  <si>
    <t>GROUND SAMPLING DISTANCE CALCULATOR</t>
  </si>
  <si>
    <r>
      <t>S</t>
    </r>
    <r>
      <rPr>
        <sz val="10"/>
        <color rgb="FF000000"/>
        <rFont val="Calibri"/>
        <family val="2"/>
        <charset val="1"/>
      </rPr>
      <t>w</t>
    </r>
  </si>
  <si>
    <t>= the sensor width of the camera (millimeters)</t>
  </si>
  <si>
    <t>= the focal length of the camera (millimeters)</t>
  </si>
  <si>
    <t>= the image width (pixels)</t>
  </si>
  <si>
    <t>= the image height (pixels)</t>
  </si>
  <si>
    <t>= width of single image footprint on the ground (meters)</t>
  </si>
  <si>
    <t>= height of single image footprint on the ground (meters)</t>
  </si>
  <si>
    <r>
      <t xml:space="preserve">2. Enter the Focal Length (millimeters) in cell </t>
    </r>
    <r>
      <rPr>
        <b/>
        <sz val="11"/>
        <color rgb="FF000000"/>
        <rFont val="Calibri"/>
        <family val="2"/>
        <charset val="1"/>
      </rPr>
      <t xml:space="preserve">C15 </t>
    </r>
    <r>
      <rPr>
        <sz val="11"/>
        <color rgb="FF000000"/>
        <rFont val="Calibri"/>
        <family val="2"/>
        <charset val="1"/>
      </rPr>
      <t>(real focal length,not 35 mm equivalent)</t>
    </r>
  </si>
  <si>
    <r>
      <t xml:space="preserve">3. Enter the Flight Height (meters) in cell </t>
    </r>
    <r>
      <rPr>
        <b/>
        <sz val="11"/>
        <color rgb="FF000000"/>
        <rFont val="Calibri"/>
        <family val="2"/>
        <charset val="1"/>
      </rPr>
      <t>C16</t>
    </r>
  </si>
  <si>
    <r>
      <t xml:space="preserve">1. Enter the Sensor Width (millimeters) in cell </t>
    </r>
    <r>
      <rPr>
        <b/>
        <sz val="11"/>
        <color rgb="FF000000"/>
        <rFont val="Calibri"/>
        <family val="2"/>
        <charset val="1"/>
      </rPr>
      <t>C14</t>
    </r>
  </si>
  <si>
    <r>
      <t xml:space="preserve">4. Enter the Image Width (pixels) in cell </t>
    </r>
    <r>
      <rPr>
        <b/>
        <sz val="11"/>
        <color rgb="FF000000"/>
        <rFont val="Calibri"/>
        <family val="2"/>
        <charset val="1"/>
      </rPr>
      <t>C17</t>
    </r>
  </si>
  <si>
    <r>
      <t xml:space="preserve">5. [Optional] Enter the Image Height (pixels) in cell </t>
    </r>
    <r>
      <rPr>
        <b/>
        <sz val="11"/>
        <color rgb="FF000000"/>
        <rFont val="Calibri"/>
        <family val="2"/>
        <charset val="1"/>
      </rPr>
      <t>C18</t>
    </r>
  </si>
  <si>
    <t>= the flight height (meters)</t>
  </si>
  <si>
    <t>= Ground Sampling Distance (centimeters/pixel)</t>
  </si>
  <si>
    <t>https://www.djzphoto.com/blog/2018/12/5/dji-drone-quick-specs-amp-comparison-page</t>
  </si>
  <si>
    <t>Image de validation</t>
  </si>
  <si>
    <t>x</t>
  </si>
  <si>
    <t>pixels</t>
  </si>
  <si>
    <t>Même image avec distance en mètre</t>
  </si>
  <si>
    <t>Largeur sélection image</t>
  </si>
  <si>
    <t>centimètres</t>
  </si>
  <si>
    <t>cm par pixels</t>
  </si>
  <si>
    <t>Remarque :</t>
  </si>
  <si>
    <t>Il ne s'agit pas de la réelle résolution au sol, car l'image de GoogleMaps a été faite avec un printscreen.</t>
  </si>
  <si>
    <t>Toutefois, la valeur permet d'adapter la résolution à des images prises par drone.</t>
  </si>
  <si>
    <t>arrondi à</t>
  </si>
  <si>
    <t>DJI MAVIC PRO</t>
  </si>
  <si>
    <t>Largeur de capteur (en mm)</t>
  </si>
  <si>
    <t>Distance focale (en mm)</t>
  </si>
  <si>
    <t>Hauteur vol (en mètre)</t>
  </si>
  <si>
    <t>50 mètres</t>
  </si>
  <si>
    <t>UAV TILES</t>
  </si>
  <si>
    <t>cm par pixel</t>
  </si>
  <si>
    <t>SWISSTOPO TILES</t>
  </si>
  <si>
    <t>Aucun ratio</t>
  </si>
  <si>
    <t>GOOGLE MAPS TILES</t>
  </si>
  <si>
    <t>swissimage-dop10_2017_2608-1128_1</t>
  </si>
  <si>
    <t>swissimage-dop10_2017_2608-1128_3</t>
  </si>
  <si>
    <t>swissimage-dop10_2020_2582-1115_1</t>
  </si>
  <si>
    <t>swissimage-dop10_2020_2583-1117_1</t>
  </si>
  <si>
    <t>swissimage-dop10_2017_2608-1128_4</t>
  </si>
  <si>
    <t>swissimage-dop10_2020_2582-1115_2</t>
  </si>
  <si>
    <t>BENUNE_4_DJ0012</t>
  </si>
  <si>
    <t>DJI_0035</t>
  </si>
  <si>
    <t>VINES_1</t>
  </si>
  <si>
    <t>Bernunes_Google_1</t>
  </si>
  <si>
    <t>swissimage-dop10_2017_2608-1128_2</t>
  </si>
  <si>
    <t>swissimage-dop10_2020_2582-1115_3</t>
  </si>
  <si>
    <t>Largeur</t>
  </si>
  <si>
    <t>Hauteur</t>
  </si>
  <si>
    <t>cm / pixel</t>
  </si>
  <si>
    <t>cm2 / pixel</t>
  </si>
  <si>
    <t>Total cm2</t>
  </si>
  <si>
    <t>Total m2</t>
  </si>
  <si>
    <t>Nb pixels</t>
  </si>
  <si>
    <t>Total km2</t>
  </si>
  <si>
    <t>Total hectare</t>
  </si>
  <si>
    <t>Surface désirée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</si>
</sst>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"/>
  </numFmts>
  <fonts count="1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u/>
      <sz val="11"/>
      <color rgb="FF0066CC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Arial"/>
      <family val="2"/>
    </font>
    <font>
      <u/>
      <sz val="10"/>
      <name val="Arial"/>
      <family val="2"/>
      <charset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00"/>
        <bgColor rgb="FFFFCC0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33CCCC"/>
        <bgColor rgb="FF00CCFF"/>
      </patternFill>
    </fill>
    <fill>
      <patternFill patternType="solid">
        <fgColor rgb="FFCCFFFF"/>
        <bgColor rgb="FFCCFFFF"/>
      </patternFill>
    </fill>
    <fill>
      <patternFill patternType="solid">
        <fgColor rgb="FF99CCFF"/>
        <bgColor rgb="FFCCCCFF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6" fillId="0" borderId="0"/>
    <xf numFmtId="0" fontId="1" fillId="0" borderId="0"/>
  </cellStyleXfs>
  <cellXfs count="76">
    <xf numFmtId="0" fontId="0" fillId="0" borderId="0" xfId="0"/>
    <xf numFmtId="0" fontId="1" fillId="0" borderId="0" xfId="2"/>
    <xf numFmtId="0" fontId="1" fillId="2" borderId="0" xfId="2" applyFill="1"/>
    <xf numFmtId="0" fontId="3" fillId="4" borderId="2" xfId="2" applyFont="1" applyFill="1" applyBorder="1" applyAlignment="1">
      <alignment horizontal="left"/>
    </xf>
    <xf numFmtId="0" fontId="3" fillId="4" borderId="3" xfId="2" applyFont="1" applyFill="1" applyBorder="1" applyAlignment="1">
      <alignment horizontal="left"/>
    </xf>
    <xf numFmtId="0" fontId="1" fillId="2" borderId="0" xfId="2" applyFill="1" applyBorder="1"/>
    <xf numFmtId="0" fontId="1" fillId="5" borderId="5" xfId="2" applyFont="1" applyFill="1" applyBorder="1"/>
    <xf numFmtId="0" fontId="1" fillId="5" borderId="0" xfId="2" applyFill="1" applyBorder="1"/>
    <xf numFmtId="0" fontId="1" fillId="5" borderId="7" xfId="2" applyFont="1" applyFill="1" applyBorder="1"/>
    <xf numFmtId="0" fontId="1" fillId="5" borderId="8" xfId="2" applyFill="1" applyBorder="1"/>
    <xf numFmtId="0" fontId="3" fillId="6" borderId="2" xfId="2" applyFont="1" applyFill="1" applyBorder="1" applyAlignment="1">
      <alignment horizontal="left"/>
    </xf>
    <xf numFmtId="0" fontId="3" fillId="6" borderId="3" xfId="2" applyFont="1" applyFill="1" applyBorder="1" applyAlignment="1">
      <alignment horizontal="left"/>
    </xf>
    <xf numFmtId="0" fontId="1" fillId="7" borderId="5" xfId="2" applyFont="1" applyFill="1" applyBorder="1"/>
    <xf numFmtId="0" fontId="1" fillId="8" borderId="10" xfId="2" applyFill="1" applyBorder="1"/>
    <xf numFmtId="49" fontId="1" fillId="7" borderId="0" xfId="2" applyNumberFormat="1" applyFont="1" applyFill="1" applyBorder="1"/>
    <xf numFmtId="0" fontId="1" fillId="7" borderId="7" xfId="2" applyFont="1" applyFill="1" applyBorder="1"/>
    <xf numFmtId="0" fontId="1" fillId="8" borderId="11" xfId="2" applyFill="1" applyBorder="1"/>
    <xf numFmtId="49" fontId="1" fillId="7" borderId="8" xfId="2" applyNumberFormat="1" applyFont="1" applyFill="1" applyBorder="1"/>
    <xf numFmtId="0" fontId="3" fillId="7" borderId="2" xfId="2" applyFont="1" applyFill="1" applyBorder="1"/>
    <xf numFmtId="49" fontId="6" fillId="7" borderId="3" xfId="1" applyNumberFormat="1" applyFont="1" applyFill="1" applyBorder="1" applyAlignment="1" applyProtection="1"/>
    <xf numFmtId="0" fontId="3" fillId="7" borderId="5" xfId="2" applyFont="1" applyFill="1" applyBorder="1"/>
    <xf numFmtId="0" fontId="3" fillId="7" borderId="7" xfId="2" applyFont="1" applyFill="1" applyBorder="1"/>
    <xf numFmtId="0" fontId="1" fillId="3" borderId="0" xfId="2" applyFill="1" applyBorder="1"/>
    <xf numFmtId="0" fontId="1" fillId="2" borderId="0" xfId="2" applyFill="1" applyBorder="1" applyAlignment="1">
      <alignment horizontal="left" vertical="top" wrapText="1"/>
    </xf>
    <xf numFmtId="2" fontId="1" fillId="8" borderId="10" xfId="2" applyNumberFormat="1" applyFill="1" applyBorder="1"/>
    <xf numFmtId="1" fontId="1" fillId="8" borderId="10" xfId="2" applyNumberFormat="1" applyFill="1" applyBorder="1"/>
    <xf numFmtId="1" fontId="1" fillId="8" borderId="11" xfId="2" applyNumberFormat="1" applyFill="1" applyBorder="1"/>
    <xf numFmtId="0" fontId="2" fillId="3" borderId="2" xfId="2" applyFont="1" applyFill="1" applyBorder="1" applyAlignment="1">
      <alignment horizontal="right"/>
    </xf>
    <xf numFmtId="0" fontId="2" fillId="3" borderId="3" xfId="2" applyFont="1" applyFill="1" applyBorder="1" applyAlignment="1">
      <alignment horizontal="right"/>
    </xf>
    <xf numFmtId="0" fontId="2" fillId="3" borderId="4" xfId="2" applyFont="1" applyFill="1" applyBorder="1" applyAlignment="1">
      <alignment horizontal="right"/>
    </xf>
    <xf numFmtId="0" fontId="1" fillId="3" borderId="5" xfId="2" applyFill="1" applyBorder="1"/>
    <xf numFmtId="0" fontId="1" fillId="3" borderId="6" xfId="2" applyFill="1" applyBorder="1"/>
    <xf numFmtId="0" fontId="1" fillId="3" borderId="7" xfId="2" applyFill="1" applyBorder="1"/>
    <xf numFmtId="0" fontId="1" fillId="3" borderId="8" xfId="2" applyFill="1" applyBorder="1"/>
    <xf numFmtId="0" fontId="6" fillId="3" borderId="8" xfId="1" applyFont="1" applyFill="1" applyBorder="1" applyAlignment="1" applyProtection="1"/>
    <xf numFmtId="0" fontId="1" fillId="3" borderId="9" xfId="2" applyFill="1" applyBorder="1"/>
    <xf numFmtId="0" fontId="1" fillId="7" borderId="0" xfId="2" applyFill="1" applyBorder="1"/>
    <xf numFmtId="0" fontId="1" fillId="7" borderId="8" xfId="2" applyFill="1" applyBorder="1"/>
    <xf numFmtId="0" fontId="1" fillId="7" borderId="3" xfId="2" applyFill="1" applyBorder="1"/>
    <xf numFmtId="0" fontId="1" fillId="2" borderId="2" xfId="2" applyFill="1" applyBorder="1"/>
    <xf numFmtId="0" fontId="1" fillId="2" borderId="3" xfId="2" applyFill="1" applyBorder="1"/>
    <xf numFmtId="0" fontId="1" fillId="2" borderId="4" xfId="2" applyFill="1" applyBorder="1"/>
    <xf numFmtId="0" fontId="1" fillId="2" borderId="5" xfId="2" applyFill="1" applyBorder="1"/>
    <xf numFmtId="0" fontId="1" fillId="2" borderId="6" xfId="2" applyFill="1" applyBorder="1"/>
    <xf numFmtId="0" fontId="1" fillId="2" borderId="5" xfId="2" applyFill="1" applyBorder="1" applyAlignment="1">
      <alignment horizontal="left" vertical="top" wrapText="1"/>
    </xf>
    <xf numFmtId="0" fontId="1" fillId="2" borderId="6" xfId="2" applyFill="1" applyBorder="1" applyAlignment="1">
      <alignment horizontal="left" vertical="top" wrapText="1"/>
    </xf>
    <xf numFmtId="0" fontId="8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8" fillId="0" borderId="0" xfId="0" applyNumberFormat="1" applyFont="1" applyAlignment="1">
      <alignment horizontal="center"/>
    </xf>
    <xf numFmtId="0" fontId="9" fillId="0" borderId="0" xfId="0" applyFont="1"/>
    <xf numFmtId="0" fontId="10" fillId="2" borderId="0" xfId="2" applyFont="1" applyFill="1"/>
    <xf numFmtId="0" fontId="10" fillId="2" borderId="0" xfId="2" applyFont="1" applyFill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left"/>
    </xf>
    <xf numFmtId="0" fontId="11" fillId="0" borderId="0" xfId="0" applyFont="1" applyBorder="1" applyAlignment="1">
      <alignment horizontal="left" vertical="center"/>
    </xf>
    <xf numFmtId="3" fontId="11" fillId="0" borderId="0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Border="1" applyAlignment="1">
      <alignment horizontal="left" vertical="center" wrapText="1"/>
    </xf>
    <xf numFmtId="3" fontId="11" fillId="0" borderId="0" xfId="0" applyNumberFormat="1" applyFont="1" applyAlignment="1">
      <alignment horizontal="center" vertical="center"/>
    </xf>
    <xf numFmtId="4" fontId="11" fillId="0" borderId="0" xfId="0" applyNumberFormat="1" applyFont="1" applyBorder="1" applyAlignment="1">
      <alignment horizontal="center" vertical="center"/>
    </xf>
    <xf numFmtId="4" fontId="11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0" fontId="2" fillId="2" borderId="1" xfId="2" applyFont="1" applyFill="1" applyBorder="1" applyAlignment="1">
      <alignment horizontal="right"/>
    </xf>
    <xf numFmtId="0" fontId="1" fillId="2" borderId="7" xfId="2" applyFont="1" applyFill="1" applyBorder="1" applyAlignment="1">
      <alignment horizontal="left" vertical="top" wrapText="1"/>
    </xf>
    <xf numFmtId="0" fontId="1" fillId="2" borderId="8" xfId="2" applyFont="1" applyFill="1" applyBorder="1" applyAlignment="1">
      <alignment horizontal="left" vertical="top" wrapText="1"/>
    </xf>
    <xf numFmtId="0" fontId="1" fillId="2" borderId="9" xfId="2" applyFont="1" applyFill="1" applyBorder="1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3" fontId="8" fillId="0" borderId="0" xfId="0" applyNumberFormat="1" applyFont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</cellXfs>
  <cellStyles count="3">
    <cellStyle name="Lien hypertexte" xfId="1" builtinId="8"/>
    <cellStyle name="Normal" xfId="0" builtinId="0"/>
    <cellStyle name="Texte explicatif" xfId="2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jpe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JPG"/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9.png"/><Relationship Id="rId1" Type="http://schemas.openxmlformats.org/officeDocument/2006/relationships/image" Target="../media/image8.jpg"/><Relationship Id="rId6" Type="http://schemas.openxmlformats.org/officeDocument/2006/relationships/image" Target="../media/image13.JPG"/><Relationship Id="rId5" Type="http://schemas.openxmlformats.org/officeDocument/2006/relationships/image" Target="../media/image12.PNG"/><Relationship Id="rId10" Type="http://schemas.openxmlformats.org/officeDocument/2006/relationships/image" Target="../media/image17.JPG"/><Relationship Id="rId4" Type="http://schemas.openxmlformats.org/officeDocument/2006/relationships/image" Target="../media/image11.png"/><Relationship Id="rId9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155196</xdr:colOff>
      <xdr:row>5</xdr:row>
      <xdr:rowOff>133350</xdr:rowOff>
    </xdr:from>
    <xdr:to>
      <xdr:col>11</xdr:col>
      <xdr:colOff>437970</xdr:colOff>
      <xdr:row>27</xdr:row>
      <xdr:rowOff>57015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641596" y="1085850"/>
          <a:ext cx="3711774" cy="4143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87840</xdr:colOff>
      <xdr:row>0</xdr:row>
      <xdr:rowOff>171000</xdr:rowOff>
    </xdr:from>
    <xdr:to>
      <xdr:col>2</xdr:col>
      <xdr:colOff>203760</xdr:colOff>
      <xdr:row>3</xdr:row>
      <xdr:rowOff>75960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262465" y="171000"/>
          <a:ext cx="711233" cy="4764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165100</xdr:colOff>
      <xdr:row>38</xdr:row>
      <xdr:rowOff>114300</xdr:rowOff>
    </xdr:from>
    <xdr:to>
      <xdr:col>3</xdr:col>
      <xdr:colOff>1968500</xdr:colOff>
      <xdr:row>49</xdr:row>
      <xdr:rowOff>16538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5DD3850F-0FAE-4F14-B464-23384837D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" y="7435850"/>
          <a:ext cx="3448050" cy="19278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1200150</xdr:colOff>
      <xdr:row>36</xdr:row>
      <xdr:rowOff>88900</xdr:rowOff>
    </xdr:from>
    <xdr:to>
      <xdr:col>9</xdr:col>
      <xdr:colOff>165100</xdr:colOff>
      <xdr:row>52</xdr:row>
      <xdr:rowOff>50617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5F14C936-160C-4A09-A97B-889DF7AA8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0" y="7042150"/>
          <a:ext cx="2622550" cy="2908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43</xdr:row>
      <xdr:rowOff>25400</xdr:rowOff>
    </xdr:from>
    <xdr:to>
      <xdr:col>9</xdr:col>
      <xdr:colOff>259200</xdr:colOff>
      <xdr:row>46</xdr:row>
      <xdr:rowOff>81950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22D5DD8-9328-4113-9D50-65ECE812A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40600"/>
          <a:ext cx="7117200" cy="53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127000</xdr:rowOff>
    </xdr:from>
    <xdr:to>
      <xdr:col>6</xdr:col>
      <xdr:colOff>745200</xdr:colOff>
      <xdr:row>20</xdr:row>
      <xdr:rowOff>55550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2CAA9558-9FD0-4FE3-894D-827EB073A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100"/>
          <a:ext cx="5317200" cy="294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57151</xdr:rowOff>
    </xdr:from>
    <xdr:to>
      <xdr:col>8</xdr:col>
      <xdr:colOff>276000</xdr:colOff>
      <xdr:row>40</xdr:row>
      <xdr:rowOff>67342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8FA910CB-68CF-4EDC-A18C-AFB90DBBC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62351"/>
          <a:ext cx="6372000" cy="28676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4</xdr:row>
      <xdr:rowOff>38100</xdr:rowOff>
    </xdr:from>
    <xdr:to>
      <xdr:col>1</xdr:col>
      <xdr:colOff>704850</xdr:colOff>
      <xdr:row>12</xdr:row>
      <xdr:rowOff>139700</xdr:rowOff>
    </xdr:to>
    <xdr:pic>
      <xdr:nvPicPr>
        <xdr:cNvPr id="2" name="Image 1" descr="Une image contenant mammifère&#10;&#10;Description générée automatiquement">
          <a:extLst>
            <a:ext uri="{FF2B5EF4-FFF2-40B4-BE49-F238E27FC236}">
              <a16:creationId xmlns:a16="http://schemas.microsoft.com/office/drawing/2014/main" id="{26FF340D-059A-4BE5-B285-335D1F8A870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679450"/>
          <a:ext cx="1371600" cy="1371600"/>
        </a:xfrm>
        <a:prstGeom prst="rect">
          <a:avLst/>
        </a:prstGeom>
      </xdr:spPr>
    </xdr:pic>
    <xdr:clientData/>
  </xdr:twoCellAnchor>
  <xdr:twoCellAnchor editAs="oneCell">
    <xdr:from>
      <xdr:col>0</xdr:col>
      <xdr:colOff>107950</xdr:colOff>
      <xdr:row>18</xdr:row>
      <xdr:rowOff>44450</xdr:rowOff>
    </xdr:from>
    <xdr:to>
      <xdr:col>1</xdr:col>
      <xdr:colOff>717550</xdr:colOff>
      <xdr:row>26</xdr:row>
      <xdr:rowOff>146050</xdr:rowOff>
    </xdr:to>
    <xdr:pic>
      <xdr:nvPicPr>
        <xdr:cNvPr id="3" name="Image 2" descr="Une image contenant texte, filetage&#10;&#10;Description générée automatiquement">
          <a:extLst>
            <a:ext uri="{FF2B5EF4-FFF2-40B4-BE49-F238E27FC236}">
              <a16:creationId xmlns:a16="http://schemas.microsoft.com/office/drawing/2014/main" id="{333AC293-73F7-484F-AD7D-7F97C00C9125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950" y="2914650"/>
          <a:ext cx="1371600" cy="1371600"/>
        </a:xfrm>
        <a:prstGeom prst="rect">
          <a:avLst/>
        </a:prstGeom>
      </xdr:spPr>
    </xdr:pic>
    <xdr:clientData/>
  </xdr:twoCellAnchor>
  <xdr:twoCellAnchor editAs="oneCell">
    <xdr:from>
      <xdr:col>3</xdr:col>
      <xdr:colOff>88900</xdr:colOff>
      <xdr:row>18</xdr:row>
      <xdr:rowOff>31750</xdr:rowOff>
    </xdr:from>
    <xdr:to>
      <xdr:col>4</xdr:col>
      <xdr:colOff>702945</xdr:colOff>
      <xdr:row>26</xdr:row>
      <xdr:rowOff>137795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91FBC7C5-B850-4D8D-9B62-87CE812A33CF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4900" y="2901950"/>
          <a:ext cx="1376045" cy="137604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69850</xdr:colOff>
      <xdr:row>18</xdr:row>
      <xdr:rowOff>44450</xdr:rowOff>
    </xdr:from>
    <xdr:to>
      <xdr:col>7</xdr:col>
      <xdr:colOff>679450</xdr:colOff>
      <xdr:row>26</xdr:row>
      <xdr:rowOff>146050</xdr:rowOff>
    </xdr:to>
    <xdr:pic>
      <xdr:nvPicPr>
        <xdr:cNvPr id="5" name="Image 4" descr="Une image contenant vert&#10;&#10;Description générée automatiquement">
          <a:extLst>
            <a:ext uri="{FF2B5EF4-FFF2-40B4-BE49-F238E27FC236}">
              <a16:creationId xmlns:a16="http://schemas.microsoft.com/office/drawing/2014/main" id="{E113FF97-203E-4230-A8FC-DF6C23EA0408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1850" y="2914650"/>
          <a:ext cx="1371600" cy="1371600"/>
        </a:xfrm>
        <a:prstGeom prst="rect">
          <a:avLst/>
        </a:prstGeom>
      </xdr:spPr>
    </xdr:pic>
    <xdr:clientData/>
  </xdr:twoCellAnchor>
  <xdr:twoCellAnchor editAs="oneCell">
    <xdr:from>
      <xdr:col>0</xdr:col>
      <xdr:colOff>88900</xdr:colOff>
      <xdr:row>33</xdr:row>
      <xdr:rowOff>31750</xdr:rowOff>
    </xdr:from>
    <xdr:to>
      <xdr:col>1</xdr:col>
      <xdr:colOff>698500</xdr:colOff>
      <xdr:row>41</xdr:row>
      <xdr:rowOff>133350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DC960F72-74AC-4DBE-BF98-C3C558E0E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" y="5289550"/>
          <a:ext cx="1371600" cy="1371600"/>
        </a:xfrm>
        <a:prstGeom prst="rect">
          <a:avLst/>
        </a:prstGeom>
      </xdr:spPr>
    </xdr:pic>
    <xdr:clientData/>
  </xdr:twoCellAnchor>
  <xdr:twoCellAnchor editAs="oneCell">
    <xdr:from>
      <xdr:col>0</xdr:col>
      <xdr:colOff>50800</xdr:colOff>
      <xdr:row>48</xdr:row>
      <xdr:rowOff>31750</xdr:rowOff>
    </xdr:from>
    <xdr:to>
      <xdr:col>1</xdr:col>
      <xdr:colOff>660400</xdr:colOff>
      <xdr:row>56</xdr:row>
      <xdr:rowOff>133350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A6F7CECA-608A-49B8-8EE3-B1FEB12EF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00" y="6877050"/>
          <a:ext cx="1371600" cy="1371600"/>
        </a:xfrm>
        <a:prstGeom prst="rect">
          <a:avLst/>
        </a:prstGeom>
      </xdr:spPr>
    </xdr:pic>
    <xdr:clientData/>
  </xdr:twoCellAnchor>
  <xdr:twoCellAnchor editAs="oneCell">
    <xdr:from>
      <xdr:col>3</xdr:col>
      <xdr:colOff>44450</xdr:colOff>
      <xdr:row>33</xdr:row>
      <xdr:rowOff>25400</xdr:rowOff>
    </xdr:from>
    <xdr:to>
      <xdr:col>4</xdr:col>
      <xdr:colOff>654050</xdr:colOff>
      <xdr:row>41</xdr:row>
      <xdr:rowOff>127000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D4949669-3C6F-46F2-87CD-29FED460C7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0450" y="5283200"/>
          <a:ext cx="1371600" cy="13716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</xdr:colOff>
      <xdr:row>48</xdr:row>
      <xdr:rowOff>38100</xdr:rowOff>
    </xdr:from>
    <xdr:to>
      <xdr:col>4</xdr:col>
      <xdr:colOff>660400</xdr:colOff>
      <xdr:row>56</xdr:row>
      <xdr:rowOff>139700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5F1B5FF7-0BE6-470F-B84C-EFD929357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6800" y="6883400"/>
          <a:ext cx="1371600" cy="1371600"/>
        </a:xfrm>
        <a:prstGeom prst="rect">
          <a:avLst/>
        </a:prstGeom>
      </xdr:spPr>
    </xdr:pic>
    <xdr:clientData/>
  </xdr:twoCellAnchor>
  <xdr:twoCellAnchor editAs="oneCell">
    <xdr:from>
      <xdr:col>6</xdr:col>
      <xdr:colOff>82550</xdr:colOff>
      <xdr:row>33</xdr:row>
      <xdr:rowOff>44450</xdr:rowOff>
    </xdr:from>
    <xdr:to>
      <xdr:col>7</xdr:col>
      <xdr:colOff>692150</xdr:colOff>
      <xdr:row>41</xdr:row>
      <xdr:rowOff>146050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0C7ED9FE-4E20-437E-9374-4166736596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4550" y="5302250"/>
          <a:ext cx="1371600" cy="1371600"/>
        </a:xfrm>
        <a:prstGeom prst="rect">
          <a:avLst/>
        </a:prstGeom>
      </xdr:spPr>
    </xdr:pic>
    <xdr:clientData/>
  </xdr:twoCellAnchor>
  <xdr:twoCellAnchor editAs="oneCell">
    <xdr:from>
      <xdr:col>6</xdr:col>
      <xdr:colOff>88900</xdr:colOff>
      <xdr:row>48</xdr:row>
      <xdr:rowOff>25400</xdr:rowOff>
    </xdr:from>
    <xdr:to>
      <xdr:col>7</xdr:col>
      <xdr:colOff>698500</xdr:colOff>
      <xdr:row>56</xdr:row>
      <xdr:rowOff>127000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D1E1B767-0618-4C46-AFFE-6DBF1845E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0900" y="7512050"/>
          <a:ext cx="1371600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pix4d.com/" TargetMode="External"/><Relationship Id="rId1" Type="http://schemas.openxmlformats.org/officeDocument/2006/relationships/hyperlink" Target="https://support.pix4d.com/hc/en-us/articles/202559809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60"/>
  <sheetViews>
    <sheetView tabSelected="1" zoomScale="80" zoomScaleNormal="80" workbookViewId="0">
      <selection activeCell="C19" sqref="C19"/>
    </sheetView>
  </sheetViews>
  <sheetFormatPr baseColWidth="10" defaultColWidth="8.7265625" defaultRowHeight="14.5" x14ac:dyDescent="0.35"/>
  <cols>
    <col min="1" max="1" width="2.54296875" style="1"/>
    <col min="2" max="2" width="8.54296875" style="1"/>
    <col min="3" max="3" width="12.453125" style="1" customWidth="1"/>
    <col min="4" max="4" width="40.54296875" style="1"/>
    <col min="5" max="5" width="18.1796875" style="1"/>
    <col min="6" max="12" width="8.54296875" style="1"/>
    <col min="13" max="13" width="2.453125" style="1"/>
    <col min="14" max="257" width="8.54296875" style="1"/>
    <col min="258" max="1025" width="8.54296875"/>
  </cols>
  <sheetData>
    <row r="1" spans="1:49" ht="15" customHeight="1" x14ac:dyDescent="0.35">
      <c r="A1" s="65" t="s">
        <v>12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" customHeight="1" x14ac:dyDescent="0.35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" customHeight="1" x14ac:dyDescent="0.35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" customHeight="1" thickBot="1" x14ac:dyDescent="0.4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" customHeight="1" thickBot="1" x14ac:dyDescent="0.55000000000000004">
      <c r="A5" s="27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9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x14ac:dyDescent="0.35">
      <c r="A6" s="30"/>
      <c r="B6" s="3" t="s">
        <v>0</v>
      </c>
      <c r="C6" s="4"/>
      <c r="D6" s="4"/>
      <c r="E6" s="4"/>
      <c r="F6" s="39"/>
      <c r="G6" s="40"/>
      <c r="H6" s="40"/>
      <c r="I6" s="40"/>
      <c r="J6" s="40"/>
      <c r="K6" s="40"/>
      <c r="L6" s="41"/>
      <c r="M6" s="3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x14ac:dyDescent="0.35">
      <c r="A7" s="30"/>
      <c r="B7" s="6" t="s">
        <v>22</v>
      </c>
      <c r="C7" s="7"/>
      <c r="D7" s="7"/>
      <c r="E7" s="7"/>
      <c r="F7" s="42"/>
      <c r="G7" s="5"/>
      <c r="H7" s="5"/>
      <c r="I7" s="5"/>
      <c r="J7" s="5"/>
      <c r="K7" s="5"/>
      <c r="L7" s="43"/>
      <c r="M7" s="3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x14ac:dyDescent="0.35">
      <c r="A8" s="30"/>
      <c r="B8" s="6" t="s">
        <v>20</v>
      </c>
      <c r="C8" s="7"/>
      <c r="D8" s="7"/>
      <c r="E8" s="7"/>
      <c r="F8" s="42"/>
      <c r="G8" s="5"/>
      <c r="H8" s="5"/>
      <c r="I8" s="5"/>
      <c r="J8" s="5"/>
      <c r="K8" s="5"/>
      <c r="L8" s="43"/>
      <c r="M8" s="31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x14ac:dyDescent="0.35">
      <c r="A9" s="30"/>
      <c r="B9" s="6" t="s">
        <v>21</v>
      </c>
      <c r="C9" s="7"/>
      <c r="D9" s="7"/>
      <c r="E9" s="7"/>
      <c r="F9" s="42"/>
      <c r="G9" s="5"/>
      <c r="H9" s="5"/>
      <c r="I9" s="5"/>
      <c r="J9" s="5"/>
      <c r="K9" s="5"/>
      <c r="L9" s="43"/>
      <c r="M9" s="3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x14ac:dyDescent="0.35">
      <c r="A10" s="30"/>
      <c r="B10" s="6" t="s">
        <v>23</v>
      </c>
      <c r="C10" s="7"/>
      <c r="D10" s="7"/>
      <c r="E10" s="7"/>
      <c r="F10" s="42"/>
      <c r="G10" s="5"/>
      <c r="H10" s="5"/>
      <c r="I10" s="5"/>
      <c r="J10" s="5"/>
      <c r="K10" s="5"/>
      <c r="L10" s="43"/>
      <c r="M10" s="31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x14ac:dyDescent="0.35">
      <c r="A11" s="30"/>
      <c r="B11" s="6" t="s">
        <v>24</v>
      </c>
      <c r="C11" s="7"/>
      <c r="D11" s="7"/>
      <c r="E11" s="7"/>
      <c r="F11" s="42"/>
      <c r="G11" s="5"/>
      <c r="H11" s="5"/>
      <c r="I11" s="5"/>
      <c r="J11" s="5"/>
      <c r="K11" s="5"/>
      <c r="L11" s="43"/>
      <c r="M11" s="31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" thickBot="1" x14ac:dyDescent="0.4">
      <c r="A12" s="30"/>
      <c r="B12" s="8" t="s">
        <v>11</v>
      </c>
      <c r="C12" s="9"/>
      <c r="D12" s="9"/>
      <c r="E12" s="9"/>
      <c r="F12" s="42"/>
      <c r="G12" s="5"/>
      <c r="H12" s="5"/>
      <c r="I12" s="5"/>
      <c r="J12" s="5"/>
      <c r="K12" s="5"/>
      <c r="L12" s="43"/>
      <c r="M12" s="3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x14ac:dyDescent="0.35">
      <c r="A13" s="30"/>
      <c r="B13" s="10" t="s">
        <v>1</v>
      </c>
      <c r="C13" s="11"/>
      <c r="D13" s="11"/>
      <c r="E13" s="11"/>
      <c r="F13" s="42"/>
      <c r="G13" s="5"/>
      <c r="H13" s="5"/>
      <c r="I13" s="5"/>
      <c r="J13" s="5"/>
      <c r="K13" s="5"/>
      <c r="L13" s="43"/>
      <c r="M13" s="31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x14ac:dyDescent="0.35">
      <c r="A14" s="30"/>
      <c r="B14" s="12" t="s">
        <v>13</v>
      </c>
      <c r="C14" s="13">
        <v>6.3</v>
      </c>
      <c r="D14" s="14" t="s">
        <v>14</v>
      </c>
      <c r="E14" s="36"/>
      <c r="F14" s="42"/>
      <c r="G14" s="5"/>
      <c r="H14" s="5"/>
      <c r="I14" s="5"/>
      <c r="J14" s="5"/>
      <c r="K14" s="5"/>
      <c r="L14" s="43"/>
      <c r="M14" s="31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x14ac:dyDescent="0.35">
      <c r="A15" s="30"/>
      <c r="B15" s="12" t="s">
        <v>2</v>
      </c>
      <c r="C15" s="13">
        <v>5</v>
      </c>
      <c r="D15" s="14" t="s">
        <v>15</v>
      </c>
      <c r="E15" s="36"/>
      <c r="F15" s="42"/>
      <c r="G15" s="5"/>
      <c r="H15" s="5"/>
      <c r="I15" s="5"/>
      <c r="J15" s="5"/>
      <c r="K15" s="5"/>
      <c r="L15" s="43"/>
      <c r="M15" s="31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x14ac:dyDescent="0.35">
      <c r="A16" s="30"/>
      <c r="B16" s="12" t="s">
        <v>3</v>
      </c>
      <c r="C16" s="13">
        <v>50</v>
      </c>
      <c r="D16" s="14" t="s">
        <v>25</v>
      </c>
      <c r="E16" s="36"/>
      <c r="F16" s="42"/>
      <c r="G16" s="5"/>
      <c r="H16" s="5"/>
      <c r="I16" s="5"/>
      <c r="J16" s="5"/>
      <c r="K16" s="5"/>
      <c r="L16" s="43"/>
      <c r="M16" s="31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x14ac:dyDescent="0.35">
      <c r="A17" s="30"/>
      <c r="B17" s="12" t="s">
        <v>4</v>
      </c>
      <c r="C17" s="13">
        <v>4000</v>
      </c>
      <c r="D17" s="14" t="s">
        <v>16</v>
      </c>
      <c r="E17" s="36"/>
      <c r="F17" s="42"/>
      <c r="G17" s="5"/>
      <c r="H17" s="5"/>
      <c r="I17" s="5"/>
      <c r="J17" s="5"/>
      <c r="K17" s="5"/>
      <c r="L17" s="43"/>
      <c r="M17" s="31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" thickBot="1" x14ac:dyDescent="0.4">
      <c r="A18" s="30"/>
      <c r="B18" s="15" t="s">
        <v>5</v>
      </c>
      <c r="C18" s="16">
        <v>3000</v>
      </c>
      <c r="D18" s="17" t="s">
        <v>17</v>
      </c>
      <c r="E18" s="37"/>
      <c r="F18" s="42"/>
      <c r="G18" s="5"/>
      <c r="H18" s="5"/>
      <c r="I18" s="5"/>
      <c r="J18" s="5"/>
      <c r="K18" s="5"/>
      <c r="L18" s="43"/>
      <c r="M18" s="31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x14ac:dyDescent="0.35">
      <c r="A19" s="30"/>
      <c r="B19" s="18" t="s">
        <v>6</v>
      </c>
      <c r="C19" s="24">
        <f>(C14*C16*100)/(C15*C17)</f>
        <v>1.575</v>
      </c>
      <c r="D19" s="19" t="s">
        <v>26</v>
      </c>
      <c r="E19" s="38"/>
      <c r="F19" s="42"/>
      <c r="G19" s="5"/>
      <c r="H19" s="5"/>
      <c r="I19" s="5"/>
      <c r="J19" s="5"/>
      <c r="K19" s="5"/>
      <c r="L19" s="43"/>
      <c r="M19" s="31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x14ac:dyDescent="0.35">
      <c r="A20" s="30"/>
      <c r="B20" s="20" t="s">
        <v>7</v>
      </c>
      <c r="C20" s="25">
        <f>(C19*C17)/100</f>
        <v>63</v>
      </c>
      <c r="D20" s="14" t="s">
        <v>18</v>
      </c>
      <c r="E20" s="36"/>
      <c r="F20" s="42"/>
      <c r="G20" s="5"/>
      <c r="H20" s="5"/>
      <c r="I20" s="5"/>
      <c r="J20" s="5"/>
      <c r="K20" s="5"/>
      <c r="L20" s="43"/>
      <c r="M20" s="31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" thickBot="1" x14ac:dyDescent="0.4">
      <c r="A21" s="30"/>
      <c r="B21" s="21" t="s">
        <v>8</v>
      </c>
      <c r="C21" s="26">
        <f>(C19*C18)/100</f>
        <v>47.25</v>
      </c>
      <c r="D21" s="17" t="s">
        <v>19</v>
      </c>
      <c r="E21" s="37"/>
      <c r="F21" s="42"/>
      <c r="G21" s="5"/>
      <c r="H21" s="5"/>
      <c r="I21" s="5"/>
      <c r="J21" s="5"/>
      <c r="K21" s="5"/>
      <c r="L21" s="43"/>
      <c r="M21" s="31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x14ac:dyDescent="0.35">
      <c r="A22" s="30"/>
      <c r="B22" s="22"/>
      <c r="C22" s="22"/>
      <c r="D22" s="22"/>
      <c r="E22" s="22"/>
      <c r="F22" s="42"/>
      <c r="G22" s="5"/>
      <c r="H22" s="5"/>
      <c r="I22" s="5"/>
      <c r="J22" s="5"/>
      <c r="K22" s="5"/>
      <c r="L22" s="43"/>
      <c r="M22" s="31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x14ac:dyDescent="0.35">
      <c r="A23" s="30"/>
      <c r="B23" s="22"/>
      <c r="C23" s="22"/>
      <c r="D23" s="22"/>
      <c r="E23" s="22"/>
      <c r="F23" s="42"/>
      <c r="G23" s="5"/>
      <c r="H23" s="5"/>
      <c r="I23" s="5"/>
      <c r="J23" s="5"/>
      <c r="K23" s="5"/>
      <c r="L23" s="43"/>
      <c r="M23" s="31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x14ac:dyDescent="0.35">
      <c r="A24" s="30"/>
      <c r="B24" s="22"/>
      <c r="C24" s="22"/>
      <c r="D24" s="22"/>
      <c r="E24" s="22"/>
      <c r="F24" s="42"/>
      <c r="G24" s="5"/>
      <c r="H24" s="5"/>
      <c r="I24" s="5"/>
      <c r="J24" s="5"/>
      <c r="K24" s="5"/>
      <c r="L24" s="43"/>
      <c r="M24" s="31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x14ac:dyDescent="0.35">
      <c r="A25" s="30"/>
      <c r="B25" s="22"/>
      <c r="C25" s="22"/>
      <c r="D25" s="22"/>
      <c r="E25" s="22"/>
      <c r="F25" s="42"/>
      <c r="G25" s="5"/>
      <c r="H25" s="5"/>
      <c r="I25" s="5"/>
      <c r="J25" s="5"/>
      <c r="K25" s="5"/>
      <c r="L25" s="43"/>
      <c r="M25" s="31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x14ac:dyDescent="0.35">
      <c r="A26" s="30"/>
      <c r="B26" s="22"/>
      <c r="C26" s="22"/>
      <c r="D26" s="22"/>
      <c r="E26" s="22"/>
      <c r="F26" s="42"/>
      <c r="G26" s="5"/>
      <c r="H26" s="5"/>
      <c r="I26" s="5"/>
      <c r="J26" s="5"/>
      <c r="K26" s="5"/>
      <c r="L26" s="43"/>
      <c r="M26" s="31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" customHeight="1" x14ac:dyDescent="0.35">
      <c r="A27" s="30"/>
      <c r="B27" s="22"/>
      <c r="C27" s="22"/>
      <c r="D27" s="22"/>
      <c r="E27" s="22"/>
      <c r="F27" s="42"/>
      <c r="G27" s="5"/>
      <c r="H27" s="5"/>
      <c r="I27" s="5"/>
      <c r="J27" s="5"/>
      <c r="K27" s="5"/>
      <c r="L27" s="43"/>
      <c r="M27" s="3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x14ac:dyDescent="0.35">
      <c r="A28" s="30"/>
      <c r="B28" s="22"/>
      <c r="C28" s="22"/>
      <c r="D28" s="22"/>
      <c r="E28" s="22"/>
      <c r="F28" s="42"/>
      <c r="G28" s="5"/>
      <c r="H28" s="5"/>
      <c r="I28" s="5"/>
      <c r="J28" s="5"/>
      <c r="K28" s="5"/>
      <c r="L28" s="43"/>
      <c r="M28" s="31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x14ac:dyDescent="0.35">
      <c r="A29" s="30"/>
      <c r="B29" s="22"/>
      <c r="C29" s="22"/>
      <c r="D29" s="22"/>
      <c r="E29" s="22"/>
      <c r="F29" s="42"/>
      <c r="G29" s="5"/>
      <c r="H29" s="5"/>
      <c r="I29" s="5"/>
      <c r="J29" s="5"/>
      <c r="K29" s="5"/>
      <c r="L29" s="43"/>
      <c r="M29" s="31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x14ac:dyDescent="0.35">
      <c r="A30" s="30"/>
      <c r="B30" s="22"/>
      <c r="C30" s="22"/>
      <c r="D30" s="22"/>
      <c r="E30" s="22"/>
      <c r="F30" s="42"/>
      <c r="G30" s="5"/>
      <c r="H30" s="5"/>
      <c r="I30" s="5"/>
      <c r="J30" s="5"/>
      <c r="K30" s="5"/>
      <c r="L30" s="43"/>
      <c r="M30" s="31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6.5" customHeight="1" x14ac:dyDescent="0.35">
      <c r="A31" s="30"/>
      <c r="B31" s="22"/>
      <c r="C31" s="22"/>
      <c r="D31" s="22"/>
      <c r="E31" s="22"/>
      <c r="F31" s="44"/>
      <c r="G31" s="23"/>
      <c r="H31" s="23"/>
      <c r="I31" s="23"/>
      <c r="J31" s="23"/>
      <c r="K31" s="23"/>
      <c r="L31" s="45"/>
      <c r="M31" s="31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ht="33" customHeight="1" thickBot="1" x14ac:dyDescent="0.4">
      <c r="A32" s="30"/>
      <c r="B32" s="22"/>
      <c r="C32" s="22"/>
      <c r="D32" s="22"/>
      <c r="E32" s="22"/>
      <c r="F32" s="66" t="s">
        <v>9</v>
      </c>
      <c r="G32" s="67"/>
      <c r="H32" s="67"/>
      <c r="I32" s="67"/>
      <c r="J32" s="67"/>
      <c r="K32" s="67"/>
      <c r="L32" s="68"/>
      <c r="M32" s="31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ht="15" thickBot="1" x14ac:dyDescent="0.4">
      <c r="A33" s="32"/>
      <c r="B33" s="33"/>
      <c r="C33" s="33"/>
      <c r="D33" s="33"/>
      <c r="E33" s="33"/>
      <c r="F33" s="33"/>
      <c r="G33" s="33"/>
      <c r="H33" s="33"/>
      <c r="I33" s="33"/>
      <c r="J33" s="33"/>
      <c r="K33" s="34" t="s">
        <v>10</v>
      </c>
      <c r="L33" s="33"/>
      <c r="M33" s="35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x14ac:dyDescent="0.35">
      <c r="A35" s="2"/>
      <c r="B35" s="51" t="s">
        <v>40</v>
      </c>
      <c r="C35" s="2"/>
      <c r="D35" s="2"/>
      <c r="E35" s="2"/>
      <c r="F35" s="51" t="s">
        <v>41</v>
      </c>
      <c r="H35" s="2"/>
      <c r="I35" s="2"/>
      <c r="J35" s="2"/>
      <c r="K35" s="51" t="s">
        <v>42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 x14ac:dyDescent="0.35">
      <c r="A36" s="2"/>
      <c r="C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 x14ac:dyDescent="0.35">
      <c r="A37" s="2"/>
      <c r="B37" s="2" t="s">
        <v>39</v>
      </c>
      <c r="C37" s="2"/>
      <c r="D37" s="2"/>
      <c r="E37" s="2"/>
      <c r="F37" s="2"/>
      <c r="G37" s="2"/>
      <c r="H37" s="2"/>
      <c r="I37" s="2"/>
      <c r="J37" s="2"/>
      <c r="K37" s="2" t="s">
        <v>43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 x14ac:dyDescent="0.35">
      <c r="A38" s="2"/>
      <c r="B38" s="2" t="s">
        <v>27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49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49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x14ac:dyDescent="0.35">
      <c r="A56" s="2"/>
      <c r="B56" s="52" t="s">
        <v>6</v>
      </c>
      <c r="C56" s="52">
        <v>1.58</v>
      </c>
      <c r="D56" s="51" t="s">
        <v>34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</sheetData>
  <mergeCells count="2">
    <mergeCell ref="A1:M4"/>
    <mergeCell ref="F32:L32"/>
  </mergeCells>
  <hyperlinks>
    <hyperlink ref="D19" r:id="rId1" display="= Ground Sampling Distance (cm/pixel)" xr:uid="{00000000-0004-0000-0000-000000000000}"/>
    <hyperlink ref="K33" r:id="rId2" xr:uid="{00000000-0004-0000-0000-000001000000}"/>
  </hyperlink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BF48-8A37-406B-86C3-C10BDDD6852D}">
  <dimension ref="A1:I52"/>
  <sheetViews>
    <sheetView topLeftCell="A32" workbookViewId="0">
      <selection activeCell="D55" sqref="D55"/>
    </sheetView>
  </sheetViews>
  <sheetFormatPr baseColWidth="10" defaultRowHeight="12.5" x14ac:dyDescent="0.25"/>
  <sheetData>
    <row r="1" spans="1:7" ht="13" x14ac:dyDescent="0.3">
      <c r="A1" s="46" t="s">
        <v>28</v>
      </c>
      <c r="D1" s="47">
        <v>1477</v>
      </c>
      <c r="E1" s="47" t="s">
        <v>29</v>
      </c>
      <c r="F1" s="47">
        <v>818</v>
      </c>
      <c r="G1" s="47" t="s">
        <v>30</v>
      </c>
    </row>
    <row r="22" spans="1:7" ht="13" x14ac:dyDescent="0.3">
      <c r="A22" s="46" t="s">
        <v>31</v>
      </c>
      <c r="D22" s="47">
        <v>2122</v>
      </c>
      <c r="E22" s="47" t="s">
        <v>29</v>
      </c>
      <c r="F22" s="47">
        <v>955</v>
      </c>
      <c r="G22" s="47" t="s">
        <v>30</v>
      </c>
    </row>
    <row r="43" spans="1:8" ht="13" x14ac:dyDescent="0.3">
      <c r="A43" s="46" t="s">
        <v>32</v>
      </c>
      <c r="D43" s="47">
        <v>1905</v>
      </c>
      <c r="E43" s="47" t="s">
        <v>30</v>
      </c>
      <c r="G43" s="47">
        <v>10800</v>
      </c>
      <c r="H43" s="47" t="s">
        <v>33</v>
      </c>
    </row>
    <row r="49" spans="1:9" ht="13" x14ac:dyDescent="0.3">
      <c r="A49" s="46" t="s">
        <v>6</v>
      </c>
      <c r="C49" s="48">
        <f>G43/D1</f>
        <v>7.3121191604603926</v>
      </c>
      <c r="D49" t="s">
        <v>34</v>
      </c>
      <c r="F49" t="s">
        <v>38</v>
      </c>
      <c r="H49" s="49">
        <f>ROUNDUP(C49,0)</f>
        <v>8</v>
      </c>
      <c r="I49" s="46" t="s">
        <v>34</v>
      </c>
    </row>
    <row r="51" spans="1:9" x14ac:dyDescent="0.25">
      <c r="A51" s="50" t="s">
        <v>35</v>
      </c>
      <c r="B51" t="s">
        <v>36</v>
      </c>
    </row>
    <row r="52" spans="1:9" x14ac:dyDescent="0.25">
      <c r="B52" t="s">
        <v>37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24FC9-FD30-44EF-9777-80B5E5CF6BDC}">
  <dimension ref="A2:I58"/>
  <sheetViews>
    <sheetView topLeftCell="A31" workbookViewId="0">
      <selection activeCell="D2" sqref="D2"/>
    </sheetView>
  </sheetViews>
  <sheetFormatPr baseColWidth="10" defaultRowHeight="12.5" x14ac:dyDescent="0.25"/>
  <sheetData>
    <row r="2" spans="1:4" ht="13" x14ac:dyDescent="0.3">
      <c r="A2" s="55" t="s">
        <v>44</v>
      </c>
      <c r="C2" s="53">
        <v>1.58</v>
      </c>
      <c r="D2" s="46" t="s">
        <v>45</v>
      </c>
    </row>
    <row r="4" spans="1:4" x14ac:dyDescent="0.25">
      <c r="A4" s="70">
        <v>144</v>
      </c>
      <c r="B4" s="70"/>
    </row>
    <row r="5" spans="1:4" x14ac:dyDescent="0.25">
      <c r="C5" s="69">
        <v>144</v>
      </c>
    </row>
    <row r="6" spans="1:4" x14ac:dyDescent="0.25">
      <c r="C6" s="69"/>
    </row>
    <row r="7" spans="1:4" x14ac:dyDescent="0.25">
      <c r="C7" s="69"/>
    </row>
    <row r="8" spans="1:4" x14ac:dyDescent="0.25">
      <c r="C8" s="69"/>
    </row>
    <row r="9" spans="1:4" x14ac:dyDescent="0.25">
      <c r="C9" s="69"/>
    </row>
    <row r="10" spans="1:4" x14ac:dyDescent="0.25">
      <c r="C10" s="69"/>
    </row>
    <row r="11" spans="1:4" x14ac:dyDescent="0.25">
      <c r="C11" s="69"/>
    </row>
    <row r="12" spans="1:4" x14ac:dyDescent="0.25">
      <c r="C12" s="69"/>
    </row>
    <row r="13" spans="1:4" x14ac:dyDescent="0.25">
      <c r="C13" s="69"/>
    </row>
    <row r="16" spans="1:4" ht="13" x14ac:dyDescent="0.3">
      <c r="A16" s="46" t="s">
        <v>46</v>
      </c>
      <c r="C16" s="53">
        <v>10</v>
      </c>
      <c r="D16" s="46" t="s">
        <v>45</v>
      </c>
    </row>
    <row r="18" spans="1:9" x14ac:dyDescent="0.25">
      <c r="A18" s="70">
        <v>144</v>
      </c>
      <c r="B18" s="70"/>
      <c r="D18" s="70">
        <v>144</v>
      </c>
      <c r="E18" s="70"/>
      <c r="G18" s="70">
        <v>144</v>
      </c>
      <c r="H18" s="70"/>
    </row>
    <row r="19" spans="1:9" x14ac:dyDescent="0.25">
      <c r="C19" s="69">
        <v>144</v>
      </c>
      <c r="F19" s="69">
        <v>144</v>
      </c>
      <c r="I19" s="69">
        <v>144</v>
      </c>
    </row>
    <row r="20" spans="1:9" x14ac:dyDescent="0.25">
      <c r="C20" s="69"/>
      <c r="F20" s="69"/>
      <c r="I20" s="69"/>
    </row>
    <row r="21" spans="1:9" x14ac:dyDescent="0.25">
      <c r="C21" s="69"/>
      <c r="F21" s="69"/>
      <c r="I21" s="69"/>
    </row>
    <row r="22" spans="1:9" x14ac:dyDescent="0.25">
      <c r="C22" s="69"/>
      <c r="F22" s="69"/>
      <c r="I22" s="69"/>
    </row>
    <row r="23" spans="1:9" x14ac:dyDescent="0.25">
      <c r="C23" s="69"/>
      <c r="F23" s="69"/>
      <c r="I23" s="69"/>
    </row>
    <row r="24" spans="1:9" x14ac:dyDescent="0.25">
      <c r="C24" s="69"/>
      <c r="F24" s="69"/>
      <c r="I24" s="69"/>
    </row>
    <row r="25" spans="1:9" x14ac:dyDescent="0.25">
      <c r="C25" s="69"/>
      <c r="F25" s="69"/>
      <c r="I25" s="69"/>
    </row>
    <row r="26" spans="1:9" x14ac:dyDescent="0.25">
      <c r="C26" s="69"/>
      <c r="F26" s="69"/>
      <c r="I26" s="69"/>
    </row>
    <row r="27" spans="1:9" x14ac:dyDescent="0.25">
      <c r="C27" s="69"/>
      <c r="F27" s="69"/>
      <c r="I27" s="69"/>
    </row>
    <row r="28" spans="1:9" x14ac:dyDescent="0.25">
      <c r="A28" s="70" t="s">
        <v>47</v>
      </c>
      <c r="B28" s="70"/>
      <c r="D28" s="70">
        <f>3000/2000+2</f>
        <v>3.5</v>
      </c>
      <c r="E28" s="70"/>
      <c r="G28" s="70">
        <f>C16/C2</f>
        <v>6.3291139240506329</v>
      </c>
      <c r="H28" s="70"/>
    </row>
    <row r="31" spans="1:9" ht="13" x14ac:dyDescent="0.3">
      <c r="A31" s="46" t="s">
        <v>48</v>
      </c>
      <c r="C31" s="53">
        <v>8</v>
      </c>
      <c r="D31" s="46" t="s">
        <v>45</v>
      </c>
    </row>
    <row r="33" spans="1:9" x14ac:dyDescent="0.25">
      <c r="A33" s="70">
        <v>144</v>
      </c>
      <c r="B33" s="70"/>
      <c r="D33" s="70">
        <v>144</v>
      </c>
      <c r="E33" s="70"/>
      <c r="G33" s="70">
        <v>144</v>
      </c>
      <c r="H33" s="70"/>
    </row>
    <row r="34" spans="1:9" x14ac:dyDescent="0.25">
      <c r="C34" s="69">
        <v>144</v>
      </c>
      <c r="F34" s="69">
        <v>144</v>
      </c>
      <c r="I34" s="69">
        <v>144</v>
      </c>
    </row>
    <row r="35" spans="1:9" x14ac:dyDescent="0.25">
      <c r="C35" s="69"/>
      <c r="F35" s="69"/>
      <c r="I35" s="69"/>
    </row>
    <row r="36" spans="1:9" x14ac:dyDescent="0.25">
      <c r="C36" s="69"/>
      <c r="F36" s="69"/>
      <c r="I36" s="69"/>
    </row>
    <row r="37" spans="1:9" x14ac:dyDescent="0.25">
      <c r="C37" s="69"/>
      <c r="F37" s="69"/>
      <c r="I37" s="69"/>
    </row>
    <row r="38" spans="1:9" x14ac:dyDescent="0.25">
      <c r="C38" s="69"/>
      <c r="F38" s="69"/>
      <c r="I38" s="69"/>
    </row>
    <row r="39" spans="1:9" x14ac:dyDescent="0.25">
      <c r="C39" s="69"/>
      <c r="F39" s="69"/>
      <c r="I39" s="69"/>
    </row>
    <row r="40" spans="1:9" x14ac:dyDescent="0.25">
      <c r="C40" s="69"/>
      <c r="F40" s="69"/>
      <c r="I40" s="69"/>
    </row>
    <row r="41" spans="1:9" x14ac:dyDescent="0.25">
      <c r="C41" s="69"/>
      <c r="F41" s="69"/>
      <c r="I41" s="69"/>
    </row>
    <row r="42" spans="1:9" x14ac:dyDescent="0.25">
      <c r="C42" s="69"/>
      <c r="F42" s="69"/>
      <c r="I42" s="69"/>
    </row>
    <row r="43" spans="1:9" x14ac:dyDescent="0.25">
      <c r="A43" s="70" t="s">
        <v>47</v>
      </c>
      <c r="B43" s="70"/>
      <c r="D43" s="70">
        <f>3000/818+2</f>
        <v>5.6674816625916868</v>
      </c>
      <c r="E43" s="70"/>
      <c r="G43" s="70">
        <f>C31/C2</f>
        <v>5.0632911392405058</v>
      </c>
      <c r="H43" s="70"/>
    </row>
    <row r="44" spans="1:9" x14ac:dyDescent="0.25">
      <c r="A44" s="54"/>
      <c r="B44" s="54"/>
      <c r="D44" s="54"/>
      <c r="E44" s="54"/>
      <c r="G44" s="54"/>
      <c r="H44" s="54"/>
    </row>
    <row r="45" spans="1:9" x14ac:dyDescent="0.25">
      <c r="A45" s="54"/>
      <c r="B45" s="54"/>
      <c r="D45" s="54"/>
      <c r="E45" s="54"/>
      <c r="G45" s="54"/>
      <c r="H45" s="54"/>
    </row>
    <row r="46" spans="1:9" ht="13" x14ac:dyDescent="0.3">
      <c r="A46" s="46" t="s">
        <v>48</v>
      </c>
      <c r="C46" s="53">
        <v>10</v>
      </c>
      <c r="D46" s="46" t="s">
        <v>45</v>
      </c>
      <c r="E46" s="54"/>
      <c r="G46" s="54"/>
      <c r="H46" s="54"/>
    </row>
    <row r="47" spans="1:9" ht="13" x14ac:dyDescent="0.3">
      <c r="A47" s="46"/>
      <c r="C47" s="53"/>
      <c r="D47" s="46"/>
      <c r="E47" s="54"/>
      <c r="G47" s="54"/>
      <c r="H47" s="54"/>
    </row>
    <row r="48" spans="1:9" x14ac:dyDescent="0.25">
      <c r="A48" s="70">
        <v>144</v>
      </c>
      <c r="B48" s="70"/>
      <c r="D48" s="70">
        <v>144</v>
      </c>
      <c r="E48" s="70"/>
      <c r="G48" s="70">
        <v>144</v>
      </c>
      <c r="H48" s="70"/>
    </row>
    <row r="49" spans="1:9" x14ac:dyDescent="0.25">
      <c r="C49" s="69">
        <v>144</v>
      </c>
      <c r="F49" s="69">
        <v>144</v>
      </c>
      <c r="I49" s="69">
        <v>144</v>
      </c>
    </row>
    <row r="50" spans="1:9" x14ac:dyDescent="0.25">
      <c r="C50" s="69"/>
      <c r="F50" s="69"/>
      <c r="I50" s="69"/>
    </row>
    <row r="51" spans="1:9" x14ac:dyDescent="0.25">
      <c r="C51" s="69"/>
      <c r="F51" s="69"/>
      <c r="I51" s="69"/>
    </row>
    <row r="52" spans="1:9" x14ac:dyDescent="0.25">
      <c r="C52" s="69"/>
      <c r="F52" s="69"/>
      <c r="I52" s="69"/>
    </row>
    <row r="53" spans="1:9" x14ac:dyDescent="0.25">
      <c r="C53" s="69"/>
      <c r="F53" s="69"/>
      <c r="I53" s="69"/>
    </row>
    <row r="54" spans="1:9" x14ac:dyDescent="0.25">
      <c r="C54" s="69"/>
      <c r="F54" s="69"/>
      <c r="I54" s="69"/>
    </row>
    <row r="55" spans="1:9" x14ac:dyDescent="0.25">
      <c r="C55" s="69"/>
      <c r="F55" s="69"/>
      <c r="I55" s="69"/>
    </row>
    <row r="56" spans="1:9" x14ac:dyDescent="0.25">
      <c r="C56" s="69"/>
      <c r="F56" s="69"/>
      <c r="I56" s="69"/>
    </row>
    <row r="57" spans="1:9" x14ac:dyDescent="0.25">
      <c r="C57" s="69"/>
      <c r="F57" s="69"/>
      <c r="I57" s="69"/>
    </row>
    <row r="58" spans="1:9" x14ac:dyDescent="0.25">
      <c r="A58" s="70" t="s">
        <v>47</v>
      </c>
      <c r="B58" s="70"/>
      <c r="D58" s="70">
        <f>3000/554+2</f>
        <v>7.4151624548736459</v>
      </c>
      <c r="E58" s="70"/>
      <c r="G58" s="70">
        <f>C46/C2</f>
        <v>6.3291139240506329</v>
      </c>
      <c r="H58" s="70"/>
    </row>
  </sheetData>
  <mergeCells count="29">
    <mergeCell ref="A4:B4"/>
    <mergeCell ref="C5:C13"/>
    <mergeCell ref="A28:B28"/>
    <mergeCell ref="D28:E28"/>
    <mergeCell ref="G28:H28"/>
    <mergeCell ref="A18:B18"/>
    <mergeCell ref="D18:E18"/>
    <mergeCell ref="G18:H18"/>
    <mergeCell ref="C19:C27"/>
    <mergeCell ref="F19:F27"/>
    <mergeCell ref="A58:B58"/>
    <mergeCell ref="A43:B43"/>
    <mergeCell ref="D43:E43"/>
    <mergeCell ref="G43:H43"/>
    <mergeCell ref="F34:F42"/>
    <mergeCell ref="F49:F57"/>
    <mergeCell ref="D58:E58"/>
    <mergeCell ref="G58:H58"/>
    <mergeCell ref="A48:B48"/>
    <mergeCell ref="D48:E48"/>
    <mergeCell ref="G48:H48"/>
    <mergeCell ref="I34:I42"/>
    <mergeCell ref="I49:I57"/>
    <mergeCell ref="I19:I27"/>
    <mergeCell ref="A33:B33"/>
    <mergeCell ref="C34:C42"/>
    <mergeCell ref="C49:C57"/>
    <mergeCell ref="D33:E33"/>
    <mergeCell ref="G33:H3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1787C-D6F8-4ECD-AD4A-B5ADCF401C68}">
  <dimension ref="A1:P13"/>
  <sheetViews>
    <sheetView topLeftCell="B1" workbookViewId="0">
      <selection activeCell="O17" sqref="O17"/>
    </sheetView>
  </sheetViews>
  <sheetFormatPr baseColWidth="10" defaultRowHeight="17" customHeight="1" x14ac:dyDescent="0.25"/>
  <cols>
    <col min="1" max="1" width="46" style="56" customWidth="1"/>
    <col min="2" max="5" width="12.54296875" style="57" customWidth="1"/>
    <col min="6" max="9" width="12.54296875" style="60" customWidth="1"/>
    <col min="10" max="10" width="10.90625" style="63"/>
    <col min="11" max="11" width="10.90625" style="58"/>
    <col min="12" max="12" width="13.453125" style="58" bestFit="1" customWidth="1"/>
    <col min="13" max="13" width="13.453125" style="58" customWidth="1"/>
    <col min="14" max="16384" width="10.90625" style="58"/>
  </cols>
  <sheetData>
    <row r="1" spans="1:16" ht="17" customHeight="1" x14ac:dyDescent="0.25">
      <c r="B1" s="71" t="s">
        <v>61</v>
      </c>
      <c r="C1" s="71" t="s">
        <v>62</v>
      </c>
      <c r="D1" s="71" t="s">
        <v>67</v>
      </c>
      <c r="E1" s="71" t="s">
        <v>63</v>
      </c>
      <c r="F1" s="72" t="s">
        <v>64</v>
      </c>
      <c r="G1" s="72" t="s">
        <v>65</v>
      </c>
      <c r="H1" s="72" t="s">
        <v>66</v>
      </c>
      <c r="I1" s="72" t="s">
        <v>69</v>
      </c>
      <c r="J1" s="73" t="s">
        <v>68</v>
      </c>
      <c r="K1" s="74"/>
      <c r="L1" s="74" t="s">
        <v>70</v>
      </c>
      <c r="M1" s="71" t="s">
        <v>67</v>
      </c>
      <c r="N1" s="75" t="s">
        <v>61</v>
      </c>
      <c r="O1" s="75" t="s">
        <v>62</v>
      </c>
      <c r="P1" s="74"/>
    </row>
    <row r="2" spans="1:16" ht="17" customHeight="1" x14ac:dyDescent="0.25">
      <c r="A2" s="59" t="s">
        <v>49</v>
      </c>
      <c r="B2" s="57">
        <v>2000</v>
      </c>
      <c r="C2" s="57">
        <v>2000</v>
      </c>
      <c r="D2" s="57">
        <f>B2*C2</f>
        <v>4000000</v>
      </c>
      <c r="E2" s="57">
        <v>10</v>
      </c>
      <c r="F2" s="60">
        <f>E2^2</f>
        <v>100</v>
      </c>
      <c r="G2" s="60">
        <f>D2*F2</f>
        <v>400000000</v>
      </c>
      <c r="H2" s="60">
        <f>G2/10000</f>
        <v>40000</v>
      </c>
      <c r="I2" s="64">
        <f>H2/10000</f>
        <v>4</v>
      </c>
      <c r="J2" s="63">
        <f>H2/1000000</f>
        <v>0.04</v>
      </c>
      <c r="L2" s="60">
        <v>2976.75</v>
      </c>
      <c r="M2" s="60">
        <f>L2*D2/H2</f>
        <v>297675</v>
      </c>
      <c r="N2" s="60">
        <f>$B$8/(E2/$E$8)</f>
        <v>630</v>
      </c>
      <c r="O2" s="60">
        <f>$C$8/(E2/$E$8)</f>
        <v>472.49999999999994</v>
      </c>
      <c r="P2" s="60">
        <f>N2*O2</f>
        <v>297674.99999999994</v>
      </c>
    </row>
    <row r="3" spans="1:16" ht="17" customHeight="1" x14ac:dyDescent="0.25">
      <c r="A3" s="59" t="s">
        <v>50</v>
      </c>
      <c r="B3" s="57">
        <v>2000</v>
      </c>
      <c r="C3" s="57">
        <v>2000</v>
      </c>
      <c r="D3" s="57">
        <f t="shared" ref="D3:D13" si="0">B3*C3</f>
        <v>4000000</v>
      </c>
      <c r="E3" s="57">
        <v>10</v>
      </c>
      <c r="F3" s="60">
        <f t="shared" ref="F3:F13" si="1">E3^2</f>
        <v>100</v>
      </c>
      <c r="G3" s="60">
        <f t="shared" ref="G3:G13" si="2">D3*F3</f>
        <v>400000000</v>
      </c>
      <c r="H3" s="60">
        <f t="shared" ref="H3:H13" si="3">G3/10000</f>
        <v>40000</v>
      </c>
      <c r="I3" s="64">
        <f t="shared" ref="I3:I13" si="4">H3/10000</f>
        <v>4</v>
      </c>
      <c r="J3" s="63">
        <f t="shared" ref="J3:J13" si="5">H3/1000000</f>
        <v>0.04</v>
      </c>
      <c r="L3" s="60">
        <v>2976.75</v>
      </c>
      <c r="M3" s="60">
        <f t="shared" ref="M3:M13" si="6">L3*D3/H3</f>
        <v>297675</v>
      </c>
      <c r="N3" s="60">
        <f t="shared" ref="N3:N13" si="7">$B$8/(E3/$E$8)</f>
        <v>630</v>
      </c>
      <c r="O3" s="60">
        <f t="shared" ref="O3:O13" si="8">$C$8/(E3/$E$8)</f>
        <v>472.49999999999994</v>
      </c>
      <c r="P3" s="60">
        <f t="shared" ref="P3:P13" si="9">N3*O3</f>
        <v>297674.99999999994</v>
      </c>
    </row>
    <row r="4" spans="1:16" ht="17" customHeight="1" x14ac:dyDescent="0.25">
      <c r="A4" s="59" t="s">
        <v>51</v>
      </c>
      <c r="B4" s="57">
        <v>2000</v>
      </c>
      <c r="C4" s="57">
        <v>2000</v>
      </c>
      <c r="D4" s="57">
        <f t="shared" si="0"/>
        <v>4000000</v>
      </c>
      <c r="E4" s="57">
        <v>10</v>
      </c>
      <c r="F4" s="60">
        <f t="shared" si="1"/>
        <v>100</v>
      </c>
      <c r="G4" s="60">
        <f t="shared" si="2"/>
        <v>400000000</v>
      </c>
      <c r="H4" s="60">
        <f t="shared" si="3"/>
        <v>40000</v>
      </c>
      <c r="I4" s="64">
        <f t="shared" si="4"/>
        <v>4</v>
      </c>
      <c r="J4" s="63">
        <f t="shared" si="5"/>
        <v>0.04</v>
      </c>
      <c r="L4" s="60">
        <v>2976.75</v>
      </c>
      <c r="M4" s="60">
        <f t="shared" si="6"/>
        <v>297675</v>
      </c>
      <c r="N4" s="60">
        <f t="shared" si="7"/>
        <v>630</v>
      </c>
      <c r="O4" s="60">
        <f t="shared" si="8"/>
        <v>472.49999999999994</v>
      </c>
      <c r="P4" s="60">
        <f t="shared" si="9"/>
        <v>297674.99999999994</v>
      </c>
    </row>
    <row r="5" spans="1:16" ht="17" customHeight="1" x14ac:dyDescent="0.25">
      <c r="A5" s="59" t="s">
        <v>52</v>
      </c>
      <c r="B5" s="57">
        <v>2000</v>
      </c>
      <c r="C5" s="57">
        <v>2000</v>
      </c>
      <c r="D5" s="57">
        <f t="shared" si="0"/>
        <v>4000000</v>
      </c>
      <c r="E5" s="57">
        <v>10</v>
      </c>
      <c r="F5" s="60">
        <f t="shared" si="1"/>
        <v>100</v>
      </c>
      <c r="G5" s="60">
        <f t="shared" si="2"/>
        <v>400000000</v>
      </c>
      <c r="H5" s="60">
        <f t="shared" si="3"/>
        <v>40000</v>
      </c>
      <c r="I5" s="64">
        <f t="shared" si="4"/>
        <v>4</v>
      </c>
      <c r="J5" s="63">
        <f t="shared" si="5"/>
        <v>0.04</v>
      </c>
      <c r="L5" s="60">
        <v>2976.75</v>
      </c>
      <c r="M5" s="60">
        <f t="shared" si="6"/>
        <v>297675</v>
      </c>
      <c r="N5" s="60">
        <f t="shared" si="7"/>
        <v>630</v>
      </c>
      <c r="O5" s="60">
        <f t="shared" si="8"/>
        <v>472.49999999999994</v>
      </c>
      <c r="P5" s="60">
        <f t="shared" si="9"/>
        <v>297674.99999999994</v>
      </c>
    </row>
    <row r="6" spans="1:16" ht="17" customHeight="1" x14ac:dyDescent="0.25">
      <c r="A6" s="59" t="s">
        <v>53</v>
      </c>
      <c r="B6" s="57">
        <v>2000</v>
      </c>
      <c r="C6" s="57">
        <v>2000</v>
      </c>
      <c r="D6" s="57">
        <f t="shared" si="0"/>
        <v>4000000</v>
      </c>
      <c r="E6" s="57">
        <v>10</v>
      </c>
      <c r="F6" s="60">
        <f t="shared" si="1"/>
        <v>100</v>
      </c>
      <c r="G6" s="60">
        <f t="shared" si="2"/>
        <v>400000000</v>
      </c>
      <c r="H6" s="60">
        <f t="shared" si="3"/>
        <v>40000</v>
      </c>
      <c r="I6" s="64">
        <f t="shared" si="4"/>
        <v>4</v>
      </c>
      <c r="J6" s="63">
        <f t="shared" si="5"/>
        <v>0.04</v>
      </c>
      <c r="L6" s="60">
        <v>2976.75</v>
      </c>
      <c r="M6" s="60">
        <f t="shared" si="6"/>
        <v>297675</v>
      </c>
      <c r="N6" s="60">
        <f t="shared" si="7"/>
        <v>630</v>
      </c>
      <c r="O6" s="60">
        <f t="shared" si="8"/>
        <v>472.49999999999994</v>
      </c>
      <c r="P6" s="60">
        <f t="shared" si="9"/>
        <v>297674.99999999994</v>
      </c>
    </row>
    <row r="7" spans="1:16" ht="17" customHeight="1" x14ac:dyDescent="0.25">
      <c r="A7" s="59" t="s">
        <v>54</v>
      </c>
      <c r="B7" s="57">
        <v>2000</v>
      </c>
      <c r="C7" s="57">
        <v>2000</v>
      </c>
      <c r="D7" s="57">
        <f t="shared" si="0"/>
        <v>4000000</v>
      </c>
      <c r="E7" s="57">
        <v>10</v>
      </c>
      <c r="F7" s="60">
        <f t="shared" si="1"/>
        <v>100</v>
      </c>
      <c r="G7" s="60">
        <f t="shared" si="2"/>
        <v>400000000</v>
      </c>
      <c r="H7" s="60">
        <f t="shared" si="3"/>
        <v>40000</v>
      </c>
      <c r="I7" s="64">
        <f t="shared" si="4"/>
        <v>4</v>
      </c>
      <c r="J7" s="63">
        <f t="shared" si="5"/>
        <v>0.04</v>
      </c>
      <c r="L7" s="60">
        <v>2976.75</v>
      </c>
      <c r="M7" s="60">
        <f t="shared" si="6"/>
        <v>297675</v>
      </c>
      <c r="N7" s="60">
        <f t="shared" si="7"/>
        <v>630</v>
      </c>
      <c r="O7" s="60">
        <f t="shared" si="8"/>
        <v>472.49999999999994</v>
      </c>
      <c r="P7" s="60">
        <f t="shared" si="9"/>
        <v>297674.99999999994</v>
      </c>
    </row>
    <row r="8" spans="1:16" ht="17" customHeight="1" x14ac:dyDescent="0.25">
      <c r="A8" s="59" t="s">
        <v>55</v>
      </c>
      <c r="B8" s="57">
        <v>4000</v>
      </c>
      <c r="C8" s="57">
        <v>3000</v>
      </c>
      <c r="D8" s="57">
        <f t="shared" si="0"/>
        <v>12000000</v>
      </c>
      <c r="E8" s="61">
        <v>1.575</v>
      </c>
      <c r="F8" s="62">
        <f t="shared" si="1"/>
        <v>2.4806249999999999</v>
      </c>
      <c r="G8" s="60">
        <f t="shared" si="2"/>
        <v>29767500</v>
      </c>
      <c r="H8" s="60">
        <f t="shared" si="3"/>
        <v>2976.75</v>
      </c>
      <c r="I8" s="64">
        <f t="shared" si="4"/>
        <v>0.29767500000000002</v>
      </c>
      <c r="J8" s="63">
        <f t="shared" si="5"/>
        <v>2.9767499999999998E-3</v>
      </c>
      <c r="L8" s="60">
        <v>2976.75</v>
      </c>
      <c r="M8" s="60">
        <f t="shared" si="6"/>
        <v>12000000</v>
      </c>
      <c r="N8" s="60">
        <f t="shared" si="7"/>
        <v>4000</v>
      </c>
      <c r="O8" s="60">
        <f t="shared" si="8"/>
        <v>3000</v>
      </c>
      <c r="P8" s="60">
        <f t="shared" si="9"/>
        <v>12000000</v>
      </c>
    </row>
    <row r="9" spans="1:16" ht="17" customHeight="1" x14ac:dyDescent="0.25">
      <c r="A9" s="59" t="s">
        <v>56</v>
      </c>
      <c r="B9" s="57">
        <v>4000</v>
      </c>
      <c r="C9" s="57">
        <v>3000</v>
      </c>
      <c r="D9" s="57">
        <f t="shared" si="0"/>
        <v>12000000</v>
      </c>
      <c r="E9" s="61">
        <v>1.575</v>
      </c>
      <c r="F9" s="60">
        <f t="shared" si="1"/>
        <v>2.4806249999999999</v>
      </c>
      <c r="G9" s="60">
        <f t="shared" si="2"/>
        <v>29767500</v>
      </c>
      <c r="H9" s="60">
        <f t="shared" si="3"/>
        <v>2976.75</v>
      </c>
      <c r="I9" s="64">
        <f t="shared" si="4"/>
        <v>0.29767500000000002</v>
      </c>
      <c r="J9" s="63">
        <f t="shared" si="5"/>
        <v>2.9767499999999998E-3</v>
      </c>
      <c r="L9" s="60">
        <v>2976.75</v>
      </c>
      <c r="M9" s="60">
        <f t="shared" si="6"/>
        <v>12000000</v>
      </c>
      <c r="N9" s="60">
        <f t="shared" si="7"/>
        <v>4000</v>
      </c>
      <c r="O9" s="60">
        <f t="shared" si="8"/>
        <v>3000</v>
      </c>
      <c r="P9" s="60">
        <f t="shared" si="9"/>
        <v>12000000</v>
      </c>
    </row>
    <row r="10" spans="1:16" ht="17" customHeight="1" x14ac:dyDescent="0.25">
      <c r="A10" s="59" t="s">
        <v>57</v>
      </c>
      <c r="B10" s="57">
        <v>816</v>
      </c>
      <c r="C10" s="57">
        <v>554</v>
      </c>
      <c r="D10" s="57">
        <f t="shared" si="0"/>
        <v>452064</v>
      </c>
      <c r="E10" s="57">
        <v>10</v>
      </c>
      <c r="F10" s="60">
        <f t="shared" si="1"/>
        <v>100</v>
      </c>
      <c r="G10" s="60">
        <f t="shared" si="2"/>
        <v>45206400</v>
      </c>
      <c r="H10" s="60">
        <f t="shared" si="3"/>
        <v>4520.6400000000003</v>
      </c>
      <c r="I10" s="64">
        <f t="shared" si="4"/>
        <v>0.45206400000000002</v>
      </c>
      <c r="J10" s="63">
        <f t="shared" si="5"/>
        <v>4.5206400000000002E-3</v>
      </c>
      <c r="L10" s="60">
        <v>2976.75</v>
      </c>
      <c r="M10" s="60">
        <f t="shared" si="6"/>
        <v>297675</v>
      </c>
      <c r="N10" s="60">
        <f>$B$8/(E10/$E$8)</f>
        <v>630</v>
      </c>
      <c r="O10" s="60">
        <f t="shared" si="8"/>
        <v>472.49999999999994</v>
      </c>
      <c r="P10" s="60">
        <f t="shared" si="9"/>
        <v>297674.99999999994</v>
      </c>
    </row>
    <row r="11" spans="1:16" ht="17" customHeight="1" x14ac:dyDescent="0.25">
      <c r="A11" s="59" t="s">
        <v>58</v>
      </c>
      <c r="B11" s="57">
        <v>1477</v>
      </c>
      <c r="C11" s="57">
        <v>818</v>
      </c>
      <c r="D11" s="57">
        <f t="shared" si="0"/>
        <v>1208186</v>
      </c>
      <c r="E11" s="57">
        <v>8</v>
      </c>
      <c r="F11" s="60">
        <f t="shared" si="1"/>
        <v>64</v>
      </c>
      <c r="G11" s="60">
        <f t="shared" si="2"/>
        <v>77323904</v>
      </c>
      <c r="H11" s="60">
        <f t="shared" si="3"/>
        <v>7732.3904000000002</v>
      </c>
      <c r="I11" s="64">
        <f t="shared" si="4"/>
        <v>0.77323903999999999</v>
      </c>
      <c r="J11" s="63">
        <f t="shared" si="5"/>
        <v>7.7323904000000006E-3</v>
      </c>
      <c r="L11" s="60">
        <v>2976.75</v>
      </c>
      <c r="M11" s="60">
        <f t="shared" si="6"/>
        <v>465117.1875</v>
      </c>
      <c r="N11" s="60">
        <f>$B$8/(E11/$E$8)</f>
        <v>787.5</v>
      </c>
      <c r="O11" s="60">
        <f t="shared" si="8"/>
        <v>590.625</v>
      </c>
      <c r="P11" s="60">
        <f t="shared" si="9"/>
        <v>465117.1875</v>
      </c>
    </row>
    <row r="12" spans="1:16" ht="17" customHeight="1" x14ac:dyDescent="0.25">
      <c r="A12" s="59" t="s">
        <v>59</v>
      </c>
      <c r="B12" s="57">
        <v>2000</v>
      </c>
      <c r="C12" s="57">
        <v>2000</v>
      </c>
      <c r="D12" s="57">
        <f t="shared" si="0"/>
        <v>4000000</v>
      </c>
      <c r="E12" s="57">
        <v>10</v>
      </c>
      <c r="F12" s="60">
        <f t="shared" si="1"/>
        <v>100</v>
      </c>
      <c r="G12" s="60">
        <f t="shared" si="2"/>
        <v>400000000</v>
      </c>
      <c r="H12" s="60">
        <f t="shared" si="3"/>
        <v>40000</v>
      </c>
      <c r="I12" s="64">
        <f t="shared" si="4"/>
        <v>4</v>
      </c>
      <c r="J12" s="63">
        <f t="shared" si="5"/>
        <v>0.04</v>
      </c>
      <c r="L12" s="60">
        <v>2976.75</v>
      </c>
      <c r="M12" s="60">
        <f t="shared" si="6"/>
        <v>297675</v>
      </c>
      <c r="N12" s="60">
        <f t="shared" si="7"/>
        <v>630</v>
      </c>
      <c r="O12" s="60">
        <f>$C$8/(E12/$E$8)</f>
        <v>472.49999999999994</v>
      </c>
      <c r="P12" s="60">
        <f t="shared" si="9"/>
        <v>297674.99999999994</v>
      </c>
    </row>
    <row r="13" spans="1:16" ht="17" customHeight="1" x14ac:dyDescent="0.25">
      <c r="A13" s="59" t="s">
        <v>60</v>
      </c>
      <c r="B13" s="57">
        <v>2000</v>
      </c>
      <c r="C13" s="57">
        <v>2000</v>
      </c>
      <c r="D13" s="57">
        <f t="shared" si="0"/>
        <v>4000000</v>
      </c>
      <c r="E13" s="57">
        <v>10</v>
      </c>
      <c r="F13" s="60">
        <f t="shared" si="1"/>
        <v>100</v>
      </c>
      <c r="G13" s="60">
        <f t="shared" si="2"/>
        <v>400000000</v>
      </c>
      <c r="H13" s="60">
        <f t="shared" si="3"/>
        <v>40000</v>
      </c>
      <c r="I13" s="64">
        <f t="shared" si="4"/>
        <v>4</v>
      </c>
      <c r="J13" s="63">
        <f t="shared" si="5"/>
        <v>0.04</v>
      </c>
      <c r="L13" s="60">
        <v>2976.75</v>
      </c>
      <c r="M13" s="60">
        <f t="shared" si="6"/>
        <v>297675</v>
      </c>
      <c r="N13" s="60">
        <f t="shared" si="7"/>
        <v>630</v>
      </c>
      <c r="O13" s="60">
        <f t="shared" si="8"/>
        <v>472.49999999999994</v>
      </c>
      <c r="P13" s="60">
        <f t="shared" si="9"/>
        <v>297674.99999999994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GSD Calculator</vt:lpstr>
      <vt:lpstr>GSD Google Maps</vt:lpstr>
      <vt:lpstr>Contrôle avec images</vt:lpstr>
      <vt:lpstr>Liste img et surface couverte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 G</dc:creator>
  <dc:description/>
  <cp:lastModifiedBy>Aurore</cp:lastModifiedBy>
  <cp:revision>3</cp:revision>
  <dcterms:created xsi:type="dcterms:W3CDTF">2016-05-31T15:53:28Z</dcterms:created>
  <dcterms:modified xsi:type="dcterms:W3CDTF">2021-07-28T14:17:22Z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